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13_ncr:1_{6551286E-D9C0-4493-B8C4-F64860065CF5}" xr6:coauthVersionLast="44" xr6:coauthVersionMax="44" xr10:uidLastSave="{00000000-0000-0000-0000-000000000000}"/>
  <bookViews>
    <workbookView xWindow="1740" yWindow="-120" windowWidth="27180" windowHeight="16440" xr2:uid="{00000000-000D-0000-FFFF-FFFF00000000}"/>
  </bookViews>
  <sheets>
    <sheet name="Summary" sheetId="1" r:id="rId1"/>
    <sheet name="Billed Usage" sheetId="9" r:id="rId2"/>
    <sheet name="Unbilled Usage " sheetId="10" r:id="rId3"/>
    <sheet name="ID Sch 25" sheetId="16" state="hidden" r:id="rId4"/>
    <sheet name="Meters" sheetId="11" r:id="rId5"/>
    <sheet name="WA Sch 25" sheetId="15" r:id="rId6"/>
    <sheet name="Weather Adjustment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Base1_Billing2" localSheetId="3">'[1]Pres &amp; Prop Rev'!$O$8</definedName>
    <definedName name="Base1_Billing2">'[2]Pres &amp; Prop Rev'!$N$8</definedName>
    <definedName name="ERM" localSheetId="3">'[3]Rate Design'!$D$45</definedName>
    <definedName name="ERM">'[2]Rate Design'!$D$45</definedName>
    <definedName name="Hrs_Darkness">#REF!</definedName>
    <definedName name="ine">#REF!</definedName>
    <definedName name="LoadShape">'[4]Load Shape'!$E$3:$N$2018</definedName>
    <definedName name="Loss_Prim">[4]Losses!$H$44</definedName>
    <definedName name="Loss_Sec">[4]Losses!$H$43</definedName>
    <definedName name="Loss_Transm">[4]Losses!$H$45</definedName>
    <definedName name="M.WkDy.H">'[4]Load Shape'!$D$3:$D$2018</definedName>
    <definedName name="_xlnm.Print_Area" localSheetId="1">'Billed Usage'!$A$1:$P$133</definedName>
    <definedName name="_xlnm.Print_Area" localSheetId="3">'ID Sch 25'!$A$1:$Q$80</definedName>
    <definedName name="_xlnm.Print_Area" localSheetId="0">Summary!$A$1:$Q$57</definedName>
    <definedName name="_xlnm.Print_Area" localSheetId="2">'Unbilled Usage '!$A$1:$Q$179</definedName>
    <definedName name="_xlnm.Print_Area" localSheetId="5">'WA Sch 25'!$A$1:$P$38</definedName>
    <definedName name="_xlnm.Print_Area" localSheetId="6">'Weather Adjustment'!$A$1:$P$28</definedName>
    <definedName name="_xlnm.Print_Titles" localSheetId="1">'Billed Usage'!$3:$5</definedName>
    <definedName name="_xlnm.Print_Titles" localSheetId="0">Summary!$A:$C,Summary!$1:$3</definedName>
    <definedName name="_xlnm.Print_Titles" localSheetId="2">'Unbilled Usage '!$3:$5</definedName>
    <definedName name="Recover" localSheetId="4">[5]Macro1!$A$174</definedName>
    <definedName name="Recover">[6]Macro1!$A$162</definedName>
    <definedName name="Sch25_Annual_excess_kva" localSheetId="3">'ID Sch 25'!#REF!</definedName>
    <definedName name="Sch25_Annual_excess_kva" localSheetId="5">'WA Sch 25'!$P$69:$P$93</definedName>
    <definedName name="Sch25_Annual_excess_kva">#REF!</definedName>
    <definedName name="Sch25_Annual_kva" localSheetId="3">'ID Sch 25'!#REF!</definedName>
    <definedName name="Sch25_Annual_kva" localSheetId="5">'WA Sch 25'!$P$42:$P$66</definedName>
    <definedName name="Sch25_Annual_kva">#REF!</definedName>
    <definedName name="Sch25_Annual_kW" localSheetId="3">'ID Sch 25'!#REF!</definedName>
    <definedName name="Sch25_Annual_kW" localSheetId="5">'WA Sch 25'!$P$69:$P$93</definedName>
    <definedName name="Sch25_Annual_kW">#REF!</definedName>
    <definedName name="Sch25_Annual_kWh" localSheetId="3">'ID Sch 25'!#REF!</definedName>
    <definedName name="Sch25_Annual_kWh" localSheetId="5">'WA Sch 25'!$P$4:$P$38</definedName>
    <definedName name="Sch25_Annual_kWh">#REF!</definedName>
    <definedName name="Sch25_kWh" localSheetId="3">'ID Sch 25'!#REF!</definedName>
    <definedName name="Sch25_kWh" localSheetId="5">'WA Sch 25'!$D$4:$O$38</definedName>
    <definedName name="Sch25_kWh">#REF!</definedName>
    <definedName name="Sch25_n" localSheetId="3">'ID Sch 25'!#REF!</definedName>
    <definedName name="Sch25_n" localSheetId="5">'WA Sch 25'!$A$4:$A$38</definedName>
    <definedName name="Sch25_n">#REF!</definedName>
    <definedName name="Sch25_nD" localSheetId="3">'ID Sch 25'!#REF!</definedName>
    <definedName name="Sch25_nD" localSheetId="5">'WA Sch 25'!$A$69:$A$93</definedName>
    <definedName name="Sch25_nD">#REF!</definedName>
    <definedName name="SL_RateIncr" localSheetId="3">'[3]St Lts'!$AD$1</definedName>
    <definedName name="SL_RateIncr">'[2]St Lts'!$AD$1</definedName>
    <definedName name="TableName">"Dummy"</definedName>
    <definedName name="Z_37B7AA36_1B35_4F93_8013_1368709135C0_.wvu.PrintArea" localSheetId="0" hidden="1">Summary!$A$1:$P$226</definedName>
    <definedName name="Z_37B7AA36_1B35_4F93_8013_1368709135C0_.wvu.PrintTitles" localSheetId="0" hidden="1">Summary!$1:$3</definedName>
    <definedName name="Z_37B7AA36_1B35_4F93_8013_1368709135C0_.wvu.Rows" localSheetId="0" hidden="1">Summary!$58:$123,Summary!$180:$226</definedName>
    <definedName name="Z_CE197DB8_F3A0_448D_8B80_C74176B916DF_.wvu.PrintArea" localSheetId="0" hidden="1">Summary!$A$1:$P$226</definedName>
    <definedName name="Z_CE197DB8_F3A0_448D_8B80_C74176B916DF_.wvu.PrintTitles" localSheetId="0" hidden="1">Summary!$1:$3</definedName>
    <definedName name="Z_CE197DB8_F3A0_448D_8B80_C74176B916DF_.wvu.Rows" localSheetId="0" hidden="1">Summary!$58:$123,Summary!$180:$226</definedName>
  </definedNames>
  <calcPr calcId="191029"/>
  <customWorkbookViews>
    <customWorkbookView name="Gas Unbilled Print" guid="{CE197DB8-F3A0-448D-8B80-C74176B916DF}" maximized="1" xWindow="1" yWindow="1" windowWidth="1276" windowHeight="579" activeSheetId="3" showComments="commIndAndComment"/>
    <customWorkbookView name="Elec Unbilled Print" guid="{37B7AA36-1B35-4F93-8013-1368709135C0}" maximized="1" xWindow="1" yWindow="1" windowWidth="1276" windowHeight="579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5" i="11" l="1"/>
  <c r="R168" i="1"/>
  <c r="M138" i="1"/>
  <c r="L138" i="1"/>
  <c r="K138" i="1"/>
  <c r="J138" i="1"/>
  <c r="I138" i="1"/>
  <c r="H138" i="1"/>
  <c r="G138" i="1"/>
  <c r="F138" i="1"/>
  <c r="E138" i="1"/>
  <c r="D138" i="1"/>
  <c r="P138" i="1" l="1"/>
  <c r="R48" i="1" l="1"/>
  <c r="E161" i="10" l="1"/>
  <c r="E160" i="10"/>
  <c r="E86" i="1" l="1"/>
  <c r="F86" i="1"/>
  <c r="H86" i="1"/>
  <c r="I86" i="1"/>
  <c r="J86" i="1"/>
  <c r="K86" i="1"/>
  <c r="L86" i="1"/>
  <c r="M86" i="1"/>
  <c r="N86" i="1"/>
  <c r="O86" i="1"/>
  <c r="D86" i="1"/>
  <c r="F99" i="16"/>
  <c r="G99" i="16"/>
  <c r="H99" i="16"/>
  <c r="I99" i="16"/>
  <c r="J99" i="16"/>
  <c r="K99" i="16"/>
  <c r="L99" i="16"/>
  <c r="M99" i="16"/>
  <c r="N99" i="16"/>
  <c r="O99" i="16"/>
  <c r="P99" i="16"/>
  <c r="E99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G41" i="16"/>
  <c r="G32" i="16" s="1"/>
  <c r="F41" i="16"/>
  <c r="I41" i="16"/>
  <c r="J41" i="16"/>
  <c r="K41" i="16"/>
  <c r="L41" i="16"/>
  <c r="M41" i="16"/>
  <c r="N41" i="16"/>
  <c r="O41" i="16"/>
  <c r="P41" i="16"/>
  <c r="F42" i="16"/>
  <c r="G42" i="16"/>
  <c r="J42" i="16"/>
  <c r="K42" i="16"/>
  <c r="L42" i="16"/>
  <c r="M42" i="16"/>
  <c r="N42" i="16"/>
  <c r="O42" i="16"/>
  <c r="P42" i="16"/>
  <c r="E41" i="16"/>
  <c r="E42" i="16"/>
  <c r="I40" i="16"/>
  <c r="J40" i="16"/>
  <c r="K40" i="16"/>
  <c r="L40" i="16"/>
  <c r="M40" i="16"/>
  <c r="N40" i="16"/>
  <c r="O40" i="16"/>
  <c r="P40" i="16"/>
  <c r="H40" i="16"/>
  <c r="F40" i="16"/>
  <c r="G40" i="16"/>
  <c r="E40" i="16"/>
  <c r="H38" i="16"/>
  <c r="Q38" i="16" s="1"/>
  <c r="F31" i="16"/>
  <c r="G31" i="16"/>
  <c r="J31" i="16"/>
  <c r="K31" i="16"/>
  <c r="L31" i="16"/>
  <c r="M31" i="16"/>
  <c r="N31" i="16"/>
  <c r="O31" i="16"/>
  <c r="P31" i="16"/>
  <c r="F32" i="16"/>
  <c r="I32" i="16"/>
  <c r="J32" i="16"/>
  <c r="K32" i="16"/>
  <c r="L32" i="16"/>
  <c r="M32" i="16"/>
  <c r="N32" i="16"/>
  <c r="O32" i="16"/>
  <c r="P32" i="16"/>
  <c r="E32" i="16"/>
  <c r="E31" i="16"/>
  <c r="F18" i="16"/>
  <c r="G18" i="16"/>
  <c r="H18" i="16"/>
  <c r="I18" i="16"/>
  <c r="J18" i="16"/>
  <c r="K18" i="16"/>
  <c r="L18" i="16"/>
  <c r="M18" i="16"/>
  <c r="N18" i="16"/>
  <c r="O18" i="16"/>
  <c r="P18" i="16"/>
  <c r="F19" i="16"/>
  <c r="G19" i="16"/>
  <c r="H19" i="16"/>
  <c r="I19" i="16"/>
  <c r="J19" i="16"/>
  <c r="K19" i="16"/>
  <c r="L19" i="16"/>
  <c r="M19" i="16"/>
  <c r="N19" i="16"/>
  <c r="O19" i="16"/>
  <c r="P19" i="16"/>
  <c r="E19" i="16"/>
  <c r="E18" i="16"/>
  <c r="B48" i="16"/>
  <c r="C48" i="16"/>
  <c r="D48" i="16"/>
  <c r="B49" i="16"/>
  <c r="C49" i="16"/>
  <c r="D49" i="16"/>
  <c r="B50" i="16"/>
  <c r="C50" i="16"/>
  <c r="D50" i="16"/>
  <c r="B51" i="16"/>
  <c r="C51" i="16"/>
  <c r="D51" i="16"/>
  <c r="B52" i="16"/>
  <c r="C52" i="16"/>
  <c r="D52" i="16"/>
  <c r="B53" i="16"/>
  <c r="C53" i="16"/>
  <c r="D53" i="16"/>
  <c r="B54" i="16"/>
  <c r="C54" i="16"/>
  <c r="D54" i="16"/>
  <c r="B55" i="16"/>
  <c r="C55" i="16"/>
  <c r="D55" i="16"/>
  <c r="B56" i="16"/>
  <c r="C56" i="16"/>
  <c r="D56" i="16"/>
  <c r="B57" i="16"/>
  <c r="C57" i="16"/>
  <c r="D57" i="16"/>
  <c r="C47" i="16"/>
  <c r="D47" i="16"/>
  <c r="B47" i="16"/>
  <c r="F3" i="16"/>
  <c r="G3" i="16" s="1"/>
  <c r="H3" i="16" s="1"/>
  <c r="I3" i="16" s="1"/>
  <c r="J3" i="16" s="1"/>
  <c r="K3" i="16" s="1"/>
  <c r="L3" i="16" s="1"/>
  <c r="M3" i="16" s="1"/>
  <c r="N3" i="16" s="1"/>
  <c r="O3" i="16" s="1"/>
  <c r="P3" i="16" s="1"/>
  <c r="E15" i="16"/>
  <c r="F15" i="16"/>
  <c r="G15" i="16"/>
  <c r="H15" i="16"/>
  <c r="I15" i="16"/>
  <c r="J15" i="16"/>
  <c r="K15" i="16"/>
  <c r="L15" i="16"/>
  <c r="M15" i="16"/>
  <c r="N15" i="16"/>
  <c r="O15" i="16"/>
  <c r="P15" i="16"/>
  <c r="Q5" i="16"/>
  <c r="Q6" i="16"/>
  <c r="Q7" i="16"/>
  <c r="Q8" i="16"/>
  <c r="Q9" i="16"/>
  <c r="Q10" i="16"/>
  <c r="Q11" i="16"/>
  <c r="Q12" i="16"/>
  <c r="Q13" i="16"/>
  <c r="Q14" i="16"/>
  <c r="P43" i="16" l="1"/>
  <c r="P44" i="16" s="1"/>
  <c r="G86" i="1"/>
  <c r="O43" i="16"/>
  <c r="O44" i="16" s="1"/>
  <c r="F43" i="16"/>
  <c r="F44" i="16" s="1"/>
  <c r="J43" i="16"/>
  <c r="J44" i="16" s="1"/>
  <c r="L43" i="16"/>
  <c r="L44" i="16" s="1"/>
  <c r="K43" i="16"/>
  <c r="K44" i="16" s="1"/>
  <c r="H42" i="16"/>
  <c r="H31" i="16" s="1"/>
  <c r="H41" i="16"/>
  <c r="Q41" i="16" s="1"/>
  <c r="N43" i="16"/>
  <c r="N44" i="16" s="1"/>
  <c r="M43" i="16"/>
  <c r="M44" i="16" s="1"/>
  <c r="G43" i="16"/>
  <c r="G44" i="16" s="1"/>
  <c r="E43" i="16"/>
  <c r="E44" i="16" s="1"/>
  <c r="Q40" i="16"/>
  <c r="H43" i="16" l="1"/>
  <c r="H44" i="16" s="1"/>
  <c r="I42" i="16"/>
  <c r="Q42" i="16" s="1"/>
  <c r="Q43" i="16" s="1"/>
  <c r="Q44" i="16" s="1"/>
  <c r="H32" i="16"/>
  <c r="Q4" i="16"/>
  <c r="I31" i="16" l="1"/>
  <c r="I43" i="16"/>
  <c r="I44" i="16" s="1"/>
  <c r="F1" i="4" l="1"/>
  <c r="G1" i="4" s="1"/>
  <c r="H1" i="4" s="1"/>
  <c r="I1" i="4" s="1"/>
  <c r="J1" i="4" s="1"/>
  <c r="K1" i="4" s="1"/>
  <c r="L1" i="4" s="1"/>
  <c r="M1" i="4" s="1"/>
  <c r="N1" i="4" s="1"/>
  <c r="O1" i="4" s="1"/>
  <c r="P1" i="4" s="1"/>
  <c r="E30" i="15" l="1"/>
  <c r="F30" i="15"/>
  <c r="G30" i="15"/>
  <c r="H30" i="15"/>
  <c r="I30" i="15"/>
  <c r="J30" i="15"/>
  <c r="K30" i="15"/>
  <c r="L30" i="15"/>
  <c r="M30" i="15"/>
  <c r="N30" i="15"/>
  <c r="O30" i="15"/>
  <c r="E31" i="15"/>
  <c r="F31" i="15"/>
  <c r="G31" i="15"/>
  <c r="H31" i="15"/>
  <c r="I31" i="15"/>
  <c r="J31" i="15"/>
  <c r="K31" i="15"/>
  <c r="L31" i="15"/>
  <c r="M31" i="15"/>
  <c r="N31" i="15"/>
  <c r="O31" i="15"/>
  <c r="D31" i="15"/>
  <c r="D30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M124" i="15"/>
  <c r="L124" i="15"/>
  <c r="K124" i="15"/>
  <c r="J124" i="15"/>
  <c r="I124" i="15"/>
  <c r="H124" i="15"/>
  <c r="G124" i="15"/>
  <c r="F124" i="15"/>
  <c r="E124" i="15"/>
  <c r="D124" i="15"/>
  <c r="B124" i="15"/>
  <c r="M123" i="15"/>
  <c r="M125" i="15" s="1"/>
  <c r="L123" i="15"/>
  <c r="L125" i="15" s="1"/>
  <c r="K123" i="15"/>
  <c r="J123" i="15"/>
  <c r="I123" i="15"/>
  <c r="I125" i="15" s="1"/>
  <c r="H123" i="15"/>
  <c r="H125" i="15" s="1"/>
  <c r="G123" i="15"/>
  <c r="F123" i="15"/>
  <c r="F125" i="15" s="1"/>
  <c r="E123" i="15"/>
  <c r="E125" i="15" s="1"/>
  <c r="D123" i="15"/>
  <c r="D125" i="15" s="1"/>
  <c r="B123" i="15"/>
  <c r="P121" i="15"/>
  <c r="O118" i="15"/>
  <c r="C117" i="15"/>
  <c r="K117" i="15" s="1"/>
  <c r="K116" i="15"/>
  <c r="P113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69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42" i="15"/>
  <c r="O63" i="15"/>
  <c r="N63" i="15"/>
  <c r="M63" i="15"/>
  <c r="O62" i="15"/>
  <c r="N62" i="15"/>
  <c r="L116" i="15" s="1"/>
  <c r="M62" i="15"/>
  <c r="L62" i="15"/>
  <c r="J116" i="15" s="1"/>
  <c r="K62" i="15"/>
  <c r="I116" i="15" s="1"/>
  <c r="J62" i="15"/>
  <c r="H116" i="15" s="1"/>
  <c r="I62" i="15"/>
  <c r="G116" i="15" s="1"/>
  <c r="H62" i="15"/>
  <c r="F116" i="15" s="1"/>
  <c r="G62" i="15"/>
  <c r="E116" i="15" s="1"/>
  <c r="F62" i="15"/>
  <c r="D116" i="15" s="1"/>
  <c r="E62" i="15"/>
  <c r="D62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O52" i="15"/>
  <c r="N52" i="15"/>
  <c r="M52" i="15"/>
  <c r="O50" i="15"/>
  <c r="O107" i="15" s="1"/>
  <c r="N50" i="15"/>
  <c r="N107" i="15" s="1"/>
  <c r="M50" i="15"/>
  <c r="M107" i="15" s="1"/>
  <c r="L50" i="15"/>
  <c r="L107" i="15" s="1"/>
  <c r="K50" i="15"/>
  <c r="K107" i="15" s="1"/>
  <c r="J50" i="15"/>
  <c r="J107" i="15" s="1"/>
  <c r="I50" i="15"/>
  <c r="I107" i="15" s="1"/>
  <c r="H50" i="15"/>
  <c r="H107" i="15" s="1"/>
  <c r="G50" i="15"/>
  <c r="G107" i="15" s="1"/>
  <c r="F50" i="15"/>
  <c r="F107" i="15" s="1"/>
  <c r="E50" i="15"/>
  <c r="E107" i="15" s="1"/>
  <c r="D50" i="15"/>
  <c r="D107" i="15" s="1"/>
  <c r="H117" i="15" l="1"/>
  <c r="J117" i="15"/>
  <c r="M116" i="15"/>
  <c r="D65" i="15"/>
  <c r="K125" i="15"/>
  <c r="L117" i="15"/>
  <c r="G125" i="15"/>
  <c r="D117" i="15"/>
  <c r="J125" i="15"/>
  <c r="P127" i="15"/>
  <c r="E117" i="15"/>
  <c r="M117" i="15"/>
  <c r="F117" i="15"/>
  <c r="G117" i="15"/>
  <c r="O117" i="15"/>
  <c r="I117" i="15"/>
  <c r="E3" i="15" l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4" i="15"/>
  <c r="N123" i="15" s="1"/>
  <c r="Q4" i="15"/>
  <c r="O123" i="15" s="1"/>
  <c r="P5" i="15"/>
  <c r="Q5" i="15"/>
  <c r="P6" i="15"/>
  <c r="Q6" i="15"/>
  <c r="P7" i="15"/>
  <c r="Q7" i="15"/>
  <c r="P8" i="15"/>
  <c r="Q8" i="15"/>
  <c r="P9" i="15"/>
  <c r="Q9" i="15"/>
  <c r="P10" i="15"/>
  <c r="Q10" i="15"/>
  <c r="P11" i="15"/>
  <c r="Q11" i="15"/>
  <c r="P12" i="15"/>
  <c r="Q12" i="15"/>
  <c r="P13" i="15"/>
  <c r="Q13" i="15"/>
  <c r="P14" i="15"/>
  <c r="Q14" i="15"/>
  <c r="P15" i="15"/>
  <c r="Q15" i="15"/>
  <c r="P16" i="15"/>
  <c r="Q16" i="15"/>
  <c r="P17" i="15"/>
  <c r="Q17" i="15"/>
  <c r="P18" i="15"/>
  <c r="Q18" i="15"/>
  <c r="P19" i="15"/>
  <c r="Q19" i="15"/>
  <c r="P20" i="15"/>
  <c r="Q20" i="15"/>
  <c r="P21" i="15"/>
  <c r="Q21" i="15"/>
  <c r="P22" i="15"/>
  <c r="Q22" i="15"/>
  <c r="P23" i="15"/>
  <c r="Q23" i="15"/>
  <c r="P24" i="15"/>
  <c r="Q24" i="15"/>
  <c r="P25" i="15"/>
  <c r="Q25" i="15"/>
  <c r="P26" i="15"/>
  <c r="Q26" i="15"/>
  <c r="O124" i="15" l="1"/>
  <c r="O125" i="15" s="1"/>
  <c r="P123" i="15"/>
  <c r="N124" i="15"/>
  <c r="N125" i="15" s="1"/>
  <c r="F170" i="10"/>
  <c r="G170" i="10"/>
  <c r="H170" i="10"/>
  <c r="I170" i="10"/>
  <c r="J170" i="10"/>
  <c r="K170" i="10"/>
  <c r="L170" i="10"/>
  <c r="M170" i="10"/>
  <c r="N170" i="10"/>
  <c r="O170" i="10"/>
  <c r="P170" i="10"/>
  <c r="F171" i="10"/>
  <c r="G171" i="10"/>
  <c r="H171" i="10"/>
  <c r="I171" i="10"/>
  <c r="J171" i="10"/>
  <c r="K171" i="10"/>
  <c r="L171" i="10"/>
  <c r="M171" i="10"/>
  <c r="N171" i="10"/>
  <c r="O171" i="10"/>
  <c r="P171" i="10"/>
  <c r="F172" i="10"/>
  <c r="G172" i="10"/>
  <c r="H172" i="10"/>
  <c r="I172" i="10"/>
  <c r="J172" i="10"/>
  <c r="K172" i="10"/>
  <c r="L172" i="10"/>
  <c r="M172" i="10"/>
  <c r="N172" i="10"/>
  <c r="O172" i="10"/>
  <c r="P172" i="10"/>
  <c r="F173" i="10"/>
  <c r="G173" i="10"/>
  <c r="H173" i="10"/>
  <c r="I173" i="10"/>
  <c r="J173" i="10"/>
  <c r="K173" i="10"/>
  <c r="L173" i="10"/>
  <c r="M173" i="10"/>
  <c r="N173" i="10"/>
  <c r="O173" i="10"/>
  <c r="P173" i="10"/>
  <c r="F174" i="10"/>
  <c r="G174" i="10"/>
  <c r="H174" i="10"/>
  <c r="I174" i="10"/>
  <c r="J174" i="10"/>
  <c r="K174" i="10"/>
  <c r="L174" i="10"/>
  <c r="M174" i="10"/>
  <c r="N174" i="10"/>
  <c r="O174" i="10"/>
  <c r="P174" i="10"/>
  <c r="F175" i="10"/>
  <c r="G175" i="10"/>
  <c r="H175" i="10"/>
  <c r="I175" i="10"/>
  <c r="J175" i="10"/>
  <c r="K175" i="10"/>
  <c r="L175" i="10"/>
  <c r="M175" i="10"/>
  <c r="N175" i="10"/>
  <c r="O175" i="10"/>
  <c r="P175" i="10"/>
  <c r="E175" i="10"/>
  <c r="E173" i="10"/>
  <c r="E172" i="10"/>
  <c r="E171" i="10"/>
  <c r="E170" i="10"/>
  <c r="F165" i="10"/>
  <c r="G165" i="10"/>
  <c r="H165" i="10"/>
  <c r="I165" i="10"/>
  <c r="J165" i="10"/>
  <c r="K165" i="10"/>
  <c r="L165" i="10"/>
  <c r="M165" i="10"/>
  <c r="N165" i="10"/>
  <c r="O165" i="10"/>
  <c r="P165" i="10"/>
  <c r="F166" i="10"/>
  <c r="G166" i="10"/>
  <c r="H166" i="10"/>
  <c r="I166" i="10"/>
  <c r="J166" i="10"/>
  <c r="K166" i="10"/>
  <c r="L166" i="10"/>
  <c r="M166" i="10"/>
  <c r="N166" i="10"/>
  <c r="O166" i="10"/>
  <c r="P166" i="10"/>
  <c r="F167" i="10"/>
  <c r="G167" i="10"/>
  <c r="H167" i="10"/>
  <c r="I167" i="10"/>
  <c r="J167" i="10"/>
  <c r="K167" i="10"/>
  <c r="L167" i="10"/>
  <c r="M167" i="10"/>
  <c r="N167" i="10"/>
  <c r="O167" i="10"/>
  <c r="P167" i="10"/>
  <c r="F168" i="10"/>
  <c r="G168" i="10"/>
  <c r="H168" i="10"/>
  <c r="I168" i="10"/>
  <c r="J168" i="10"/>
  <c r="K168" i="10"/>
  <c r="L168" i="10"/>
  <c r="M168" i="10"/>
  <c r="N168" i="10"/>
  <c r="O168" i="10"/>
  <c r="P168" i="10"/>
  <c r="F169" i="10"/>
  <c r="G169" i="10"/>
  <c r="H169" i="10"/>
  <c r="I169" i="10"/>
  <c r="J169" i="10"/>
  <c r="K169" i="10"/>
  <c r="L169" i="10"/>
  <c r="M169" i="10"/>
  <c r="N169" i="10"/>
  <c r="O169" i="10"/>
  <c r="P169" i="10"/>
  <c r="E169" i="10"/>
  <c r="E168" i="10"/>
  <c r="E166" i="10"/>
  <c r="E165" i="10"/>
  <c r="F159" i="10"/>
  <c r="G159" i="10"/>
  <c r="H159" i="10"/>
  <c r="I159" i="10"/>
  <c r="J159" i="10"/>
  <c r="K159" i="10"/>
  <c r="L159" i="10"/>
  <c r="M159" i="10"/>
  <c r="N159" i="10"/>
  <c r="O159" i="10"/>
  <c r="P159" i="10"/>
  <c r="F160" i="10"/>
  <c r="G160" i="10"/>
  <c r="H160" i="10"/>
  <c r="I160" i="10"/>
  <c r="J160" i="10"/>
  <c r="K160" i="10"/>
  <c r="L160" i="10"/>
  <c r="M160" i="10"/>
  <c r="N160" i="10"/>
  <c r="O160" i="10"/>
  <c r="P160" i="10"/>
  <c r="F161" i="10"/>
  <c r="G161" i="10"/>
  <c r="H161" i="10"/>
  <c r="I161" i="10"/>
  <c r="J161" i="10"/>
  <c r="K161" i="10"/>
  <c r="L161" i="10"/>
  <c r="M161" i="10"/>
  <c r="N161" i="10"/>
  <c r="O161" i="10"/>
  <c r="P161" i="10"/>
  <c r="F162" i="10"/>
  <c r="G162" i="10"/>
  <c r="H162" i="10"/>
  <c r="I162" i="10"/>
  <c r="J162" i="10"/>
  <c r="K162" i="10"/>
  <c r="L162" i="10"/>
  <c r="M162" i="10"/>
  <c r="N162" i="10"/>
  <c r="O162" i="10"/>
  <c r="P162" i="10"/>
  <c r="F163" i="10"/>
  <c r="G163" i="10"/>
  <c r="H163" i="10"/>
  <c r="I163" i="10"/>
  <c r="J163" i="10"/>
  <c r="K163" i="10"/>
  <c r="L163" i="10"/>
  <c r="M163" i="10"/>
  <c r="N163" i="10"/>
  <c r="O163" i="10"/>
  <c r="P163" i="10"/>
  <c r="F164" i="10"/>
  <c r="G164" i="10"/>
  <c r="H164" i="10"/>
  <c r="I164" i="10"/>
  <c r="J164" i="10"/>
  <c r="K164" i="10"/>
  <c r="L164" i="10"/>
  <c r="M164" i="10"/>
  <c r="N164" i="10"/>
  <c r="O164" i="10"/>
  <c r="P164" i="10"/>
  <c r="E164" i="10"/>
  <c r="E163" i="10"/>
  <c r="E162" i="10"/>
  <c r="E159" i="10"/>
  <c r="F157" i="10"/>
  <c r="G157" i="10"/>
  <c r="H157" i="10"/>
  <c r="I157" i="10"/>
  <c r="J157" i="10"/>
  <c r="K157" i="10"/>
  <c r="L157" i="10"/>
  <c r="M157" i="10"/>
  <c r="N157" i="10"/>
  <c r="O157" i="10"/>
  <c r="P157" i="10"/>
  <c r="E157" i="10"/>
  <c r="F151" i="10"/>
  <c r="G151" i="10"/>
  <c r="H151" i="10"/>
  <c r="I151" i="10"/>
  <c r="J151" i="10"/>
  <c r="K151" i="10"/>
  <c r="L151" i="10"/>
  <c r="M151" i="10"/>
  <c r="N151" i="10"/>
  <c r="O151" i="10"/>
  <c r="P151" i="10"/>
  <c r="F152" i="10"/>
  <c r="G152" i="10"/>
  <c r="H152" i="10"/>
  <c r="I152" i="10"/>
  <c r="J152" i="10"/>
  <c r="K152" i="10"/>
  <c r="L152" i="10"/>
  <c r="M152" i="10"/>
  <c r="N152" i="10"/>
  <c r="O152" i="10"/>
  <c r="P152" i="10"/>
  <c r="F153" i="10"/>
  <c r="G153" i="10"/>
  <c r="H153" i="10"/>
  <c r="I153" i="10"/>
  <c r="J153" i="10"/>
  <c r="K153" i="10"/>
  <c r="L153" i="10"/>
  <c r="M153" i="10"/>
  <c r="N153" i="10"/>
  <c r="O153" i="10"/>
  <c r="P153" i="10"/>
  <c r="F154" i="10"/>
  <c r="G154" i="10"/>
  <c r="H154" i="10"/>
  <c r="I154" i="10"/>
  <c r="J154" i="10"/>
  <c r="K154" i="10"/>
  <c r="L154" i="10"/>
  <c r="M154" i="10"/>
  <c r="N154" i="10"/>
  <c r="O154" i="10"/>
  <c r="P154" i="10"/>
  <c r="F155" i="10"/>
  <c r="G155" i="10"/>
  <c r="H155" i="10"/>
  <c r="I155" i="10"/>
  <c r="J155" i="10"/>
  <c r="K155" i="10"/>
  <c r="L155" i="10"/>
  <c r="M155" i="10"/>
  <c r="N155" i="10"/>
  <c r="O155" i="10"/>
  <c r="P155" i="10"/>
  <c r="F156" i="10"/>
  <c r="G156" i="10"/>
  <c r="H156" i="10"/>
  <c r="I156" i="10"/>
  <c r="J156" i="10"/>
  <c r="K156" i="10"/>
  <c r="L156" i="10"/>
  <c r="M156" i="10"/>
  <c r="N156" i="10"/>
  <c r="O156" i="10"/>
  <c r="P156" i="10"/>
  <c r="E155" i="10"/>
  <c r="E156" i="10"/>
  <c r="E154" i="10"/>
  <c r="E151" i="10"/>
  <c r="E153" i="10"/>
  <c r="E152" i="10"/>
  <c r="F145" i="10"/>
  <c r="G145" i="10"/>
  <c r="H145" i="10"/>
  <c r="I145" i="10"/>
  <c r="J145" i="10"/>
  <c r="K145" i="10"/>
  <c r="L145" i="10"/>
  <c r="M145" i="10"/>
  <c r="N145" i="10"/>
  <c r="O145" i="10"/>
  <c r="P145" i="10"/>
  <c r="F146" i="10"/>
  <c r="G146" i="10"/>
  <c r="H146" i="10"/>
  <c r="I146" i="10"/>
  <c r="J146" i="10"/>
  <c r="K146" i="10"/>
  <c r="L146" i="10"/>
  <c r="M146" i="10"/>
  <c r="N146" i="10"/>
  <c r="O146" i="10"/>
  <c r="P146" i="10"/>
  <c r="F147" i="10"/>
  <c r="G147" i="10"/>
  <c r="H147" i="10"/>
  <c r="I147" i="10"/>
  <c r="J147" i="10"/>
  <c r="K147" i="10"/>
  <c r="L147" i="10"/>
  <c r="M147" i="10"/>
  <c r="N147" i="10"/>
  <c r="O147" i="10"/>
  <c r="P147" i="10"/>
  <c r="F148" i="10"/>
  <c r="G148" i="10"/>
  <c r="H148" i="10"/>
  <c r="I148" i="10"/>
  <c r="J148" i="10"/>
  <c r="K148" i="10"/>
  <c r="L148" i="10"/>
  <c r="M148" i="10"/>
  <c r="N148" i="10"/>
  <c r="O148" i="10"/>
  <c r="P148" i="10"/>
  <c r="F149" i="10"/>
  <c r="G149" i="10"/>
  <c r="H149" i="10"/>
  <c r="I149" i="10"/>
  <c r="J149" i="10"/>
  <c r="K149" i="10"/>
  <c r="L149" i="10"/>
  <c r="M149" i="10"/>
  <c r="N149" i="10"/>
  <c r="O149" i="10"/>
  <c r="P149" i="10"/>
  <c r="E149" i="10"/>
  <c r="E148" i="10"/>
  <c r="E147" i="10"/>
  <c r="E146" i="10"/>
  <c r="E145" i="10"/>
  <c r="P140" i="10"/>
  <c r="O140" i="10"/>
  <c r="N140" i="10"/>
  <c r="M140" i="10"/>
  <c r="L140" i="10"/>
  <c r="K140" i="10"/>
  <c r="J140" i="10"/>
  <c r="I140" i="10"/>
  <c r="H140" i="10"/>
  <c r="H176" i="10" s="1"/>
  <c r="G140" i="10"/>
  <c r="F140" i="10"/>
  <c r="E140" i="10"/>
  <c r="P139" i="10"/>
  <c r="O139" i="10"/>
  <c r="N139" i="10"/>
  <c r="M139" i="10"/>
  <c r="M176" i="10" s="1"/>
  <c r="L139" i="10"/>
  <c r="L176" i="10" s="1"/>
  <c r="K139" i="10"/>
  <c r="K176" i="10" s="1"/>
  <c r="J139" i="10"/>
  <c r="J176" i="10" s="1"/>
  <c r="I139" i="10"/>
  <c r="H139" i="10"/>
  <c r="G139" i="10"/>
  <c r="F139" i="10"/>
  <c r="F176" i="10" s="1"/>
  <c r="E139" i="10"/>
  <c r="E176" i="10" s="1"/>
  <c r="N176" i="10" l="1"/>
  <c r="G176" i="10"/>
  <c r="I176" i="10"/>
  <c r="P176" i="10"/>
  <c r="O176" i="10"/>
  <c r="P124" i="15"/>
  <c r="P125" i="15"/>
  <c r="Q140" i="10"/>
  <c r="Q139" i="10"/>
  <c r="E102" i="9"/>
  <c r="F102" i="9"/>
  <c r="G102" i="9"/>
  <c r="H102" i="9"/>
  <c r="I102" i="9"/>
  <c r="J102" i="9"/>
  <c r="K102" i="9"/>
  <c r="L102" i="9"/>
  <c r="M102" i="9"/>
  <c r="N102" i="9"/>
  <c r="O102" i="9"/>
  <c r="E103" i="9"/>
  <c r="F103" i="9"/>
  <c r="G103" i="9"/>
  <c r="H103" i="9"/>
  <c r="I103" i="9"/>
  <c r="J103" i="9"/>
  <c r="K103" i="9"/>
  <c r="L103" i="9"/>
  <c r="M103" i="9"/>
  <c r="N103" i="9"/>
  <c r="O103" i="9"/>
  <c r="E104" i="9"/>
  <c r="F104" i="9"/>
  <c r="G104" i="9"/>
  <c r="H104" i="9"/>
  <c r="I104" i="9"/>
  <c r="J104" i="9"/>
  <c r="K104" i="9"/>
  <c r="L104" i="9"/>
  <c r="M104" i="9"/>
  <c r="N104" i="9"/>
  <c r="O104" i="9"/>
  <c r="E105" i="9"/>
  <c r="F105" i="9"/>
  <c r="G105" i="9"/>
  <c r="H105" i="9"/>
  <c r="I105" i="9"/>
  <c r="J105" i="9"/>
  <c r="K105" i="9"/>
  <c r="L105" i="9"/>
  <c r="M105" i="9"/>
  <c r="N105" i="9"/>
  <c r="O105" i="9"/>
  <c r="E106" i="9"/>
  <c r="F106" i="9"/>
  <c r="G106" i="9"/>
  <c r="H106" i="9"/>
  <c r="I106" i="9"/>
  <c r="J106" i="9"/>
  <c r="K106" i="9"/>
  <c r="L106" i="9"/>
  <c r="M106" i="9"/>
  <c r="N106" i="9"/>
  <c r="O106" i="9"/>
  <c r="E107" i="9"/>
  <c r="F107" i="9"/>
  <c r="G107" i="9"/>
  <c r="H107" i="9"/>
  <c r="I107" i="9"/>
  <c r="J107" i="9"/>
  <c r="K107" i="9"/>
  <c r="L107" i="9"/>
  <c r="M107" i="9"/>
  <c r="N107" i="9"/>
  <c r="O107" i="9"/>
  <c r="E108" i="9"/>
  <c r="F108" i="9"/>
  <c r="G108" i="9"/>
  <c r="H108" i="9"/>
  <c r="I108" i="9"/>
  <c r="J108" i="9"/>
  <c r="K108" i="9"/>
  <c r="L108" i="9"/>
  <c r="M108" i="9"/>
  <c r="N108" i="9"/>
  <c r="O108" i="9"/>
  <c r="E109" i="9"/>
  <c r="F109" i="9"/>
  <c r="G109" i="9"/>
  <c r="H109" i="9"/>
  <c r="I109" i="9"/>
  <c r="J109" i="9"/>
  <c r="K109" i="9"/>
  <c r="L109" i="9"/>
  <c r="M109" i="9"/>
  <c r="N109" i="9"/>
  <c r="O109" i="9"/>
  <c r="E110" i="9"/>
  <c r="F110" i="9"/>
  <c r="G110" i="9"/>
  <c r="H110" i="9"/>
  <c r="I110" i="9"/>
  <c r="J110" i="9"/>
  <c r="K110" i="9"/>
  <c r="L110" i="9"/>
  <c r="M110" i="9"/>
  <c r="N110" i="9"/>
  <c r="O110" i="9"/>
  <c r="E111" i="9"/>
  <c r="F111" i="9"/>
  <c r="G111" i="9"/>
  <c r="H111" i="9"/>
  <c r="I111" i="9"/>
  <c r="J111" i="9"/>
  <c r="K111" i="9"/>
  <c r="L111" i="9"/>
  <c r="M111" i="9"/>
  <c r="N111" i="9"/>
  <c r="O111" i="9"/>
  <c r="E112" i="9"/>
  <c r="F112" i="9"/>
  <c r="G112" i="9"/>
  <c r="H30" i="16" s="1"/>
  <c r="H112" i="9"/>
  <c r="I30" i="16" s="1"/>
  <c r="I112" i="9"/>
  <c r="J30" i="16" s="1"/>
  <c r="J112" i="9"/>
  <c r="K30" i="16" s="1"/>
  <c r="K112" i="9"/>
  <c r="L30" i="16" s="1"/>
  <c r="L112" i="9"/>
  <c r="M30" i="16" s="1"/>
  <c r="M112" i="9"/>
  <c r="N30" i="16" s="1"/>
  <c r="N112" i="9"/>
  <c r="O30" i="16" s="1"/>
  <c r="O112" i="9"/>
  <c r="P30" i="16" s="1"/>
  <c r="E113" i="9"/>
  <c r="F113" i="9"/>
  <c r="G113" i="9"/>
  <c r="H113" i="9"/>
  <c r="I113" i="9"/>
  <c r="J113" i="9"/>
  <c r="K113" i="9"/>
  <c r="L113" i="9"/>
  <c r="M113" i="9"/>
  <c r="N113" i="9"/>
  <c r="O113" i="9"/>
  <c r="E114" i="9"/>
  <c r="F114" i="9"/>
  <c r="G114" i="9"/>
  <c r="H114" i="9"/>
  <c r="I114" i="9"/>
  <c r="J114" i="9"/>
  <c r="K114" i="9"/>
  <c r="L114" i="9"/>
  <c r="M114" i="9"/>
  <c r="N114" i="9"/>
  <c r="O114" i="9"/>
  <c r="E116" i="9"/>
  <c r="F116" i="9"/>
  <c r="G116" i="9"/>
  <c r="H116" i="9"/>
  <c r="I116" i="9"/>
  <c r="J116" i="9"/>
  <c r="K116" i="9"/>
  <c r="L116" i="9"/>
  <c r="M116" i="9"/>
  <c r="N116" i="9"/>
  <c r="O116" i="9"/>
  <c r="E117" i="9"/>
  <c r="F117" i="9"/>
  <c r="G117" i="9"/>
  <c r="H117" i="9"/>
  <c r="I117" i="9"/>
  <c r="J117" i="9"/>
  <c r="K117" i="9"/>
  <c r="L117" i="9"/>
  <c r="M117" i="9"/>
  <c r="N117" i="9"/>
  <c r="O117" i="9"/>
  <c r="E118" i="9"/>
  <c r="F118" i="9"/>
  <c r="G118" i="9"/>
  <c r="H118" i="9"/>
  <c r="I118" i="9"/>
  <c r="J118" i="9"/>
  <c r="K118" i="9"/>
  <c r="L118" i="9"/>
  <c r="M118" i="9"/>
  <c r="N118" i="9"/>
  <c r="O118" i="9"/>
  <c r="E119" i="9"/>
  <c r="F119" i="9"/>
  <c r="G119" i="9"/>
  <c r="H119" i="9"/>
  <c r="I119" i="9"/>
  <c r="J119" i="9"/>
  <c r="K119" i="9"/>
  <c r="L119" i="9"/>
  <c r="M119" i="9"/>
  <c r="N119" i="9"/>
  <c r="O119" i="9"/>
  <c r="E120" i="9"/>
  <c r="F120" i="9"/>
  <c r="G120" i="9"/>
  <c r="H120" i="9"/>
  <c r="I120" i="9"/>
  <c r="J120" i="9"/>
  <c r="K120" i="9"/>
  <c r="L120" i="9"/>
  <c r="M120" i="9"/>
  <c r="N120" i="9"/>
  <c r="O120" i="9"/>
  <c r="E121" i="9"/>
  <c r="F121" i="9"/>
  <c r="G121" i="9"/>
  <c r="H121" i="9"/>
  <c r="I121" i="9"/>
  <c r="J121" i="9"/>
  <c r="K121" i="9"/>
  <c r="L121" i="9"/>
  <c r="M121" i="9"/>
  <c r="N121" i="9"/>
  <c r="O121" i="9"/>
  <c r="E122" i="9"/>
  <c r="F122" i="9"/>
  <c r="G122" i="9"/>
  <c r="H122" i="9"/>
  <c r="I122" i="9"/>
  <c r="J122" i="9"/>
  <c r="K122" i="9"/>
  <c r="L122" i="9"/>
  <c r="M122" i="9"/>
  <c r="N122" i="9"/>
  <c r="O122" i="9"/>
  <c r="E123" i="9"/>
  <c r="F123" i="9"/>
  <c r="G123" i="9"/>
  <c r="H123" i="9"/>
  <c r="I123" i="9"/>
  <c r="J123" i="9"/>
  <c r="K123" i="9"/>
  <c r="L123" i="9"/>
  <c r="M123" i="9"/>
  <c r="N123" i="9"/>
  <c r="O123" i="9"/>
  <c r="E124" i="9"/>
  <c r="F124" i="9"/>
  <c r="G124" i="9"/>
  <c r="H124" i="9"/>
  <c r="I124" i="9"/>
  <c r="J124" i="9"/>
  <c r="K124" i="9"/>
  <c r="L124" i="9"/>
  <c r="M124" i="9"/>
  <c r="N124" i="9"/>
  <c r="O124" i="9"/>
  <c r="E125" i="9"/>
  <c r="F125" i="9"/>
  <c r="G125" i="9"/>
  <c r="H125" i="9"/>
  <c r="I125" i="9"/>
  <c r="J125" i="9"/>
  <c r="K125" i="9"/>
  <c r="L125" i="9"/>
  <c r="M125" i="9"/>
  <c r="N125" i="9"/>
  <c r="O125" i="9"/>
  <c r="E126" i="9"/>
  <c r="F126" i="9"/>
  <c r="G126" i="9"/>
  <c r="H126" i="9"/>
  <c r="I126" i="9"/>
  <c r="J126" i="9"/>
  <c r="K126" i="9"/>
  <c r="L126" i="9"/>
  <c r="M126" i="9"/>
  <c r="N126" i="9"/>
  <c r="O126" i="9"/>
  <c r="E127" i="9"/>
  <c r="F127" i="9"/>
  <c r="G127" i="9"/>
  <c r="H127" i="9"/>
  <c r="I127" i="9"/>
  <c r="J127" i="9"/>
  <c r="K127" i="9"/>
  <c r="L127" i="9"/>
  <c r="M127" i="9"/>
  <c r="N127" i="9"/>
  <c r="O127" i="9"/>
  <c r="E128" i="9"/>
  <c r="F128" i="9"/>
  <c r="G128" i="9"/>
  <c r="H128" i="9"/>
  <c r="I128" i="9"/>
  <c r="J128" i="9"/>
  <c r="K128" i="9"/>
  <c r="L128" i="9"/>
  <c r="M128" i="9"/>
  <c r="N128" i="9"/>
  <c r="O128" i="9"/>
  <c r="E129" i="9"/>
  <c r="F129" i="9"/>
  <c r="G129" i="9"/>
  <c r="H129" i="9"/>
  <c r="I129" i="9"/>
  <c r="J129" i="9"/>
  <c r="K129" i="9"/>
  <c r="L129" i="9"/>
  <c r="M129" i="9"/>
  <c r="N129" i="9"/>
  <c r="O129" i="9"/>
  <c r="E130" i="9"/>
  <c r="F130" i="9"/>
  <c r="G130" i="9"/>
  <c r="H130" i="9"/>
  <c r="I130" i="9"/>
  <c r="J130" i="9"/>
  <c r="K130" i="9"/>
  <c r="L130" i="9"/>
  <c r="M130" i="9"/>
  <c r="N130" i="9"/>
  <c r="O130" i="9"/>
  <c r="E131" i="9"/>
  <c r="F131" i="9"/>
  <c r="G131" i="9"/>
  <c r="H131" i="9"/>
  <c r="I131" i="9"/>
  <c r="J131" i="9"/>
  <c r="K131" i="9"/>
  <c r="L131" i="9"/>
  <c r="M131" i="9"/>
  <c r="N131" i="9"/>
  <c r="O131" i="9"/>
  <c r="E132" i="9"/>
  <c r="F132" i="9"/>
  <c r="G132" i="9"/>
  <c r="H132" i="9"/>
  <c r="I132" i="9"/>
  <c r="J132" i="9"/>
  <c r="K132" i="9"/>
  <c r="L132" i="9"/>
  <c r="M132" i="9"/>
  <c r="N132" i="9"/>
  <c r="O132" i="9"/>
  <c r="E133" i="9"/>
  <c r="F133" i="9"/>
  <c r="G133" i="9"/>
  <c r="H133" i="9"/>
  <c r="I133" i="9"/>
  <c r="J133" i="9"/>
  <c r="K133" i="9"/>
  <c r="L133" i="9"/>
  <c r="M133" i="9"/>
  <c r="N133" i="9"/>
  <c r="O133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E127" i="11"/>
  <c r="F127" i="11"/>
  <c r="G127" i="11"/>
  <c r="H127" i="11"/>
  <c r="I127" i="11"/>
  <c r="J127" i="11"/>
  <c r="K127" i="11"/>
  <c r="L127" i="11"/>
  <c r="M127" i="11"/>
  <c r="N127" i="11"/>
  <c r="O127" i="11"/>
  <c r="E128" i="11"/>
  <c r="F128" i="11"/>
  <c r="G128" i="11"/>
  <c r="H128" i="11"/>
  <c r="I128" i="11"/>
  <c r="J128" i="11"/>
  <c r="K128" i="11"/>
  <c r="L128" i="11"/>
  <c r="M128" i="11"/>
  <c r="N128" i="11"/>
  <c r="O128" i="11"/>
  <c r="E129" i="11"/>
  <c r="F129" i="11"/>
  <c r="G129" i="11"/>
  <c r="H129" i="11"/>
  <c r="I129" i="11"/>
  <c r="J129" i="11"/>
  <c r="K129" i="11"/>
  <c r="L129" i="11"/>
  <c r="M129" i="11"/>
  <c r="N129" i="11"/>
  <c r="O129" i="11"/>
  <c r="E130" i="11"/>
  <c r="F130" i="11"/>
  <c r="G130" i="11"/>
  <c r="H130" i="11"/>
  <c r="I130" i="11"/>
  <c r="J130" i="11"/>
  <c r="K130" i="11"/>
  <c r="L130" i="11"/>
  <c r="M130" i="11"/>
  <c r="N130" i="11"/>
  <c r="O130" i="11"/>
  <c r="E131" i="11"/>
  <c r="F131" i="11"/>
  <c r="G131" i="11"/>
  <c r="H131" i="11"/>
  <c r="I131" i="11"/>
  <c r="J131" i="11"/>
  <c r="K131" i="11"/>
  <c r="L131" i="11"/>
  <c r="M131" i="11"/>
  <c r="N131" i="11"/>
  <c r="O131" i="11"/>
  <c r="E132" i="11"/>
  <c r="F132" i="11"/>
  <c r="G132" i="11"/>
  <c r="H132" i="11"/>
  <c r="I132" i="11"/>
  <c r="J132" i="11"/>
  <c r="K132" i="11"/>
  <c r="L132" i="11"/>
  <c r="M132" i="11"/>
  <c r="N132" i="11"/>
  <c r="O132" i="11"/>
  <c r="E133" i="11"/>
  <c r="F133" i="11"/>
  <c r="G133" i="11"/>
  <c r="H133" i="11"/>
  <c r="I133" i="11"/>
  <c r="J133" i="11"/>
  <c r="K133" i="11"/>
  <c r="L133" i="11"/>
  <c r="M133" i="11"/>
  <c r="N133" i="11"/>
  <c r="O133" i="11"/>
  <c r="D133" i="11"/>
  <c r="D132" i="11"/>
  <c r="D131" i="11"/>
  <c r="D128" i="11"/>
  <c r="D129" i="11"/>
  <c r="D130" i="11"/>
  <c r="D127" i="11"/>
  <c r="E122" i="11"/>
  <c r="F122" i="11"/>
  <c r="G122" i="11"/>
  <c r="H122" i="11"/>
  <c r="I122" i="11"/>
  <c r="J122" i="11"/>
  <c r="K122" i="11"/>
  <c r="L122" i="11"/>
  <c r="M122" i="11"/>
  <c r="N122" i="11"/>
  <c r="O122" i="11"/>
  <c r="E123" i="11"/>
  <c r="F123" i="11"/>
  <c r="G123" i="11"/>
  <c r="H123" i="11"/>
  <c r="I123" i="11"/>
  <c r="J123" i="11"/>
  <c r="K123" i="11"/>
  <c r="L123" i="11"/>
  <c r="M123" i="11"/>
  <c r="N123" i="11"/>
  <c r="O123" i="11"/>
  <c r="E124" i="11"/>
  <c r="F124" i="11"/>
  <c r="G124" i="11"/>
  <c r="H124" i="11"/>
  <c r="I124" i="11"/>
  <c r="J124" i="11"/>
  <c r="K124" i="11"/>
  <c r="L124" i="11"/>
  <c r="M124" i="11"/>
  <c r="N124" i="11"/>
  <c r="O124" i="11"/>
  <c r="E125" i="11"/>
  <c r="F125" i="11"/>
  <c r="G125" i="11"/>
  <c r="H125" i="11"/>
  <c r="I125" i="11"/>
  <c r="J125" i="11"/>
  <c r="K125" i="11"/>
  <c r="L125" i="11"/>
  <c r="M125" i="11"/>
  <c r="N125" i="11"/>
  <c r="O125" i="11"/>
  <c r="E126" i="11"/>
  <c r="F126" i="11"/>
  <c r="G126" i="11"/>
  <c r="H126" i="11"/>
  <c r="I126" i="11"/>
  <c r="J126" i="11"/>
  <c r="K126" i="11"/>
  <c r="L126" i="11"/>
  <c r="M126" i="11"/>
  <c r="N126" i="11"/>
  <c r="O126" i="11"/>
  <c r="D126" i="11"/>
  <c r="D125" i="11"/>
  <c r="D123" i="11"/>
  <c r="D122" i="11"/>
  <c r="E116" i="11"/>
  <c r="F116" i="11"/>
  <c r="G116" i="11"/>
  <c r="H116" i="11"/>
  <c r="I116" i="11"/>
  <c r="J116" i="11"/>
  <c r="K116" i="11"/>
  <c r="L116" i="11"/>
  <c r="M116" i="11"/>
  <c r="N116" i="11"/>
  <c r="O116" i="11"/>
  <c r="E117" i="11"/>
  <c r="F117" i="11"/>
  <c r="G117" i="11"/>
  <c r="H117" i="11"/>
  <c r="I117" i="11"/>
  <c r="J117" i="11"/>
  <c r="K117" i="11"/>
  <c r="L117" i="11"/>
  <c r="M117" i="11"/>
  <c r="N117" i="11"/>
  <c r="O117" i="11"/>
  <c r="E118" i="11"/>
  <c r="F118" i="11"/>
  <c r="G118" i="11"/>
  <c r="H118" i="11"/>
  <c r="I118" i="11"/>
  <c r="J118" i="11"/>
  <c r="K118" i="11"/>
  <c r="L118" i="11"/>
  <c r="M118" i="11"/>
  <c r="N118" i="11"/>
  <c r="O118" i="11"/>
  <c r="E119" i="11"/>
  <c r="F119" i="11"/>
  <c r="G119" i="11"/>
  <c r="H119" i="11"/>
  <c r="I119" i="11"/>
  <c r="J119" i="11"/>
  <c r="K119" i="11"/>
  <c r="L119" i="11"/>
  <c r="M119" i="11"/>
  <c r="N119" i="11"/>
  <c r="O119" i="11"/>
  <c r="E120" i="11"/>
  <c r="F120" i="11"/>
  <c r="G120" i="11"/>
  <c r="H120" i="11"/>
  <c r="I120" i="11"/>
  <c r="J120" i="11"/>
  <c r="K120" i="11"/>
  <c r="L120" i="11"/>
  <c r="M120" i="11"/>
  <c r="N120" i="11"/>
  <c r="O120" i="11"/>
  <c r="E121" i="11"/>
  <c r="F121" i="11"/>
  <c r="G121" i="11"/>
  <c r="H121" i="11"/>
  <c r="I121" i="11"/>
  <c r="J121" i="11"/>
  <c r="K121" i="11"/>
  <c r="L121" i="11"/>
  <c r="M121" i="11"/>
  <c r="N121" i="11"/>
  <c r="O121" i="11"/>
  <c r="D121" i="11"/>
  <c r="D120" i="11"/>
  <c r="D119" i="11"/>
  <c r="D118" i="11"/>
  <c r="D117" i="11"/>
  <c r="D116" i="11"/>
  <c r="E108" i="11" l="1"/>
  <c r="F108" i="11"/>
  <c r="G108" i="11"/>
  <c r="H108" i="11"/>
  <c r="I108" i="11"/>
  <c r="J108" i="11"/>
  <c r="K108" i="11"/>
  <c r="L108" i="11"/>
  <c r="M108" i="11"/>
  <c r="N108" i="11"/>
  <c r="O108" i="11"/>
  <c r="E109" i="11"/>
  <c r="F109" i="11"/>
  <c r="G109" i="11"/>
  <c r="H109" i="11"/>
  <c r="I109" i="11"/>
  <c r="J109" i="11"/>
  <c r="K109" i="11"/>
  <c r="L109" i="11"/>
  <c r="M109" i="11"/>
  <c r="N109" i="11"/>
  <c r="O109" i="11"/>
  <c r="E110" i="11"/>
  <c r="F110" i="11"/>
  <c r="G110" i="11"/>
  <c r="H110" i="11"/>
  <c r="I110" i="11"/>
  <c r="J110" i="11"/>
  <c r="K110" i="11"/>
  <c r="L110" i="11"/>
  <c r="M110" i="11"/>
  <c r="N110" i="11"/>
  <c r="O110" i="11"/>
  <c r="E111" i="11"/>
  <c r="F111" i="11"/>
  <c r="G111" i="11"/>
  <c r="H111" i="11"/>
  <c r="I111" i="11"/>
  <c r="J111" i="11"/>
  <c r="K111" i="11"/>
  <c r="L111" i="11"/>
  <c r="M111" i="11"/>
  <c r="N111" i="11"/>
  <c r="O111" i="11"/>
  <c r="E112" i="11"/>
  <c r="F112" i="11"/>
  <c r="G112" i="11"/>
  <c r="H112" i="11"/>
  <c r="I112" i="11"/>
  <c r="J112" i="11"/>
  <c r="K112" i="11"/>
  <c r="L112" i="11"/>
  <c r="M112" i="11"/>
  <c r="N112" i="11"/>
  <c r="O112" i="11"/>
  <c r="E113" i="11"/>
  <c r="F113" i="11"/>
  <c r="G113" i="11"/>
  <c r="H113" i="11"/>
  <c r="I113" i="11"/>
  <c r="J113" i="11"/>
  <c r="K113" i="11"/>
  <c r="L113" i="11"/>
  <c r="M113" i="11"/>
  <c r="N113" i="11"/>
  <c r="O113" i="11"/>
  <c r="E114" i="11"/>
  <c r="F114" i="11"/>
  <c r="G114" i="11"/>
  <c r="H114" i="11"/>
  <c r="I114" i="11"/>
  <c r="J114" i="11"/>
  <c r="K114" i="11"/>
  <c r="L114" i="11"/>
  <c r="M114" i="11"/>
  <c r="N114" i="11"/>
  <c r="O114" i="11"/>
  <c r="D112" i="11"/>
  <c r="D111" i="11"/>
  <c r="D110" i="11"/>
  <c r="D109" i="11"/>
  <c r="D108" i="11"/>
  <c r="E102" i="11"/>
  <c r="F102" i="11"/>
  <c r="G102" i="11"/>
  <c r="H102" i="11"/>
  <c r="I102" i="11"/>
  <c r="J102" i="11"/>
  <c r="K102" i="11"/>
  <c r="L102" i="11"/>
  <c r="M102" i="11"/>
  <c r="N102" i="11"/>
  <c r="O102" i="11"/>
  <c r="E103" i="11"/>
  <c r="F103" i="11"/>
  <c r="G103" i="11"/>
  <c r="H103" i="11"/>
  <c r="I103" i="11"/>
  <c r="J103" i="11"/>
  <c r="K103" i="11"/>
  <c r="L103" i="11"/>
  <c r="M103" i="11"/>
  <c r="N103" i="11"/>
  <c r="O103" i="11"/>
  <c r="E104" i="11"/>
  <c r="F104" i="11"/>
  <c r="G104" i="11"/>
  <c r="H104" i="11"/>
  <c r="I104" i="11"/>
  <c r="J104" i="11"/>
  <c r="K104" i="11"/>
  <c r="L104" i="11"/>
  <c r="M104" i="11"/>
  <c r="N104" i="11"/>
  <c r="O104" i="11"/>
  <c r="E105" i="11"/>
  <c r="F105" i="11"/>
  <c r="G105" i="11"/>
  <c r="H105" i="11"/>
  <c r="I105" i="11"/>
  <c r="J105" i="11"/>
  <c r="K105" i="11"/>
  <c r="L105" i="11"/>
  <c r="M105" i="11"/>
  <c r="N105" i="11"/>
  <c r="O105" i="11"/>
  <c r="E106" i="11"/>
  <c r="F106" i="11"/>
  <c r="G106" i="11"/>
  <c r="H106" i="11"/>
  <c r="I106" i="11"/>
  <c r="J106" i="11"/>
  <c r="K106" i="11"/>
  <c r="L106" i="11"/>
  <c r="M106" i="11"/>
  <c r="N106" i="11"/>
  <c r="O106" i="11"/>
  <c r="E107" i="11"/>
  <c r="F107" i="11"/>
  <c r="G107" i="11"/>
  <c r="H107" i="11"/>
  <c r="I107" i="11"/>
  <c r="J107" i="11"/>
  <c r="K107" i="11"/>
  <c r="L107" i="11"/>
  <c r="M107" i="11"/>
  <c r="N107" i="11"/>
  <c r="O107" i="11"/>
  <c r="D107" i="11"/>
  <c r="D106" i="11"/>
  <c r="D105" i="11"/>
  <c r="D104" i="11"/>
  <c r="D103" i="11"/>
  <c r="D102" i="11"/>
  <c r="S280" i="1" l="1"/>
  <c r="U280" i="1" l="1"/>
  <c r="U279" i="1"/>
  <c r="U281" i="1" s="1"/>
  <c r="U276" i="1"/>
  <c r="U278" i="1" s="1"/>
  <c r="U274" i="1"/>
  <c r="S216" i="1"/>
  <c r="U223" i="1"/>
  <c r="U222" i="1"/>
  <c r="U224" i="1" s="1"/>
  <c r="U219" i="1"/>
  <c r="U221" i="1" s="1"/>
  <c r="U216" i="1"/>
  <c r="U217" i="1" s="1"/>
  <c r="S114" i="1" l="1"/>
  <c r="P86" i="1" l="1"/>
  <c r="S175" i="1"/>
  <c r="S176" i="1"/>
  <c r="S167" i="1" l="1"/>
  <c r="U176" i="1"/>
  <c r="U167" i="1"/>
  <c r="U114" i="1" l="1"/>
  <c r="S54" i="1"/>
  <c r="E174" i="1" l="1"/>
  <c r="E176" i="1" s="1"/>
  <c r="F174" i="1"/>
  <c r="F176" i="1" s="1"/>
  <c r="G174" i="1"/>
  <c r="G176" i="1" s="1"/>
  <c r="H174" i="1"/>
  <c r="H176" i="1" s="1"/>
  <c r="I174" i="1"/>
  <c r="I176" i="1" s="1"/>
  <c r="J174" i="1"/>
  <c r="J176" i="1" s="1"/>
  <c r="K174" i="1"/>
  <c r="K176" i="1" s="1"/>
  <c r="L174" i="1"/>
  <c r="L176" i="1" s="1"/>
  <c r="M174" i="1"/>
  <c r="M176" i="1" s="1"/>
  <c r="N174" i="1"/>
  <c r="N176" i="1" s="1"/>
  <c r="O174" i="1"/>
  <c r="O176" i="1" s="1"/>
  <c r="D174" i="1"/>
  <c r="D176" i="1" s="1"/>
  <c r="D114" i="11"/>
  <c r="D113" i="11"/>
  <c r="S13" i="16"/>
  <c r="T13" i="16" s="1"/>
  <c r="P103" i="16"/>
  <c r="O103" i="16"/>
  <c r="N103" i="16"/>
  <c r="M103" i="16"/>
  <c r="L103" i="16"/>
  <c r="K103" i="16"/>
  <c r="J103" i="16"/>
  <c r="I103" i="16"/>
  <c r="I104" i="16" s="1"/>
  <c r="I105" i="16" s="1"/>
  <c r="H103" i="16"/>
  <c r="G103" i="16"/>
  <c r="F103" i="16"/>
  <c r="E103" i="16"/>
  <c r="Q102" i="16"/>
  <c r="Q97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Q94" i="16"/>
  <c r="D94" i="16"/>
  <c r="C94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Q86" i="16"/>
  <c r="Q85" i="16"/>
  <c r="Q84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Q80" i="16"/>
  <c r="Q79" i="16"/>
  <c r="Q78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Q76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C72" i="16"/>
  <c r="B72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B71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C70" i="16"/>
  <c r="B70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D68" i="16"/>
  <c r="C68" i="16"/>
  <c r="B68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C64" i="16"/>
  <c r="B64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Q60" i="16"/>
  <c r="S57" i="16"/>
  <c r="Q57" i="16"/>
  <c r="S56" i="16"/>
  <c r="Q56" i="16"/>
  <c r="S55" i="16"/>
  <c r="Q55" i="16"/>
  <c r="S54" i="16"/>
  <c r="Q54" i="16"/>
  <c r="P88" i="16"/>
  <c r="O88" i="16"/>
  <c r="N88" i="16"/>
  <c r="M58" i="16"/>
  <c r="L88" i="16"/>
  <c r="K88" i="16"/>
  <c r="J88" i="16"/>
  <c r="I58" i="16"/>
  <c r="H88" i="16"/>
  <c r="G88" i="16"/>
  <c r="F88" i="16"/>
  <c r="E58" i="16"/>
  <c r="S52" i="16"/>
  <c r="Q52" i="16"/>
  <c r="S51" i="16"/>
  <c r="Q51" i="16"/>
  <c r="S50" i="16"/>
  <c r="Q50" i="16"/>
  <c r="S49" i="16"/>
  <c r="Q49" i="16"/>
  <c r="S48" i="16"/>
  <c r="Q48" i="16"/>
  <c r="S47" i="16"/>
  <c r="Q47" i="16"/>
  <c r="P46" i="16"/>
  <c r="T55" i="16" s="1"/>
  <c r="O46" i="16"/>
  <c r="N46" i="16"/>
  <c r="M46" i="16"/>
  <c r="L46" i="16"/>
  <c r="K46" i="16"/>
  <c r="J46" i="16"/>
  <c r="I46" i="16"/>
  <c r="H46" i="16"/>
  <c r="G46" i="16"/>
  <c r="F46" i="16"/>
  <c r="E46" i="16"/>
  <c r="E104" i="16"/>
  <c r="E105" i="16" s="1"/>
  <c r="M104" i="16"/>
  <c r="M105" i="16" s="1"/>
  <c r="Q99" i="16" l="1"/>
  <c r="T49" i="16"/>
  <c r="Q72" i="16"/>
  <c r="Q81" i="16"/>
  <c r="T57" i="16"/>
  <c r="Q31" i="16"/>
  <c r="K58" i="16"/>
  <c r="K90" i="16" s="1"/>
  <c r="T51" i="16"/>
  <c r="T48" i="16"/>
  <c r="Q32" i="16"/>
  <c r="H104" i="16"/>
  <c r="H105" i="16" s="1"/>
  <c r="L104" i="16"/>
  <c r="L105" i="16" s="1"/>
  <c r="P104" i="16"/>
  <c r="P105" i="16" s="1"/>
  <c r="T52" i="16"/>
  <c r="J58" i="16"/>
  <c r="J106" i="16" s="1"/>
  <c r="Q65" i="16"/>
  <c r="Q69" i="16"/>
  <c r="Q95" i="16"/>
  <c r="Q96" i="16"/>
  <c r="T47" i="16"/>
  <c r="T54" i="16"/>
  <c r="F58" i="16"/>
  <c r="F106" i="16" s="1"/>
  <c r="N58" i="16"/>
  <c r="N106" i="16" s="1"/>
  <c r="Q64" i="16"/>
  <c r="Q67" i="16"/>
  <c r="Q71" i="16"/>
  <c r="Q87" i="16"/>
  <c r="Q103" i="16"/>
  <c r="T50" i="16"/>
  <c r="T56" i="16"/>
  <c r="G58" i="16"/>
  <c r="O58" i="16"/>
  <c r="Q63" i="16"/>
  <c r="Q66" i="16"/>
  <c r="Q70" i="16"/>
  <c r="F104" i="16"/>
  <c r="F105" i="16" s="1"/>
  <c r="N104" i="16"/>
  <c r="N105" i="16" s="1"/>
  <c r="E106" i="16"/>
  <c r="E90" i="16"/>
  <c r="M106" i="16"/>
  <c r="M90" i="16"/>
  <c r="I90" i="16"/>
  <c r="I106" i="16"/>
  <c r="I68" i="16"/>
  <c r="I73" i="16" s="1"/>
  <c r="I107" i="16" s="1"/>
  <c r="I88" i="16"/>
  <c r="S53" i="16"/>
  <c r="T53" i="16" s="1"/>
  <c r="J68" i="16"/>
  <c r="J73" i="16" s="1"/>
  <c r="J107" i="16" s="1"/>
  <c r="J104" i="16"/>
  <c r="J105" i="16" s="1"/>
  <c r="H58" i="16"/>
  <c r="L58" i="16"/>
  <c r="P58" i="16"/>
  <c r="G68" i="16"/>
  <c r="G73" i="16" s="1"/>
  <c r="K68" i="16"/>
  <c r="K73" i="16" s="1"/>
  <c r="O68" i="16"/>
  <c r="O73" i="16" s="1"/>
  <c r="G104" i="16"/>
  <c r="G105" i="16" s="1"/>
  <c r="K104" i="16"/>
  <c r="K105" i="16" s="1"/>
  <c r="O104" i="16"/>
  <c r="O105" i="16" s="1"/>
  <c r="Q53" i="16"/>
  <c r="Q88" i="16" s="1"/>
  <c r="Q62" i="16"/>
  <c r="E68" i="16"/>
  <c r="M68" i="16"/>
  <c r="M73" i="16" s="1"/>
  <c r="E88" i="16"/>
  <c r="M88" i="16"/>
  <c r="F68" i="16"/>
  <c r="F73" i="16" s="1"/>
  <c r="N68" i="16"/>
  <c r="N73" i="16" s="1"/>
  <c r="H68" i="16"/>
  <c r="H73" i="16" s="1"/>
  <c r="H107" i="16" s="1"/>
  <c r="L68" i="16"/>
  <c r="L73" i="16" s="1"/>
  <c r="L107" i="16" s="1"/>
  <c r="P68" i="16"/>
  <c r="P73" i="16" s="1"/>
  <c r="P107" i="16" s="1"/>
  <c r="K106" i="16" l="1"/>
  <c r="N90" i="16"/>
  <c r="F90" i="16"/>
  <c r="Q104" i="16"/>
  <c r="Q105" i="16" s="1"/>
  <c r="J74" i="16"/>
  <c r="J90" i="16"/>
  <c r="O90" i="16"/>
  <c r="O106" i="16"/>
  <c r="G90" i="16"/>
  <c r="G106" i="16"/>
  <c r="K107" i="16"/>
  <c r="K74" i="16"/>
  <c r="F107" i="16"/>
  <c r="F74" i="16"/>
  <c r="N107" i="16"/>
  <c r="N74" i="16"/>
  <c r="M107" i="16"/>
  <c r="M74" i="16"/>
  <c r="O74" i="16"/>
  <c r="O107" i="16"/>
  <c r="Q68" i="16"/>
  <c r="L74" i="16"/>
  <c r="L90" i="16"/>
  <c r="L106" i="16"/>
  <c r="H90" i="16"/>
  <c r="H106" i="16"/>
  <c r="H74" i="16"/>
  <c r="G74" i="16"/>
  <c r="G107" i="16"/>
  <c r="P106" i="16"/>
  <c r="P90" i="16"/>
  <c r="P74" i="16"/>
  <c r="I74" i="16"/>
  <c r="E73" i="16"/>
  <c r="Q58" i="16"/>
  <c r="Q15" i="16"/>
  <c r="Q106" i="16" l="1"/>
  <c r="Q90" i="16"/>
  <c r="E107" i="16"/>
  <c r="Q107" i="16" s="1"/>
  <c r="Q73" i="16"/>
  <c r="E74" i="16"/>
  <c r="D70" i="15" l="1"/>
  <c r="E70" i="15"/>
  <c r="F70" i="15"/>
  <c r="G70" i="15"/>
  <c r="H70" i="15"/>
  <c r="I70" i="15"/>
  <c r="J70" i="15"/>
  <c r="K70" i="15"/>
  <c r="L70" i="15"/>
  <c r="M70" i="15"/>
  <c r="N70" i="15"/>
  <c r="O70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B70" i="15"/>
  <c r="C70" i="15"/>
  <c r="B71" i="15"/>
  <c r="C71" i="15"/>
  <c r="C69" i="15"/>
  <c r="P43" i="15"/>
  <c r="Q43" i="15"/>
  <c r="P44" i="15"/>
  <c r="Q44" i="15"/>
  <c r="R5" i="15"/>
  <c r="R6" i="15"/>
  <c r="P71" i="15" l="1"/>
  <c r="P70" i="15"/>
  <c r="S6" i="15"/>
  <c r="S5" i="15"/>
  <c r="F150" i="10" l="1"/>
  <c r="G150" i="10"/>
  <c r="H150" i="10"/>
  <c r="I150" i="10"/>
  <c r="J150" i="10"/>
  <c r="K150" i="10"/>
  <c r="L150" i="10"/>
  <c r="M150" i="10"/>
  <c r="N150" i="10"/>
  <c r="O150" i="10"/>
  <c r="P150" i="10"/>
  <c r="E150" i="10"/>
  <c r="V277" i="1" l="1"/>
  <c r="V280" i="1"/>
  <c r="V268" i="1"/>
  <c r="V269" i="1"/>
  <c r="V270" i="1"/>
  <c r="V271" i="1"/>
  <c r="V272" i="1"/>
  <c r="V273" i="1"/>
  <c r="V267" i="1"/>
  <c r="V212" i="1"/>
  <c r="V274" i="1" l="1"/>
  <c r="P127" i="11"/>
  <c r="P133" i="11"/>
  <c r="P122" i="11"/>
  <c r="P123" i="11"/>
  <c r="P126" i="11"/>
  <c r="P120" i="11"/>
  <c r="P121" i="11"/>
  <c r="P119" i="11"/>
  <c r="P118" i="11"/>
  <c r="P117" i="11"/>
  <c r="P116" i="11"/>
  <c r="P108" i="11"/>
  <c r="E114" i="1"/>
  <c r="H114" i="1"/>
  <c r="M114" i="1"/>
  <c r="P112" i="11"/>
  <c r="P113" i="11"/>
  <c r="P103" i="11"/>
  <c r="P105" i="11"/>
  <c r="P128" i="9"/>
  <c r="P130" i="9"/>
  <c r="P133" i="9"/>
  <c r="P124" i="9"/>
  <c r="P118" i="9"/>
  <c r="P121" i="9"/>
  <c r="P120" i="9"/>
  <c r="P119" i="9"/>
  <c r="P117" i="9"/>
  <c r="P116" i="9"/>
  <c r="F30" i="16"/>
  <c r="F33" i="16" s="1"/>
  <c r="G30" i="16"/>
  <c r="G33" i="16" s="1"/>
  <c r="H33" i="16"/>
  <c r="I33" i="16"/>
  <c r="J33" i="16"/>
  <c r="K33" i="16"/>
  <c r="L33" i="16"/>
  <c r="M33" i="16"/>
  <c r="N33" i="16"/>
  <c r="O33" i="16"/>
  <c r="P33" i="16"/>
  <c r="P114" i="9"/>
  <c r="P108" i="9"/>
  <c r="E29" i="15"/>
  <c r="E32" i="15" s="1"/>
  <c r="F29" i="15"/>
  <c r="F32" i="15" s="1"/>
  <c r="G29" i="15"/>
  <c r="G32" i="15" s="1"/>
  <c r="H29" i="15"/>
  <c r="H32" i="15" s="1"/>
  <c r="I29" i="15"/>
  <c r="I32" i="15" s="1"/>
  <c r="J29" i="15"/>
  <c r="J32" i="15" s="1"/>
  <c r="K29" i="15"/>
  <c r="K32" i="15" s="1"/>
  <c r="L29" i="15"/>
  <c r="L32" i="15" s="1"/>
  <c r="M29" i="15"/>
  <c r="M32" i="15" s="1"/>
  <c r="N29" i="15"/>
  <c r="N32" i="15" s="1"/>
  <c r="O29" i="15"/>
  <c r="O32" i="15" s="1"/>
  <c r="P102" i="9"/>
  <c r="Q171" i="10"/>
  <c r="Q176" i="10"/>
  <c r="Q175" i="10"/>
  <c r="Q173" i="10"/>
  <c r="Q172" i="10"/>
  <c r="Q170" i="10"/>
  <c r="Q168" i="10"/>
  <c r="Q169" i="10"/>
  <c r="Q166" i="10"/>
  <c r="Q165" i="10"/>
  <c r="Q163" i="10"/>
  <c r="Q164" i="10"/>
  <c r="Q160" i="10"/>
  <c r="Q161" i="10"/>
  <c r="Q159" i="10"/>
  <c r="Q155" i="10"/>
  <c r="Q157" i="10"/>
  <c r="Q153" i="10"/>
  <c r="Q156" i="10"/>
  <c r="Q154" i="10"/>
  <c r="Q152" i="10"/>
  <c r="Q151" i="10"/>
  <c r="Q150" i="10"/>
  <c r="Q149" i="10"/>
  <c r="Q148" i="10"/>
  <c r="Q147" i="10"/>
  <c r="Q146" i="10"/>
  <c r="Q145" i="10"/>
  <c r="N114" i="1" l="1"/>
  <c r="F114" i="1"/>
  <c r="P130" i="11"/>
  <c r="P104" i="11"/>
  <c r="P114" i="11"/>
  <c r="L114" i="1"/>
  <c r="P125" i="11"/>
  <c r="P128" i="11"/>
  <c r="P102" i="11"/>
  <c r="P109" i="11"/>
  <c r="D114" i="1"/>
  <c r="K114" i="1"/>
  <c r="P132" i="11"/>
  <c r="J114" i="1"/>
  <c r="P111" i="11"/>
  <c r="I114" i="1"/>
  <c r="P106" i="11"/>
  <c r="P110" i="11"/>
  <c r="P107" i="11"/>
  <c r="O114" i="1"/>
  <c r="G114" i="1"/>
  <c r="P131" i="11"/>
  <c r="P129" i="11"/>
  <c r="P104" i="9"/>
  <c r="P106" i="9"/>
  <c r="P112" i="9"/>
  <c r="E30" i="16"/>
  <c r="E35" i="16" s="1"/>
  <c r="P110" i="9"/>
  <c r="P125" i="9"/>
  <c r="P122" i="9"/>
  <c r="P113" i="9"/>
  <c r="P126" i="9"/>
  <c r="P127" i="9"/>
  <c r="P107" i="9"/>
  <c r="P123" i="9"/>
  <c r="P103" i="9"/>
  <c r="P109" i="9"/>
  <c r="P129" i="9"/>
  <c r="P131" i="9"/>
  <c r="P105" i="9"/>
  <c r="D29" i="15"/>
  <c r="P111" i="9"/>
  <c r="E17" i="16"/>
  <c r="E22" i="16" s="1"/>
  <c r="P132" i="9"/>
  <c r="V223" i="1"/>
  <c r="V220" i="1"/>
  <c r="V216" i="1"/>
  <c r="V215" i="1"/>
  <c r="V214" i="1"/>
  <c r="V213" i="1"/>
  <c r="V176" i="1"/>
  <c r="V174" i="1"/>
  <c r="V173" i="1"/>
  <c r="V171" i="1"/>
  <c r="V163" i="1"/>
  <c r="V164" i="1"/>
  <c r="V165" i="1"/>
  <c r="V166" i="1"/>
  <c r="V167" i="1"/>
  <c r="V162" i="1"/>
  <c r="V102" i="1"/>
  <c r="V103" i="1"/>
  <c r="V104" i="1"/>
  <c r="V105" i="1"/>
  <c r="V106" i="1"/>
  <c r="V107" i="1"/>
  <c r="D34" i="15" l="1"/>
  <c r="D32" i="15"/>
  <c r="E33" i="16"/>
  <c r="Q30" i="16"/>
  <c r="Q33" i="16" s="1"/>
  <c r="V168" i="1"/>
  <c r="V217" i="1"/>
  <c r="V175" i="1" l="1"/>
  <c r="U177" i="1" l="1"/>
  <c r="U170" i="1"/>
  <c r="U168" i="1"/>
  <c r="V114" i="1"/>
  <c r="V111" i="1"/>
  <c r="V101" i="1"/>
  <c r="V108" i="1" s="1"/>
  <c r="U113" i="1"/>
  <c r="U110" i="1"/>
  <c r="U112" i="1" s="1"/>
  <c r="U108" i="1"/>
  <c r="U172" i="1" l="1"/>
  <c r="U115" i="1"/>
  <c r="P45" i="15" l="1"/>
  <c r="S12" i="16" l="1"/>
  <c r="T12" i="16" s="1"/>
  <c r="S14" i="16"/>
  <c r="T14" i="16" s="1"/>
  <c r="S5" i="16"/>
  <c r="T5" i="16" s="1"/>
  <c r="D124" i="11" l="1"/>
  <c r="P124" i="11" s="1"/>
  <c r="E174" i="10"/>
  <c r="Q174" i="10" s="1"/>
  <c r="Q162" i="10"/>
  <c r="E167" i="10"/>
  <c r="Q167" i="10" s="1"/>
  <c r="S274" i="1" l="1"/>
  <c r="S279" i="1"/>
  <c r="V279" i="1" s="1"/>
  <c r="S276" i="1"/>
  <c r="V276" i="1" s="1"/>
  <c r="S281" i="1" l="1"/>
  <c r="V281" i="1" s="1"/>
  <c r="S278" i="1"/>
  <c r="V278" i="1" s="1"/>
  <c r="S222" i="1"/>
  <c r="S219" i="1"/>
  <c r="S217" i="1"/>
  <c r="S224" i="1" l="1"/>
  <c r="V224" i="1" s="1"/>
  <c r="V222" i="1"/>
  <c r="S221" i="1"/>
  <c r="V221" i="1" s="1"/>
  <c r="V219" i="1"/>
  <c r="S113" i="1"/>
  <c r="S110" i="1"/>
  <c r="V110" i="1" s="1"/>
  <c r="S115" i="1" l="1"/>
  <c r="V115" i="1" s="1"/>
  <c r="V113" i="1"/>
  <c r="S112" i="1"/>
  <c r="V112" i="1" s="1"/>
  <c r="S48" i="1"/>
  <c r="E27" i="15" l="1"/>
  <c r="Q45" i="16"/>
  <c r="P28" i="16"/>
  <c r="O28" i="16"/>
  <c r="O98" i="16" s="1"/>
  <c r="N28" i="16"/>
  <c r="N98" i="16" s="1"/>
  <c r="M28" i="16"/>
  <c r="M98" i="16" s="1"/>
  <c r="L28" i="16"/>
  <c r="L98" i="16" s="1"/>
  <c r="K28" i="16"/>
  <c r="K98" i="16" s="1"/>
  <c r="J28" i="16"/>
  <c r="I28" i="16"/>
  <c r="G28" i="16"/>
  <c r="F28" i="16"/>
  <c r="E28" i="16"/>
  <c r="Q27" i="16"/>
  <c r="S27" i="16" s="1"/>
  <c r="Q19" i="16"/>
  <c r="Q18" i="16"/>
  <c r="S11" i="16"/>
  <c r="T11" i="16" s="1"/>
  <c r="S10" i="16"/>
  <c r="T10" i="16" s="1"/>
  <c r="S9" i="16"/>
  <c r="T9" i="16" s="1"/>
  <c r="S8" i="16"/>
  <c r="T8" i="16" s="1"/>
  <c r="S7" i="16"/>
  <c r="T7" i="16" s="1"/>
  <c r="S6" i="16"/>
  <c r="S4" i="16"/>
  <c r="T4" i="16" s="1"/>
  <c r="T1" i="16"/>
  <c r="P109" i="15"/>
  <c r="O106" i="15"/>
  <c r="M118" i="15" s="1"/>
  <c r="M119" i="15" s="1"/>
  <c r="N106" i="15"/>
  <c r="L118" i="15" s="1"/>
  <c r="L119" i="15" s="1"/>
  <c r="M106" i="15"/>
  <c r="K118" i="15" s="1"/>
  <c r="K119" i="15" s="1"/>
  <c r="L106" i="15"/>
  <c r="J118" i="15" s="1"/>
  <c r="J119" i="15" s="1"/>
  <c r="K106" i="15"/>
  <c r="I118" i="15" s="1"/>
  <c r="I119" i="15" s="1"/>
  <c r="J106" i="15"/>
  <c r="H118" i="15" s="1"/>
  <c r="H119" i="15" s="1"/>
  <c r="I106" i="15"/>
  <c r="G118" i="15" s="1"/>
  <c r="G119" i="15" s="1"/>
  <c r="H106" i="15"/>
  <c r="F118" i="15" s="1"/>
  <c r="F119" i="15" s="1"/>
  <c r="G106" i="15"/>
  <c r="E118" i="15" s="1"/>
  <c r="E119" i="15" s="1"/>
  <c r="F106" i="15"/>
  <c r="D118" i="15" s="1"/>
  <c r="E106" i="15"/>
  <c r="D106" i="15"/>
  <c r="P105" i="15"/>
  <c r="P104" i="15"/>
  <c r="N117" i="15" s="1"/>
  <c r="P103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P99" i="15"/>
  <c r="P98" i="15"/>
  <c r="P97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P95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B91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B90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B89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B88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B87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B86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85" i="15"/>
  <c r="O84" i="15"/>
  <c r="N84" i="15"/>
  <c r="M84" i="15"/>
  <c r="L84" i="15"/>
  <c r="K84" i="15"/>
  <c r="J84" i="15"/>
  <c r="I84" i="15"/>
  <c r="G84" i="15"/>
  <c r="F84" i="15"/>
  <c r="E84" i="15"/>
  <c r="D84" i="15"/>
  <c r="C84" i="15"/>
  <c r="B84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B83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B82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B81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B80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B79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78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B77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B76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B75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74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B73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B72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B69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P67" i="15"/>
  <c r="O65" i="15"/>
  <c r="N65" i="15"/>
  <c r="M65" i="15"/>
  <c r="L65" i="15"/>
  <c r="K65" i="15"/>
  <c r="J65" i="15"/>
  <c r="I65" i="15"/>
  <c r="G65" i="15"/>
  <c r="F65" i="15"/>
  <c r="E65" i="15"/>
  <c r="Q64" i="15"/>
  <c r="P64" i="15"/>
  <c r="Q63" i="15"/>
  <c r="P63" i="15"/>
  <c r="Q62" i="15"/>
  <c r="P62" i="15"/>
  <c r="Q61" i="15"/>
  <c r="P61" i="15"/>
  <c r="Q60" i="15"/>
  <c r="P60" i="15"/>
  <c r="Q59" i="15"/>
  <c r="P59" i="15"/>
  <c r="Q58" i="15"/>
  <c r="P58" i="15"/>
  <c r="P57" i="15"/>
  <c r="H84" i="15"/>
  <c r="Q56" i="15"/>
  <c r="P56" i="15"/>
  <c r="Q55" i="15"/>
  <c r="P55" i="15"/>
  <c r="Q54" i="15"/>
  <c r="P54" i="15"/>
  <c r="Q53" i="15"/>
  <c r="P53" i="15"/>
  <c r="Q52" i="15"/>
  <c r="P52" i="15"/>
  <c r="Q51" i="15"/>
  <c r="P51" i="15"/>
  <c r="Q50" i="15"/>
  <c r="P50" i="15"/>
  <c r="Q49" i="15"/>
  <c r="P49" i="15"/>
  <c r="Q48" i="15"/>
  <c r="P48" i="15"/>
  <c r="Q47" i="15"/>
  <c r="P47" i="15"/>
  <c r="Q46" i="15"/>
  <c r="P46" i="15"/>
  <c r="Q45" i="15"/>
  <c r="Q42" i="15"/>
  <c r="P42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R44" i="15" s="1"/>
  <c r="O27" i="15"/>
  <c r="N27" i="15"/>
  <c r="L128" i="15" s="1"/>
  <c r="L126" i="15" s="1"/>
  <c r="M27" i="15"/>
  <c r="K128" i="15" s="1"/>
  <c r="K126" i="15" s="1"/>
  <c r="L27" i="15"/>
  <c r="J128" i="15" s="1"/>
  <c r="J126" i="15" s="1"/>
  <c r="K27" i="15"/>
  <c r="I128" i="15" s="1"/>
  <c r="I126" i="15" s="1"/>
  <c r="J27" i="15"/>
  <c r="H128" i="15" s="1"/>
  <c r="H126" i="15" s="1"/>
  <c r="I27" i="15"/>
  <c r="G128" i="15" s="1"/>
  <c r="G126" i="15" s="1"/>
  <c r="G27" i="15"/>
  <c r="F27" i="15"/>
  <c r="D27" i="15"/>
  <c r="D33" i="15" s="1"/>
  <c r="R26" i="15"/>
  <c r="R25" i="15"/>
  <c r="R24" i="15"/>
  <c r="R23" i="15"/>
  <c r="R22" i="15"/>
  <c r="R21" i="15"/>
  <c r="R20" i="15"/>
  <c r="S20" i="15" s="1"/>
  <c r="R17" i="15"/>
  <c r="R14" i="15"/>
  <c r="R13" i="15"/>
  <c r="R12" i="15"/>
  <c r="R11" i="15"/>
  <c r="R10" i="15"/>
  <c r="R9" i="15"/>
  <c r="R8" i="15"/>
  <c r="R7" i="15"/>
  <c r="R4" i="15"/>
  <c r="S1" i="15"/>
  <c r="R1" i="15"/>
  <c r="E128" i="15" l="1"/>
  <c r="E126" i="15" s="1"/>
  <c r="R43" i="15"/>
  <c r="E34" i="15"/>
  <c r="D30" i="1"/>
  <c r="D37" i="15"/>
  <c r="D128" i="15"/>
  <c r="D126" i="15" s="1"/>
  <c r="M128" i="15"/>
  <c r="M126" i="15" s="1"/>
  <c r="E33" i="15"/>
  <c r="P117" i="15"/>
  <c r="D119" i="15"/>
  <c r="P112" i="15"/>
  <c r="N116" i="15"/>
  <c r="P116" i="15" s="1"/>
  <c r="O116" i="15"/>
  <c r="O119" i="15" s="1"/>
  <c r="F98" i="16"/>
  <c r="I98" i="16"/>
  <c r="G98" i="16"/>
  <c r="P98" i="16"/>
  <c r="E98" i="16"/>
  <c r="E34" i="16"/>
  <c r="D88" i="1" s="1"/>
  <c r="J98" i="16"/>
  <c r="T6" i="16"/>
  <c r="T15" i="16" s="1"/>
  <c r="S15" i="16"/>
  <c r="R54" i="15"/>
  <c r="R42" i="15"/>
  <c r="R52" i="15"/>
  <c r="P31" i="15"/>
  <c r="P30" i="15"/>
  <c r="Q26" i="16"/>
  <c r="S26" i="16" s="1"/>
  <c r="P100" i="15"/>
  <c r="R45" i="15"/>
  <c r="R49" i="15"/>
  <c r="P69" i="15"/>
  <c r="H92" i="15"/>
  <c r="L92" i="15"/>
  <c r="P72" i="15"/>
  <c r="P73" i="15"/>
  <c r="P74" i="15"/>
  <c r="P75" i="15"/>
  <c r="P76" i="15"/>
  <c r="P77" i="15"/>
  <c r="P79" i="15"/>
  <c r="P80" i="15"/>
  <c r="P81" i="15"/>
  <c r="P83" i="15"/>
  <c r="P84" i="15"/>
  <c r="R60" i="15"/>
  <c r="R56" i="15"/>
  <c r="K92" i="15"/>
  <c r="G92" i="15"/>
  <c r="P85" i="15"/>
  <c r="P86" i="15"/>
  <c r="P87" i="15"/>
  <c r="P88" i="15"/>
  <c r="P91" i="15"/>
  <c r="S24" i="15"/>
  <c r="R53" i="15"/>
  <c r="R58" i="15"/>
  <c r="R16" i="15"/>
  <c r="S16" i="15" s="1"/>
  <c r="S26" i="15"/>
  <c r="R55" i="15"/>
  <c r="R62" i="15"/>
  <c r="R15" i="15"/>
  <c r="S15" i="15" s="1"/>
  <c r="S17" i="15"/>
  <c r="R18" i="15"/>
  <c r="S18" i="15" s="1"/>
  <c r="S22" i="15"/>
  <c r="R47" i="15"/>
  <c r="R51" i="15"/>
  <c r="R63" i="15"/>
  <c r="S4" i="15"/>
  <c r="S7" i="15"/>
  <c r="S8" i="15"/>
  <c r="S9" i="15"/>
  <c r="S10" i="15"/>
  <c r="S11" i="15"/>
  <c r="S12" i="15"/>
  <c r="S13" i="15"/>
  <c r="S14" i="15"/>
  <c r="Q27" i="15"/>
  <c r="O128" i="15" s="1"/>
  <c r="O126" i="15" s="1"/>
  <c r="R48" i="15"/>
  <c r="R59" i="15"/>
  <c r="R64" i="15"/>
  <c r="E92" i="15"/>
  <c r="I92" i="15"/>
  <c r="M92" i="15"/>
  <c r="P82" i="15"/>
  <c r="P89" i="15"/>
  <c r="P90" i="15"/>
  <c r="P101" i="15"/>
  <c r="S21" i="15"/>
  <c r="S25" i="15"/>
  <c r="H27" i="15"/>
  <c r="R46" i="15"/>
  <c r="Q57" i="15"/>
  <c r="R57" i="15" s="1"/>
  <c r="H65" i="15"/>
  <c r="F92" i="15"/>
  <c r="J92" i="15"/>
  <c r="N92" i="15"/>
  <c r="P78" i="15"/>
  <c r="D92" i="15"/>
  <c r="P106" i="15"/>
  <c r="N118" i="15" s="1"/>
  <c r="P118" i="15" s="1"/>
  <c r="S23" i="15"/>
  <c r="R50" i="15"/>
  <c r="R61" i="15"/>
  <c r="O92" i="15"/>
  <c r="P107" i="15"/>
  <c r="H28" i="16"/>
  <c r="F34" i="15" l="1"/>
  <c r="F33" i="15" s="1"/>
  <c r="E30" i="1"/>
  <c r="E37" i="15"/>
  <c r="P119" i="15"/>
  <c r="P27" i="15"/>
  <c r="N128" i="15" s="1"/>
  <c r="N126" i="15" s="1"/>
  <c r="F128" i="15"/>
  <c r="F126" i="15" s="1"/>
  <c r="N119" i="15"/>
  <c r="H98" i="16"/>
  <c r="Q98" i="16" s="1"/>
  <c r="E36" i="16"/>
  <c r="E37" i="16" s="1"/>
  <c r="F35" i="16"/>
  <c r="Q28" i="16"/>
  <c r="S28" i="16" s="1"/>
  <c r="T16" i="16"/>
  <c r="P92" i="15"/>
  <c r="R19" i="15"/>
  <c r="R27" i="15" s="1"/>
  <c r="P128" i="15" s="1"/>
  <c r="P65" i="15"/>
  <c r="G34" i="15" l="1"/>
  <c r="F30" i="1"/>
  <c r="F37" i="15"/>
  <c r="P126" i="15"/>
  <c r="F34" i="16"/>
  <c r="E88" i="1" s="1"/>
  <c r="S19" i="15"/>
  <c r="S27" i="15" s="1"/>
  <c r="S28" i="15" s="1"/>
  <c r="G33" i="15" l="1"/>
  <c r="F36" i="16"/>
  <c r="F37" i="16" s="1"/>
  <c r="G35" i="16"/>
  <c r="E280" i="1"/>
  <c r="E223" i="1"/>
  <c r="E171" i="1"/>
  <c r="H34" i="15" l="1"/>
  <c r="H33" i="15" s="1"/>
  <c r="G30" i="1"/>
  <c r="G37" i="15"/>
  <c r="G34" i="16"/>
  <c r="F88" i="1" s="1"/>
  <c r="O280" i="1"/>
  <c r="N280" i="1"/>
  <c r="M280" i="1"/>
  <c r="L280" i="1"/>
  <c r="K280" i="1"/>
  <c r="J280" i="1"/>
  <c r="I280" i="1"/>
  <c r="H280" i="1"/>
  <c r="G280" i="1"/>
  <c r="F280" i="1"/>
  <c r="O223" i="1"/>
  <c r="N223" i="1"/>
  <c r="M223" i="1"/>
  <c r="L223" i="1"/>
  <c r="K223" i="1"/>
  <c r="J223" i="1"/>
  <c r="I223" i="1"/>
  <c r="H223" i="1"/>
  <c r="G223" i="1"/>
  <c r="F223" i="1"/>
  <c r="O171" i="1"/>
  <c r="N171" i="1"/>
  <c r="M171" i="1"/>
  <c r="L171" i="1"/>
  <c r="K171" i="1"/>
  <c r="J171" i="1"/>
  <c r="I171" i="1"/>
  <c r="H171" i="1"/>
  <c r="G171" i="1"/>
  <c r="F171" i="1"/>
  <c r="I34" i="15" l="1"/>
  <c r="I33" i="15" s="1"/>
  <c r="H30" i="1"/>
  <c r="H37" i="15"/>
  <c r="G36" i="16"/>
  <c r="G37" i="16" s="1"/>
  <c r="H35" i="16"/>
  <c r="D171" i="1"/>
  <c r="D280" i="1"/>
  <c r="P280" i="1" s="1"/>
  <c r="T280" i="1" s="1"/>
  <c r="D223" i="1"/>
  <c r="P17" i="16"/>
  <c r="P20" i="16" s="1"/>
  <c r="F17" i="16"/>
  <c r="F20" i="16" s="1"/>
  <c r="G17" i="16"/>
  <c r="G20" i="16" s="1"/>
  <c r="H17" i="16"/>
  <c r="H20" i="16" s="1"/>
  <c r="I17" i="16"/>
  <c r="I20" i="16" s="1"/>
  <c r="J17" i="16"/>
  <c r="J20" i="16" s="1"/>
  <c r="K17" i="16"/>
  <c r="K20" i="16" s="1"/>
  <c r="L17" i="16"/>
  <c r="L20" i="16" s="1"/>
  <c r="M17" i="16"/>
  <c r="M20" i="16" s="1"/>
  <c r="N17" i="16"/>
  <c r="N20" i="16" s="1"/>
  <c r="O17" i="16"/>
  <c r="O20" i="16" s="1"/>
  <c r="P48" i="4"/>
  <c r="O259" i="1" s="1"/>
  <c r="O48" i="4"/>
  <c r="N259" i="1" s="1"/>
  <c r="N48" i="4"/>
  <c r="M259" i="1" s="1"/>
  <c r="M48" i="4"/>
  <c r="L259" i="1" s="1"/>
  <c r="L48" i="4"/>
  <c r="K259" i="1" s="1"/>
  <c r="K48" i="4"/>
  <c r="J259" i="1" s="1"/>
  <c r="J48" i="4"/>
  <c r="I259" i="1" s="1"/>
  <c r="I48" i="4"/>
  <c r="H259" i="1" s="1"/>
  <c r="H48" i="4"/>
  <c r="G259" i="1" s="1"/>
  <c r="G48" i="4"/>
  <c r="F259" i="1" s="1"/>
  <c r="F48" i="4"/>
  <c r="E259" i="1" s="1"/>
  <c r="E48" i="4"/>
  <c r="D259" i="1" s="1"/>
  <c r="Q47" i="4"/>
  <c r="Q46" i="4"/>
  <c r="Q45" i="4"/>
  <c r="Q44" i="4"/>
  <c r="J34" i="15" l="1"/>
  <c r="J33" i="15" s="1"/>
  <c r="I30" i="1"/>
  <c r="I37" i="15"/>
  <c r="H34" i="16"/>
  <c r="G88" i="1" s="1"/>
  <c r="D38" i="15"/>
  <c r="P29" i="15"/>
  <c r="P32" i="15" s="1"/>
  <c r="E38" i="15"/>
  <c r="F38" i="15"/>
  <c r="E20" i="16"/>
  <c r="E21" i="16" s="1"/>
  <c r="Q17" i="16"/>
  <c r="Q48" i="4"/>
  <c r="K34" i="15" l="1"/>
  <c r="K33" i="15" s="1"/>
  <c r="J30" i="1"/>
  <c r="J37" i="15"/>
  <c r="F22" i="16"/>
  <c r="E23" i="16"/>
  <c r="Q20" i="16"/>
  <c r="Q82" i="16"/>
  <c r="I35" i="16"/>
  <c r="H36" i="16"/>
  <c r="H37" i="16" s="1"/>
  <c r="G38" i="15"/>
  <c r="S108" i="1"/>
  <c r="S122" i="1" s="1"/>
  <c r="L34" i="15" l="1"/>
  <c r="L33" i="15" s="1"/>
  <c r="K30" i="1"/>
  <c r="K37" i="15"/>
  <c r="F21" i="16"/>
  <c r="G22" i="16" s="1"/>
  <c r="G21" i="16" s="1"/>
  <c r="H22" i="16" s="1"/>
  <c r="H21" i="16" s="1"/>
  <c r="I22" i="16" s="1"/>
  <c r="I21" i="16" s="1"/>
  <c r="J22" i="16" s="1"/>
  <c r="J21" i="16" s="1"/>
  <c r="K22" i="16" s="1"/>
  <c r="K21" i="16" s="1"/>
  <c r="L22" i="16" s="1"/>
  <c r="L21" i="16" s="1"/>
  <c r="M22" i="16" s="1"/>
  <c r="M21" i="16" s="1"/>
  <c r="N22" i="16" s="1"/>
  <c r="N21" i="16" s="1"/>
  <c r="O22" i="16" s="1"/>
  <c r="O21" i="16" s="1"/>
  <c r="P22" i="16" s="1"/>
  <c r="P21" i="16" s="1"/>
  <c r="D87" i="1"/>
  <c r="I34" i="16"/>
  <c r="H88" i="1" s="1"/>
  <c r="N17" i="4"/>
  <c r="O17" i="4"/>
  <c r="P17" i="4"/>
  <c r="M17" i="4"/>
  <c r="L17" i="4"/>
  <c r="K17" i="4"/>
  <c r="J17" i="4"/>
  <c r="I17" i="4"/>
  <c r="H17" i="4"/>
  <c r="G17" i="4"/>
  <c r="F17" i="4"/>
  <c r="E17" i="4"/>
  <c r="E220" i="1"/>
  <c r="F220" i="1"/>
  <c r="G220" i="1"/>
  <c r="H220" i="1"/>
  <c r="I220" i="1"/>
  <c r="J220" i="1"/>
  <c r="K220" i="1"/>
  <c r="L220" i="1"/>
  <c r="M220" i="1"/>
  <c r="N220" i="1"/>
  <c r="O220" i="1"/>
  <c r="E111" i="1"/>
  <c r="F111" i="1"/>
  <c r="G111" i="1"/>
  <c r="H111" i="1"/>
  <c r="I111" i="1"/>
  <c r="J111" i="1"/>
  <c r="K111" i="1"/>
  <c r="L111" i="1"/>
  <c r="M111" i="1"/>
  <c r="N111" i="1"/>
  <c r="O111" i="1"/>
  <c r="D111" i="1"/>
  <c r="E87" i="1" l="1"/>
  <c r="M34" i="15"/>
  <c r="M33" i="15" s="1"/>
  <c r="L30" i="1"/>
  <c r="L37" i="15"/>
  <c r="G23" i="16"/>
  <c r="F23" i="16"/>
  <c r="J35" i="16"/>
  <c r="I36" i="16"/>
  <c r="I37" i="16" s="1"/>
  <c r="H38" i="15"/>
  <c r="I38" i="15"/>
  <c r="P111" i="1"/>
  <c r="T111" i="1" s="1"/>
  <c r="S177" i="1"/>
  <c r="V177" i="1" s="1"/>
  <c r="N34" i="15" l="1"/>
  <c r="N33" i="15" s="1"/>
  <c r="M30" i="1"/>
  <c r="M37" i="15"/>
  <c r="F87" i="1"/>
  <c r="J34" i="16"/>
  <c r="I88" i="1" s="1"/>
  <c r="S170" i="1"/>
  <c r="O34" i="15" l="1"/>
  <c r="N30" i="1"/>
  <c r="N37" i="15"/>
  <c r="G87" i="1"/>
  <c r="H87" i="1"/>
  <c r="H23" i="16"/>
  <c r="S172" i="1"/>
  <c r="V172" i="1" s="1"/>
  <c r="V170" i="1"/>
  <c r="J36" i="16"/>
  <c r="J37" i="16" s="1"/>
  <c r="K35" i="16"/>
  <c r="K34" i="16" s="1"/>
  <c r="J88" i="1" s="1"/>
  <c r="K38" i="15"/>
  <c r="P171" i="1"/>
  <c r="P176" i="1"/>
  <c r="S168" i="1"/>
  <c r="E147" i="1"/>
  <c r="F147" i="1"/>
  <c r="G147" i="1"/>
  <c r="H147" i="1"/>
  <c r="I147" i="1"/>
  <c r="J147" i="1"/>
  <c r="K147" i="1"/>
  <c r="L147" i="1"/>
  <c r="M147" i="1"/>
  <c r="N147" i="1"/>
  <c r="O147" i="1"/>
  <c r="O33" i="15" l="1"/>
  <c r="P34" i="15"/>
  <c r="I23" i="16"/>
  <c r="I87" i="1"/>
  <c r="K36" i="16"/>
  <c r="K37" i="16" s="1"/>
  <c r="L35" i="16"/>
  <c r="L34" i="16" s="1"/>
  <c r="K88" i="1" s="1"/>
  <c r="J38" i="15"/>
  <c r="L38" i="15"/>
  <c r="S53" i="1"/>
  <c r="O30" i="1" l="1"/>
  <c r="O37" i="15"/>
  <c r="P33" i="15"/>
  <c r="S55" i="1"/>
  <c r="M35" i="16"/>
  <c r="M34" i="16" s="1"/>
  <c r="L88" i="1" s="1"/>
  <c r="L36" i="16"/>
  <c r="L37" i="16" s="1"/>
  <c r="J23" i="16"/>
  <c r="S50" i="1"/>
  <c r="P37" i="15" l="1"/>
  <c r="S52" i="1"/>
  <c r="N35" i="16"/>
  <c r="N34" i="16" s="1"/>
  <c r="M88" i="1" s="1"/>
  <c r="M36" i="16"/>
  <c r="M37" i="16" s="1"/>
  <c r="M38" i="15"/>
  <c r="J87" i="1"/>
  <c r="E54" i="1"/>
  <c r="F54" i="1"/>
  <c r="G54" i="1"/>
  <c r="H54" i="1"/>
  <c r="I54" i="1"/>
  <c r="J54" i="1"/>
  <c r="K54" i="1"/>
  <c r="L54" i="1"/>
  <c r="M54" i="1"/>
  <c r="N54" i="1"/>
  <c r="O54" i="1"/>
  <c r="D54" i="1"/>
  <c r="D220" i="1"/>
  <c r="P220" i="1" s="1"/>
  <c r="T220" i="1" s="1"/>
  <c r="P114" i="1"/>
  <c r="T114" i="1" s="1"/>
  <c r="E148" i="1"/>
  <c r="E139" i="1" s="1"/>
  <c r="F148" i="1"/>
  <c r="F139" i="1" s="1"/>
  <c r="G148" i="1"/>
  <c r="G139" i="1" s="1"/>
  <c r="H148" i="1"/>
  <c r="H139" i="1" s="1"/>
  <c r="I148" i="1"/>
  <c r="I139" i="1" s="1"/>
  <c r="J148" i="1"/>
  <c r="J139" i="1" s="1"/>
  <c r="K148" i="1"/>
  <c r="K139" i="1" s="1"/>
  <c r="L148" i="1"/>
  <c r="L139" i="1" s="1"/>
  <c r="M148" i="1"/>
  <c r="M139" i="1" s="1"/>
  <c r="N148" i="1"/>
  <c r="N139" i="1" s="1"/>
  <c r="O148" i="1"/>
  <c r="O139" i="1" s="1"/>
  <c r="E149" i="1"/>
  <c r="E140" i="1" s="1"/>
  <c r="F149" i="1"/>
  <c r="F140" i="1" s="1"/>
  <c r="G149" i="1"/>
  <c r="G140" i="1" s="1"/>
  <c r="H149" i="1"/>
  <c r="H140" i="1" s="1"/>
  <c r="I149" i="1"/>
  <c r="I140" i="1" s="1"/>
  <c r="J149" i="1"/>
  <c r="J140" i="1" s="1"/>
  <c r="K149" i="1"/>
  <c r="K140" i="1" s="1"/>
  <c r="L149" i="1"/>
  <c r="L140" i="1" s="1"/>
  <c r="M149" i="1"/>
  <c r="M140" i="1" s="1"/>
  <c r="N149" i="1"/>
  <c r="N140" i="1" s="1"/>
  <c r="O149" i="1"/>
  <c r="O140" i="1" s="1"/>
  <c r="D149" i="1"/>
  <c r="D140" i="1" s="1"/>
  <c r="D148" i="1"/>
  <c r="D139" i="1" s="1"/>
  <c r="P140" i="1" l="1"/>
  <c r="P139" i="1"/>
  <c r="N36" i="16"/>
  <c r="N37" i="16" s="1"/>
  <c r="O35" i="16"/>
  <c r="O34" i="16" s="1"/>
  <c r="N88" i="1" s="1"/>
  <c r="K87" i="1"/>
  <c r="K23" i="16"/>
  <c r="P223" i="1"/>
  <c r="T223" i="1" s="1"/>
  <c r="P54" i="1"/>
  <c r="O36" i="16" l="1"/>
  <c r="O37" i="16" s="1"/>
  <c r="P35" i="16"/>
  <c r="L87" i="1"/>
  <c r="L23" i="16"/>
  <c r="P34" i="16" l="1"/>
  <c r="O88" i="1" s="1"/>
  <c r="Q35" i="16"/>
  <c r="N38" i="15"/>
  <c r="M87" i="1"/>
  <c r="M23" i="16"/>
  <c r="P88" i="1" l="1"/>
  <c r="P36" i="16"/>
  <c r="P37" i="16" s="1"/>
  <c r="Q34" i="16"/>
  <c r="Q36" i="16" s="1"/>
  <c r="Q37" i="16" s="1"/>
  <c r="N87" i="1"/>
  <c r="N23" i="16"/>
  <c r="E27" i="1"/>
  <c r="F27" i="1"/>
  <c r="H27" i="1"/>
  <c r="I27" i="1"/>
  <c r="K27" i="1"/>
  <c r="D27" i="1"/>
  <c r="P25" i="1"/>
  <c r="J27" i="1"/>
  <c r="L27" i="1"/>
  <c r="M27" i="1"/>
  <c r="N27" i="1"/>
  <c r="O27" i="1"/>
  <c r="O38" i="15" l="1"/>
  <c r="P30" i="1"/>
  <c r="O23" i="16"/>
  <c r="P26" i="1"/>
  <c r="G27" i="1"/>
  <c r="P27" i="1" s="1"/>
  <c r="P38" i="15" l="1"/>
  <c r="O87" i="1"/>
  <c r="Q22" i="16"/>
  <c r="J42" i="4"/>
  <c r="I42" i="4"/>
  <c r="H42" i="4"/>
  <c r="G42" i="4"/>
  <c r="F42" i="4"/>
  <c r="E42" i="4"/>
  <c r="J36" i="4"/>
  <c r="I36" i="4"/>
  <c r="H36" i="4"/>
  <c r="G36" i="4"/>
  <c r="F36" i="4"/>
  <c r="E36" i="4"/>
  <c r="L42" i="4"/>
  <c r="M42" i="4"/>
  <c r="N42" i="4"/>
  <c r="O42" i="4"/>
  <c r="P42" i="4"/>
  <c r="K42" i="4"/>
  <c r="L36" i="4"/>
  <c r="M36" i="4"/>
  <c r="N36" i="4"/>
  <c r="O36" i="4"/>
  <c r="P36" i="4"/>
  <c r="K36" i="4"/>
  <c r="O50" i="4" l="1"/>
  <c r="G50" i="4"/>
  <c r="P87" i="1"/>
  <c r="P23" i="16"/>
  <c r="Q21" i="16"/>
  <c r="Q23" i="16" s="1"/>
  <c r="N50" i="4"/>
  <c r="H50" i="4"/>
  <c r="P50" i="4"/>
  <c r="L50" i="4"/>
  <c r="F50" i="4"/>
  <c r="J50" i="4"/>
  <c r="K50" i="4"/>
  <c r="M50" i="4"/>
  <c r="E50" i="4"/>
  <c r="I50" i="4"/>
  <c r="E277" i="1"/>
  <c r="I277" i="1"/>
  <c r="M277" i="1"/>
  <c r="O277" i="1"/>
  <c r="N277" i="1"/>
  <c r="L277" i="1"/>
  <c r="K277" i="1"/>
  <c r="J277" i="1"/>
  <c r="H277" i="1"/>
  <c r="G277" i="1"/>
  <c r="F277" i="1"/>
  <c r="D277" i="1"/>
  <c r="O51" i="1"/>
  <c r="N51" i="1"/>
  <c r="M51" i="1"/>
  <c r="L51" i="1"/>
  <c r="K51" i="1"/>
  <c r="J51" i="1"/>
  <c r="I51" i="1"/>
  <c r="H51" i="1"/>
  <c r="G51" i="1"/>
  <c r="F51" i="1"/>
  <c r="E51" i="1"/>
  <c r="D51" i="1"/>
  <c r="F31" i="4"/>
  <c r="G31" i="4"/>
  <c r="H31" i="4"/>
  <c r="I31" i="4"/>
  <c r="J31" i="4"/>
  <c r="K31" i="4"/>
  <c r="L31" i="4"/>
  <c r="M31" i="4"/>
  <c r="N31" i="4"/>
  <c r="O31" i="4"/>
  <c r="P31" i="4"/>
  <c r="E31" i="4"/>
  <c r="E146" i="1"/>
  <c r="F146" i="1"/>
  <c r="G146" i="1"/>
  <c r="H146" i="1"/>
  <c r="I146" i="1"/>
  <c r="J146" i="1"/>
  <c r="K146" i="1"/>
  <c r="L146" i="1"/>
  <c r="M146" i="1"/>
  <c r="N146" i="1"/>
  <c r="O146" i="1"/>
  <c r="D146" i="1"/>
  <c r="E19" i="1"/>
  <c r="F19" i="1"/>
  <c r="G19" i="1"/>
  <c r="H19" i="1"/>
  <c r="I19" i="1"/>
  <c r="J19" i="1"/>
  <c r="K19" i="1"/>
  <c r="L19" i="1"/>
  <c r="M19" i="1"/>
  <c r="N19" i="1"/>
  <c r="O19" i="1"/>
  <c r="D19" i="1"/>
  <c r="E230" i="1"/>
  <c r="F230" i="1"/>
  <c r="G230" i="1"/>
  <c r="H230" i="1"/>
  <c r="I230" i="1"/>
  <c r="J230" i="1"/>
  <c r="K230" i="1"/>
  <c r="L230" i="1"/>
  <c r="M230" i="1"/>
  <c r="N230" i="1"/>
  <c r="O230" i="1"/>
  <c r="D230" i="1"/>
  <c r="E181" i="1"/>
  <c r="F181" i="1"/>
  <c r="G181" i="1"/>
  <c r="H181" i="1"/>
  <c r="I181" i="1"/>
  <c r="J181" i="1"/>
  <c r="K181" i="1"/>
  <c r="L181" i="1"/>
  <c r="M181" i="1"/>
  <c r="N181" i="1"/>
  <c r="O181" i="1"/>
  <c r="D181" i="1"/>
  <c r="E125" i="1"/>
  <c r="F125" i="1"/>
  <c r="G125" i="1"/>
  <c r="H125" i="1"/>
  <c r="I125" i="1"/>
  <c r="J125" i="1"/>
  <c r="K125" i="1"/>
  <c r="L125" i="1"/>
  <c r="M125" i="1"/>
  <c r="N125" i="1"/>
  <c r="O125" i="1"/>
  <c r="D125" i="1"/>
  <c r="E59" i="1"/>
  <c r="F59" i="1"/>
  <c r="G59" i="1"/>
  <c r="H59" i="1"/>
  <c r="I59" i="1"/>
  <c r="J59" i="1"/>
  <c r="K59" i="1"/>
  <c r="L59" i="1"/>
  <c r="M59" i="1"/>
  <c r="N59" i="1"/>
  <c r="O59" i="1"/>
  <c r="D59" i="1"/>
  <c r="E129" i="1"/>
  <c r="F129" i="1"/>
  <c r="G129" i="1"/>
  <c r="H129" i="1"/>
  <c r="I129" i="1"/>
  <c r="J129" i="1"/>
  <c r="K129" i="1"/>
  <c r="L129" i="1"/>
  <c r="M129" i="1"/>
  <c r="N129" i="1"/>
  <c r="O129" i="1"/>
  <c r="E130" i="1"/>
  <c r="E165" i="1" s="1"/>
  <c r="F130" i="1"/>
  <c r="F165" i="1" s="1"/>
  <c r="G130" i="1"/>
  <c r="G165" i="1" s="1"/>
  <c r="H130" i="1"/>
  <c r="H165" i="1" s="1"/>
  <c r="I130" i="1"/>
  <c r="I165" i="1" s="1"/>
  <c r="J130" i="1"/>
  <c r="J165" i="1" s="1"/>
  <c r="K130" i="1"/>
  <c r="K165" i="1" s="1"/>
  <c r="L130" i="1"/>
  <c r="L165" i="1" s="1"/>
  <c r="M130" i="1"/>
  <c r="M165" i="1" s="1"/>
  <c r="N130" i="1"/>
  <c r="N165" i="1" s="1"/>
  <c r="O130" i="1"/>
  <c r="O165" i="1" s="1"/>
  <c r="E131" i="1"/>
  <c r="E166" i="1" s="1"/>
  <c r="F131" i="1"/>
  <c r="F166" i="1" s="1"/>
  <c r="G131" i="1"/>
  <c r="G166" i="1" s="1"/>
  <c r="H131" i="1"/>
  <c r="H166" i="1" s="1"/>
  <c r="I131" i="1"/>
  <c r="I166" i="1" s="1"/>
  <c r="J131" i="1"/>
  <c r="J166" i="1" s="1"/>
  <c r="K131" i="1"/>
  <c r="K166" i="1" s="1"/>
  <c r="L131" i="1"/>
  <c r="L166" i="1" s="1"/>
  <c r="M131" i="1"/>
  <c r="M166" i="1" s="1"/>
  <c r="N131" i="1"/>
  <c r="N166" i="1" s="1"/>
  <c r="O131" i="1"/>
  <c r="O166" i="1" s="1"/>
  <c r="D131" i="1"/>
  <c r="D166" i="1" s="1"/>
  <c r="D130" i="1"/>
  <c r="D165" i="1" s="1"/>
  <c r="D129" i="1"/>
  <c r="E10" i="1"/>
  <c r="F10" i="1"/>
  <c r="F45" i="1" s="1"/>
  <c r="G10" i="1"/>
  <c r="H10" i="1"/>
  <c r="I10" i="1"/>
  <c r="J10" i="1"/>
  <c r="J45" i="1" s="1"/>
  <c r="K10" i="1"/>
  <c r="L10" i="1"/>
  <c r="M10" i="1"/>
  <c r="N10" i="1"/>
  <c r="N45" i="1" s="1"/>
  <c r="O10" i="1"/>
  <c r="D10" i="1"/>
  <c r="E251" i="1"/>
  <c r="F251" i="1"/>
  <c r="G251" i="1"/>
  <c r="H251" i="1"/>
  <c r="I251" i="1"/>
  <c r="J251" i="1"/>
  <c r="K251" i="1"/>
  <c r="L251" i="1"/>
  <c r="M251" i="1"/>
  <c r="N251" i="1"/>
  <c r="O251" i="1"/>
  <c r="D251" i="1"/>
  <c r="E198" i="1"/>
  <c r="F198" i="1"/>
  <c r="G198" i="1"/>
  <c r="H198" i="1"/>
  <c r="I198" i="1"/>
  <c r="J198" i="1"/>
  <c r="K198" i="1"/>
  <c r="L198" i="1"/>
  <c r="M198" i="1"/>
  <c r="N198" i="1"/>
  <c r="O198" i="1"/>
  <c r="D198" i="1"/>
  <c r="D147" i="1"/>
  <c r="E80" i="1"/>
  <c r="F80" i="1"/>
  <c r="G80" i="1"/>
  <c r="H80" i="1"/>
  <c r="I80" i="1"/>
  <c r="J80" i="1"/>
  <c r="K80" i="1"/>
  <c r="L80" i="1"/>
  <c r="M80" i="1"/>
  <c r="N80" i="1"/>
  <c r="O80" i="1"/>
  <c r="D80" i="1"/>
  <c r="D137" i="1" l="1"/>
  <c r="D136" i="1" s="1"/>
  <c r="O137" i="1"/>
  <c r="O136" i="1" s="1"/>
  <c r="N137" i="1"/>
  <c r="N136" i="1" s="1"/>
  <c r="F137" i="1"/>
  <c r="F136" i="1" s="1"/>
  <c r="M137" i="1"/>
  <c r="M136" i="1" s="1"/>
  <c r="E137" i="1"/>
  <c r="E136" i="1" s="1"/>
  <c r="G137" i="1"/>
  <c r="G136" i="1" s="1"/>
  <c r="L137" i="1"/>
  <c r="L136" i="1" s="1"/>
  <c r="H137" i="1"/>
  <c r="H136" i="1" s="1"/>
  <c r="K137" i="1"/>
  <c r="K136" i="1" s="1"/>
  <c r="I137" i="1"/>
  <c r="I136" i="1" s="1"/>
  <c r="J137" i="1"/>
  <c r="J136" i="1" s="1"/>
  <c r="D173" i="1"/>
  <c r="E173" i="1"/>
  <c r="M173" i="1"/>
  <c r="I173" i="1"/>
  <c r="N173" i="1"/>
  <c r="F173" i="1"/>
  <c r="J173" i="1"/>
  <c r="M45" i="1"/>
  <c r="I45" i="1"/>
  <c r="E45" i="1"/>
  <c r="O45" i="1"/>
  <c r="K45" i="1"/>
  <c r="D45" i="1"/>
  <c r="L45" i="1"/>
  <c r="H45" i="1"/>
  <c r="G45" i="1"/>
  <c r="O173" i="1"/>
  <c r="G173" i="1"/>
  <c r="H173" i="1"/>
  <c r="K173" i="1"/>
  <c r="L17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O200" i="1"/>
  <c r="O192" i="1" s="1"/>
  <c r="N200" i="1"/>
  <c r="N192" i="1" s="1"/>
  <c r="M200" i="1"/>
  <c r="M192" i="1" s="1"/>
  <c r="L200" i="1"/>
  <c r="L192" i="1" s="1"/>
  <c r="K200" i="1"/>
  <c r="K192" i="1" s="1"/>
  <c r="J200" i="1"/>
  <c r="J192" i="1" s="1"/>
  <c r="I200" i="1"/>
  <c r="I192" i="1" s="1"/>
  <c r="H200" i="1"/>
  <c r="H192" i="1" s="1"/>
  <c r="G200" i="1"/>
  <c r="G192" i="1" s="1"/>
  <c r="F200" i="1"/>
  <c r="F192" i="1" s="1"/>
  <c r="E200" i="1"/>
  <c r="E192" i="1" s="1"/>
  <c r="D200" i="1"/>
  <c r="D192" i="1" s="1"/>
  <c r="O199" i="1"/>
  <c r="O191" i="1" s="1"/>
  <c r="N199" i="1"/>
  <c r="N191" i="1" s="1"/>
  <c r="M199" i="1"/>
  <c r="M191" i="1" s="1"/>
  <c r="L199" i="1"/>
  <c r="L191" i="1" s="1"/>
  <c r="K199" i="1"/>
  <c r="K191" i="1" s="1"/>
  <c r="J199" i="1"/>
  <c r="J191" i="1" s="1"/>
  <c r="I199" i="1"/>
  <c r="I191" i="1" s="1"/>
  <c r="H199" i="1"/>
  <c r="H191" i="1" s="1"/>
  <c r="G199" i="1"/>
  <c r="G191" i="1" s="1"/>
  <c r="F199" i="1"/>
  <c r="F191" i="1" s="1"/>
  <c r="E199" i="1"/>
  <c r="E191" i="1" s="1"/>
  <c r="D199" i="1"/>
  <c r="D191" i="1" s="1"/>
  <c r="O197" i="1"/>
  <c r="N197" i="1"/>
  <c r="M197" i="1"/>
  <c r="L197" i="1"/>
  <c r="K197" i="1"/>
  <c r="J197" i="1"/>
  <c r="I197" i="1"/>
  <c r="H197" i="1"/>
  <c r="G197" i="1"/>
  <c r="F197" i="1"/>
  <c r="E197" i="1"/>
  <c r="D197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O82" i="1"/>
  <c r="N82" i="1"/>
  <c r="M82" i="1"/>
  <c r="L82" i="1"/>
  <c r="K82" i="1"/>
  <c r="J82" i="1"/>
  <c r="I82" i="1"/>
  <c r="H82" i="1"/>
  <c r="G82" i="1"/>
  <c r="F82" i="1"/>
  <c r="E82" i="1"/>
  <c r="D82" i="1"/>
  <c r="O81" i="1"/>
  <c r="N81" i="1"/>
  <c r="M81" i="1"/>
  <c r="L81" i="1"/>
  <c r="K81" i="1"/>
  <c r="J81" i="1"/>
  <c r="I81" i="1"/>
  <c r="H81" i="1"/>
  <c r="G81" i="1"/>
  <c r="F81" i="1"/>
  <c r="E81" i="1"/>
  <c r="D81" i="1"/>
  <c r="O79" i="1"/>
  <c r="N79" i="1"/>
  <c r="M79" i="1"/>
  <c r="L79" i="1"/>
  <c r="K79" i="1"/>
  <c r="J79" i="1"/>
  <c r="I79" i="1"/>
  <c r="H79" i="1"/>
  <c r="G79" i="1"/>
  <c r="F79" i="1"/>
  <c r="E79" i="1"/>
  <c r="D79" i="1"/>
  <c r="O78" i="1"/>
  <c r="N78" i="1"/>
  <c r="M78" i="1"/>
  <c r="L78" i="1"/>
  <c r="K78" i="1"/>
  <c r="J78" i="1"/>
  <c r="I78" i="1"/>
  <c r="H78" i="1"/>
  <c r="G78" i="1"/>
  <c r="F78" i="1"/>
  <c r="E78" i="1"/>
  <c r="D78" i="1"/>
  <c r="O77" i="1"/>
  <c r="N77" i="1"/>
  <c r="M77" i="1"/>
  <c r="L77" i="1"/>
  <c r="K77" i="1"/>
  <c r="J77" i="1"/>
  <c r="I77" i="1"/>
  <c r="H77" i="1"/>
  <c r="G77" i="1"/>
  <c r="F77" i="1"/>
  <c r="E77" i="1"/>
  <c r="D77" i="1"/>
  <c r="O76" i="1"/>
  <c r="N76" i="1"/>
  <c r="M76" i="1"/>
  <c r="L76" i="1"/>
  <c r="K76" i="1"/>
  <c r="J76" i="1"/>
  <c r="I76" i="1"/>
  <c r="H76" i="1"/>
  <c r="G76" i="1"/>
  <c r="F76" i="1"/>
  <c r="E76" i="1"/>
  <c r="D76" i="1"/>
  <c r="O21" i="1"/>
  <c r="N21" i="1"/>
  <c r="M21" i="1"/>
  <c r="L21" i="1"/>
  <c r="K21" i="1"/>
  <c r="J21" i="1"/>
  <c r="I21" i="1"/>
  <c r="H21" i="1"/>
  <c r="G21" i="1"/>
  <c r="F21" i="1"/>
  <c r="E21" i="1"/>
  <c r="D21" i="1"/>
  <c r="O20" i="1"/>
  <c r="N20" i="1"/>
  <c r="M20" i="1"/>
  <c r="L20" i="1"/>
  <c r="K20" i="1"/>
  <c r="J20" i="1"/>
  <c r="I20" i="1"/>
  <c r="H20" i="1"/>
  <c r="G20" i="1"/>
  <c r="F20" i="1"/>
  <c r="E20" i="1"/>
  <c r="D20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I17" i="1"/>
  <c r="H17" i="1"/>
  <c r="G17" i="1"/>
  <c r="F17" i="1"/>
  <c r="E17" i="1"/>
  <c r="D17" i="1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O238" i="1"/>
  <c r="N238" i="1"/>
  <c r="M238" i="1"/>
  <c r="L238" i="1"/>
  <c r="K238" i="1"/>
  <c r="J238" i="1"/>
  <c r="J273" i="1" s="1"/>
  <c r="I238" i="1"/>
  <c r="H238" i="1"/>
  <c r="G238" i="1"/>
  <c r="F238" i="1"/>
  <c r="E238" i="1"/>
  <c r="D238" i="1"/>
  <c r="O237" i="1"/>
  <c r="N237" i="1"/>
  <c r="N272" i="1" s="1"/>
  <c r="M237" i="1"/>
  <c r="L237" i="1"/>
  <c r="K237" i="1"/>
  <c r="J237" i="1"/>
  <c r="I237" i="1"/>
  <c r="H237" i="1"/>
  <c r="H272" i="1" s="1"/>
  <c r="G237" i="1"/>
  <c r="F237" i="1"/>
  <c r="F272" i="1" s="1"/>
  <c r="E237" i="1"/>
  <c r="D237" i="1"/>
  <c r="O236" i="1"/>
  <c r="O271" i="1" s="1"/>
  <c r="N236" i="1"/>
  <c r="N271" i="1" s="1"/>
  <c r="M236" i="1"/>
  <c r="M271" i="1" s="1"/>
  <c r="L236" i="1"/>
  <c r="L271" i="1" s="1"/>
  <c r="K236" i="1"/>
  <c r="K271" i="1" s="1"/>
  <c r="J236" i="1"/>
  <c r="J271" i="1" s="1"/>
  <c r="I236" i="1"/>
  <c r="I271" i="1" s="1"/>
  <c r="H236" i="1"/>
  <c r="H271" i="1" s="1"/>
  <c r="G236" i="1"/>
  <c r="G271" i="1" s="1"/>
  <c r="F236" i="1"/>
  <c r="F271" i="1" s="1"/>
  <c r="E236" i="1"/>
  <c r="E271" i="1" s="1"/>
  <c r="D236" i="1"/>
  <c r="D271" i="1" s="1"/>
  <c r="O235" i="1"/>
  <c r="O270" i="1" s="1"/>
  <c r="N235" i="1"/>
  <c r="N270" i="1" s="1"/>
  <c r="M235" i="1"/>
  <c r="M270" i="1" s="1"/>
  <c r="L235" i="1"/>
  <c r="L270" i="1" s="1"/>
  <c r="K235" i="1"/>
  <c r="K270" i="1" s="1"/>
  <c r="J235" i="1"/>
  <c r="J270" i="1" s="1"/>
  <c r="I235" i="1"/>
  <c r="I270" i="1" s="1"/>
  <c r="H235" i="1"/>
  <c r="H270" i="1" s="1"/>
  <c r="G235" i="1"/>
  <c r="G270" i="1" s="1"/>
  <c r="F235" i="1"/>
  <c r="F270" i="1" s="1"/>
  <c r="E235" i="1"/>
  <c r="E270" i="1" s="1"/>
  <c r="D235" i="1"/>
  <c r="O234" i="1"/>
  <c r="O269" i="1" s="1"/>
  <c r="N234" i="1"/>
  <c r="N269" i="1" s="1"/>
  <c r="M234" i="1"/>
  <c r="M269" i="1" s="1"/>
  <c r="L234" i="1"/>
  <c r="L269" i="1" s="1"/>
  <c r="K234" i="1"/>
  <c r="K269" i="1" s="1"/>
  <c r="J234" i="1"/>
  <c r="J269" i="1" s="1"/>
  <c r="I234" i="1"/>
  <c r="I269" i="1" s="1"/>
  <c r="H234" i="1"/>
  <c r="H269" i="1" s="1"/>
  <c r="G234" i="1"/>
  <c r="G269" i="1" s="1"/>
  <c r="F234" i="1"/>
  <c r="F269" i="1" s="1"/>
  <c r="E234" i="1"/>
  <c r="E269" i="1" s="1"/>
  <c r="D234" i="1"/>
  <c r="D269" i="1" s="1"/>
  <c r="O233" i="1"/>
  <c r="N233" i="1"/>
  <c r="M233" i="1"/>
  <c r="L233" i="1"/>
  <c r="K233" i="1"/>
  <c r="J233" i="1"/>
  <c r="I233" i="1"/>
  <c r="H233" i="1"/>
  <c r="G233" i="1"/>
  <c r="F233" i="1"/>
  <c r="E233" i="1"/>
  <c r="D233" i="1"/>
  <c r="O232" i="1"/>
  <c r="N232" i="1"/>
  <c r="M232" i="1"/>
  <c r="L232" i="1"/>
  <c r="L239" i="1" s="1"/>
  <c r="K232" i="1"/>
  <c r="J232" i="1"/>
  <c r="I232" i="1"/>
  <c r="H232" i="1"/>
  <c r="G232" i="1"/>
  <c r="F232" i="1"/>
  <c r="E232" i="1"/>
  <c r="D232" i="1"/>
  <c r="O187" i="1"/>
  <c r="O216" i="1" s="1"/>
  <c r="N187" i="1"/>
  <c r="N216" i="1" s="1"/>
  <c r="M187" i="1"/>
  <c r="M216" i="1" s="1"/>
  <c r="L187" i="1"/>
  <c r="L216" i="1" s="1"/>
  <c r="K187" i="1"/>
  <c r="K216" i="1" s="1"/>
  <c r="J187" i="1"/>
  <c r="J216" i="1" s="1"/>
  <c r="I187" i="1"/>
  <c r="I216" i="1" s="1"/>
  <c r="H187" i="1"/>
  <c r="H216" i="1" s="1"/>
  <c r="G187" i="1"/>
  <c r="G216" i="1" s="1"/>
  <c r="F187" i="1"/>
  <c r="F216" i="1" s="1"/>
  <c r="E187" i="1"/>
  <c r="E216" i="1" s="1"/>
  <c r="D187" i="1"/>
  <c r="D216" i="1" s="1"/>
  <c r="O186" i="1"/>
  <c r="O215" i="1" s="1"/>
  <c r="N186" i="1"/>
  <c r="N215" i="1" s="1"/>
  <c r="M186" i="1"/>
  <c r="M215" i="1" s="1"/>
  <c r="L186" i="1"/>
  <c r="L215" i="1" s="1"/>
  <c r="K186" i="1"/>
  <c r="K215" i="1" s="1"/>
  <c r="J186" i="1"/>
  <c r="J215" i="1" s="1"/>
  <c r="I186" i="1"/>
  <c r="I215" i="1" s="1"/>
  <c r="H186" i="1"/>
  <c r="H215" i="1" s="1"/>
  <c r="G186" i="1"/>
  <c r="G215" i="1" s="1"/>
  <c r="F186" i="1"/>
  <c r="F215" i="1" s="1"/>
  <c r="E186" i="1"/>
  <c r="E215" i="1" s="1"/>
  <c r="D186" i="1"/>
  <c r="D215" i="1" s="1"/>
  <c r="O185" i="1"/>
  <c r="O214" i="1" s="1"/>
  <c r="N185" i="1"/>
  <c r="N214" i="1" s="1"/>
  <c r="M185" i="1"/>
  <c r="M214" i="1" s="1"/>
  <c r="L185" i="1"/>
  <c r="L214" i="1" s="1"/>
  <c r="K185" i="1"/>
  <c r="K214" i="1" s="1"/>
  <c r="J185" i="1"/>
  <c r="J214" i="1" s="1"/>
  <c r="I185" i="1"/>
  <c r="I214" i="1" s="1"/>
  <c r="H185" i="1"/>
  <c r="H214" i="1" s="1"/>
  <c r="G185" i="1"/>
  <c r="G214" i="1" s="1"/>
  <c r="F185" i="1"/>
  <c r="F214" i="1" s="1"/>
  <c r="E185" i="1"/>
  <c r="E214" i="1" s="1"/>
  <c r="D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O132" i="1"/>
  <c r="O167" i="1" s="1"/>
  <c r="N132" i="1"/>
  <c r="N167" i="1" s="1"/>
  <c r="M132" i="1"/>
  <c r="M167" i="1" s="1"/>
  <c r="L132" i="1"/>
  <c r="L167" i="1" s="1"/>
  <c r="K132" i="1"/>
  <c r="K167" i="1" s="1"/>
  <c r="J132" i="1"/>
  <c r="J167" i="1" s="1"/>
  <c r="I132" i="1"/>
  <c r="I167" i="1" s="1"/>
  <c r="H132" i="1"/>
  <c r="H167" i="1" s="1"/>
  <c r="G132" i="1"/>
  <c r="G167" i="1" s="1"/>
  <c r="F132" i="1"/>
  <c r="F167" i="1" s="1"/>
  <c r="E132" i="1"/>
  <c r="E167" i="1" s="1"/>
  <c r="D132" i="1"/>
  <c r="D167" i="1" s="1"/>
  <c r="O128" i="1"/>
  <c r="N128" i="1"/>
  <c r="M128" i="1"/>
  <c r="L128" i="1"/>
  <c r="K128" i="1"/>
  <c r="J128" i="1"/>
  <c r="I128" i="1"/>
  <c r="H128" i="1"/>
  <c r="G128" i="1"/>
  <c r="F128" i="1"/>
  <c r="E128" i="1"/>
  <c r="D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O67" i="1"/>
  <c r="N67" i="1"/>
  <c r="M67" i="1"/>
  <c r="L67" i="1"/>
  <c r="K67" i="1"/>
  <c r="J67" i="1"/>
  <c r="I67" i="1"/>
  <c r="H67" i="1"/>
  <c r="G67" i="1"/>
  <c r="F67" i="1"/>
  <c r="E67" i="1"/>
  <c r="D67" i="1"/>
  <c r="O66" i="1"/>
  <c r="N66" i="1"/>
  <c r="M66" i="1"/>
  <c r="L66" i="1"/>
  <c r="K66" i="1"/>
  <c r="J66" i="1"/>
  <c r="I66" i="1"/>
  <c r="H66" i="1"/>
  <c r="G66" i="1"/>
  <c r="F66" i="1"/>
  <c r="E66" i="1"/>
  <c r="D66" i="1"/>
  <c r="O65" i="1"/>
  <c r="O105" i="1" s="1"/>
  <c r="N65" i="1"/>
  <c r="N105" i="1" s="1"/>
  <c r="M65" i="1"/>
  <c r="M105" i="1" s="1"/>
  <c r="L65" i="1"/>
  <c r="L105" i="1" s="1"/>
  <c r="K65" i="1"/>
  <c r="K105" i="1" s="1"/>
  <c r="J65" i="1"/>
  <c r="J105" i="1" s="1"/>
  <c r="I65" i="1"/>
  <c r="I105" i="1" s="1"/>
  <c r="H65" i="1"/>
  <c r="H105" i="1" s="1"/>
  <c r="G65" i="1"/>
  <c r="G105" i="1" s="1"/>
  <c r="F65" i="1"/>
  <c r="F105" i="1" s="1"/>
  <c r="E65" i="1"/>
  <c r="E105" i="1" s="1"/>
  <c r="D65" i="1"/>
  <c r="D105" i="1" s="1"/>
  <c r="O64" i="1"/>
  <c r="N64" i="1"/>
  <c r="M64" i="1"/>
  <c r="L64" i="1"/>
  <c r="K64" i="1"/>
  <c r="K104" i="1" s="1"/>
  <c r="J64" i="1"/>
  <c r="J104" i="1" s="1"/>
  <c r="I64" i="1"/>
  <c r="H64" i="1"/>
  <c r="H104" i="1" s="1"/>
  <c r="G64" i="1"/>
  <c r="F64" i="1"/>
  <c r="E64" i="1"/>
  <c r="D64" i="1"/>
  <c r="D104" i="1" s="1"/>
  <c r="O63" i="1"/>
  <c r="N63" i="1"/>
  <c r="M63" i="1"/>
  <c r="L63" i="1"/>
  <c r="K63" i="1"/>
  <c r="J63" i="1"/>
  <c r="I63" i="1"/>
  <c r="H63" i="1"/>
  <c r="G63" i="1"/>
  <c r="F63" i="1"/>
  <c r="E63" i="1"/>
  <c r="D63" i="1"/>
  <c r="O62" i="1"/>
  <c r="N62" i="1"/>
  <c r="M62" i="1"/>
  <c r="L62" i="1"/>
  <c r="K62" i="1"/>
  <c r="J62" i="1"/>
  <c r="I62" i="1"/>
  <c r="H62" i="1"/>
  <c r="G62" i="1"/>
  <c r="F62" i="1"/>
  <c r="E62" i="1"/>
  <c r="D62" i="1"/>
  <c r="O61" i="1"/>
  <c r="N61" i="1"/>
  <c r="M61" i="1"/>
  <c r="L61" i="1"/>
  <c r="K61" i="1"/>
  <c r="J61" i="1"/>
  <c r="I61" i="1"/>
  <c r="H61" i="1"/>
  <c r="G61" i="1"/>
  <c r="F61" i="1"/>
  <c r="E61" i="1"/>
  <c r="D61" i="1"/>
  <c r="O12" i="1"/>
  <c r="N12" i="1"/>
  <c r="M12" i="1"/>
  <c r="L12" i="1"/>
  <c r="K12" i="1"/>
  <c r="J12" i="1"/>
  <c r="I12" i="1"/>
  <c r="H12" i="1"/>
  <c r="G12" i="1"/>
  <c r="F12" i="1"/>
  <c r="E12" i="1"/>
  <c r="D12" i="1"/>
  <c r="O11" i="1"/>
  <c r="N11" i="1"/>
  <c r="M11" i="1"/>
  <c r="L11" i="1"/>
  <c r="K11" i="1"/>
  <c r="J11" i="1"/>
  <c r="I11" i="1"/>
  <c r="H11" i="1"/>
  <c r="G11" i="1"/>
  <c r="F11" i="1"/>
  <c r="E11" i="1"/>
  <c r="D11" i="1"/>
  <c r="O9" i="1"/>
  <c r="N9" i="1"/>
  <c r="M9" i="1"/>
  <c r="L9" i="1"/>
  <c r="K9" i="1"/>
  <c r="J9" i="1"/>
  <c r="I9" i="1"/>
  <c r="H9" i="1"/>
  <c r="G9" i="1"/>
  <c r="F9" i="1"/>
  <c r="E9" i="1"/>
  <c r="D9" i="1"/>
  <c r="O8" i="1"/>
  <c r="N8" i="1"/>
  <c r="M8" i="1"/>
  <c r="L8" i="1"/>
  <c r="K8" i="1"/>
  <c r="J8" i="1"/>
  <c r="I8" i="1"/>
  <c r="H8" i="1"/>
  <c r="G8" i="1"/>
  <c r="F8" i="1"/>
  <c r="E8" i="1"/>
  <c r="D8" i="1"/>
  <c r="O7" i="1"/>
  <c r="N7" i="1"/>
  <c r="M7" i="1"/>
  <c r="L7" i="1"/>
  <c r="K7" i="1"/>
  <c r="J7" i="1"/>
  <c r="I7" i="1"/>
  <c r="H7" i="1"/>
  <c r="G7" i="1"/>
  <c r="F7" i="1"/>
  <c r="E7" i="1"/>
  <c r="D7" i="1"/>
  <c r="E257" i="1"/>
  <c r="F257" i="1"/>
  <c r="G257" i="1"/>
  <c r="H257" i="1"/>
  <c r="I257" i="1"/>
  <c r="J257" i="1"/>
  <c r="K257" i="1"/>
  <c r="L257" i="1"/>
  <c r="M257" i="1"/>
  <c r="N257" i="1"/>
  <c r="O257" i="1"/>
  <c r="E258" i="1"/>
  <c r="F258" i="1"/>
  <c r="G258" i="1"/>
  <c r="H258" i="1"/>
  <c r="I258" i="1"/>
  <c r="J258" i="1"/>
  <c r="K258" i="1"/>
  <c r="L258" i="1"/>
  <c r="M258" i="1"/>
  <c r="N258" i="1"/>
  <c r="O258" i="1"/>
  <c r="D258" i="1"/>
  <c r="D257" i="1"/>
  <c r="Q39" i="4"/>
  <c r="Q40" i="4"/>
  <c r="Q41" i="4"/>
  <c r="Q38" i="4"/>
  <c r="Q33" i="4"/>
  <c r="Q34" i="4"/>
  <c r="Q35" i="4"/>
  <c r="Q32" i="4"/>
  <c r="P261" i="1"/>
  <c r="P262" i="1"/>
  <c r="P251" i="1"/>
  <c r="P277" i="1"/>
  <c r="T277" i="1" s="1"/>
  <c r="P263" i="1"/>
  <c r="P260" i="1"/>
  <c r="P259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P243" i="1"/>
  <c r="P242" i="1"/>
  <c r="D273" i="1" l="1"/>
  <c r="L273" i="1"/>
  <c r="E272" i="1"/>
  <c r="M272" i="1"/>
  <c r="I273" i="1"/>
  <c r="G272" i="1"/>
  <c r="O272" i="1"/>
  <c r="K273" i="1"/>
  <c r="L254" i="1"/>
  <c r="F164" i="1"/>
  <c r="I164" i="1"/>
  <c r="G164" i="1"/>
  <c r="N164" i="1"/>
  <c r="J164" i="1"/>
  <c r="K164" i="1"/>
  <c r="E164" i="1"/>
  <c r="O164" i="1"/>
  <c r="K272" i="1"/>
  <c r="G273" i="1"/>
  <c r="O273" i="1"/>
  <c r="L164" i="1"/>
  <c r="H164" i="1"/>
  <c r="M164" i="1"/>
  <c r="D164" i="1"/>
  <c r="L272" i="1"/>
  <c r="H273" i="1"/>
  <c r="I104" i="1"/>
  <c r="L104" i="1"/>
  <c r="G104" i="1"/>
  <c r="O104" i="1"/>
  <c r="E104" i="1"/>
  <c r="M104" i="1"/>
  <c r="I272" i="1"/>
  <c r="M273" i="1"/>
  <c r="K254" i="1"/>
  <c r="F104" i="1"/>
  <c r="N104" i="1"/>
  <c r="J272" i="1"/>
  <c r="F273" i="1"/>
  <c r="N273" i="1"/>
  <c r="J254" i="1"/>
  <c r="E254" i="1"/>
  <c r="M254" i="1"/>
  <c r="F254" i="1"/>
  <c r="N254" i="1"/>
  <c r="G254" i="1"/>
  <c r="O254" i="1"/>
  <c r="H239" i="1"/>
  <c r="E239" i="1"/>
  <c r="M239" i="1"/>
  <c r="F239" i="1"/>
  <c r="N239" i="1"/>
  <c r="I254" i="1"/>
  <c r="Q178" i="10"/>
  <c r="D239" i="1"/>
  <c r="I239" i="1"/>
  <c r="J239" i="1"/>
  <c r="O239" i="1"/>
  <c r="F267" i="1"/>
  <c r="F276" i="1" s="1"/>
  <c r="F278" i="1" s="1"/>
  <c r="E267" i="1"/>
  <c r="E276" i="1" s="1"/>
  <c r="E278" i="1" s="1"/>
  <c r="M267" i="1"/>
  <c r="M276" i="1" s="1"/>
  <c r="M278" i="1" s="1"/>
  <c r="I267" i="1"/>
  <c r="I276" i="1" s="1"/>
  <c r="I278" i="1" s="1"/>
  <c r="D264" i="1"/>
  <c r="M268" i="1"/>
  <c r="I268" i="1"/>
  <c r="E268" i="1"/>
  <c r="L264" i="1"/>
  <c r="J267" i="1"/>
  <c r="J276" i="1" s="1"/>
  <c r="J278" i="1" s="1"/>
  <c r="H264" i="1"/>
  <c r="N267" i="1"/>
  <c r="N276" i="1" s="1"/>
  <c r="N278" i="1" s="1"/>
  <c r="G267" i="1"/>
  <c r="G276" i="1" s="1"/>
  <c r="G278" i="1" s="1"/>
  <c r="K267" i="1"/>
  <c r="K276" i="1" s="1"/>
  <c r="K278" i="1" s="1"/>
  <c r="O267" i="1"/>
  <c r="O276" i="1" s="1"/>
  <c r="O278" i="1" s="1"/>
  <c r="L267" i="1"/>
  <c r="L276" i="1" s="1"/>
  <c r="L278" i="1" s="1"/>
  <c r="G239" i="1"/>
  <c r="P244" i="1"/>
  <c r="H267" i="1"/>
  <c r="H276" i="1" s="1"/>
  <c r="H278" i="1" s="1"/>
  <c r="G268" i="1"/>
  <c r="O268" i="1"/>
  <c r="K268" i="1"/>
  <c r="K239" i="1"/>
  <c r="P252" i="1"/>
  <c r="H254" i="1"/>
  <c r="P237" i="1"/>
  <c r="P249" i="1"/>
  <c r="F264" i="1"/>
  <c r="N264" i="1"/>
  <c r="J264" i="1"/>
  <c r="D270" i="1"/>
  <c r="P270" i="1" s="1"/>
  <c r="T270" i="1" s="1"/>
  <c r="D254" i="1"/>
  <c r="D268" i="1"/>
  <c r="F268" i="1"/>
  <c r="H268" i="1"/>
  <c r="H279" i="1" s="1"/>
  <c r="J268" i="1"/>
  <c r="L268" i="1"/>
  <c r="N268" i="1"/>
  <c r="D272" i="1"/>
  <c r="P271" i="1"/>
  <c r="T271" i="1" s="1"/>
  <c r="O16" i="1"/>
  <c r="M16" i="1"/>
  <c r="K16" i="1"/>
  <c r="I16" i="1"/>
  <c r="G16" i="1"/>
  <c r="E16" i="1"/>
  <c r="D16" i="1"/>
  <c r="N16" i="1"/>
  <c r="L16" i="1"/>
  <c r="J16" i="1"/>
  <c r="H16" i="1"/>
  <c r="F16" i="1"/>
  <c r="Q42" i="4"/>
  <c r="Q50" i="4"/>
  <c r="Q36" i="4"/>
  <c r="P238" i="1"/>
  <c r="E273" i="1"/>
  <c r="E264" i="1"/>
  <c r="G264" i="1"/>
  <c r="I264" i="1"/>
  <c r="K264" i="1"/>
  <c r="M264" i="1"/>
  <c r="O264" i="1"/>
  <c r="P232" i="1"/>
  <c r="P234" i="1"/>
  <c r="P236" i="1"/>
  <c r="P248" i="1"/>
  <c r="P250" i="1"/>
  <c r="P253" i="1"/>
  <c r="P258" i="1"/>
  <c r="P233" i="1"/>
  <c r="P235" i="1"/>
  <c r="P247" i="1"/>
  <c r="P257" i="1"/>
  <c r="D267" i="1"/>
  <c r="D276" i="1" s="1"/>
  <c r="P269" i="1"/>
  <c r="T269" i="1" s="1"/>
  <c r="F20" i="4"/>
  <c r="G20" i="4"/>
  <c r="H20" i="4"/>
  <c r="I20" i="4"/>
  <c r="J20" i="4"/>
  <c r="K20" i="4"/>
  <c r="L20" i="4"/>
  <c r="M20" i="4"/>
  <c r="N20" i="4"/>
  <c r="O20" i="4"/>
  <c r="P20" i="4"/>
  <c r="F21" i="4"/>
  <c r="G21" i="4"/>
  <c r="H21" i="4"/>
  <c r="I21" i="4"/>
  <c r="J21" i="4"/>
  <c r="K21" i="4"/>
  <c r="L21" i="4"/>
  <c r="M21" i="4"/>
  <c r="N21" i="4"/>
  <c r="O21" i="4"/>
  <c r="P21" i="4"/>
  <c r="E21" i="4"/>
  <c r="E20" i="4"/>
  <c r="D28" i="4"/>
  <c r="D27" i="4"/>
  <c r="D25" i="4"/>
  <c r="D24" i="4"/>
  <c r="D23" i="4"/>
  <c r="P272" i="1" l="1"/>
  <c r="T272" i="1" s="1"/>
  <c r="D279" i="1"/>
  <c r="D281" i="1" s="1"/>
  <c r="F279" i="1"/>
  <c r="F281" i="1" s="1"/>
  <c r="K279" i="1"/>
  <c r="K281" i="1" s="1"/>
  <c r="M279" i="1"/>
  <c r="M281" i="1" s="1"/>
  <c r="J279" i="1"/>
  <c r="J281" i="1" s="1"/>
  <c r="G279" i="1"/>
  <c r="G281" i="1" s="1"/>
  <c r="E279" i="1"/>
  <c r="E281" i="1" s="1"/>
  <c r="P276" i="1"/>
  <c r="D278" i="1"/>
  <c r="I279" i="1"/>
  <c r="I281" i="1" s="1"/>
  <c r="N279" i="1"/>
  <c r="N281" i="1" s="1"/>
  <c r="L279" i="1"/>
  <c r="L281" i="1" s="1"/>
  <c r="O279" i="1"/>
  <c r="O281" i="1" s="1"/>
  <c r="H274" i="1"/>
  <c r="H281" i="1"/>
  <c r="D20" i="4"/>
  <c r="F274" i="1"/>
  <c r="M274" i="1"/>
  <c r="I274" i="1"/>
  <c r="N274" i="1"/>
  <c r="J274" i="1"/>
  <c r="E274" i="1"/>
  <c r="K274" i="1"/>
  <c r="O274" i="1"/>
  <c r="G274" i="1"/>
  <c r="L274" i="1"/>
  <c r="P268" i="1"/>
  <c r="T268" i="1" s="1"/>
  <c r="P273" i="1"/>
  <c r="T273" i="1" s="1"/>
  <c r="P264" i="1"/>
  <c r="D21" i="4"/>
  <c r="P239" i="1"/>
  <c r="P254" i="1"/>
  <c r="D274" i="1"/>
  <c r="P267" i="1"/>
  <c r="T267" i="1" s="1"/>
  <c r="D13" i="4"/>
  <c r="D12" i="4"/>
  <c r="D11" i="4"/>
  <c r="D9" i="4"/>
  <c r="D8" i="4"/>
  <c r="D7" i="4"/>
  <c r="F4" i="4"/>
  <c r="G4" i="4"/>
  <c r="H4" i="4"/>
  <c r="I4" i="4"/>
  <c r="J4" i="4"/>
  <c r="K4" i="4"/>
  <c r="L4" i="4"/>
  <c r="M4" i="4"/>
  <c r="N4" i="4"/>
  <c r="O4" i="4"/>
  <c r="P4" i="4"/>
  <c r="F5" i="4"/>
  <c r="G5" i="4"/>
  <c r="H5" i="4"/>
  <c r="I5" i="4"/>
  <c r="J5" i="4"/>
  <c r="K5" i="4"/>
  <c r="L5" i="4"/>
  <c r="M5" i="4"/>
  <c r="N5" i="4"/>
  <c r="O5" i="4"/>
  <c r="P5" i="4"/>
  <c r="E5" i="4"/>
  <c r="E4" i="4"/>
  <c r="P278" i="1" l="1"/>
  <c r="T278" i="1" s="1"/>
  <c r="T276" i="1"/>
  <c r="P279" i="1"/>
  <c r="I2" i="4"/>
  <c r="G2" i="4"/>
  <c r="J2" i="4"/>
  <c r="D5" i="4"/>
  <c r="O2" i="4"/>
  <c r="M2" i="4"/>
  <c r="K2" i="4"/>
  <c r="P2" i="4"/>
  <c r="N2" i="4"/>
  <c r="L2" i="4"/>
  <c r="H2" i="4"/>
  <c r="F2" i="4"/>
  <c r="D4" i="4"/>
  <c r="P274" i="1"/>
  <c r="E2" i="4"/>
  <c r="P281" i="1" l="1"/>
  <c r="T281" i="1" s="1"/>
  <c r="T279" i="1"/>
  <c r="D283" i="1"/>
  <c r="T274" i="1"/>
  <c r="D2" i="4"/>
  <c r="O283" i="1"/>
  <c r="M283" i="1"/>
  <c r="K283" i="1"/>
  <c r="I283" i="1"/>
  <c r="G283" i="1"/>
  <c r="E283" i="1"/>
  <c r="N283" i="1"/>
  <c r="L283" i="1"/>
  <c r="J283" i="1"/>
  <c r="H283" i="1"/>
  <c r="F283" i="1"/>
  <c r="E204" i="1"/>
  <c r="E212" i="1" s="1"/>
  <c r="F204" i="1"/>
  <c r="G204" i="1"/>
  <c r="H204" i="1"/>
  <c r="I204" i="1"/>
  <c r="I212" i="1" s="1"/>
  <c r="J204" i="1"/>
  <c r="K204" i="1"/>
  <c r="L204" i="1"/>
  <c r="M204" i="1"/>
  <c r="M212" i="1" s="1"/>
  <c r="N204" i="1"/>
  <c r="O204" i="1"/>
  <c r="E205" i="1"/>
  <c r="F205" i="1"/>
  <c r="G205" i="1"/>
  <c r="H205" i="1"/>
  <c r="I205" i="1"/>
  <c r="J205" i="1"/>
  <c r="K205" i="1"/>
  <c r="K213" i="1" s="1"/>
  <c r="L205" i="1"/>
  <c r="M205" i="1"/>
  <c r="N205" i="1"/>
  <c r="O205" i="1"/>
  <c r="O213" i="1" s="1"/>
  <c r="D205" i="1"/>
  <c r="D213" i="1" s="1"/>
  <c r="D204" i="1"/>
  <c r="E153" i="1"/>
  <c r="F153" i="1"/>
  <c r="F162" i="1" s="1"/>
  <c r="F170" i="1" s="1"/>
  <c r="F172" i="1" s="1"/>
  <c r="G153" i="1"/>
  <c r="H153" i="1"/>
  <c r="H162" i="1" s="1"/>
  <c r="H170" i="1" s="1"/>
  <c r="H172" i="1" s="1"/>
  <c r="I153" i="1"/>
  <c r="J153" i="1"/>
  <c r="J162" i="1" s="1"/>
  <c r="J170" i="1" s="1"/>
  <c r="J172" i="1" s="1"/>
  <c r="K153" i="1"/>
  <c r="L153" i="1"/>
  <c r="L162" i="1" s="1"/>
  <c r="L170" i="1" s="1"/>
  <c r="L172" i="1" s="1"/>
  <c r="M153" i="1"/>
  <c r="N153" i="1"/>
  <c r="N162" i="1" s="1"/>
  <c r="N170" i="1" s="1"/>
  <c r="N172" i="1" s="1"/>
  <c r="O153" i="1"/>
  <c r="E154" i="1"/>
  <c r="F154" i="1"/>
  <c r="G154" i="1"/>
  <c r="G163" i="1" s="1"/>
  <c r="H154" i="1"/>
  <c r="H163" i="1" s="1"/>
  <c r="I154" i="1"/>
  <c r="I163" i="1" s="1"/>
  <c r="J154" i="1"/>
  <c r="K154" i="1"/>
  <c r="K163" i="1" s="1"/>
  <c r="L154" i="1"/>
  <c r="M154" i="1"/>
  <c r="N154" i="1"/>
  <c r="O154" i="1"/>
  <c r="O163" i="1" s="1"/>
  <c r="E155" i="1"/>
  <c r="F155" i="1"/>
  <c r="G155" i="1"/>
  <c r="H155" i="1"/>
  <c r="I155" i="1"/>
  <c r="J155" i="1"/>
  <c r="K155" i="1"/>
  <c r="L155" i="1"/>
  <c r="M155" i="1"/>
  <c r="N155" i="1"/>
  <c r="O155" i="1"/>
  <c r="D154" i="1"/>
  <c r="D163" i="1" s="1"/>
  <c r="D155" i="1"/>
  <c r="D153" i="1"/>
  <c r="E91" i="1"/>
  <c r="F91" i="1"/>
  <c r="F101" i="1" s="1"/>
  <c r="F110" i="1" s="1"/>
  <c r="G91" i="1"/>
  <c r="H91" i="1"/>
  <c r="H101" i="1" s="1"/>
  <c r="H110" i="1" s="1"/>
  <c r="I91" i="1"/>
  <c r="J91" i="1"/>
  <c r="J101" i="1" s="1"/>
  <c r="J110" i="1" s="1"/>
  <c r="K91" i="1"/>
  <c r="L91" i="1"/>
  <c r="L101" i="1" s="1"/>
  <c r="L110" i="1" s="1"/>
  <c r="M91" i="1"/>
  <c r="N91" i="1"/>
  <c r="N101" i="1" s="1"/>
  <c r="N110" i="1" s="1"/>
  <c r="O91" i="1"/>
  <c r="E92" i="1"/>
  <c r="E102" i="1" s="1"/>
  <c r="F92" i="1"/>
  <c r="G92" i="1"/>
  <c r="G102" i="1" s="1"/>
  <c r="H92" i="1"/>
  <c r="I92" i="1"/>
  <c r="I102" i="1" s="1"/>
  <c r="J92" i="1"/>
  <c r="K92" i="1"/>
  <c r="K102" i="1" s="1"/>
  <c r="L92" i="1"/>
  <c r="M92" i="1"/>
  <c r="M102" i="1" s="1"/>
  <c r="N92" i="1"/>
  <c r="O92" i="1"/>
  <c r="O102" i="1" s="1"/>
  <c r="E93" i="1"/>
  <c r="E103" i="1" s="1"/>
  <c r="F93" i="1"/>
  <c r="F103" i="1" s="1"/>
  <c r="G93" i="1"/>
  <c r="G103" i="1" s="1"/>
  <c r="H93" i="1"/>
  <c r="H103" i="1" s="1"/>
  <c r="I93" i="1"/>
  <c r="I103" i="1" s="1"/>
  <c r="J93" i="1"/>
  <c r="J103" i="1" s="1"/>
  <c r="K93" i="1"/>
  <c r="K103" i="1" s="1"/>
  <c r="L93" i="1"/>
  <c r="L103" i="1" s="1"/>
  <c r="M93" i="1"/>
  <c r="M103" i="1" s="1"/>
  <c r="N93" i="1"/>
  <c r="N103" i="1" s="1"/>
  <c r="O93" i="1"/>
  <c r="O103" i="1" s="1"/>
  <c r="P95" i="1"/>
  <c r="P80" i="1"/>
  <c r="D92" i="1"/>
  <c r="D102" i="1" s="1"/>
  <c r="D93" i="1"/>
  <c r="D103" i="1" s="1"/>
  <c r="D91" i="1"/>
  <c r="D101" i="1" s="1"/>
  <c r="D110" i="1" s="1"/>
  <c r="E33" i="1"/>
  <c r="E42" i="1" s="1"/>
  <c r="E50" i="1" s="1"/>
  <c r="E52" i="1" s="1"/>
  <c r="F33" i="1"/>
  <c r="G33" i="1"/>
  <c r="G42" i="1" s="1"/>
  <c r="G50" i="1" s="1"/>
  <c r="G52" i="1" s="1"/>
  <c r="H33" i="1"/>
  <c r="H42" i="1" s="1"/>
  <c r="H50" i="1" s="1"/>
  <c r="H52" i="1" s="1"/>
  <c r="I33" i="1"/>
  <c r="I42" i="1" s="1"/>
  <c r="I50" i="1" s="1"/>
  <c r="I52" i="1" s="1"/>
  <c r="J33" i="1"/>
  <c r="J42" i="1" s="1"/>
  <c r="J50" i="1" s="1"/>
  <c r="J52" i="1" s="1"/>
  <c r="K33" i="1"/>
  <c r="K42" i="1" s="1"/>
  <c r="K50" i="1" s="1"/>
  <c r="K52" i="1" s="1"/>
  <c r="L33" i="1"/>
  <c r="L42" i="1" s="1"/>
  <c r="L50" i="1" s="1"/>
  <c r="L52" i="1" s="1"/>
  <c r="M33" i="1"/>
  <c r="M42" i="1" s="1"/>
  <c r="M50" i="1" s="1"/>
  <c r="M52" i="1" s="1"/>
  <c r="N33" i="1"/>
  <c r="N42" i="1" s="1"/>
  <c r="N50" i="1" s="1"/>
  <c r="N52" i="1" s="1"/>
  <c r="O33" i="1"/>
  <c r="O42" i="1" s="1"/>
  <c r="O50" i="1" s="1"/>
  <c r="O52" i="1" s="1"/>
  <c r="E34" i="1"/>
  <c r="E43" i="1" s="1"/>
  <c r="F34" i="1"/>
  <c r="F43" i="1" s="1"/>
  <c r="G34" i="1"/>
  <c r="G43" i="1" s="1"/>
  <c r="H34" i="1"/>
  <c r="H43" i="1" s="1"/>
  <c r="I34" i="1"/>
  <c r="I43" i="1" s="1"/>
  <c r="J34" i="1"/>
  <c r="J43" i="1" s="1"/>
  <c r="K34" i="1"/>
  <c r="K43" i="1" s="1"/>
  <c r="L34" i="1"/>
  <c r="L43" i="1" s="1"/>
  <c r="M34" i="1"/>
  <c r="M43" i="1" s="1"/>
  <c r="N34" i="1"/>
  <c r="N43" i="1" s="1"/>
  <c r="O34" i="1"/>
  <c r="O43" i="1" s="1"/>
  <c r="E35" i="1"/>
  <c r="E44" i="1" s="1"/>
  <c r="F35" i="1"/>
  <c r="F44" i="1" s="1"/>
  <c r="G35" i="1"/>
  <c r="G44" i="1" s="1"/>
  <c r="H35" i="1"/>
  <c r="H44" i="1" s="1"/>
  <c r="I35" i="1"/>
  <c r="I44" i="1" s="1"/>
  <c r="J35" i="1"/>
  <c r="J44" i="1" s="1"/>
  <c r="K35" i="1"/>
  <c r="K44" i="1" s="1"/>
  <c r="L35" i="1"/>
  <c r="L44" i="1" s="1"/>
  <c r="M35" i="1"/>
  <c r="M44" i="1" s="1"/>
  <c r="N35" i="1"/>
  <c r="N44" i="1" s="1"/>
  <c r="O35" i="1"/>
  <c r="O44" i="1" s="1"/>
  <c r="D35" i="1"/>
  <c r="D44" i="1" s="1"/>
  <c r="D34" i="1"/>
  <c r="D43" i="1" s="1"/>
  <c r="D33" i="1"/>
  <c r="D42" i="1" s="1"/>
  <c r="D50" i="1" s="1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E47" i="1"/>
  <c r="F47" i="1"/>
  <c r="G47" i="1"/>
  <c r="H47" i="1"/>
  <c r="I47" i="1"/>
  <c r="J47" i="1"/>
  <c r="K47" i="1"/>
  <c r="L47" i="1"/>
  <c r="M47" i="1"/>
  <c r="N47" i="1"/>
  <c r="O47" i="1"/>
  <c r="D47" i="1"/>
  <c r="E46" i="1"/>
  <c r="F46" i="1"/>
  <c r="G46" i="1"/>
  <c r="H46" i="1"/>
  <c r="I46" i="1"/>
  <c r="J46" i="1"/>
  <c r="K46" i="1"/>
  <c r="L46" i="1"/>
  <c r="M46" i="1"/>
  <c r="N46" i="1"/>
  <c r="O46" i="1"/>
  <c r="D46" i="1"/>
  <c r="F42" i="1"/>
  <c r="F50" i="1" s="1"/>
  <c r="F52" i="1" s="1"/>
  <c r="P208" i="1"/>
  <c r="P207" i="1"/>
  <c r="P206" i="1"/>
  <c r="P200" i="1"/>
  <c r="P199" i="1"/>
  <c r="P198" i="1"/>
  <c r="P197" i="1"/>
  <c r="O201" i="1"/>
  <c r="N201" i="1"/>
  <c r="M201" i="1"/>
  <c r="L201" i="1"/>
  <c r="K201" i="1"/>
  <c r="J201" i="1"/>
  <c r="I201" i="1"/>
  <c r="H201" i="1"/>
  <c r="G201" i="1"/>
  <c r="F201" i="1"/>
  <c r="E201" i="1"/>
  <c r="P196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P192" i="1"/>
  <c r="P191" i="1"/>
  <c r="P186" i="1"/>
  <c r="D214" i="1"/>
  <c r="P184" i="1"/>
  <c r="P158" i="1"/>
  <c r="P157" i="1"/>
  <c r="P156" i="1"/>
  <c r="P149" i="1"/>
  <c r="P148" i="1"/>
  <c r="P147" i="1"/>
  <c r="P146" i="1"/>
  <c r="P145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O141" i="1"/>
  <c r="N141" i="1"/>
  <c r="M141" i="1"/>
  <c r="L141" i="1"/>
  <c r="K141" i="1"/>
  <c r="J141" i="1"/>
  <c r="I141" i="1"/>
  <c r="H141" i="1"/>
  <c r="G141" i="1"/>
  <c r="F141" i="1"/>
  <c r="P137" i="1"/>
  <c r="E141" i="1"/>
  <c r="P136" i="1"/>
  <c r="P132" i="1"/>
  <c r="P130" i="1"/>
  <c r="P128" i="1"/>
  <c r="O133" i="1"/>
  <c r="M133" i="1"/>
  <c r="K133" i="1"/>
  <c r="I133" i="1"/>
  <c r="G133" i="1"/>
  <c r="E133" i="1"/>
  <c r="P119" i="1"/>
  <c r="P97" i="1"/>
  <c r="P96" i="1"/>
  <c r="P94" i="1"/>
  <c r="P82" i="1"/>
  <c r="P81" i="1"/>
  <c r="P79" i="1"/>
  <c r="P78" i="1"/>
  <c r="P77" i="1"/>
  <c r="O83" i="1"/>
  <c r="N83" i="1"/>
  <c r="M83" i="1"/>
  <c r="L83" i="1"/>
  <c r="K83" i="1"/>
  <c r="J83" i="1"/>
  <c r="I83" i="1"/>
  <c r="H83" i="1"/>
  <c r="G83" i="1"/>
  <c r="F83" i="1"/>
  <c r="E83" i="1"/>
  <c r="D83" i="1"/>
  <c r="O73" i="1"/>
  <c r="N73" i="1"/>
  <c r="M73" i="1"/>
  <c r="L73" i="1"/>
  <c r="K73" i="1"/>
  <c r="J73" i="1"/>
  <c r="I73" i="1"/>
  <c r="H73" i="1"/>
  <c r="G73" i="1"/>
  <c r="F73" i="1"/>
  <c r="E73" i="1"/>
  <c r="P72" i="1"/>
  <c r="P71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68" i="1"/>
  <c r="M68" i="1"/>
  <c r="K68" i="1"/>
  <c r="I68" i="1"/>
  <c r="G68" i="1"/>
  <c r="E68" i="1"/>
  <c r="P51" i="1"/>
  <c r="P38" i="1"/>
  <c r="P37" i="1"/>
  <c r="P36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P20" i="1"/>
  <c r="P19" i="1"/>
  <c r="P18" i="1"/>
  <c r="P17" i="1"/>
  <c r="P16" i="1"/>
  <c r="P12" i="1"/>
  <c r="P11" i="1"/>
  <c r="P10" i="1"/>
  <c r="P9" i="1"/>
  <c r="P8" i="1"/>
  <c r="P7" i="1"/>
  <c r="O13" i="1"/>
  <c r="N13" i="1"/>
  <c r="M13" i="1"/>
  <c r="L13" i="1"/>
  <c r="K13" i="1"/>
  <c r="J13" i="1"/>
  <c r="I13" i="1"/>
  <c r="H13" i="1"/>
  <c r="G13" i="1"/>
  <c r="F13" i="1"/>
  <c r="E13" i="1"/>
  <c r="D13" i="1"/>
  <c r="N163" i="1" l="1"/>
  <c r="F163" i="1"/>
  <c r="M163" i="1"/>
  <c r="M175" i="1" s="1"/>
  <c r="M177" i="1" s="1"/>
  <c r="E163" i="1"/>
  <c r="E175" i="1" s="1"/>
  <c r="E177" i="1" s="1"/>
  <c r="L163" i="1"/>
  <c r="L175" i="1" s="1"/>
  <c r="L177" i="1" s="1"/>
  <c r="J163" i="1"/>
  <c r="J175" i="1" s="1"/>
  <c r="J177" i="1" s="1"/>
  <c r="H213" i="1"/>
  <c r="H222" i="1" s="1"/>
  <c r="H224" i="1" s="1"/>
  <c r="K212" i="1"/>
  <c r="K219" i="1" s="1"/>
  <c r="K221" i="1" s="1"/>
  <c r="G213" i="1"/>
  <c r="J212" i="1"/>
  <c r="N213" i="1"/>
  <c r="N222" i="1" s="1"/>
  <c r="N224" i="1" s="1"/>
  <c r="F213" i="1"/>
  <c r="F222" i="1" s="1"/>
  <c r="F224" i="1" s="1"/>
  <c r="I213" i="1"/>
  <c r="I222" i="1" s="1"/>
  <c r="I224" i="1" s="1"/>
  <c r="M213" i="1"/>
  <c r="M222" i="1" s="1"/>
  <c r="M224" i="1" s="1"/>
  <c r="E213" i="1"/>
  <c r="E222" i="1" s="1"/>
  <c r="E224" i="1" s="1"/>
  <c r="H212" i="1"/>
  <c r="H219" i="1" s="1"/>
  <c r="H221" i="1" s="1"/>
  <c r="L212" i="1"/>
  <c r="L219" i="1" s="1"/>
  <c r="L221" i="1" s="1"/>
  <c r="L213" i="1"/>
  <c r="L217" i="1" s="1"/>
  <c r="O212" i="1"/>
  <c r="O219" i="1" s="1"/>
  <c r="O221" i="1" s="1"/>
  <c r="G212" i="1"/>
  <c r="G219" i="1" s="1"/>
  <c r="G221" i="1" s="1"/>
  <c r="N212" i="1"/>
  <c r="F212" i="1"/>
  <c r="F219" i="1" s="1"/>
  <c r="F221" i="1" s="1"/>
  <c r="J213" i="1"/>
  <c r="J222" i="1" s="1"/>
  <c r="J224" i="1" s="1"/>
  <c r="D162" i="1"/>
  <c r="D170" i="1" s="1"/>
  <c r="D172" i="1" s="1"/>
  <c r="D175" i="1"/>
  <c r="D177" i="1" s="1"/>
  <c r="F175" i="1"/>
  <c r="F177" i="1" s="1"/>
  <c r="M219" i="1"/>
  <c r="M221" i="1" s="1"/>
  <c r="I219" i="1"/>
  <c r="I221" i="1" s="1"/>
  <c r="E219" i="1"/>
  <c r="E221" i="1" s="1"/>
  <c r="I113" i="1"/>
  <c r="I115" i="1" s="1"/>
  <c r="M113" i="1"/>
  <c r="M115" i="1" s="1"/>
  <c r="E113" i="1"/>
  <c r="E115" i="1" s="1"/>
  <c r="D112" i="1"/>
  <c r="O209" i="1"/>
  <c r="K209" i="1"/>
  <c r="I175" i="1"/>
  <c r="I177" i="1" s="1"/>
  <c r="N175" i="1"/>
  <c r="N177" i="1" s="1"/>
  <c r="O175" i="1"/>
  <c r="O177" i="1" s="1"/>
  <c r="K175" i="1"/>
  <c r="K177" i="1" s="1"/>
  <c r="G175" i="1"/>
  <c r="H175" i="1"/>
  <c r="H177" i="1" s="1"/>
  <c r="N53" i="1"/>
  <c r="N55" i="1" s="1"/>
  <c r="J53" i="1"/>
  <c r="J55" i="1" s="1"/>
  <c r="F53" i="1"/>
  <c r="F55" i="1" s="1"/>
  <c r="E53" i="1"/>
  <c r="E55" i="1" s="1"/>
  <c r="K53" i="1"/>
  <c r="K55" i="1" s="1"/>
  <c r="L53" i="1"/>
  <c r="L55" i="1" s="1"/>
  <c r="H53" i="1"/>
  <c r="H55" i="1" s="1"/>
  <c r="O53" i="1"/>
  <c r="O55" i="1" s="1"/>
  <c r="G53" i="1"/>
  <c r="G55" i="1" s="1"/>
  <c r="M53" i="1"/>
  <c r="M55" i="1" s="1"/>
  <c r="I53" i="1"/>
  <c r="I55" i="1" s="1"/>
  <c r="G98" i="1"/>
  <c r="P50" i="1"/>
  <c r="P52" i="1" s="1"/>
  <c r="D52" i="1"/>
  <c r="D53" i="1"/>
  <c r="D55" i="1" s="1"/>
  <c r="O222" i="1"/>
  <c r="F159" i="1"/>
  <c r="J159" i="1"/>
  <c r="O98" i="1"/>
  <c r="K98" i="1"/>
  <c r="K113" i="1"/>
  <c r="L209" i="1"/>
  <c r="H209" i="1"/>
  <c r="M98" i="1"/>
  <c r="L39" i="1"/>
  <c r="K222" i="1"/>
  <c r="D98" i="1"/>
  <c r="N98" i="1"/>
  <c r="I98" i="1"/>
  <c r="O159" i="1"/>
  <c r="H39" i="1"/>
  <c r="N159" i="1"/>
  <c r="N209" i="1"/>
  <c r="P34" i="1"/>
  <c r="J39" i="1"/>
  <c r="J98" i="1"/>
  <c r="E98" i="1"/>
  <c r="K159" i="1"/>
  <c r="P35" i="1"/>
  <c r="D39" i="1"/>
  <c r="N39" i="1"/>
  <c r="L159" i="1"/>
  <c r="M209" i="1"/>
  <c r="F209" i="1"/>
  <c r="J209" i="1"/>
  <c r="D159" i="1"/>
  <c r="H159" i="1"/>
  <c r="F39" i="1"/>
  <c r="L98" i="1"/>
  <c r="H98" i="1"/>
  <c r="M159" i="1"/>
  <c r="P154" i="1"/>
  <c r="P205" i="1"/>
  <c r="H168" i="1"/>
  <c r="P155" i="1"/>
  <c r="I159" i="1"/>
  <c r="G159" i="1"/>
  <c r="E159" i="1"/>
  <c r="I209" i="1"/>
  <c r="G209" i="1"/>
  <c r="E209" i="1"/>
  <c r="O39" i="1"/>
  <c r="I39" i="1"/>
  <c r="P92" i="1"/>
  <c r="P33" i="1"/>
  <c r="P93" i="1"/>
  <c r="E39" i="1"/>
  <c r="G39" i="1"/>
  <c r="K39" i="1"/>
  <c r="M39" i="1"/>
  <c r="F102" i="1"/>
  <c r="F113" i="1" s="1"/>
  <c r="F115" i="1" s="1"/>
  <c r="H102" i="1"/>
  <c r="J102" i="1"/>
  <c r="J113" i="1" s="1"/>
  <c r="J115" i="1" s="1"/>
  <c r="L102" i="1"/>
  <c r="L113" i="1" s="1"/>
  <c r="L115" i="1" s="1"/>
  <c r="N102" i="1"/>
  <c r="N108" i="1" s="1"/>
  <c r="D113" i="1"/>
  <c r="F98" i="1"/>
  <c r="P164" i="1"/>
  <c r="P283" i="1"/>
  <c r="P193" i="1"/>
  <c r="P204" i="1"/>
  <c r="P13" i="1"/>
  <c r="P73" i="1"/>
  <c r="P45" i="1"/>
  <c r="P46" i="1"/>
  <c r="P47" i="1"/>
  <c r="D212" i="1"/>
  <c r="D219" i="1" s="1"/>
  <c r="P22" i="1"/>
  <c r="P214" i="1"/>
  <c r="T214" i="1" s="1"/>
  <c r="P216" i="1"/>
  <c r="T216" i="1" s="1"/>
  <c r="P201" i="1"/>
  <c r="L168" i="1"/>
  <c r="N168" i="1"/>
  <c r="P104" i="1"/>
  <c r="T104" i="1" s="1"/>
  <c r="P105" i="1"/>
  <c r="T105" i="1" s="1"/>
  <c r="P106" i="1"/>
  <c r="T106" i="1" s="1"/>
  <c r="P107" i="1"/>
  <c r="T107" i="1" s="1"/>
  <c r="P166" i="1"/>
  <c r="P141" i="1"/>
  <c r="P62" i="1"/>
  <c r="P64" i="1"/>
  <c r="P66" i="1"/>
  <c r="D68" i="1"/>
  <c r="F68" i="1"/>
  <c r="H68" i="1"/>
  <c r="J68" i="1"/>
  <c r="L68" i="1"/>
  <c r="N68" i="1"/>
  <c r="D73" i="1"/>
  <c r="P91" i="1"/>
  <c r="E101" i="1"/>
  <c r="E110" i="1" s="1"/>
  <c r="E112" i="1" s="1"/>
  <c r="G101" i="1"/>
  <c r="G110" i="1" s="1"/>
  <c r="G112" i="1" s="1"/>
  <c r="I101" i="1"/>
  <c r="I110" i="1" s="1"/>
  <c r="I112" i="1" s="1"/>
  <c r="K101" i="1"/>
  <c r="K110" i="1" s="1"/>
  <c r="K112" i="1" s="1"/>
  <c r="M101" i="1"/>
  <c r="M110" i="1" s="1"/>
  <c r="M112" i="1" s="1"/>
  <c r="O101" i="1"/>
  <c r="O110" i="1" s="1"/>
  <c r="O112" i="1" s="1"/>
  <c r="P127" i="1"/>
  <c r="P129" i="1"/>
  <c r="P131" i="1"/>
  <c r="D133" i="1"/>
  <c r="F133" i="1"/>
  <c r="H133" i="1"/>
  <c r="J133" i="1"/>
  <c r="L133" i="1"/>
  <c r="N133" i="1"/>
  <c r="D141" i="1"/>
  <c r="P153" i="1"/>
  <c r="E162" i="1"/>
  <c r="E170" i="1" s="1"/>
  <c r="E172" i="1" s="1"/>
  <c r="G162" i="1"/>
  <c r="G170" i="1" s="1"/>
  <c r="G172" i="1" s="1"/>
  <c r="I162" i="1"/>
  <c r="I170" i="1" s="1"/>
  <c r="I172" i="1" s="1"/>
  <c r="K162" i="1"/>
  <c r="K170" i="1" s="1"/>
  <c r="K172" i="1" s="1"/>
  <c r="M162" i="1"/>
  <c r="M170" i="1" s="1"/>
  <c r="M172" i="1" s="1"/>
  <c r="O162" i="1"/>
  <c r="P165" i="1"/>
  <c r="P167" i="1"/>
  <c r="P183" i="1"/>
  <c r="P185" i="1"/>
  <c r="P187" i="1"/>
  <c r="E188" i="1"/>
  <c r="G188" i="1"/>
  <c r="I188" i="1"/>
  <c r="K188" i="1"/>
  <c r="M188" i="1"/>
  <c r="O188" i="1"/>
  <c r="D201" i="1"/>
  <c r="D209" i="1"/>
  <c r="D222" i="1"/>
  <c r="P215" i="1"/>
  <c r="T215" i="1" s="1"/>
  <c r="P61" i="1"/>
  <c r="P63" i="1"/>
  <c r="P65" i="1"/>
  <c r="P67" i="1"/>
  <c r="P76" i="1"/>
  <c r="P83" i="1" s="1"/>
  <c r="P144" i="1"/>
  <c r="P150" i="1" s="1"/>
  <c r="D188" i="1"/>
  <c r="F188" i="1"/>
  <c r="H188" i="1"/>
  <c r="J188" i="1"/>
  <c r="L188" i="1"/>
  <c r="N188" i="1"/>
  <c r="P42" i="1"/>
  <c r="T42" i="1" s="1"/>
  <c r="E217" i="1" l="1"/>
  <c r="H217" i="1"/>
  <c r="J168" i="1"/>
  <c r="M217" i="1"/>
  <c r="F217" i="1"/>
  <c r="G217" i="1"/>
  <c r="L222" i="1"/>
  <c r="L224" i="1" s="1"/>
  <c r="J217" i="1"/>
  <c r="J219" i="1"/>
  <c r="J221" i="1" s="1"/>
  <c r="N217" i="1"/>
  <c r="I217" i="1"/>
  <c r="N219" i="1"/>
  <c r="N221" i="1" s="1"/>
  <c r="G222" i="1"/>
  <c r="G224" i="1" s="1"/>
  <c r="O217" i="1"/>
  <c r="O224" i="1"/>
  <c r="D221" i="1"/>
  <c r="K217" i="1"/>
  <c r="K224" i="1"/>
  <c r="D224" i="1"/>
  <c r="N112" i="1"/>
  <c r="N113" i="1"/>
  <c r="N115" i="1" s="1"/>
  <c r="K115" i="1"/>
  <c r="H112" i="1"/>
  <c r="H113" i="1"/>
  <c r="H115" i="1" s="1"/>
  <c r="G113" i="1"/>
  <c r="G115" i="1" s="1"/>
  <c r="O113" i="1"/>
  <c r="O115" i="1" s="1"/>
  <c r="J108" i="1"/>
  <c r="J112" i="1"/>
  <c r="D108" i="1"/>
  <c r="L108" i="1"/>
  <c r="L112" i="1"/>
  <c r="F108" i="1"/>
  <c r="G177" i="1"/>
  <c r="P175" i="1"/>
  <c r="O170" i="1"/>
  <c r="O172" i="1" s="1"/>
  <c r="T164" i="1"/>
  <c r="T45" i="1"/>
  <c r="T165" i="1"/>
  <c r="T166" i="1"/>
  <c r="T46" i="1"/>
  <c r="T167" i="1"/>
  <c r="T47" i="1"/>
  <c r="P53" i="1"/>
  <c r="P55" i="1" s="1"/>
  <c r="P174" i="1"/>
  <c r="P173" i="1"/>
  <c r="P209" i="1"/>
  <c r="P39" i="1"/>
  <c r="Q39" i="1" s="1"/>
  <c r="P213" i="1"/>
  <c r="T213" i="1" s="1"/>
  <c r="P163" i="1"/>
  <c r="P98" i="1"/>
  <c r="P159" i="1"/>
  <c r="P212" i="1"/>
  <c r="T212" i="1" s="1"/>
  <c r="F168" i="1"/>
  <c r="P103" i="1"/>
  <c r="P102" i="1"/>
  <c r="H108" i="1"/>
  <c r="M108" i="1"/>
  <c r="I108" i="1"/>
  <c r="E108" i="1"/>
  <c r="O108" i="1"/>
  <c r="K108" i="1"/>
  <c r="G108" i="1"/>
  <c r="P68" i="1"/>
  <c r="M168" i="1"/>
  <c r="I168" i="1"/>
  <c r="E168" i="1"/>
  <c r="P162" i="1"/>
  <c r="P101" i="1"/>
  <c r="T101" i="1" s="1"/>
  <c r="O168" i="1"/>
  <c r="K168" i="1"/>
  <c r="G168" i="1"/>
  <c r="P188" i="1"/>
  <c r="P133" i="1"/>
  <c r="D217" i="1"/>
  <c r="D168" i="1"/>
  <c r="P219" i="1" l="1"/>
  <c r="T219" i="1" s="1"/>
  <c r="P217" i="1"/>
  <c r="P222" i="1"/>
  <c r="F112" i="1"/>
  <c r="P110" i="1"/>
  <c r="P113" i="1"/>
  <c r="D115" i="1"/>
  <c r="P177" i="1"/>
  <c r="P170" i="1"/>
  <c r="P172" i="1" s="1"/>
  <c r="T162" i="1"/>
  <c r="T163" i="1"/>
  <c r="T103" i="1"/>
  <c r="Q159" i="1"/>
  <c r="T102" i="1"/>
  <c r="E48" i="1"/>
  <c r="E122" i="1" s="1"/>
  <c r="N48" i="1"/>
  <c r="N122" i="1" s="1"/>
  <c r="J48" i="1"/>
  <c r="J122" i="1" s="1"/>
  <c r="O48" i="1"/>
  <c r="O122" i="1" s="1"/>
  <c r="K48" i="1"/>
  <c r="K122" i="1" s="1"/>
  <c r="G48" i="1"/>
  <c r="G122" i="1" s="1"/>
  <c r="P44" i="1"/>
  <c r="D48" i="1"/>
  <c r="D122" i="1" s="1"/>
  <c r="P43" i="1"/>
  <c r="L48" i="1"/>
  <c r="L122" i="1" s="1"/>
  <c r="H48" i="1"/>
  <c r="H122" i="1" s="1"/>
  <c r="F48" i="1"/>
  <c r="F122" i="1" s="1"/>
  <c r="M48" i="1"/>
  <c r="M122" i="1" s="1"/>
  <c r="I48" i="1"/>
  <c r="I122" i="1" s="1"/>
  <c r="P108" i="1"/>
  <c r="H117" i="1" s="1"/>
  <c r="P168" i="1"/>
  <c r="P221" i="1" l="1"/>
  <c r="T221" i="1" s="1"/>
  <c r="P224" i="1"/>
  <c r="T224" i="1" s="1"/>
  <c r="T222" i="1"/>
  <c r="P115" i="1"/>
  <c r="T115" i="1" s="1"/>
  <c r="T113" i="1"/>
  <c r="P112" i="1"/>
  <c r="T112" i="1" s="1"/>
  <c r="T110" i="1"/>
  <c r="T217" i="1"/>
  <c r="H226" i="1"/>
  <c r="I226" i="1"/>
  <c r="E226" i="1"/>
  <c r="N226" i="1"/>
  <c r="L226" i="1"/>
  <c r="K226" i="1"/>
  <c r="J226" i="1"/>
  <c r="O226" i="1"/>
  <c r="G226" i="1"/>
  <c r="M226" i="1"/>
  <c r="F226" i="1"/>
  <c r="D226" i="1"/>
  <c r="J117" i="1"/>
  <c r="D117" i="1"/>
  <c r="N117" i="1"/>
  <c r="E117" i="1"/>
  <c r="F117" i="1"/>
  <c r="I117" i="1"/>
  <c r="K117" i="1"/>
  <c r="L117" i="1"/>
  <c r="M117" i="1"/>
  <c r="G117" i="1"/>
  <c r="O117" i="1"/>
  <c r="T108" i="1"/>
  <c r="T43" i="1"/>
  <c r="T44" i="1"/>
  <c r="T168" i="1"/>
  <c r="P122" i="1"/>
  <c r="P48" i="1"/>
  <c r="F179" i="1"/>
  <c r="N179" i="1"/>
  <c r="L179" i="1"/>
  <c r="J179" i="1"/>
  <c r="H179" i="1"/>
  <c r="M179" i="1"/>
  <c r="I179" i="1"/>
  <c r="E179" i="1"/>
  <c r="O179" i="1"/>
  <c r="K179" i="1"/>
  <c r="G179" i="1"/>
  <c r="D179" i="1"/>
  <c r="T48" i="1" l="1"/>
  <c r="I123" i="1"/>
  <c r="T122" i="1"/>
  <c r="U122" i="1" s="1"/>
  <c r="P226" i="1"/>
  <c r="P117" i="1"/>
  <c r="F123" i="1"/>
  <c r="J123" i="1"/>
  <c r="N123" i="1"/>
  <c r="G123" i="1"/>
  <c r="G57" i="1"/>
  <c r="I57" i="1"/>
  <c r="H57" i="1"/>
  <c r="K57" i="1"/>
  <c r="N57" i="1"/>
  <c r="E57" i="1"/>
  <c r="O57" i="1"/>
  <c r="M57" i="1"/>
  <c r="D57" i="1"/>
  <c r="F57" i="1"/>
  <c r="J57" i="1"/>
  <c r="L57" i="1"/>
  <c r="L123" i="1"/>
  <c r="H123" i="1"/>
  <c r="D123" i="1"/>
  <c r="K123" i="1"/>
  <c r="M123" i="1"/>
  <c r="E123" i="1"/>
  <c r="O123" i="1"/>
  <c r="P179" i="1"/>
  <c r="P123" i="1" l="1"/>
  <c r="P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Unbilled true-up, css correction, and large customer abnormal usage adjustment</t>
        </r>
      </text>
    </comment>
    <comment ref="B8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Unbilled true-up, css correction, and large customer abnormal usage adjustment</t>
        </r>
      </text>
    </comment>
    <comment ref="C13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eliminates booked unbilled</t>
        </r>
      </text>
    </comment>
    <comment ref="C14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eliminates booked unbilled</t>
        </r>
      </text>
    </comment>
    <comment ref="O191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Author:</t>
        </r>
        <r>
          <rPr>
            <sz val="10"/>
            <color indexed="81"/>
            <rFont val="Tahoma"/>
            <family val="2"/>
          </rPr>
          <t xml:space="preserve">
adjust for rounding error
</t>
        </r>
      </text>
    </comment>
    <comment ref="O192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Author:</t>
        </r>
        <r>
          <rPr>
            <sz val="10"/>
            <color indexed="81"/>
            <rFont val="Tahoma"/>
            <family val="2"/>
          </rPr>
          <t xml:space="preserve">
adjust for rounding error</t>
        </r>
      </text>
    </comment>
    <comment ref="O242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Author:</t>
        </r>
        <r>
          <rPr>
            <sz val="10"/>
            <color indexed="81"/>
            <rFont val="Tahoma"/>
            <family val="2"/>
          </rPr>
          <t xml:space="preserve">
adjust for rounding error
</t>
        </r>
      </text>
    </comment>
    <comment ref="O243" authorId="0" shapeId="0" xr:uid="{00000000-0006-0000-0000-000008000000}">
      <text>
        <r>
          <rPr>
            <b/>
            <sz val="10"/>
            <color indexed="81"/>
            <rFont val="Tahoma"/>
            <family val="2"/>
          </rPr>
          <t>Author:</t>
        </r>
        <r>
          <rPr>
            <sz val="10"/>
            <color indexed="81"/>
            <rFont val="Tahoma"/>
            <family val="2"/>
          </rPr>
          <t xml:space="preserve">
adjust for rounding error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6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manual schedule shifting adjustment reversal from december 2018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1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temporarily moved to Schedule 21, for ID GRC will pro-form normal usage</t>
        </r>
      </text>
    </comment>
    <comment ref="H3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I3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G3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H3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H38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agrees with customer bill</t>
        </r>
      </text>
    </comment>
    <comment ref="G4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  <comment ref="H4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  <comment ref="H42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  <comment ref="I42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calc lines detail of bill in CCB</t>
        </r>
      </text>
    </comment>
    <comment ref="I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J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K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N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cancel and rebill, value taken from billing statement</t>
        </r>
      </text>
    </comment>
    <comment ref="I45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J4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K4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N5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cancel and rebill, value taken from billing statement</t>
        </r>
      </text>
    </comment>
  </commentList>
</comments>
</file>

<file path=xl/sharedStrings.xml><?xml version="1.0" encoding="utf-8"?>
<sst xmlns="http://schemas.openxmlformats.org/spreadsheetml/2006/main" count="983" uniqueCount="341">
  <si>
    <t>Service</t>
  </si>
  <si>
    <t>ID</t>
  </si>
  <si>
    <t>001</t>
  </si>
  <si>
    <t>011</t>
  </si>
  <si>
    <t>012</t>
  </si>
  <si>
    <t>021</t>
  </si>
  <si>
    <t>022</t>
  </si>
  <si>
    <t>025</t>
  </si>
  <si>
    <t>025P</t>
  </si>
  <si>
    <t>031</t>
  </si>
  <si>
    <t>032</t>
  </si>
  <si>
    <t>MT</t>
  </si>
  <si>
    <t>WA</t>
  </si>
  <si>
    <t>101</t>
  </si>
  <si>
    <t>111</t>
  </si>
  <si>
    <t>146</t>
  </si>
  <si>
    <t>147</t>
  </si>
  <si>
    <t>OR</t>
  </si>
  <si>
    <t>410</t>
  </si>
  <si>
    <t>420</t>
  </si>
  <si>
    <t>424</t>
  </si>
  <si>
    <t>440</t>
  </si>
  <si>
    <t>456</t>
  </si>
  <si>
    <t>121</t>
  </si>
  <si>
    <t>148</t>
  </si>
  <si>
    <t>REVUNBL-E</t>
  </si>
  <si>
    <t>REVUNBL-ER</t>
  </si>
  <si>
    <t>REVUNBL-G</t>
  </si>
  <si>
    <t>REVUNBL-GR</t>
  </si>
  <si>
    <t>Total Electric Adjustment</t>
  </si>
  <si>
    <t>WA subtotal</t>
  </si>
  <si>
    <t>ID subtotal</t>
  </si>
  <si>
    <t>WA Sch 1</t>
  </si>
  <si>
    <t>WA Sch 11</t>
  </si>
  <si>
    <t>WA Sch 21</t>
  </si>
  <si>
    <t>ID Sch 1</t>
  </si>
  <si>
    <t>ID Sch 11</t>
  </si>
  <si>
    <t>ID Sch 21</t>
  </si>
  <si>
    <t>Annual Total</t>
  </si>
  <si>
    <t>WA 101</t>
  </si>
  <si>
    <t>WA 111</t>
  </si>
  <si>
    <t>WA 121</t>
  </si>
  <si>
    <t>ID 101</t>
  </si>
  <si>
    <t>ID 111</t>
  </si>
  <si>
    <t>Total Gas Adjustment</t>
  </si>
  <si>
    <t>Normalized Usage by Month</t>
  </si>
  <si>
    <t>WASHINGTON ELECTRIC SYSTEM</t>
  </si>
  <si>
    <t>Revenue Run Billed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</si>
  <si>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</si>
  <si>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</si>
  <si>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</si>
  <si>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</si>
  <si>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</si>
  <si>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</si>
  <si>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Revenue Run Billed Usage</t>
  </si>
  <si>
    <t>Net Unbilled Usage</t>
  </si>
  <si>
    <t>Weather Adjustment</t>
  </si>
  <si>
    <t>Total Weather Adjustment</t>
  </si>
  <si>
    <t>Normalized Test Year Usage</t>
  </si>
  <si>
    <t>Total Normalized Test Year Usage</t>
  </si>
  <si>
    <t>Schedule 001 Customers</t>
  </si>
  <si>
    <t>Schedule 001 Norm Use/Customer</t>
  </si>
  <si>
    <t>IDAHO ELECTRIC SYSTEM</t>
  </si>
  <si>
    <t>Extra Large Gen Schedule 25P</t>
  </si>
  <si>
    <t>Adjustments to Revenue Runs</t>
  </si>
  <si>
    <t>Schedule 21 Schedule Shifting</t>
  </si>
  <si>
    <t>Schedule 25 Schedule Shifting</t>
  </si>
  <si>
    <t>Total Adjustments to Revenue Runs</t>
  </si>
  <si>
    <t>Clearwater Paper Purchased Generation</t>
  </si>
  <si>
    <t>WASHINGTON GAS SYSTEM</t>
  </si>
  <si>
    <t>Small Service Schedule 101</t>
  </si>
  <si>
    <t>Transport Service Schedule 146</t>
  </si>
  <si>
    <t>Special Contract Transport</t>
  </si>
  <si>
    <t>Schedule 146 Adjustments</t>
  </si>
  <si>
    <t>Schedule 101 Customers</t>
  </si>
  <si>
    <t>IDAHO GAS SYSTEM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</si>
  <si>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</si>
  <si>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</si>
  <si>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</si>
  <si>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</si>
  <si>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</si>
  <si>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</si>
  <si>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</si>
  <si>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</si>
  <si>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</si>
  <si>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</si>
  <si>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</si>
  <si>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</si>
  <si>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Net Unbilled Usage </t>
  </si>
  <si>
    <t>Total</t>
  </si>
  <si>
    <t>(For PCA Base Exclusion from rate year sales)</t>
  </si>
  <si>
    <t>Revenue Run Billed Usage (1)</t>
  </si>
  <si>
    <t>(1)</t>
  </si>
  <si>
    <t>Billed usage includes Montana Sch 1 and Sch 11 customer usage</t>
  </si>
  <si>
    <t>Large Service Schedule 111/112</t>
  </si>
  <si>
    <t>Extra Large Service Schedule 121/122</t>
  </si>
  <si>
    <t>Interrupt Service Schedule 131/132</t>
  </si>
  <si>
    <t>Total Electric System Sales</t>
  </si>
  <si>
    <t>OREGON GAS SYSTEM</t>
  </si>
  <si>
    <t>Residential Sch 410</t>
  </si>
  <si>
    <t>General Sch 420</t>
  </si>
  <si>
    <t>Large Gen/Industrial Sch 424</t>
  </si>
  <si>
    <t>Interruptible Sch 440</t>
  </si>
  <si>
    <t>Seasonal Sch 444</t>
  </si>
  <si>
    <t>Transportation Sch 456</t>
  </si>
  <si>
    <t>Special Contracts Sch 447</t>
  </si>
  <si>
    <t>Schedule 410 Customers</t>
  </si>
  <si>
    <t>Schedule 410 Usage/Customer</t>
  </si>
  <si>
    <t>Adjustment to Normal</t>
  </si>
  <si>
    <t>Medford</t>
  </si>
  <si>
    <t>Schedule 410</t>
  </si>
  <si>
    <t>Roseburg</t>
  </si>
  <si>
    <t>Klammath Falls</t>
  </si>
  <si>
    <t>La Grande</t>
  </si>
  <si>
    <t xml:space="preserve">     Total Schedule 410</t>
  </si>
  <si>
    <t>Schedule 420</t>
  </si>
  <si>
    <t xml:space="preserve">     Total Schedule 420</t>
  </si>
  <si>
    <t>Total Oregon Usage Adjustment</t>
  </si>
  <si>
    <t>Billed Usage</t>
  </si>
  <si>
    <t>WA Sch 11/12</t>
  </si>
  <si>
    <t>WA Sch 21/22</t>
  </si>
  <si>
    <t>WA Sch 25</t>
  </si>
  <si>
    <t>WA Sch 30/31/32</t>
  </si>
  <si>
    <t>WA St &amp; Area Lights</t>
  </si>
  <si>
    <t>ID Sch 11/12</t>
  </si>
  <si>
    <t>ID Sch 21/22</t>
  </si>
  <si>
    <t>ID Sch 25</t>
  </si>
  <si>
    <t>ID Sch 25P</t>
  </si>
  <si>
    <t>ID Sch 31/32</t>
  </si>
  <si>
    <t>ID St &amp; Area Lights</t>
  </si>
  <si>
    <t>WA Sch 111/112</t>
  </si>
  <si>
    <t>WA Sch 121/122</t>
  </si>
  <si>
    <t>WA Sch 131/132</t>
  </si>
  <si>
    <t>WA Sch 146</t>
  </si>
  <si>
    <t>WA Special Contracts</t>
  </si>
  <si>
    <t>ID Sch 101</t>
  </si>
  <si>
    <t>ID Sch 111/112</t>
  </si>
  <si>
    <t>ID Sch 131/132</t>
  </si>
  <si>
    <t>ID Sch 146</t>
  </si>
  <si>
    <t>ID Special Contracts</t>
  </si>
  <si>
    <t>OR Sch 410</t>
  </si>
  <si>
    <t>OR Sch 420</t>
  </si>
  <si>
    <t>OR Sch 424</t>
  </si>
  <si>
    <t>OR Sch 440</t>
  </si>
  <si>
    <t>OR Sch 444</t>
  </si>
  <si>
    <t>OR Sch 456</t>
  </si>
  <si>
    <t>OR Special Contracts</t>
  </si>
  <si>
    <t>Unbilled Usage</t>
  </si>
  <si>
    <t>Billed Customers</t>
  </si>
  <si>
    <t>Schedule Shifting Adjustment</t>
  </si>
  <si>
    <t>Washington Schedule 25 Billing Determinants</t>
  </si>
  <si>
    <t>1st</t>
  </si>
  <si>
    <t>12-mo Ended</t>
  </si>
  <si>
    <t>KWHs</t>
  </si>
  <si>
    <t>kwhs/mo</t>
  </si>
  <si>
    <t>Schedule 25 Total</t>
  </si>
  <si>
    <t>Revenue Run Total</t>
  </si>
  <si>
    <t>Booked Unbilled Reversal</t>
  </si>
  <si>
    <t>Gross Booked Unbilled</t>
  </si>
  <si>
    <t>Gross Unbilled True-up</t>
  </si>
  <si>
    <t>Unbilled Reversal True-up</t>
  </si>
  <si>
    <t>Adj Revenue Runs, Sch 25</t>
  </si>
  <si>
    <t>KVA</t>
  </si>
  <si>
    <t>Peak</t>
  </si>
  <si>
    <t>Month</t>
  </si>
  <si>
    <t>KVA in excess of 3,000</t>
  </si>
  <si>
    <t>Primary Voltage Discount</t>
  </si>
  <si>
    <t>&gt;11 and &lt;60</t>
  </si>
  <si>
    <t>&gt;60 and &lt;115</t>
  </si>
  <si>
    <t>&gt;115</t>
  </si>
  <si>
    <t>Other Usage Adjustments</t>
  </si>
  <si>
    <t>9 KWHs</t>
  </si>
  <si>
    <t>9 Total</t>
  </si>
  <si>
    <t>9 KVA</t>
  </si>
  <si>
    <t>002</t>
  </si>
  <si>
    <t>Non-Residential Group Usage</t>
  </si>
  <si>
    <t>Non-Residential Group Customers</t>
  </si>
  <si>
    <t>Non-Residential Group Norm Use/Customer</t>
  </si>
  <si>
    <t>Residential Usage</t>
  </si>
  <si>
    <t>WA Jurisdiction % of Annual Usage</t>
  </si>
  <si>
    <t>Schedule 101 Norm Use/Customer</t>
  </si>
  <si>
    <t>Idaho Schedule 25 Billing Determinants</t>
  </si>
  <si>
    <t>KWH</t>
  </si>
  <si>
    <t>Calendar per Books Total</t>
  </si>
  <si>
    <t>Schedule 25P KWH</t>
  </si>
  <si>
    <t>*</t>
  </si>
  <si>
    <t>Schedule 25P kVA</t>
  </si>
  <si>
    <t>ID Jurisdiction % of Annual Usage</t>
  </si>
  <si>
    <t>Schedule 424</t>
  </si>
  <si>
    <t xml:space="preserve">     Total Schedule 424</t>
  </si>
  <si>
    <t>0001</t>
  </si>
  <si>
    <t>0011</t>
  </si>
  <si>
    <t>0012</t>
  </si>
  <si>
    <t>0021</t>
  </si>
  <si>
    <t>0022</t>
  </si>
  <si>
    <t>0025</t>
  </si>
  <si>
    <t>0031</t>
  </si>
  <si>
    <t>0032</t>
  </si>
  <si>
    <t>0041</t>
  </si>
  <si>
    <t>0042</t>
  </si>
  <si>
    <t>0044</t>
  </si>
  <si>
    <t>0045</t>
  </si>
  <si>
    <t>0046</t>
  </si>
  <si>
    <t>0047</t>
  </si>
  <si>
    <t>0048</t>
  </si>
  <si>
    <t>0049</t>
  </si>
  <si>
    <t>0058</t>
  </si>
  <si>
    <t>0095</t>
  </si>
  <si>
    <t>0099</t>
  </si>
  <si>
    <t>0101</t>
  </si>
  <si>
    <t>0111</t>
  </si>
  <si>
    <t>025B</t>
  </si>
  <si>
    <t>0002</t>
  </si>
  <si>
    <t>0030</t>
  </si>
  <si>
    <t>0058A</t>
  </si>
  <si>
    <t>0112</t>
  </si>
  <si>
    <t>0132</t>
  </si>
  <si>
    <t>0146</t>
  </si>
  <si>
    <t>0147</t>
  </si>
  <si>
    <t>0158</t>
  </si>
  <si>
    <t>0159</t>
  </si>
  <si>
    <t>0199</t>
  </si>
  <si>
    <t>0460</t>
  </si>
  <si>
    <t>0410</t>
  </si>
  <si>
    <t>0420</t>
  </si>
  <si>
    <t>0424</t>
  </si>
  <si>
    <t>0440</t>
  </si>
  <si>
    <t>0444</t>
  </si>
  <si>
    <t>0447B</t>
  </si>
  <si>
    <t>0447R</t>
  </si>
  <si>
    <t>0456</t>
  </si>
  <si>
    <t>0499</t>
  </si>
  <si>
    <t>0102</t>
  </si>
  <si>
    <t>0121</t>
  </si>
  <si>
    <t>0122</t>
  </si>
  <si>
    <t>0148</t>
  </si>
  <si>
    <t>0158A</t>
  </si>
  <si>
    <t>WA Sch 1/2</t>
  </si>
  <si>
    <t>WA Sch 101/102</t>
  </si>
  <si>
    <t>SA Account ID</t>
  </si>
  <si>
    <t>new SA</t>
  </si>
  <si>
    <t>*9</t>
  </si>
  <si>
    <t>Class Peak</t>
  </si>
  <si>
    <t>4.16kV</t>
  </si>
  <si>
    <t>12ME 12.2016</t>
  </si>
  <si>
    <t>Current Authorized</t>
  </si>
  <si>
    <t>UG-17___</t>
  </si>
  <si>
    <t>AVU-G-17-__</t>
  </si>
  <si>
    <t>AVU-E-17-__</t>
  </si>
  <si>
    <t>UG-325</t>
  </si>
  <si>
    <t>Unbilled Usage 12 Month-Ended</t>
  </si>
  <si>
    <t>Data Source: Financial Reporting</t>
  </si>
  <si>
    <t>Data Updated Daily</t>
  </si>
  <si>
    <t>Usage Qty</t>
  </si>
  <si>
    <t>State Code</t>
  </si>
  <si>
    <t xml:space="preserve"> Rate Sch</t>
  </si>
  <si>
    <t xml:space="preserve"> Journal Source</t>
  </si>
  <si>
    <t>ED</t>
  </si>
  <si>
    <t>GD</t>
  </si>
  <si>
    <t>112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</si>
  <si>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</si>
  <si>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t xml:space="preserve"> State Code</t>
  </si>
  <si>
    <t>Rate Schedule</t>
  </si>
  <si>
    <t>Usage Report 12 Month-Ended</t>
  </si>
  <si>
    <t>Meters Report 12 Month-Ended</t>
  </si>
  <si>
    <t>Meter Qty</t>
  </si>
  <si>
    <t xml:space="preserve"> Rate Schedule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</si>
  <si>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</si>
  <si>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t>Residential Schedule 001/002</t>
  </si>
  <si>
    <t>447B</t>
  </si>
  <si>
    <t>0447M</t>
  </si>
  <si>
    <t>447M</t>
  </si>
  <si>
    <t>447R</t>
  </si>
  <si>
    <t>447W</t>
  </si>
  <si>
    <t>122</t>
  </si>
  <si>
    <t>Acct No.</t>
  </si>
  <si>
    <t xml:space="preserve"> 60 KV</t>
  </si>
  <si>
    <t>4.16 KV</t>
  </si>
  <si>
    <t>115 KV</t>
  </si>
  <si>
    <t>60 KV</t>
  </si>
  <si>
    <t>25P Tie Load</t>
  </si>
  <si>
    <t>Adj Revenue Runs, Sch 25P</t>
  </si>
  <si>
    <t>PVD</t>
  </si>
  <si>
    <t>No PVD</t>
  </si>
  <si>
    <t>Totalized KVA</t>
  </si>
  <si>
    <t>Schedule 25 PVD</t>
  </si>
  <si>
    <t>Total KVA</t>
  </si>
  <si>
    <t>Block 2 KVA</t>
  </si>
  <si>
    <t>Block 3 KVA</t>
  </si>
  <si>
    <t>Bills</t>
  </si>
  <si>
    <t>Block 1 kWhs</t>
  </si>
  <si>
    <t>Block 2 kWhs</t>
  </si>
  <si>
    <t>Summarize Schedule 25 Billing Determinants</t>
  </si>
  <si>
    <t>Total Block 1 kWhs</t>
  </si>
  <si>
    <t>Total Block 2 kWhs</t>
  </si>
  <si>
    <t>Over 500,000</t>
  </si>
  <si>
    <t>Total kWhs</t>
  </si>
  <si>
    <t>Primary Voltage KVA</t>
  </si>
  <si>
    <t>Excess KVA</t>
  </si>
  <si>
    <t>AVU-E-19-__</t>
  </si>
  <si>
    <t>12ME 12.2018</t>
  </si>
  <si>
    <t>Schedule  132 Usage</t>
  </si>
  <si>
    <t>Schedule 132 Customers</t>
  </si>
  <si>
    <t>Special Contract Adjustments</t>
  </si>
  <si>
    <t>Schedule 111/112 Adjustments</t>
  </si>
  <si>
    <t>AVU-G-19-__</t>
  </si>
  <si>
    <t>UG-366</t>
  </si>
  <si>
    <t>2020 rate year</t>
  </si>
  <si>
    <t>UE-190334</t>
  </si>
  <si>
    <t>UG-190335</t>
  </si>
  <si>
    <t>WUTC Docket No. UE-20____</t>
  </si>
  <si>
    <t>Twelve Months Ended December 31, 2019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</si>
  <si>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</si>
  <si>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</si>
  <si>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</si>
  <si>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</si>
  <si>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</si>
  <si>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</si>
  <si>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</si>
  <si>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</si>
  <si>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</si>
  <si>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</si>
  <si>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</si>
  <si>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</si>
  <si>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025PG</t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</si>
  <si>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Jun 3, 2020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</si>
  <si>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9, 2020</t>
    </r>
  </si>
  <si>
    <t>For Internal Use Only</t>
  </si>
  <si>
    <t>Block 3 kWhs</t>
  </si>
  <si>
    <t>Total Block 3 kWhs</t>
  </si>
  <si>
    <t xml:space="preserve">Calendar Books </t>
  </si>
  <si>
    <t>Version with Customer Names and Account Numbers is Confidential</t>
  </si>
  <si>
    <t xml:space="preserve">Clearwater Block 2 </t>
  </si>
  <si>
    <t>Cust 7 KWH</t>
  </si>
  <si>
    <t>Customer 7 KVA</t>
  </si>
  <si>
    <t>Eliminate 25P Block 2</t>
  </si>
  <si>
    <t>Miller</t>
  </si>
  <si>
    <t>Workpapers</t>
  </si>
  <si>
    <t>Schedule 146 to 112 shifting</t>
  </si>
  <si>
    <t>WA Sch 146/112 Shifting</t>
  </si>
  <si>
    <t>Schedule 121/122 to 111/112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</si>
</sst>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#,##0"/>
    <numFmt numFmtId="165" formatCode="_(* #,##0_);_(* \(#,##0\);_(* &quot;-&quot;??_);_(@_)"/>
    <numFmt numFmtId="166" formatCode="0.0%"/>
    <numFmt numFmtId="167" formatCode="&quot;Over&quot;"/>
    <numFmt numFmtId="168" formatCode="mmm\ yy"/>
    <numFmt numFmtId="169" formatCode="#,##0;;"/>
    <numFmt numFmtId="170" formatCode="#,##0;\-#,##0;"/>
    <numFmt numFmtId="171" formatCode="[$-409]mmm/yy;@"/>
    <numFmt numFmtId="172" formatCode="_(&quot;$&quot;* #,##0_);_(&quot;$&quot;* \(#,##0\);_(&quot;$&quot;* &quot;-&quot;??_);_(@_)"/>
    <numFmt numFmtId="173" formatCode="[$-409]mmm\-yy;@"/>
    <numFmt numFmtId="174" formatCode="[$-F800]dddd\,\ mmmm\ dd\,\ yyyy"/>
    <numFmt numFmtId="175" formatCode="mmmm\ d\,\ yyyy"/>
    <numFmt numFmtId="176" formatCode="[$-409]mmmm\-yy;@"/>
    <numFmt numFmtId="177" formatCode="#,##0_%_);\(#,##0\)_%;#,##0_%_);@_%_)"/>
    <numFmt numFmtId="178" formatCode="_._.* #,##0.0_)_%;_._.* \(#,##0.0\)_%"/>
    <numFmt numFmtId="179" formatCode="_._.* #,##0.00_)_%;_._.* \(#,##0.00\)_%"/>
    <numFmt numFmtId="180" formatCode="_._.* #,##0.000_)_%;_._.* \(#,##0.000\)_%"/>
    <numFmt numFmtId="181" formatCode="_(* #,##0.00_);_(* \(\ #,##0.00\ \);_(* &quot;-&quot;??_);_(\ @_ \)"/>
    <numFmt numFmtId="182" formatCode="_._.* #,##0_)_%;_._.* #,##0_)_%;_._.* 0_)_%;_._.@_)_%"/>
    <numFmt numFmtId="183" formatCode="_._.&quot;$&quot;* #,##0.0_)_%;_._.&quot;$&quot;* \(#,##0.0\)_%"/>
    <numFmt numFmtId="184" formatCode="_._.&quot;$&quot;* #,##0.00_)_%;_._.&quot;$&quot;* \(#,##0.00\)_%"/>
    <numFmt numFmtId="185" formatCode="_._.&quot;$&quot;* #,##0.000_)_%;_._.&quot;$&quot;* \(#,##0.000\)_%"/>
    <numFmt numFmtId="186" formatCode="_._.&quot;$&quot;* #,###_)_%;_._.&quot;$&quot;* #,###_)_%;_._.&quot;$&quot;* 0_)_%;_._.@_)_%"/>
    <numFmt numFmtId="187" formatCode="#,###,##0.00;\(#,###,##0.00\)"/>
    <numFmt numFmtId="188" formatCode="#,###,##0;\(#,###,##0\)"/>
    <numFmt numFmtId="189" formatCode="0.0"/>
    <numFmt numFmtId="190" formatCode="_(&quot;$&quot;* #,##0.0_);_(&quot;$&quot;* \(#,##0.0\);_(&quot;$&quot;* &quot;-&quot;??_);_(@_)"/>
    <numFmt numFmtId="191" formatCode="&quot;$&quot;#,###,##0.00;\(&quot;$&quot;#,###,##0.00\)"/>
    <numFmt numFmtId="192" formatCode="&quot;$&quot;#,###,##0;\(&quot;$&quot;#,###,##0\)"/>
    <numFmt numFmtId="193" formatCode="#,##0.00%;\(#,##0.00%\)"/>
    <numFmt numFmtId="194" formatCode="_(0_)%;\(0\)%"/>
    <numFmt numFmtId="195" formatCode="_._._(* 0_)%;_._.* \(0\)%"/>
    <numFmt numFmtId="196" formatCode="_(0.0_)%;\(0.0\)%"/>
    <numFmt numFmtId="197" formatCode="_._._(* 0.0_)%;_._.* \(0.0\)%"/>
    <numFmt numFmtId="198" formatCode="_(0.00_)%;\(0.00\)%"/>
    <numFmt numFmtId="199" formatCode="_._._(* 0.00_)%;_._.* \(0.00\)%"/>
    <numFmt numFmtId="200" formatCode="_(0.000_)%;\(0.000\)%"/>
    <numFmt numFmtId="201" formatCode="_._._(* 0.000_)%;_._.* \(0.000\)%"/>
    <numFmt numFmtId="202" formatCode="_(0.0000_)%;\(0.0000\)%"/>
    <numFmt numFmtId="203" formatCode="_._._(* 0.0000_)%;_._.* \(0.0000\)%"/>
    <numFmt numFmtId="204" formatCode="_(* #,##0_);_(* \(#,##0\);_(* 0_);_(@_)"/>
    <numFmt numFmtId="205" formatCode="_(* #,##0.0_);_(* \(#,##0.0\)"/>
    <numFmt numFmtId="206" formatCode="_(* #,##0.00_);_(* \(#,##0.00\)"/>
    <numFmt numFmtId="207" formatCode="_(* #,##0.000_);_(* \(#,##0.000\)"/>
    <numFmt numFmtId="208" formatCode="_(&quot;$&quot;* #,##0_);_(&quot;$&quot;* \(#,##0\);_(&quot;$&quot;* 0_);_(@_)"/>
    <numFmt numFmtId="209" formatCode="_(&quot;$&quot;* #,##0.0_);_(&quot;$&quot;* \(#,##0.0\)"/>
    <numFmt numFmtId="210" formatCode="_(&quot;$&quot;* #,##0.00_);_(&quot;$&quot;* \(#,##0.00\)"/>
    <numFmt numFmtId="211" formatCode="_(&quot;$&quot;* #,##0.000_);_(&quot;$&quot;* \(#,##0.000\)"/>
    <numFmt numFmtId="212" formatCode="#,##0.0_x_x"/>
    <numFmt numFmtId="213" formatCode="&quot;$&quot;#,##0\ ;\(&quot;$&quot;#,##0\)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ourier"/>
      <family val="3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sz val="10"/>
      <color indexed="39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sz val="12"/>
      <color indexed="10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0"/>
      <name val="Geneva"/>
    </font>
    <font>
      <sz val="11"/>
      <color theme="1"/>
      <name val="Calibri"/>
      <family val="2"/>
    </font>
    <font>
      <sz val="8"/>
      <name val="Arial"/>
      <family val="2"/>
    </font>
    <font>
      <u/>
      <sz val="7.5"/>
      <color indexed="12"/>
      <name val="Arial"/>
      <family val="2"/>
    </font>
    <font>
      <sz val="10"/>
      <color indexed="6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BF19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BDDAF3"/>
      </patternFill>
    </fill>
    <fill>
      <patternFill patternType="solid">
        <fgColor rgb="FFBBDCFD"/>
      </patternFill>
    </fill>
    <fill>
      <patternFill patternType="solid">
        <fgColor rgb="FF54A9FD"/>
      </patternFill>
    </fill>
    <fill>
      <patternFill patternType="solid">
        <fgColor rgb="FFC9E4FF"/>
      </patternFill>
    </fill>
    <fill>
      <patternFill patternType="solid">
        <fgColor rgb="FF6699CC"/>
      </patternFill>
    </fill>
    <fill>
      <patternFill patternType="solid">
        <fgColor rgb="FF99CCFF"/>
      </patternFill>
    </fill>
    <fill>
      <patternFill patternType="solid">
        <fgColor rgb="FFFFFF99"/>
        <bgColor indexed="64"/>
      </patternFill>
    </fill>
    <fill>
      <patternFill patternType="solid">
        <fgColor rgb="FFCC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18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9" fillId="0" borderId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18" fillId="0" borderId="0"/>
    <xf numFmtId="0" fontId="19" fillId="0" borderId="0"/>
    <xf numFmtId="0" fontId="7" fillId="0" borderId="0"/>
    <xf numFmtId="0" fontId="7" fillId="0" borderId="0"/>
    <xf numFmtId="0" fontId="21" fillId="0" borderId="0"/>
    <xf numFmtId="0" fontId="7" fillId="0" borderId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38" fontId="23" fillId="0" borderId="0" applyNumberFormat="0" applyFont="0" applyFill="0" applyBorder="0">
      <alignment horizontal="left" indent="4"/>
      <protection locked="0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4">
      <alignment horizontal="center"/>
    </xf>
    <xf numFmtId="3" fontId="24" fillId="0" borderId="0" applyFont="0" applyFill="0" applyBorder="0" applyAlignment="0" applyProtection="0"/>
    <xf numFmtId="0" fontId="24" fillId="4" borderId="0" applyNumberFormat="0" applyFont="0" applyBorder="0" applyAlignment="0" applyProtection="0"/>
    <xf numFmtId="165" fontId="18" fillId="2" borderId="0" applyFont="0" applyFill="0" applyBorder="0" applyAlignment="0" applyProtection="0">
      <alignment wrapText="1"/>
    </xf>
    <xf numFmtId="0" fontId="7" fillId="5" borderId="0" applyNumberFormat="0" applyFont="0" applyFill="0" applyBorder="0" applyAlignment="0" applyProtection="0"/>
    <xf numFmtId="0" fontId="28" fillId="0" borderId="0">
      <alignment readingOrder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9" fillId="0" borderId="0"/>
    <xf numFmtId="3" fontId="2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9" fillId="0" borderId="0"/>
    <xf numFmtId="3" fontId="29" fillId="0" borderId="0"/>
    <xf numFmtId="0" fontId="45" fillId="0" borderId="7" applyNumberFormat="0" applyFill="0" applyAlignment="0" applyProtection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0" fontId="48" fillId="37" borderId="0">
      <alignment horizontal="right"/>
    </xf>
    <xf numFmtId="0" fontId="47" fillId="37" borderId="14"/>
    <xf numFmtId="44" fontId="29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9" fillId="38" borderId="0">
      <alignment horizontal="left"/>
    </xf>
    <xf numFmtId="0" fontId="50" fillId="38" borderId="0">
      <alignment horizontal="right"/>
    </xf>
    <xf numFmtId="0" fontId="50" fillId="38" borderId="0">
      <alignment horizontal="center"/>
    </xf>
    <xf numFmtId="0" fontId="50" fillId="38" borderId="0">
      <alignment horizontal="right"/>
    </xf>
    <xf numFmtId="0" fontId="51" fillId="38" borderId="0">
      <alignment horizontal="left"/>
    </xf>
    <xf numFmtId="41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9" fillId="38" borderId="0">
      <alignment horizontal="left"/>
    </xf>
    <xf numFmtId="0" fontId="49" fillId="38" borderId="0">
      <alignment horizontal="left"/>
    </xf>
    <xf numFmtId="0" fontId="53" fillId="39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54" fillId="37" borderId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38" borderId="0">
      <alignment horizontal="center"/>
    </xf>
    <xf numFmtId="49" fontId="55" fillId="38" borderId="0">
      <alignment horizontal="center"/>
    </xf>
    <xf numFmtId="0" fontId="50" fillId="38" borderId="0">
      <alignment horizontal="center"/>
    </xf>
    <xf numFmtId="0" fontId="50" fillId="38" borderId="0">
      <alignment horizontal="centerContinuous"/>
    </xf>
    <xf numFmtId="0" fontId="56" fillId="38" borderId="0">
      <alignment horizontal="left"/>
    </xf>
    <xf numFmtId="49" fontId="56" fillId="38" borderId="0">
      <alignment horizontal="center"/>
    </xf>
    <xf numFmtId="0" fontId="49" fillId="38" borderId="0">
      <alignment horizontal="left"/>
    </xf>
    <xf numFmtId="49" fontId="56" fillId="38" borderId="0">
      <alignment horizontal="left"/>
    </xf>
    <xf numFmtId="0" fontId="49" fillId="38" borderId="0">
      <alignment horizontal="centerContinuous"/>
    </xf>
    <xf numFmtId="0" fontId="49" fillId="38" borderId="0">
      <alignment horizontal="right"/>
    </xf>
    <xf numFmtId="49" fontId="49" fillId="38" borderId="0">
      <alignment horizontal="left"/>
    </xf>
    <xf numFmtId="0" fontId="50" fillId="38" borderId="0">
      <alignment horizontal="right"/>
    </xf>
    <xf numFmtId="0" fontId="56" fillId="40" borderId="0">
      <alignment horizontal="center"/>
    </xf>
    <xf numFmtId="0" fontId="57" fillId="40" borderId="0">
      <alignment horizontal="center"/>
    </xf>
    <xf numFmtId="0" fontId="58" fillId="38" borderId="0">
      <alignment horizontal="center"/>
    </xf>
    <xf numFmtId="0" fontId="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7" applyNumberFormat="0" applyFill="0" applyAlignment="0" applyProtection="0"/>
    <xf numFmtId="43" fontId="1" fillId="0" borderId="0" applyFont="0" applyFill="0" applyBorder="0" applyAlignment="0" applyProtection="0"/>
    <xf numFmtId="173" fontId="19" fillId="41" borderId="0" applyFont="0" applyFill="0" applyBorder="0" applyAlignment="0" applyProtection="0"/>
    <xf numFmtId="0" fontId="1" fillId="0" borderId="0"/>
    <xf numFmtId="0" fontId="29" fillId="0" borderId="0"/>
    <xf numFmtId="0" fontId="45" fillId="0" borderId="7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" fillId="0" borderId="0">
      <alignment vertical="top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20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20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20" fillId="51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52" borderId="0" applyNumberFormat="0" applyBorder="0" applyAlignment="0" applyProtection="0"/>
    <xf numFmtId="0" fontId="59" fillId="52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59" fillId="49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50" borderId="0" applyNumberFormat="0" applyBorder="0" applyAlignment="0" applyProtection="0"/>
    <xf numFmtId="0" fontId="59" fillId="50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53" borderId="0" applyNumberFormat="0" applyBorder="0" applyAlignment="0" applyProtection="0"/>
    <xf numFmtId="0" fontId="59" fillId="53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59" fillId="54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55" borderId="0" applyNumberFormat="0" applyBorder="0" applyAlignment="0" applyProtection="0"/>
    <xf numFmtId="0" fontId="59" fillId="55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56" borderId="0" applyNumberFormat="0" applyBorder="0" applyAlignment="0" applyProtection="0"/>
    <xf numFmtId="0" fontId="59" fillId="5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57" borderId="0" applyNumberFormat="0" applyBorder="0" applyAlignment="0" applyProtection="0"/>
    <xf numFmtId="0" fontId="59" fillId="57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58" borderId="0" applyNumberFormat="0" applyBorder="0" applyAlignment="0" applyProtection="0"/>
    <xf numFmtId="0" fontId="59" fillId="58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53" borderId="0" applyNumberFormat="0" applyBorder="0" applyAlignment="0" applyProtection="0"/>
    <xf numFmtId="0" fontId="59" fillId="53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59" fillId="54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59" fillId="59" borderId="0" applyNumberFormat="0" applyBorder="0" applyAlignment="0" applyProtection="0"/>
    <xf numFmtId="176" fontId="60" fillId="60" borderId="0" applyNumberFormat="0" applyBorder="0" applyAlignment="0" applyProtection="0"/>
    <xf numFmtId="176" fontId="17" fillId="61" borderId="0" applyNumberFormat="0" applyBorder="0" applyAlignment="0" applyProtection="0"/>
    <xf numFmtId="176" fontId="17" fillId="6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61" fillId="7" borderId="0" applyNumberFormat="0" applyBorder="0" applyAlignment="0" applyProtection="0"/>
    <xf numFmtId="0" fontId="62" fillId="43" borderId="0" applyNumberFormat="0" applyBorder="0" applyAlignment="0" applyProtection="0"/>
    <xf numFmtId="0" fontId="19" fillId="0" borderId="0" applyFill="0" applyBorder="0" applyAlignment="0" applyProtection="0"/>
    <xf numFmtId="0" fontId="39" fillId="10" borderId="8" applyNumberFormat="0" applyAlignment="0" applyProtection="0"/>
    <xf numFmtId="0" fontId="39" fillId="10" borderId="8" applyNumberFormat="0" applyAlignment="0" applyProtection="0"/>
    <xf numFmtId="0" fontId="39" fillId="10" borderId="8" applyNumberFormat="0" applyAlignment="0" applyProtection="0"/>
    <xf numFmtId="0" fontId="39" fillId="62" borderId="8" applyNumberFormat="0" applyAlignment="0" applyProtection="0"/>
    <xf numFmtId="0" fontId="63" fillId="62" borderId="15" applyNumberFormat="0" applyAlignment="0" applyProtection="0"/>
    <xf numFmtId="0" fontId="64" fillId="0" borderId="0" applyFill="0" applyBorder="0" applyProtection="0">
      <alignment horizontal="center" vertical="center"/>
    </xf>
    <xf numFmtId="0" fontId="65" fillId="0" borderId="0" applyFill="0" applyBorder="0" applyProtection="0">
      <alignment horizontal="center"/>
      <protection locked="0"/>
    </xf>
    <xf numFmtId="0" fontId="64" fillId="0" borderId="0" applyFill="0" applyBorder="0" applyProtection="0">
      <alignment horizontal="center" vertical="center"/>
    </xf>
    <xf numFmtId="0" fontId="41" fillId="11" borderId="11" applyNumberFormat="0" applyAlignment="0" applyProtection="0"/>
    <xf numFmtId="0" fontId="41" fillId="11" borderId="11" applyNumberFormat="0" applyAlignment="0" applyProtection="0"/>
    <xf numFmtId="0" fontId="41" fillId="11" borderId="11" applyNumberFormat="0" applyAlignment="0" applyProtection="0"/>
    <xf numFmtId="0" fontId="66" fillId="63" borderId="16" applyNumberFormat="0" applyAlignment="0" applyProtection="0"/>
    <xf numFmtId="0" fontId="67" fillId="0" borderId="4">
      <alignment horizontal="center"/>
    </xf>
    <xf numFmtId="177" fontId="68" fillId="0" borderId="0" applyFont="0" applyFill="0" applyBorder="0" applyAlignment="0" applyProtection="0">
      <alignment horizontal="right"/>
    </xf>
    <xf numFmtId="178" fontId="69" fillId="0" borderId="0" applyFont="0" applyFill="0" applyBorder="0" applyAlignment="0" applyProtection="0"/>
    <xf numFmtId="179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69" fillId="0" borderId="0">
      <protection locked="0"/>
    </xf>
    <xf numFmtId="0" fontId="74" fillId="0" borderId="0" applyFill="0" applyBorder="0" applyAlignment="0" applyProtection="0"/>
    <xf numFmtId="0" fontId="75" fillId="0" borderId="0" applyFill="0" applyBorder="0" applyAlignment="0" applyProtection="0">
      <protection locked="0"/>
    </xf>
    <xf numFmtId="0" fontId="74" fillId="0" borderId="0" applyFill="0" applyBorder="0" applyAlignment="0" applyProtection="0"/>
    <xf numFmtId="183" fontId="70" fillId="0" borderId="0" applyFont="0" applyFill="0" applyBorder="0" applyAlignment="0" applyProtection="0"/>
    <xf numFmtId="184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6" fontId="69" fillId="0" borderId="0">
      <protection locked="0"/>
    </xf>
    <xf numFmtId="175" fontId="76" fillId="0" borderId="0" applyFont="0" applyFill="0" applyBorder="0" applyAlignment="0" applyProtection="0"/>
    <xf numFmtId="176" fontId="77" fillId="0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79" fillId="0" borderId="0"/>
    <xf numFmtId="188" fontId="79" fillId="0" borderId="0"/>
    <xf numFmtId="165" fontId="79" fillId="0" borderId="0"/>
    <xf numFmtId="188" fontId="79" fillId="0" borderId="0"/>
    <xf numFmtId="189" fontId="79" fillId="0" borderId="0"/>
    <xf numFmtId="189" fontId="79" fillId="0" borderId="0"/>
    <xf numFmtId="187" fontId="79" fillId="0" borderId="0"/>
    <xf numFmtId="190" fontId="79" fillId="0" borderId="0"/>
    <xf numFmtId="191" fontId="79" fillId="0" borderId="0"/>
    <xf numFmtId="192" fontId="79" fillId="0" borderId="0"/>
    <xf numFmtId="193" fontId="79" fillId="0" borderId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80" fillId="44" borderId="0" applyNumberFormat="0" applyBorder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81" fillId="0" borderId="17" applyNumberFormat="0" applyFill="0" applyAlignment="0" applyProtection="0"/>
    <xf numFmtId="0" fontId="82" fillId="0" borderId="17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83" fillId="0" borderId="6" applyNumberFormat="0" applyFill="0" applyAlignment="0" applyProtection="0"/>
    <xf numFmtId="0" fontId="84" fillId="0" borderId="18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85" fillId="0" borderId="19" applyNumberFormat="0" applyFill="0" applyAlignment="0" applyProtection="0"/>
    <xf numFmtId="0" fontId="86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" fillId="0" borderId="0" applyFill="0" applyAlignment="0" applyProtection="0"/>
    <xf numFmtId="0" fontId="65" fillId="0" borderId="0" applyFill="0" applyAlignment="0" applyProtection="0">
      <protection locked="0"/>
    </xf>
    <xf numFmtId="0" fontId="11" fillId="0" borderId="0" applyFill="0" applyAlignment="0" applyProtection="0"/>
    <xf numFmtId="0" fontId="11" fillId="0" borderId="2" applyFill="0" applyAlignment="0" applyProtection="0"/>
    <xf numFmtId="0" fontId="65" fillId="0" borderId="2" applyFill="0" applyAlignment="0" applyProtection="0">
      <protection locked="0"/>
    </xf>
    <xf numFmtId="0" fontId="11" fillId="0" borderId="2" applyFill="0" applyAlignment="0" applyProtection="0"/>
    <xf numFmtId="0" fontId="65" fillId="0" borderId="0" applyFill="0" applyAlignment="0" applyProtection="0"/>
    <xf numFmtId="176" fontId="87" fillId="37" borderId="0" applyNumberFormat="0" applyBorder="0" applyAlignment="0" applyProtection="0"/>
    <xf numFmtId="0" fontId="37" fillId="9" borderId="8" applyNumberFormat="0" applyAlignment="0" applyProtection="0"/>
    <xf numFmtId="0" fontId="37" fillId="9" borderId="8" applyNumberFormat="0" applyAlignment="0" applyProtection="0"/>
    <xf numFmtId="0" fontId="37" fillId="9" borderId="8" applyNumberFormat="0" applyAlignment="0" applyProtection="0"/>
    <xf numFmtId="0" fontId="88" fillId="47" borderId="15" applyNumberFormat="0" applyAlignment="0" applyProtection="0"/>
    <xf numFmtId="176" fontId="17" fillId="2" borderId="0" applyNumberFormat="0" applyBorder="0" applyAlignment="0" applyProtection="0"/>
    <xf numFmtId="176" fontId="17" fillId="2" borderId="0" applyNumberFormat="0" applyBorder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89" fillId="0" borderId="20" applyNumberFormat="0" applyFill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90" fillId="64" borderId="0" applyNumberFormat="0" applyBorder="0" applyAlignment="0" applyProtection="0"/>
    <xf numFmtId="176" fontId="29" fillId="0" borderId="0"/>
    <xf numFmtId="176" fontId="29" fillId="0" borderId="0"/>
    <xf numFmtId="176" fontId="29" fillId="0" borderId="0"/>
    <xf numFmtId="17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6" fontId="29" fillId="0" borderId="0"/>
    <xf numFmtId="176" fontId="29" fillId="0" borderId="0"/>
    <xf numFmtId="176" fontId="29" fillId="0" borderId="0"/>
    <xf numFmtId="176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6" fontId="29" fillId="0" borderId="0"/>
    <xf numFmtId="176" fontId="29" fillId="0" borderId="0"/>
    <xf numFmtId="176" fontId="29" fillId="0" borderId="0"/>
    <xf numFmtId="176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6" fontId="29" fillId="0" borderId="0"/>
    <xf numFmtId="176" fontId="29" fillId="0" borderId="0"/>
    <xf numFmtId="176" fontId="29" fillId="0" borderId="0"/>
    <xf numFmtId="176" fontId="29" fillId="0" borderId="0"/>
    <xf numFmtId="0" fontId="1" fillId="0" borderId="0"/>
    <xf numFmtId="0" fontId="1" fillId="0" borderId="0"/>
    <xf numFmtId="0" fontId="1" fillId="0" borderId="0"/>
    <xf numFmtId="176" fontId="29" fillId="0" borderId="0"/>
    <xf numFmtId="176" fontId="29" fillId="0" borderId="0"/>
    <xf numFmtId="176" fontId="29" fillId="0" borderId="0"/>
    <xf numFmtId="17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" fillId="0" borderId="0"/>
    <xf numFmtId="176" fontId="29" fillId="0" borderId="0"/>
    <xf numFmtId="176" fontId="29" fillId="0" borderId="0"/>
    <xf numFmtId="176" fontId="29" fillId="0" borderId="0"/>
    <xf numFmtId="0" fontId="1" fillId="0" borderId="0"/>
    <xf numFmtId="0" fontId="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6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17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176" fontId="7" fillId="0" borderId="0"/>
    <xf numFmtId="0" fontId="1" fillId="0" borderId="0"/>
    <xf numFmtId="0" fontId="1" fillId="0" borderId="0"/>
    <xf numFmtId="0" fontId="1" fillId="0" borderId="0"/>
    <xf numFmtId="17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176" fontId="29" fillId="0" borderId="0"/>
    <xf numFmtId="176" fontId="29" fillId="0" borderId="0"/>
    <xf numFmtId="176" fontId="29" fillId="0" borderId="0"/>
    <xf numFmtId="176" fontId="2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7" fillId="0" borderId="0"/>
    <xf numFmtId="0" fontId="2" fillId="0" borderId="0">
      <alignment vertical="top"/>
    </xf>
    <xf numFmtId="0" fontId="2" fillId="0" borderId="0">
      <alignment vertical="top"/>
    </xf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176" fontId="29" fillId="0" borderId="0"/>
    <xf numFmtId="176" fontId="29" fillId="0" borderId="0"/>
    <xf numFmtId="0" fontId="2" fillId="0" borderId="0">
      <alignment vertical="top"/>
    </xf>
    <xf numFmtId="176" fontId="29" fillId="0" borderId="0"/>
    <xf numFmtId="176" fontId="29" fillId="0" borderId="0"/>
    <xf numFmtId="0" fontId="7" fillId="0" borderId="0"/>
    <xf numFmtId="0" fontId="1" fillId="0" borderId="0"/>
    <xf numFmtId="0" fontId="29" fillId="0" borderId="0"/>
    <xf numFmtId="0" fontId="2" fillId="0" borderId="0">
      <alignment vertical="top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6" fontId="29" fillId="0" borderId="0"/>
    <xf numFmtId="176" fontId="29" fillId="0" borderId="0"/>
    <xf numFmtId="176" fontId="29" fillId="0" borderId="0"/>
    <xf numFmtId="176" fontId="2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176" fontId="29" fillId="0" borderId="0"/>
    <xf numFmtId="176" fontId="29" fillId="0" borderId="0"/>
    <xf numFmtId="176" fontId="29" fillId="0" borderId="0"/>
    <xf numFmtId="17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6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6" fontId="29" fillId="0" borderId="0"/>
    <xf numFmtId="176" fontId="29" fillId="0" borderId="0"/>
    <xf numFmtId="176" fontId="29" fillId="0" borderId="0"/>
    <xf numFmtId="17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20" fillId="12" borderId="12" applyNumberFormat="0" applyFont="0" applyAlignment="0" applyProtection="0"/>
    <xf numFmtId="0" fontId="7" fillId="65" borderId="21" applyNumberFormat="0" applyFont="0" applyAlignment="0" applyProtection="0"/>
    <xf numFmtId="0" fontId="1" fillId="12" borderId="12" applyNumberFormat="0" applyFont="0" applyAlignment="0" applyProtection="0"/>
    <xf numFmtId="0" fontId="38" fillId="10" borderId="9" applyNumberFormat="0" applyAlignment="0" applyProtection="0"/>
    <xf numFmtId="0" fontId="38" fillId="10" borderId="9" applyNumberFormat="0" applyAlignment="0" applyProtection="0"/>
    <xf numFmtId="0" fontId="38" fillId="10" borderId="9" applyNumberFormat="0" applyAlignment="0" applyProtection="0"/>
    <xf numFmtId="0" fontId="38" fillId="62" borderId="9" applyNumberFormat="0" applyAlignment="0" applyProtection="0"/>
    <xf numFmtId="0" fontId="92" fillId="62" borderId="22" applyNumberFormat="0" applyAlignment="0" applyProtection="0"/>
    <xf numFmtId="176" fontId="7" fillId="41" borderId="0" applyNumberFormat="0" applyBorder="0" applyAlignment="0" applyProtection="0"/>
    <xf numFmtId="176" fontId="7" fillId="41" borderId="0" applyNumberFormat="0" applyBorder="0" applyAlignment="0" applyProtection="0"/>
    <xf numFmtId="194" fontId="70" fillId="0" borderId="0" applyFont="0" applyFill="0" applyBorder="0" applyAlignment="0" applyProtection="0"/>
    <xf numFmtId="195" fontId="69" fillId="0" borderId="0" applyFont="0" applyFill="0" applyBorder="0" applyAlignment="0" applyProtection="0"/>
    <xf numFmtId="196" fontId="70" fillId="0" borderId="0" applyFont="0" applyFill="0" applyBorder="0" applyAlignment="0" applyProtection="0"/>
    <xf numFmtId="197" fontId="69" fillId="0" borderId="0" applyFont="0" applyFill="0" applyBorder="0" applyAlignment="0" applyProtection="0"/>
    <xf numFmtId="198" fontId="70" fillId="0" borderId="0" applyFont="0" applyFill="0" applyBorder="0" applyAlignment="0" applyProtection="0"/>
    <xf numFmtId="199" fontId="69" fillId="0" borderId="0" applyFont="0" applyFill="0" applyBorder="0" applyAlignment="0" applyProtection="0"/>
    <xf numFmtId="200" fontId="70" fillId="0" borderId="0" applyFont="0" applyFill="0" applyBorder="0" applyAlignment="0" applyProtection="0"/>
    <xf numFmtId="201" fontId="69" fillId="0" borderId="0" applyFont="0" applyFill="0" applyBorder="0" applyAlignment="0" applyProtection="0"/>
    <xf numFmtId="202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60" fillId="60" borderId="0" applyNumberFormat="0" applyBorder="0" applyAlignment="0" applyProtection="0"/>
    <xf numFmtId="0" fontId="93" fillId="0" borderId="0">
      <alignment horizontal="right"/>
    </xf>
    <xf numFmtId="0" fontId="94" fillId="0" borderId="0">
      <alignment horizontal="right"/>
    </xf>
    <xf numFmtId="0" fontId="79" fillId="0" borderId="0"/>
    <xf numFmtId="0" fontId="95" fillId="0" borderId="0" applyNumberFormat="0" applyBorder="0" applyAlignment="0"/>
    <xf numFmtId="0" fontId="95" fillId="0" borderId="0" applyNumberFormat="0" applyBorder="0" applyAlignment="0"/>
    <xf numFmtId="0" fontId="2" fillId="0" borderId="0" applyNumberFormat="0" applyBorder="0" applyAlignment="0"/>
    <xf numFmtId="176" fontId="2" fillId="0" borderId="0" applyNumberFormat="0" applyBorder="0" applyAlignment="0"/>
    <xf numFmtId="0" fontId="79" fillId="0" borderId="0"/>
    <xf numFmtId="176" fontId="2" fillId="0" borderId="0" applyNumberFormat="0" applyBorder="0" applyAlignment="0"/>
    <xf numFmtId="0" fontId="96" fillId="0" borderId="0"/>
    <xf numFmtId="0" fontId="97" fillId="0" borderId="0" applyNumberFormat="0" applyBorder="0" applyAlignment="0"/>
    <xf numFmtId="0" fontId="97" fillId="0" borderId="0" applyNumberFormat="0" applyBorder="0" applyAlignment="0"/>
    <xf numFmtId="0" fontId="96" fillId="0" borderId="0"/>
    <xf numFmtId="0" fontId="98" fillId="0" borderId="0"/>
    <xf numFmtId="176" fontId="99" fillId="0" borderId="0"/>
    <xf numFmtId="0" fontId="100" fillId="0" borderId="0"/>
    <xf numFmtId="0" fontId="101" fillId="0" borderId="0" applyNumberFormat="0" applyBorder="0" applyAlignment="0"/>
    <xf numFmtId="0" fontId="101" fillId="0" borderId="0" applyNumberFormat="0" applyBorder="0" applyAlignment="0"/>
    <xf numFmtId="0" fontId="100" fillId="0" borderId="0"/>
    <xf numFmtId="0" fontId="102" fillId="0" borderId="0" applyNumberFormat="0" applyBorder="0" applyAlignment="0"/>
    <xf numFmtId="0" fontId="103" fillId="0" borderId="0"/>
    <xf numFmtId="176" fontId="104" fillId="0" borderId="0"/>
    <xf numFmtId="0" fontId="105" fillId="0" borderId="0"/>
    <xf numFmtId="0" fontId="101" fillId="66" borderId="0" applyNumberFormat="0" applyBorder="0" applyAlignment="0"/>
    <xf numFmtId="0" fontId="106" fillId="0" borderId="0"/>
    <xf numFmtId="0" fontId="107" fillId="0" borderId="0"/>
    <xf numFmtId="0" fontId="108" fillId="0" borderId="0"/>
    <xf numFmtId="0" fontId="107" fillId="67" borderId="0"/>
    <xf numFmtId="0" fontId="30" fillId="0" borderId="0" applyNumberFormat="0" applyFill="0" applyBorder="0" applyAlignment="0" applyProtection="0"/>
    <xf numFmtId="0" fontId="109" fillId="68" borderId="23" applyNumberFormat="0">
      <alignment horizontal="left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68" borderId="24">
      <alignment horizontal="left"/>
    </xf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25" applyNumberFormat="0" applyFill="0" applyAlignment="0" applyProtection="0"/>
    <xf numFmtId="0" fontId="11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6" fontId="11" fillId="69" borderId="0" applyNumberFormat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208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210" fontId="69" fillId="0" borderId="0" applyFont="0" applyFill="0" applyBorder="0" applyAlignment="0" applyProtection="0"/>
    <xf numFmtId="211" fontId="69" fillId="0" borderId="0" applyFont="0" applyFill="0" applyBorder="0" applyAlignment="0" applyProtection="0"/>
    <xf numFmtId="212" fontId="19" fillId="0" borderId="0" applyFont="0" applyFill="0" applyBorder="0" applyAlignment="0" applyProtection="0">
      <alignment horizontal="right"/>
    </xf>
    <xf numFmtId="3" fontId="29" fillId="0" borderId="0"/>
    <xf numFmtId="0" fontId="45" fillId="0" borderId="7" applyNumberFormat="0" applyFill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7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7" applyNumberFormat="0" applyFill="0" applyAlignment="0" applyProtection="0"/>
    <xf numFmtId="0" fontId="2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2" fillId="62" borderId="22" applyNumberFormat="0" applyAlignment="0" applyProtection="0"/>
    <xf numFmtId="0" fontId="63" fillId="62" borderId="15" applyNumberFormat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3" fillId="62" borderId="15" applyNumberFormat="0" applyAlignment="0" applyProtection="0"/>
    <xf numFmtId="43" fontId="29" fillId="0" borderId="0" applyFont="0" applyFill="0" applyBorder="0" applyAlignment="0" applyProtection="0"/>
    <xf numFmtId="0" fontId="7" fillId="65" borderId="21" applyNumberFormat="0" applyFont="0" applyAlignment="0" applyProtection="0"/>
    <xf numFmtId="9" fontId="29" fillId="0" borderId="0" applyFont="0" applyFill="0" applyBorder="0" applyAlignment="0" applyProtection="0"/>
    <xf numFmtId="0" fontId="112" fillId="0" borderId="25" applyNumberFormat="0" applyFill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12" fillId="0" borderId="25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3" fillId="62" borderId="15" applyNumberForma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8" fillId="47" borderId="15" applyNumberFormat="0" applyAlignment="0" applyProtection="0"/>
    <xf numFmtId="0" fontId="88" fillId="47" borderId="15" applyNumberFormat="0" applyAlignment="0" applyProtection="0"/>
    <xf numFmtId="0" fontId="88" fillId="47" borderId="15" applyNumberFormat="0" applyAlignment="0" applyProtection="0"/>
    <xf numFmtId="0" fontId="7" fillId="65" borderId="21" applyNumberFormat="0" applyFont="0" applyAlignment="0" applyProtection="0"/>
    <xf numFmtId="0" fontId="3" fillId="0" borderId="25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" fillId="65" borderId="21" applyNumberFormat="0" applyFont="0" applyAlignment="0" applyProtection="0"/>
    <xf numFmtId="0" fontId="92" fillId="62" borderId="22" applyNumberFormat="0" applyAlignment="0" applyProtection="0"/>
    <xf numFmtId="44" fontId="29" fillId="0" borderId="0" applyFont="0" applyFill="0" applyBorder="0" applyAlignment="0" applyProtection="0"/>
    <xf numFmtId="0" fontId="3" fillId="0" borderId="25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12" fillId="0" borderId="25" applyNumberFormat="0" applyFill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" fillId="65" borderId="21" applyNumberFormat="0" applyFont="0" applyAlignment="0" applyProtection="0"/>
    <xf numFmtId="0" fontId="92" fillId="62" borderId="22" applyNumberFormat="0" applyAlignment="0" applyProtection="0"/>
    <xf numFmtId="0" fontId="63" fillId="62" borderId="15" applyNumberFormat="0" applyAlignment="0" applyProtection="0"/>
    <xf numFmtId="9" fontId="29" fillId="0" borderId="0" applyFont="0" applyFill="0" applyBorder="0" applyAlignment="0" applyProtection="0"/>
    <xf numFmtId="0" fontId="92" fillId="62" borderId="22" applyNumberFormat="0" applyAlignment="0" applyProtection="0"/>
    <xf numFmtId="0" fontId="3" fillId="0" borderId="25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25" applyNumberFormat="0" applyFill="0" applyAlignment="0" applyProtection="0"/>
    <xf numFmtId="0" fontId="112" fillId="0" borderId="25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8" fillId="47" borderId="15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25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65" borderId="21" applyNumberFormat="0" applyFont="0" applyAlignment="0" applyProtection="0"/>
    <xf numFmtId="0" fontId="92" fillId="62" borderId="2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2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62" borderId="15" applyNumberFormat="0" applyAlignment="0" applyProtection="0"/>
    <xf numFmtId="0" fontId="112" fillId="0" borderId="25" applyNumberFormat="0" applyFill="0" applyAlignment="0" applyProtection="0"/>
    <xf numFmtId="0" fontId="112" fillId="0" borderId="25" applyNumberFormat="0" applyFill="0" applyAlignment="0" applyProtection="0"/>
    <xf numFmtId="0" fontId="63" fillId="62" borderId="1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8" fillId="47" borderId="1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5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2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5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5" borderId="21" applyNumberFormat="0" applyFont="0" applyAlignment="0" applyProtection="0"/>
    <xf numFmtId="0" fontId="63" fillId="62" borderId="1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2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0" borderId="2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8" fillId="47" borderId="1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65" borderId="2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25" applyNumberFormat="0" applyFill="0" applyAlignment="0" applyProtection="0"/>
    <xf numFmtId="0" fontId="92" fillId="62" borderId="22" applyNumberFormat="0" applyAlignment="0" applyProtection="0"/>
    <xf numFmtId="0" fontId="92" fillId="62" borderId="22" applyNumberFormat="0" applyAlignment="0" applyProtection="0"/>
    <xf numFmtId="0" fontId="112" fillId="0" borderId="25" applyNumberFormat="0" applyFill="0" applyAlignment="0" applyProtection="0"/>
    <xf numFmtId="0" fontId="3" fillId="0" borderId="25" applyNumberFormat="0" applyFill="0" applyAlignment="0" applyProtection="0"/>
    <xf numFmtId="0" fontId="92" fillId="62" borderId="22" applyNumberFormat="0" applyAlignment="0" applyProtection="0"/>
    <xf numFmtId="0" fontId="88" fillId="47" borderId="15" applyNumberFormat="0" applyAlignment="0" applyProtection="0"/>
    <xf numFmtId="0" fontId="88" fillId="47" borderId="15" applyNumberFormat="0" applyAlignment="0" applyProtection="0"/>
    <xf numFmtId="0" fontId="63" fillId="62" borderId="15" applyNumberFormat="0" applyAlignment="0" applyProtection="0"/>
    <xf numFmtId="0" fontId="92" fillId="62" borderId="22" applyNumberFormat="0" applyAlignment="0" applyProtection="0"/>
    <xf numFmtId="0" fontId="88" fillId="47" borderId="15" applyNumberFormat="0" applyAlignment="0" applyProtection="0"/>
    <xf numFmtId="0" fontId="63" fillId="62" borderId="15" applyNumberFormat="0" applyAlignment="0" applyProtection="0"/>
    <xf numFmtId="0" fontId="1" fillId="0" borderId="0"/>
    <xf numFmtId="0" fontId="29" fillId="0" borderId="0"/>
    <xf numFmtId="0" fontId="45" fillId="0" borderId="7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9" fontId="114" fillId="0" borderId="0"/>
    <xf numFmtId="40" fontId="115" fillId="0" borderId="0" applyFont="0" applyFill="0" applyBorder="0" applyAlignment="0" applyProtection="0"/>
    <xf numFmtId="8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16" fillId="0" borderId="0"/>
    <xf numFmtId="44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2" fontId="117" fillId="0" borderId="0" applyFont="0" applyFill="0" applyBorder="0" applyAlignment="0" applyProtection="0"/>
    <xf numFmtId="0" fontId="117" fillId="0" borderId="0"/>
    <xf numFmtId="0" fontId="29" fillId="0" borderId="0"/>
    <xf numFmtId="0" fontId="1" fillId="0" borderId="0"/>
    <xf numFmtId="10" fontId="1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1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45" fillId="0" borderId="7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8" fillId="0" borderId="0"/>
    <xf numFmtId="0" fontId="7" fillId="0" borderId="0">
      <alignment readingOrder="1"/>
    </xf>
    <xf numFmtId="0" fontId="1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41" fontId="119" fillId="2" borderId="27">
      <alignment horizontal="left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0" fontId="1" fillId="12" borderId="12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1" fillId="0" borderId="0"/>
  </cellStyleXfs>
  <cellXfs count="279">
    <xf numFmtId="0" fontId="0" fillId="0" borderId="0" xfId="0"/>
    <xf numFmtId="17" fontId="0" fillId="0" borderId="0" xfId="0" applyNumberFormat="1"/>
    <xf numFmtId="165" fontId="0" fillId="0" borderId="0" xfId="1" applyNumberFormat="1" applyFont="1"/>
    <xf numFmtId="165" fontId="3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0" fillId="0" borderId="1" xfId="1" applyNumberFormat="1" applyFont="1" applyBorder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165" fontId="0" fillId="0" borderId="0" xfId="1" applyNumberFormat="1" applyFont="1" applyBorder="1"/>
    <xf numFmtId="0" fontId="6" fillId="0" borderId="0" xfId="0" applyFont="1" applyAlignment="1">
      <alignment vertical="top"/>
    </xf>
    <xf numFmtId="166" fontId="0" fillId="0" borderId="0" xfId="2" applyNumberFormat="1" applyFont="1"/>
    <xf numFmtId="0" fontId="0" fillId="0" borderId="0" xfId="0" quotePrefix="1"/>
    <xf numFmtId="166" fontId="0" fillId="0" borderId="0" xfId="0" applyNumberFormat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165" fontId="0" fillId="0" borderId="2" xfId="1" applyNumberFormat="1" applyFont="1" applyBorder="1"/>
    <xf numFmtId="0" fontId="7" fillId="0" borderId="0" xfId="4"/>
    <xf numFmtId="0" fontId="1" fillId="0" borderId="0" xfId="10"/>
    <xf numFmtId="164" fontId="7" fillId="0" borderId="0" xfId="4" applyNumberFormat="1"/>
    <xf numFmtId="0" fontId="0" fillId="0" borderId="0" xfId="10" applyFont="1"/>
    <xf numFmtId="165" fontId="0" fillId="0" borderId="1" xfId="1" applyNumberFormat="1" applyFont="1" applyFill="1" applyBorder="1"/>
    <xf numFmtId="0" fontId="10" fillId="0" borderId="0" xfId="4" applyFont="1"/>
    <xf numFmtId="0" fontId="11" fillId="0" borderId="0" xfId="4" applyFont="1" applyAlignment="1">
      <alignment horizontal="center"/>
    </xf>
    <xf numFmtId="3" fontId="11" fillId="0" borderId="0" xfId="4" applyNumberFormat="1" applyFont="1" applyAlignment="1">
      <alignment horizontal="center"/>
    </xf>
    <xf numFmtId="0" fontId="7" fillId="0" borderId="0" xfId="4" applyAlignment="1">
      <alignment horizontal="center"/>
    </xf>
    <xf numFmtId="3" fontId="12" fillId="0" borderId="0" xfId="4" applyNumberFormat="1" applyFont="1" applyAlignment="1">
      <alignment horizontal="center"/>
    </xf>
    <xf numFmtId="167" fontId="12" fillId="0" borderId="0" xfId="4" applyNumberFormat="1" applyFont="1" applyAlignment="1">
      <alignment horizontal="center"/>
    </xf>
    <xf numFmtId="0" fontId="11" fillId="0" borderId="0" xfId="4" applyFont="1"/>
    <xf numFmtId="0" fontId="13" fillId="0" borderId="0" xfId="4" applyFont="1"/>
    <xf numFmtId="168" fontId="7" fillId="0" borderId="0" xfId="4" applyNumberFormat="1" applyAlignment="1">
      <alignment horizontal="center"/>
    </xf>
    <xf numFmtId="3" fontId="14" fillId="0" borderId="0" xfId="4" applyNumberFormat="1" applyFont="1" applyAlignment="1">
      <alignment horizontal="center"/>
    </xf>
    <xf numFmtId="169" fontId="7" fillId="0" borderId="0" xfId="4" applyNumberFormat="1"/>
    <xf numFmtId="0" fontId="7" fillId="0" borderId="0" xfId="4" applyFill="1"/>
    <xf numFmtId="43" fontId="7" fillId="0" borderId="0" xfId="4" applyNumberFormat="1"/>
    <xf numFmtId="3" fontId="7" fillId="0" borderId="0" xfId="4" applyNumberFormat="1"/>
    <xf numFmtId="0" fontId="7" fillId="0" borderId="0" xfId="4" applyFont="1"/>
    <xf numFmtId="0" fontId="7" fillId="0" borderId="0" xfId="4" applyFont="1" applyAlignment="1"/>
    <xf numFmtId="0" fontId="7" fillId="0" borderId="0" xfId="4" applyAlignment="1"/>
    <xf numFmtId="0" fontId="7" fillId="0" borderId="0" xfId="4" applyAlignment="1">
      <alignment horizontal="left" indent="1"/>
    </xf>
    <xf numFmtId="170" fontId="7" fillId="0" borderId="0" xfId="4" applyNumberFormat="1" applyFill="1"/>
    <xf numFmtId="170" fontId="7" fillId="0" borderId="0" xfId="4" applyNumberFormat="1"/>
    <xf numFmtId="0" fontId="7" fillId="0" borderId="0" xfId="4" applyAlignment="1">
      <alignment vertical="justify"/>
    </xf>
    <xf numFmtId="0" fontId="7" fillId="0" borderId="0" xfId="4" applyFill="1" applyAlignment="1">
      <alignment vertical="justify"/>
    </xf>
    <xf numFmtId="165" fontId="7" fillId="0" borderId="0" xfId="4" applyNumberFormat="1" applyAlignment="1">
      <alignment horizontal="centerContinuous" vertical="justify"/>
    </xf>
    <xf numFmtId="5" fontId="7" fillId="0" borderId="0" xfId="4" applyNumberFormat="1"/>
    <xf numFmtId="168" fontId="7" fillId="0" borderId="0" xfId="4" applyNumberFormat="1" applyFill="1" applyAlignment="1">
      <alignment horizontal="center"/>
    </xf>
    <xf numFmtId="165" fontId="7" fillId="0" borderId="0" xfId="4" applyNumberFormat="1"/>
    <xf numFmtId="171" fontId="7" fillId="0" borderId="0" xfId="4" applyNumberFormat="1" applyAlignment="1">
      <alignment horizontal="center"/>
    </xf>
    <xf numFmtId="165" fontId="7" fillId="0" borderId="0" xfId="4" applyNumberFormat="1" applyFill="1" applyBorder="1"/>
    <xf numFmtId="165" fontId="7" fillId="0" borderId="0" xfId="4" applyNumberFormat="1" applyBorder="1"/>
    <xf numFmtId="0" fontId="13" fillId="0" borderId="0" xfId="4" applyFont="1" applyAlignment="1">
      <alignment horizontal="left"/>
    </xf>
    <xf numFmtId="165" fontId="7" fillId="0" borderId="0" xfId="4" applyNumberFormat="1" applyFill="1"/>
    <xf numFmtId="10" fontId="0" fillId="0" borderId="0" xfId="2" applyNumberFormat="1" applyFont="1" applyFill="1" applyBorder="1"/>
    <xf numFmtId="0" fontId="0" fillId="0" borderId="0" xfId="0" applyFill="1"/>
    <xf numFmtId="168" fontId="7" fillId="0" borderId="0" xfId="21503" applyNumberFormat="1" applyAlignment="1">
      <alignment horizontal="center"/>
    </xf>
    <xf numFmtId="3" fontId="16" fillId="0" borderId="0" xfId="21505" applyNumberFormat="1" applyFont="1" applyFill="1"/>
    <xf numFmtId="165" fontId="16" fillId="0" borderId="0" xfId="21506" applyNumberFormat="1" applyFont="1" applyFill="1"/>
    <xf numFmtId="165" fontId="7" fillId="0" borderId="26" xfId="21506" applyNumberFormat="1" applyFont="1" applyFill="1" applyBorder="1"/>
    <xf numFmtId="0" fontId="7" fillId="0" borderId="0" xfId="21507" applyFont="1"/>
    <xf numFmtId="0" fontId="7" fillId="0" borderId="0" xfId="21507" applyFont="1" applyAlignment="1">
      <alignment vertical="justify"/>
    </xf>
    <xf numFmtId="3" fontId="17" fillId="0" borderId="0" xfId="21508" applyNumberFormat="1" applyFont="1" applyFill="1" applyAlignment="1">
      <alignment vertical="justify"/>
    </xf>
    <xf numFmtId="0" fontId="7" fillId="0" borderId="0" xfId="21507" applyFont="1" applyAlignment="1">
      <alignment horizontal="center"/>
    </xf>
    <xf numFmtId="3" fontId="7" fillId="0" borderId="26" xfId="21507" applyNumberFormat="1" applyFont="1" applyBorder="1" applyAlignment="1">
      <alignment vertical="justify"/>
    </xf>
    <xf numFmtId="3" fontId="7" fillId="0" borderId="3" xfId="21507" applyNumberFormat="1" applyFont="1" applyBorder="1" applyAlignment="1">
      <alignment vertical="justify"/>
    </xf>
    <xf numFmtId="3" fontId="17" fillId="0" borderId="0" xfId="21509" applyNumberFormat="1" applyFont="1" applyFill="1"/>
    <xf numFmtId="3" fontId="17" fillId="0" borderId="0" xfId="21511" applyNumberFormat="1" applyFont="1" applyFill="1" applyAlignment="1">
      <alignment vertical="justify"/>
    </xf>
    <xf numFmtId="10" fontId="0" fillId="0" borderId="0" xfId="2" applyNumberFormat="1" applyFont="1"/>
    <xf numFmtId="165" fontId="0" fillId="0" borderId="26" xfId="0" applyNumberFormat="1" applyFill="1" applyBorder="1"/>
    <xf numFmtId="0" fontId="11" fillId="0" borderId="0" xfId="21507" applyFont="1" applyAlignment="1">
      <alignment horizontal="left"/>
    </xf>
    <xf numFmtId="0" fontId="120" fillId="0" borderId="0" xfId="4" applyFont="1"/>
    <xf numFmtId="165" fontId="7" fillId="0" borderId="0" xfId="14" applyNumberFormat="1"/>
    <xf numFmtId="165" fontId="7" fillId="70" borderId="0" xfId="14" applyNumberFormat="1" applyFill="1"/>
    <xf numFmtId="165" fontId="7" fillId="0" borderId="26" xfId="14" applyNumberFormat="1" applyFont="1" applyFill="1" applyBorder="1"/>
    <xf numFmtId="165" fontId="7" fillId="0" borderId="3" xfId="14" applyNumberFormat="1" applyFont="1" applyFill="1" applyBorder="1"/>
    <xf numFmtId="3" fontId="7" fillId="0" borderId="26" xfId="14" applyNumberFormat="1" applyFont="1" applyFill="1" applyBorder="1"/>
    <xf numFmtId="165" fontId="7" fillId="0" borderId="3" xfId="14" applyNumberFormat="1" applyBorder="1"/>
    <xf numFmtId="165" fontId="7" fillId="0" borderId="26" xfId="4" applyNumberFormat="1" applyFill="1" applyBorder="1"/>
    <xf numFmtId="165" fontId="7" fillId="0" borderId="26" xfId="4" applyNumberFormat="1" applyBorder="1"/>
    <xf numFmtId="165" fontId="7" fillId="0" borderId="0" xfId="14" applyNumberFormat="1" applyFill="1"/>
    <xf numFmtId="165" fontId="7" fillId="0" borderId="26" xfId="14" applyNumberFormat="1" applyFill="1" applyBorder="1"/>
    <xf numFmtId="165" fontId="7" fillId="0" borderId="26" xfId="14" applyNumberFormat="1" applyBorder="1"/>
    <xf numFmtId="165" fontId="17" fillId="3" borderId="0" xfId="14" applyNumberFormat="1" applyFont="1" applyFill="1"/>
    <xf numFmtId="165" fontId="7" fillId="3" borderId="0" xfId="14" applyNumberFormat="1" applyFont="1" applyFill="1"/>
    <xf numFmtId="165" fontId="17" fillId="2" borderId="0" xfId="14" applyNumberFormat="1" applyFont="1" applyFill="1"/>
    <xf numFmtId="165" fontId="7" fillId="2" borderId="0" xfId="14" applyNumberFormat="1" applyFont="1" applyFill="1"/>
    <xf numFmtId="165" fontId="7" fillId="0" borderId="0" xfId="14" applyNumberFormat="1" applyFont="1" applyFill="1" applyBorder="1"/>
    <xf numFmtId="0" fontId="7" fillId="0" borderId="0" xfId="2638" applyFont="1"/>
    <xf numFmtId="172" fontId="7" fillId="0" borderId="0" xfId="99" applyNumberFormat="1" applyFont="1" applyFill="1"/>
    <xf numFmtId="172" fontId="7" fillId="0" borderId="0" xfId="9169" applyNumberFormat="1" applyFont="1" applyFill="1"/>
    <xf numFmtId="172" fontId="7" fillId="0" borderId="0" xfId="9169" applyNumberFormat="1"/>
    <xf numFmtId="165" fontId="17" fillId="0" borderId="0" xfId="366" applyNumberFormat="1" applyFont="1"/>
    <xf numFmtId="165" fontId="17" fillId="0" borderId="0" xfId="14" applyNumberFormat="1" applyFont="1" applyFill="1"/>
    <xf numFmtId="165" fontId="7" fillId="0" borderId="0" xfId="14" applyNumberFormat="1" applyFont="1" applyFill="1"/>
    <xf numFmtId="43" fontId="7" fillId="0" borderId="0" xfId="14" applyFill="1"/>
    <xf numFmtId="43" fontId="7" fillId="0" borderId="0" xfId="14" applyFont="1"/>
    <xf numFmtId="43" fontId="7" fillId="0" borderId="26" xfId="4" applyNumberFormat="1" applyFill="1" applyBorder="1"/>
    <xf numFmtId="43" fontId="7" fillId="0" borderId="26" xfId="4" applyNumberFormat="1" applyBorder="1"/>
    <xf numFmtId="0" fontId="10" fillId="0" borderId="0" xfId="21835" applyFont="1" applyAlignment="1">
      <alignment horizontal="left"/>
    </xf>
    <xf numFmtId="0" fontId="121" fillId="0" borderId="0" xfId="21835"/>
    <xf numFmtId="0" fontId="7" fillId="0" borderId="0" xfId="21835" applyFont="1"/>
    <xf numFmtId="0" fontId="11" fillId="0" borderId="0" xfId="21835" applyFont="1" applyAlignment="1">
      <alignment horizontal="center"/>
    </xf>
    <xf numFmtId="3" fontId="11" fillId="0" borderId="0" xfId="21835" applyNumberFormat="1" applyFont="1" applyAlignment="1">
      <alignment horizontal="center"/>
    </xf>
    <xf numFmtId="0" fontId="121" fillId="0" borderId="0" xfId="21835" applyAlignment="1">
      <alignment horizontal="center"/>
    </xf>
    <xf numFmtId="3" fontId="12" fillId="0" borderId="0" xfId="21835" applyNumberFormat="1" applyFont="1" applyAlignment="1">
      <alignment horizontal="center"/>
    </xf>
    <xf numFmtId="167" fontId="12" fillId="0" borderId="0" xfId="21835" applyNumberFormat="1" applyFont="1" applyAlignment="1">
      <alignment horizontal="center"/>
    </xf>
    <xf numFmtId="0" fontId="11" fillId="0" borderId="0" xfId="21835" applyFont="1"/>
    <xf numFmtId="3" fontId="14" fillId="0" borderId="0" xfId="21835" applyNumberFormat="1" applyFont="1" applyAlignment="1">
      <alignment horizontal="center"/>
    </xf>
    <xf numFmtId="3" fontId="7" fillId="0" borderId="0" xfId="366" applyNumberFormat="1"/>
    <xf numFmtId="169" fontId="121" fillId="0" borderId="0" xfId="21835" applyNumberFormat="1"/>
    <xf numFmtId="3" fontId="7" fillId="0" borderId="26" xfId="366" applyNumberFormat="1" applyFont="1" applyFill="1" applyBorder="1"/>
    <xf numFmtId="3" fontId="7" fillId="0" borderId="3" xfId="366" applyNumberFormat="1" applyBorder="1"/>
    <xf numFmtId="165" fontId="7" fillId="0" borderId="0" xfId="366" applyNumberFormat="1"/>
    <xf numFmtId="3" fontId="121" fillId="0" borderId="0" xfId="21835" applyNumberFormat="1"/>
    <xf numFmtId="0" fontId="7" fillId="0" borderId="0" xfId="21835" applyFont="1" applyAlignment="1">
      <alignment horizontal="left" indent="1"/>
    </xf>
    <xf numFmtId="3" fontId="7" fillId="0" borderId="3" xfId="366" applyNumberFormat="1" applyFont="1" applyBorder="1"/>
    <xf numFmtId="0" fontId="7" fillId="0" borderId="0" xfId="21835" applyFont="1" applyAlignment="1">
      <alignment vertical="justify"/>
    </xf>
    <xf numFmtId="165" fontId="121" fillId="0" borderId="0" xfId="21835" applyNumberFormat="1" applyAlignment="1">
      <alignment horizontal="centerContinuous" vertical="justify"/>
    </xf>
    <xf numFmtId="0" fontId="11" fillId="0" borderId="0" xfId="21835" applyFont="1" applyAlignment="1">
      <alignment horizontal="left"/>
    </xf>
    <xf numFmtId="0" fontId="7" fillId="0" borderId="0" xfId="21835" applyFont="1" applyAlignment="1">
      <alignment horizontal="centerContinuous" vertical="justify"/>
    </xf>
    <xf numFmtId="0" fontId="121" fillId="0" borderId="0" xfId="21835" applyAlignment="1">
      <alignment horizontal="centerContinuous" vertical="justify"/>
    </xf>
    <xf numFmtId="3" fontId="121" fillId="0" borderId="0" xfId="21835" applyNumberFormat="1" applyAlignment="1">
      <alignment vertical="justify"/>
    </xf>
    <xf numFmtId="165" fontId="121" fillId="0" borderId="0" xfId="21835" applyNumberFormat="1" applyBorder="1" applyAlignment="1">
      <alignment vertical="justify"/>
    </xf>
    <xf numFmtId="165" fontId="121" fillId="0" borderId="0" xfId="21835" applyNumberFormat="1" applyFill="1" applyBorder="1" applyAlignment="1">
      <alignment vertical="justify"/>
    </xf>
    <xf numFmtId="165" fontId="121" fillId="0" borderId="0" xfId="21835" applyNumberFormat="1"/>
    <xf numFmtId="168" fontId="121" fillId="0" borderId="0" xfId="21835" applyNumberFormat="1" applyAlignment="1">
      <alignment horizontal="center"/>
    </xf>
    <xf numFmtId="171" fontId="121" fillId="0" borderId="0" xfId="21835" applyNumberFormat="1" applyAlignment="1">
      <alignment horizontal="center"/>
    </xf>
    <xf numFmtId="3" fontId="121" fillId="0" borderId="26" xfId="21835" applyNumberFormat="1" applyBorder="1"/>
    <xf numFmtId="165" fontId="121" fillId="0" borderId="0" xfId="21835" applyNumberFormat="1" applyBorder="1"/>
    <xf numFmtId="3" fontId="7" fillId="0" borderId="0" xfId="366" applyNumberFormat="1" applyFill="1"/>
    <xf numFmtId="3" fontId="7" fillId="0" borderId="26" xfId="366" applyNumberFormat="1" applyBorder="1"/>
    <xf numFmtId="165" fontId="7" fillId="0" borderId="0" xfId="366" applyNumberFormat="1" applyFill="1"/>
    <xf numFmtId="3" fontId="17" fillId="0" borderId="0" xfId="366" applyNumberFormat="1" applyFont="1" applyFill="1"/>
    <xf numFmtId="3" fontId="17" fillId="71" borderId="0" xfId="366" applyNumberFormat="1" applyFont="1" applyFill="1"/>
    <xf numFmtId="3" fontId="121" fillId="0" borderId="3" xfId="21835" applyNumberFormat="1" applyBorder="1"/>
    <xf numFmtId="3" fontId="17" fillId="71" borderId="0" xfId="21510" applyNumberFormat="1" applyFont="1" applyFill="1"/>
    <xf numFmtId="3" fontId="7" fillId="0" borderId="0" xfId="366" applyNumberFormat="1" applyFont="1" applyFill="1" applyBorder="1"/>
    <xf numFmtId="4" fontId="121" fillId="0" borderId="0" xfId="21835" applyNumberFormat="1" applyFill="1"/>
    <xf numFmtId="5" fontId="7" fillId="0" borderId="0" xfId="366" applyNumberFormat="1" applyFont="1" applyFill="1"/>
    <xf numFmtId="3" fontId="7" fillId="0" borderId="0" xfId="366" applyNumberFormat="1" applyFont="1" applyFill="1" applyAlignment="1">
      <alignment vertical="justify"/>
    </xf>
    <xf numFmtId="3" fontId="7" fillId="0" borderId="0" xfId="366" applyNumberFormat="1" applyFont="1" applyAlignment="1">
      <alignment vertical="justify"/>
    </xf>
    <xf numFmtId="0" fontId="121" fillId="0" borderId="0" xfId="21835" applyAlignment="1">
      <alignment horizontal="left"/>
    </xf>
    <xf numFmtId="169" fontId="7" fillId="0" borderId="0" xfId="4" applyNumberFormat="1" applyFill="1"/>
    <xf numFmtId="165" fontId="0" fillId="0" borderId="0" xfId="0" applyNumberFormat="1" applyFill="1"/>
    <xf numFmtId="166" fontId="0" fillId="0" borderId="0" xfId="2" applyNumberFormat="1" applyFont="1" applyFill="1"/>
    <xf numFmtId="165" fontId="0" fillId="0" borderId="2" xfId="1" applyNumberFormat="1" applyFont="1" applyFill="1" applyBorder="1"/>
    <xf numFmtId="165" fontId="0" fillId="0" borderId="0" xfId="1" applyNumberFormat="1" applyFont="1" applyFill="1"/>
    <xf numFmtId="9" fontId="0" fillId="0" borderId="0" xfId="2" applyFont="1"/>
    <xf numFmtId="165" fontId="0" fillId="0" borderId="26" xfId="0" applyNumberFormat="1" applyBorder="1"/>
    <xf numFmtId="164" fontId="0" fillId="0" borderId="0" xfId="0" applyNumberFormat="1"/>
    <xf numFmtId="165" fontId="16" fillId="0" borderId="0" xfId="3542" applyNumberFormat="1" applyFont="1" applyFill="1"/>
    <xf numFmtId="165" fontId="16" fillId="0" borderId="0" xfId="3542" applyNumberFormat="1" applyFont="1"/>
    <xf numFmtId="165" fontId="16" fillId="70" borderId="0" xfId="3542" applyNumberFormat="1" applyFont="1" applyFill="1"/>
    <xf numFmtId="165" fontId="17" fillId="3" borderId="0" xfId="3542" applyNumberFormat="1" applyFont="1" applyFill="1"/>
    <xf numFmtId="165" fontId="17" fillId="70" borderId="0" xfId="3542" applyNumberFormat="1" applyFont="1" applyFill="1"/>
    <xf numFmtId="165" fontId="17" fillId="2" borderId="0" xfId="3542" applyNumberFormat="1" applyFont="1" applyFill="1"/>
    <xf numFmtId="0" fontId="0" fillId="0" borderId="0" xfId="0" applyFill="1" applyAlignment="1"/>
    <xf numFmtId="0" fontId="0" fillId="0" borderId="0" xfId="0" applyAlignment="1"/>
    <xf numFmtId="0" fontId="29" fillId="0" borderId="0" xfId="0" applyFont="1" applyAlignment="1">
      <alignment vertical="center"/>
    </xf>
    <xf numFmtId="0" fontId="123" fillId="0" borderId="0" xfId="0" applyFont="1" applyAlignment="1">
      <alignment vertical="center"/>
    </xf>
    <xf numFmtId="0" fontId="125" fillId="72" borderId="28" xfId="0" applyFont="1" applyFill="1" applyBorder="1" applyAlignment="1">
      <alignment horizontal="left" vertical="top"/>
    </xf>
    <xf numFmtId="0" fontId="126" fillId="73" borderId="29" xfId="0" applyFont="1" applyFill="1" applyBorder="1" applyAlignment="1">
      <alignment horizontal="left" vertical="top"/>
    </xf>
    <xf numFmtId="0" fontId="0" fillId="0" borderId="30" xfId="0" applyBorder="1"/>
    <xf numFmtId="0" fontId="0" fillId="74" borderId="31" xfId="0" applyFill="1" applyBorder="1"/>
    <xf numFmtId="3" fontId="127" fillId="0" borderId="30" xfId="0" applyNumberFormat="1" applyFont="1" applyBorder="1" applyAlignment="1">
      <alignment horizontal="right" vertical="top"/>
    </xf>
    <xf numFmtId="3" fontId="124" fillId="74" borderId="31" xfId="0" applyNumberFormat="1" applyFont="1" applyFill="1" applyBorder="1" applyAlignment="1">
      <alignment horizontal="right" vertical="top"/>
    </xf>
    <xf numFmtId="3" fontId="129" fillId="76" borderId="35" xfId="0" applyNumberFormat="1" applyFont="1" applyFill="1" applyBorder="1" applyAlignment="1">
      <alignment horizontal="right" vertical="top"/>
    </xf>
    <xf numFmtId="0" fontId="0" fillId="76" borderId="35" xfId="0" applyFill="1" applyBorder="1"/>
    <xf numFmtId="3" fontId="124" fillId="77" borderId="31" xfId="0" applyNumberFormat="1" applyFont="1" applyFill="1" applyBorder="1" applyAlignment="1">
      <alignment horizontal="right" vertical="top"/>
    </xf>
    <xf numFmtId="3" fontId="129" fillId="78" borderId="35" xfId="0" applyNumberFormat="1" applyFont="1" applyFill="1" applyBorder="1" applyAlignment="1">
      <alignment horizontal="right" vertical="top"/>
    </xf>
    <xf numFmtId="3" fontId="124" fillId="79" borderId="3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125" fillId="72" borderId="32" xfId="0" applyFont="1" applyFill="1" applyBorder="1" applyAlignment="1">
      <alignment horizontal="left" vertical="top"/>
    </xf>
    <xf numFmtId="0" fontId="128" fillId="75" borderId="34" xfId="0" applyFont="1" applyFill="1" applyBorder="1" applyAlignment="1">
      <alignment horizontal="left" vertical="top"/>
    </xf>
    <xf numFmtId="0" fontId="122" fillId="0" borderId="0" xfId="0" applyFont="1" applyAlignment="1">
      <alignment horizontal="center" vertical="center"/>
    </xf>
    <xf numFmtId="3" fontId="129" fillId="80" borderId="35" xfId="0" applyNumberFormat="1" applyFont="1" applyFill="1" applyBorder="1" applyAlignment="1">
      <alignment horizontal="right" vertical="top"/>
    </xf>
    <xf numFmtId="0" fontId="11" fillId="0" borderId="0" xfId="0" applyFont="1"/>
    <xf numFmtId="0" fontId="7" fillId="0" borderId="0" xfId="0" applyFont="1"/>
    <xf numFmtId="165" fontId="15" fillId="3" borderId="0" xfId="14" applyNumberFormat="1" applyFont="1" applyFill="1" applyBorder="1"/>
    <xf numFmtId="165" fontId="7" fillId="81" borderId="0" xfId="14" applyNumberFormat="1" applyFont="1" applyFill="1" applyBorder="1"/>
    <xf numFmtId="165" fontId="7" fillId="81" borderId="0" xfId="14" applyNumberFormat="1" applyFont="1" applyFill="1"/>
    <xf numFmtId="0" fontId="13" fillId="0" borderId="0" xfId="21835" applyFont="1"/>
    <xf numFmtId="0" fontId="13" fillId="0" borderId="0" xfId="21507" applyFont="1" applyAlignment="1">
      <alignment vertical="justify"/>
    </xf>
    <xf numFmtId="0" fontId="7" fillId="0" borderId="0" xfId="21507" applyFont="1" applyAlignment="1">
      <alignment horizontal="left"/>
    </xf>
    <xf numFmtId="0" fontId="13" fillId="0" borderId="0" xfId="21835" applyFont="1" applyAlignment="1">
      <alignment horizontal="left" indent="1"/>
    </xf>
    <xf numFmtId="0" fontId="130" fillId="0" borderId="0" xfId="21835" applyFont="1"/>
    <xf numFmtId="0" fontId="28" fillId="0" borderId="0" xfId="21502"/>
    <xf numFmtId="0" fontId="13" fillId="0" borderId="0" xfId="21507" applyFont="1"/>
    <xf numFmtId="0" fontId="7" fillId="0" borderId="0" xfId="21835" applyFont="1" applyAlignment="1">
      <alignment horizontal="right"/>
    </xf>
    <xf numFmtId="0" fontId="7" fillId="0" borderId="0" xfId="21507" applyFont="1" applyFill="1"/>
    <xf numFmtId="3" fontId="0" fillId="0" borderId="0" xfId="0" applyNumberFormat="1"/>
    <xf numFmtId="165" fontId="0" fillId="0" borderId="0" xfId="381" applyNumberFormat="1" applyFont="1"/>
    <xf numFmtId="165" fontId="0" fillId="0" borderId="26" xfId="381" applyNumberFormat="1" applyFont="1" applyBorder="1"/>
    <xf numFmtId="0" fontId="123" fillId="0" borderId="0" xfId="0" applyFont="1" applyAlignment="1">
      <alignment horizontal="left" vertical="center"/>
    </xf>
    <xf numFmtId="0" fontId="0" fillId="0" borderId="0" xfId="0"/>
    <xf numFmtId="0" fontId="125" fillId="72" borderId="32" xfId="0" applyFont="1" applyFill="1" applyBorder="1" applyAlignment="1">
      <alignment horizontal="left" vertical="top"/>
    </xf>
    <xf numFmtId="0" fontId="128" fillId="75" borderId="34" xfId="0" applyFont="1" applyFill="1" applyBorder="1" applyAlignment="1">
      <alignment horizontal="left" vertical="top"/>
    </xf>
    <xf numFmtId="0" fontId="122" fillId="0" borderId="0" xfId="0" applyFont="1" applyAlignment="1">
      <alignment horizontal="center" vertical="center"/>
    </xf>
    <xf numFmtId="164" fontId="7" fillId="0" borderId="0" xfId="4" applyNumberFormat="1" applyFill="1"/>
    <xf numFmtId="0" fontId="0" fillId="0" borderId="0" xfId="0"/>
    <xf numFmtId="0" fontId="133" fillId="82" borderId="38" xfId="0" applyFont="1" applyFill="1" applyBorder="1" applyAlignment="1">
      <alignment horizontal="left" vertical="center"/>
    </xf>
    <xf numFmtId="0" fontId="15" fillId="0" borderId="0" xfId="4" applyFont="1" applyAlignment="1">
      <alignment horizontal="left"/>
    </xf>
    <xf numFmtId="0" fontId="15" fillId="0" borderId="0" xfId="4" quotePrefix="1" applyFont="1" applyAlignment="1">
      <alignment horizontal="left"/>
    </xf>
    <xf numFmtId="165" fontId="15" fillId="0" borderId="0" xfId="14" applyNumberFormat="1" applyFont="1" applyBorder="1"/>
    <xf numFmtId="165" fontId="15" fillId="0" borderId="39" xfId="14" applyNumberFormat="1" applyFont="1" applyBorder="1"/>
    <xf numFmtId="165" fontId="15" fillId="0" borderId="39" xfId="14" applyNumberFormat="1" applyFont="1" applyFill="1" applyBorder="1"/>
    <xf numFmtId="165" fontId="15" fillId="0" borderId="0" xfId="14" applyNumberFormat="1" applyFont="1" applyFill="1" applyBorder="1"/>
    <xf numFmtId="165" fontId="16" fillId="0" borderId="0" xfId="14" applyNumberFormat="1" applyFont="1" applyFill="1" applyBorder="1"/>
    <xf numFmtId="165" fontId="16" fillId="0" borderId="39" xfId="14" applyNumberFormat="1" applyFont="1" applyFill="1" applyBorder="1"/>
    <xf numFmtId="0" fontId="15" fillId="0" borderId="0" xfId="4" applyFont="1" applyFill="1" applyAlignment="1">
      <alignment horizontal="left"/>
    </xf>
    <xf numFmtId="0" fontId="15" fillId="0" borderId="0" xfId="4" quotePrefix="1" applyFont="1" applyFill="1" applyAlignment="1">
      <alignment horizontal="left"/>
    </xf>
    <xf numFmtId="165" fontId="15" fillId="70" borderId="0" xfId="14" applyNumberFormat="1" applyFont="1" applyFill="1" applyBorder="1"/>
    <xf numFmtId="165" fontId="15" fillId="70" borderId="39" xfId="14" applyNumberFormat="1" applyFont="1" applyFill="1" applyBorder="1"/>
    <xf numFmtId="165" fontId="15" fillId="70" borderId="0" xfId="3542" applyNumberFormat="1" applyFont="1" applyFill="1" applyBorder="1"/>
    <xf numFmtId="165" fontId="15" fillId="70" borderId="39" xfId="3542" applyNumberFormat="1" applyFont="1" applyFill="1" applyBorder="1"/>
    <xf numFmtId="165" fontId="15" fillId="3" borderId="39" xfId="14" applyNumberFormat="1" applyFont="1" applyFill="1" applyBorder="1"/>
    <xf numFmtId="165" fontId="134" fillId="2" borderId="0" xfId="14" applyNumberFormat="1" applyFont="1" applyFill="1" applyBorder="1"/>
    <xf numFmtId="165" fontId="134" fillId="2" borderId="39" xfId="14" applyNumberFormat="1" applyFont="1" applyFill="1" applyBorder="1"/>
    <xf numFmtId="0" fontId="7" fillId="0" borderId="0" xfId="4" applyBorder="1"/>
    <xf numFmtId="0" fontId="7" fillId="0" borderId="39" xfId="4" applyBorder="1"/>
    <xf numFmtId="172" fontId="7" fillId="0" borderId="0" xfId="9169" applyNumberFormat="1" applyFont="1" applyFill="1" applyBorder="1"/>
    <xf numFmtId="172" fontId="7" fillId="0" borderId="39" xfId="9169" applyNumberFormat="1" applyFont="1" applyFill="1" applyBorder="1"/>
    <xf numFmtId="165" fontId="17" fillId="0" borderId="0" xfId="14" applyNumberFormat="1" applyFont="1" applyBorder="1"/>
    <xf numFmtId="165" fontId="17" fillId="0" borderId="39" xfId="14" applyNumberFormat="1" applyFont="1" applyBorder="1"/>
    <xf numFmtId="165" fontId="7" fillId="0" borderId="0" xfId="14" applyNumberFormat="1" applyFont="1" applyBorder="1"/>
    <xf numFmtId="165" fontId="7" fillId="0" borderId="39" xfId="14" applyNumberFormat="1" applyFont="1" applyBorder="1"/>
    <xf numFmtId="4" fontId="17" fillId="0" borderId="0" xfId="4" applyNumberFormat="1" applyFont="1"/>
    <xf numFmtId="43" fontId="7" fillId="0" borderId="0" xfId="14" applyFill="1" applyBorder="1"/>
    <xf numFmtId="43" fontId="7" fillId="0" borderId="39" xfId="14" applyFill="1" applyBorder="1"/>
    <xf numFmtId="4" fontId="17" fillId="0" borderId="0" xfId="4" applyNumberFormat="1" applyFont="1" applyFill="1"/>
    <xf numFmtId="43" fontId="7" fillId="0" borderId="0" xfId="14" applyBorder="1"/>
    <xf numFmtId="43" fontId="7" fillId="0" borderId="39" xfId="14" applyBorder="1"/>
    <xf numFmtId="43" fontId="7" fillId="0" borderId="40" xfId="4" applyNumberFormat="1" applyBorder="1"/>
    <xf numFmtId="0" fontId="7" fillId="0" borderId="0" xfId="4" applyFill="1" applyBorder="1"/>
    <xf numFmtId="0" fontId="7" fillId="0" borderId="39" xfId="4" applyFill="1" applyBorder="1"/>
    <xf numFmtId="165" fontId="7" fillId="0" borderId="39" xfId="14" applyNumberFormat="1" applyFont="1" applyFill="1" applyBorder="1"/>
    <xf numFmtId="165" fontId="7" fillId="0" borderId="41" xfId="14" applyNumberFormat="1" applyBorder="1"/>
    <xf numFmtId="165" fontId="7" fillId="0" borderId="2" xfId="14" applyNumberFormat="1" applyFont="1" applyFill="1" applyBorder="1"/>
    <xf numFmtId="165" fontId="7" fillId="0" borderId="42" xfId="14" applyNumberFormat="1" applyBorder="1"/>
    <xf numFmtId="165" fontId="7" fillId="0" borderId="40" xfId="14" applyNumberFormat="1" applyFont="1" applyFill="1" applyBorder="1"/>
    <xf numFmtId="165" fontId="135" fillId="0" borderId="26" xfId="1" applyNumberFormat="1" applyFont="1" applyBorder="1"/>
    <xf numFmtId="165" fontId="135" fillId="0" borderId="43" xfId="1" applyNumberFormat="1" applyFont="1" applyBorder="1"/>
    <xf numFmtId="165" fontId="15" fillId="0" borderId="0" xfId="3542" applyNumberFormat="1" applyFont="1" applyFill="1" applyBorder="1"/>
    <xf numFmtId="165" fontId="15" fillId="0" borderId="39" xfId="3542" applyNumberFormat="1" applyFont="1" applyFill="1" applyBorder="1"/>
    <xf numFmtId="0" fontId="15" fillId="0" borderId="0" xfId="21835" applyFont="1" applyAlignment="1">
      <alignment horizontal="center"/>
    </xf>
    <xf numFmtId="3" fontId="16" fillId="83" borderId="0" xfId="21505" applyNumberFormat="1" applyFont="1" applyFill="1"/>
    <xf numFmtId="0" fontId="7" fillId="0" borderId="0" xfId="21835" applyFont="1" applyFill="1" applyAlignment="1">
      <alignment horizontal="left" indent="1"/>
    </xf>
    <xf numFmtId="3" fontId="17" fillId="83" borderId="0" xfId="21509" applyNumberFormat="1" applyFont="1" applyFill="1"/>
    <xf numFmtId="0" fontId="0" fillId="0" borderId="0" xfId="0"/>
    <xf numFmtId="0" fontId="0" fillId="0" borderId="0" xfId="0"/>
    <xf numFmtId="165" fontId="116" fillId="0" borderId="0" xfId="1" applyNumberFormat="1" applyFont="1" applyFill="1" applyBorder="1"/>
    <xf numFmtId="0" fontId="0" fillId="0" borderId="0" xfId="0"/>
    <xf numFmtId="165" fontId="0" fillId="84" borderId="1" xfId="0" applyNumberFormat="1" applyFill="1" applyBorder="1"/>
    <xf numFmtId="165" fontId="127" fillId="0" borderId="30" xfId="1" applyNumberFormat="1" applyFont="1" applyBorder="1" applyAlignment="1">
      <alignment horizontal="right" vertical="top"/>
    </xf>
    <xf numFmtId="165" fontId="124" fillId="74" borderId="31" xfId="1" applyNumberFormat="1" applyFont="1" applyFill="1" applyBorder="1" applyAlignment="1">
      <alignment horizontal="right" vertical="top"/>
    </xf>
    <xf numFmtId="165" fontId="0" fillId="0" borderId="30" xfId="1" applyNumberFormat="1" applyFont="1" applyBorder="1"/>
    <xf numFmtId="165" fontId="129" fillId="78" borderId="35" xfId="1" applyNumberFormat="1" applyFont="1" applyFill="1" applyBorder="1" applyAlignment="1">
      <alignment horizontal="right" vertical="top"/>
    </xf>
    <xf numFmtId="165" fontId="124" fillId="79" borderId="31" xfId="1" applyNumberFormat="1" applyFont="1" applyFill="1" applyBorder="1" applyAlignment="1">
      <alignment horizontal="right" vertical="top"/>
    </xf>
    <xf numFmtId="0" fontId="0" fillId="0" borderId="0" xfId="0"/>
    <xf numFmtId="0" fontId="125" fillId="72" borderId="32" xfId="0" applyFont="1" applyFill="1" applyBorder="1" applyAlignment="1">
      <alignment horizontal="left" vertical="top"/>
    </xf>
    <xf numFmtId="0" fontId="0" fillId="72" borderId="33" xfId="0" applyFill="1" applyBorder="1"/>
    <xf numFmtId="0" fontId="0" fillId="72" borderId="32" xfId="0" applyFill="1" applyBorder="1"/>
    <xf numFmtId="0" fontId="128" fillId="75" borderId="34" xfId="0" applyFont="1" applyFill="1" applyBorder="1" applyAlignment="1">
      <alignment horizontal="left" vertical="top"/>
    </xf>
    <xf numFmtId="0" fontId="0" fillId="75" borderId="37" xfId="0" applyFill="1" applyBorder="1"/>
    <xf numFmtId="0" fontId="122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23" fillId="0" borderId="0" xfId="0" applyFont="1" applyAlignment="1">
      <alignment horizontal="left" vertical="center"/>
    </xf>
    <xf numFmtId="0" fontId="124" fillId="0" borderId="0" xfId="0" applyFont="1" applyAlignment="1">
      <alignment horizontal="center" vertical="top"/>
    </xf>
    <xf numFmtId="0" fontId="126" fillId="73" borderId="34" xfId="0" applyFont="1" applyFill="1" applyBorder="1" applyAlignment="1">
      <alignment horizontal="left" vertical="top"/>
    </xf>
    <xf numFmtId="0" fontId="0" fillId="73" borderId="36" xfId="0" applyFill="1" applyBorder="1"/>
    <xf numFmtId="0" fontId="0" fillId="73" borderId="37" xfId="0" applyFill="1" applyBorder="1"/>
    <xf numFmtId="0" fontId="128" fillId="80" borderId="34" xfId="0" applyFont="1" applyFill="1" applyBorder="1" applyAlignment="1">
      <alignment horizontal="left" vertical="top"/>
    </xf>
    <xf numFmtId="0" fontId="0" fillId="80" borderId="37" xfId="0" applyFill="1" applyBorder="1"/>
    <xf numFmtId="0" fontId="0" fillId="75" borderId="36" xfId="0" applyFill="1" applyBorder="1"/>
    <xf numFmtId="165" fontId="0" fillId="0" borderId="1" xfId="0" applyNumberFormat="1" applyFill="1" applyBorder="1"/>
  </cellXfs>
  <cellStyles count="21836">
    <cellStyle name="20% - Accent1 10" xfId="21513" xr:uid="{00000000-0005-0000-0000-000000000000}"/>
    <cellStyle name="20% - Accent1 11" xfId="21514" xr:uid="{00000000-0005-0000-0000-000001000000}"/>
    <cellStyle name="20% - Accent1 12" xfId="21515" xr:uid="{00000000-0005-0000-0000-000002000000}"/>
    <cellStyle name="20% - Accent1 13" xfId="21516" xr:uid="{00000000-0005-0000-0000-000003000000}"/>
    <cellStyle name="20% - Accent1 14" xfId="21517" xr:uid="{00000000-0005-0000-0000-000004000000}"/>
    <cellStyle name="20% - Accent1 15" xfId="21518" xr:uid="{00000000-0005-0000-0000-000005000000}"/>
    <cellStyle name="20% - Accent1 2" xfId="227" xr:uid="{00000000-0005-0000-0000-000006000000}"/>
    <cellStyle name="20% - Accent1 2 2" xfId="3680" xr:uid="{00000000-0005-0000-0000-000007000000}"/>
    <cellStyle name="20% - Accent1 2 2 2" xfId="5305" xr:uid="{00000000-0005-0000-0000-000008000000}"/>
    <cellStyle name="20% - Accent1 2 2 2 2" xfId="8391" xr:uid="{00000000-0005-0000-0000-000009000000}"/>
    <cellStyle name="20% - Accent1 2 2 2 2 2" xfId="14584" xr:uid="{00000000-0005-0000-0000-00000A000000}"/>
    <cellStyle name="20% - Accent1 2 2 2 2 3" xfId="20736" xr:uid="{00000000-0005-0000-0000-00000B000000}"/>
    <cellStyle name="20% - Accent1 2 2 2 3" xfId="11518" xr:uid="{00000000-0005-0000-0000-00000C000000}"/>
    <cellStyle name="20% - Accent1 2 2 2 4" xfId="17670" xr:uid="{00000000-0005-0000-0000-00000D000000}"/>
    <cellStyle name="20% - Accent1 2 2 3" xfId="6856" xr:uid="{00000000-0005-0000-0000-00000E000000}"/>
    <cellStyle name="20% - Accent1 2 2 3 2" xfId="13050" xr:uid="{00000000-0005-0000-0000-00000F000000}"/>
    <cellStyle name="20% - Accent1 2 2 3 3" xfId="19202" xr:uid="{00000000-0005-0000-0000-000010000000}"/>
    <cellStyle name="20% - Accent1 2 2 4" xfId="9984" xr:uid="{00000000-0005-0000-0000-000011000000}"/>
    <cellStyle name="20% - Accent1 2 2 5" xfId="16136" xr:uid="{00000000-0005-0000-0000-000012000000}"/>
    <cellStyle name="20% - Accent1 2 3" xfId="4519" xr:uid="{00000000-0005-0000-0000-000013000000}"/>
    <cellStyle name="20% - Accent1 2 3 2" xfId="7622" xr:uid="{00000000-0005-0000-0000-000014000000}"/>
    <cellStyle name="20% - Accent1 2 3 2 2" xfId="13815" xr:uid="{00000000-0005-0000-0000-000015000000}"/>
    <cellStyle name="20% - Accent1 2 3 2 3" xfId="19967" xr:uid="{00000000-0005-0000-0000-000016000000}"/>
    <cellStyle name="20% - Accent1 2 3 3" xfId="10749" xr:uid="{00000000-0005-0000-0000-000017000000}"/>
    <cellStyle name="20% - Accent1 2 3 4" xfId="16901" xr:uid="{00000000-0005-0000-0000-000018000000}"/>
    <cellStyle name="20% - Accent1 2 4" xfId="6087" xr:uid="{00000000-0005-0000-0000-000019000000}"/>
    <cellStyle name="20% - Accent1 2 4 2" xfId="12281" xr:uid="{00000000-0005-0000-0000-00001A000000}"/>
    <cellStyle name="20% - Accent1 2 4 3" xfId="18433" xr:uid="{00000000-0005-0000-0000-00001B000000}"/>
    <cellStyle name="20% - Accent1 2 5" xfId="9215" xr:uid="{00000000-0005-0000-0000-00001C000000}"/>
    <cellStyle name="20% - Accent1 2 6" xfId="15367" xr:uid="{00000000-0005-0000-0000-00001D000000}"/>
    <cellStyle name="20% - Accent1 3" xfId="228" xr:uid="{00000000-0005-0000-0000-00001E000000}"/>
    <cellStyle name="20% - Accent1 3 2" xfId="3681" xr:uid="{00000000-0005-0000-0000-00001F000000}"/>
    <cellStyle name="20% - Accent1 3 2 2" xfId="5306" xr:uid="{00000000-0005-0000-0000-000020000000}"/>
    <cellStyle name="20% - Accent1 3 2 2 2" xfId="8392" xr:uid="{00000000-0005-0000-0000-000021000000}"/>
    <cellStyle name="20% - Accent1 3 2 2 2 2" xfId="14585" xr:uid="{00000000-0005-0000-0000-000022000000}"/>
    <cellStyle name="20% - Accent1 3 2 2 2 3" xfId="20737" xr:uid="{00000000-0005-0000-0000-000023000000}"/>
    <cellStyle name="20% - Accent1 3 2 2 3" xfId="11519" xr:uid="{00000000-0005-0000-0000-000024000000}"/>
    <cellStyle name="20% - Accent1 3 2 2 4" xfId="17671" xr:uid="{00000000-0005-0000-0000-000025000000}"/>
    <cellStyle name="20% - Accent1 3 2 3" xfId="6857" xr:uid="{00000000-0005-0000-0000-000026000000}"/>
    <cellStyle name="20% - Accent1 3 2 3 2" xfId="13051" xr:uid="{00000000-0005-0000-0000-000027000000}"/>
    <cellStyle name="20% - Accent1 3 2 3 3" xfId="19203" xr:uid="{00000000-0005-0000-0000-000028000000}"/>
    <cellStyle name="20% - Accent1 3 2 4" xfId="9985" xr:uid="{00000000-0005-0000-0000-000029000000}"/>
    <cellStyle name="20% - Accent1 3 2 5" xfId="16137" xr:uid="{00000000-0005-0000-0000-00002A000000}"/>
    <cellStyle name="20% - Accent1 3 3" xfId="4520" xr:uid="{00000000-0005-0000-0000-00002B000000}"/>
    <cellStyle name="20% - Accent1 3 3 2" xfId="7623" xr:uid="{00000000-0005-0000-0000-00002C000000}"/>
    <cellStyle name="20% - Accent1 3 3 2 2" xfId="13816" xr:uid="{00000000-0005-0000-0000-00002D000000}"/>
    <cellStyle name="20% - Accent1 3 3 2 3" xfId="19968" xr:uid="{00000000-0005-0000-0000-00002E000000}"/>
    <cellStyle name="20% - Accent1 3 3 3" xfId="10750" xr:uid="{00000000-0005-0000-0000-00002F000000}"/>
    <cellStyle name="20% - Accent1 3 3 4" xfId="16902" xr:uid="{00000000-0005-0000-0000-000030000000}"/>
    <cellStyle name="20% - Accent1 3 4" xfId="6088" xr:uid="{00000000-0005-0000-0000-000031000000}"/>
    <cellStyle name="20% - Accent1 3 4 2" xfId="12282" xr:uid="{00000000-0005-0000-0000-000032000000}"/>
    <cellStyle name="20% - Accent1 3 4 3" xfId="18434" xr:uid="{00000000-0005-0000-0000-000033000000}"/>
    <cellStyle name="20% - Accent1 3 5" xfId="9216" xr:uid="{00000000-0005-0000-0000-000034000000}"/>
    <cellStyle name="20% - Accent1 3 6" xfId="15368" xr:uid="{00000000-0005-0000-0000-000035000000}"/>
    <cellStyle name="20% - Accent1 4" xfId="229" xr:uid="{00000000-0005-0000-0000-000036000000}"/>
    <cellStyle name="20% - Accent1 4 2" xfId="3682" xr:uid="{00000000-0005-0000-0000-000037000000}"/>
    <cellStyle name="20% - Accent1 4 2 2" xfId="5307" xr:uid="{00000000-0005-0000-0000-000038000000}"/>
    <cellStyle name="20% - Accent1 4 2 2 2" xfId="8393" xr:uid="{00000000-0005-0000-0000-000039000000}"/>
    <cellStyle name="20% - Accent1 4 2 2 2 2" xfId="14586" xr:uid="{00000000-0005-0000-0000-00003A000000}"/>
    <cellStyle name="20% - Accent1 4 2 2 2 3" xfId="20738" xr:uid="{00000000-0005-0000-0000-00003B000000}"/>
    <cellStyle name="20% - Accent1 4 2 2 3" xfId="11520" xr:uid="{00000000-0005-0000-0000-00003C000000}"/>
    <cellStyle name="20% - Accent1 4 2 2 4" xfId="17672" xr:uid="{00000000-0005-0000-0000-00003D000000}"/>
    <cellStyle name="20% - Accent1 4 2 3" xfId="6858" xr:uid="{00000000-0005-0000-0000-00003E000000}"/>
    <cellStyle name="20% - Accent1 4 2 3 2" xfId="13052" xr:uid="{00000000-0005-0000-0000-00003F000000}"/>
    <cellStyle name="20% - Accent1 4 2 3 3" xfId="19204" xr:uid="{00000000-0005-0000-0000-000040000000}"/>
    <cellStyle name="20% - Accent1 4 2 4" xfId="9986" xr:uid="{00000000-0005-0000-0000-000041000000}"/>
    <cellStyle name="20% - Accent1 4 2 5" xfId="16138" xr:uid="{00000000-0005-0000-0000-000042000000}"/>
    <cellStyle name="20% - Accent1 4 3" xfId="4521" xr:uid="{00000000-0005-0000-0000-000043000000}"/>
    <cellStyle name="20% - Accent1 4 3 2" xfId="7624" xr:uid="{00000000-0005-0000-0000-000044000000}"/>
    <cellStyle name="20% - Accent1 4 3 2 2" xfId="13817" xr:uid="{00000000-0005-0000-0000-000045000000}"/>
    <cellStyle name="20% - Accent1 4 3 2 3" xfId="19969" xr:uid="{00000000-0005-0000-0000-000046000000}"/>
    <cellStyle name="20% - Accent1 4 3 3" xfId="10751" xr:uid="{00000000-0005-0000-0000-000047000000}"/>
    <cellStyle name="20% - Accent1 4 3 4" xfId="16903" xr:uid="{00000000-0005-0000-0000-000048000000}"/>
    <cellStyle name="20% - Accent1 4 4" xfId="6089" xr:uid="{00000000-0005-0000-0000-000049000000}"/>
    <cellStyle name="20% - Accent1 4 4 2" xfId="12283" xr:uid="{00000000-0005-0000-0000-00004A000000}"/>
    <cellStyle name="20% - Accent1 4 4 3" xfId="18435" xr:uid="{00000000-0005-0000-0000-00004B000000}"/>
    <cellStyle name="20% - Accent1 4 5" xfId="9217" xr:uid="{00000000-0005-0000-0000-00004C000000}"/>
    <cellStyle name="20% - Accent1 4 6" xfId="15369" xr:uid="{00000000-0005-0000-0000-00004D000000}"/>
    <cellStyle name="20% - Accent1 5" xfId="230" xr:uid="{00000000-0005-0000-0000-00004E000000}"/>
    <cellStyle name="20% - Accent1 5 2" xfId="3683" xr:uid="{00000000-0005-0000-0000-00004F000000}"/>
    <cellStyle name="20% - Accent1 5 2 2" xfId="5308" xr:uid="{00000000-0005-0000-0000-000050000000}"/>
    <cellStyle name="20% - Accent1 5 2 2 2" xfId="8394" xr:uid="{00000000-0005-0000-0000-000051000000}"/>
    <cellStyle name="20% - Accent1 5 2 2 2 2" xfId="14587" xr:uid="{00000000-0005-0000-0000-000052000000}"/>
    <cellStyle name="20% - Accent1 5 2 2 2 3" xfId="20739" xr:uid="{00000000-0005-0000-0000-000053000000}"/>
    <cellStyle name="20% - Accent1 5 2 2 3" xfId="11521" xr:uid="{00000000-0005-0000-0000-000054000000}"/>
    <cellStyle name="20% - Accent1 5 2 2 4" xfId="17673" xr:uid="{00000000-0005-0000-0000-000055000000}"/>
    <cellStyle name="20% - Accent1 5 2 3" xfId="6859" xr:uid="{00000000-0005-0000-0000-000056000000}"/>
    <cellStyle name="20% - Accent1 5 2 3 2" xfId="13053" xr:uid="{00000000-0005-0000-0000-000057000000}"/>
    <cellStyle name="20% - Accent1 5 2 3 3" xfId="19205" xr:uid="{00000000-0005-0000-0000-000058000000}"/>
    <cellStyle name="20% - Accent1 5 2 4" xfId="9987" xr:uid="{00000000-0005-0000-0000-000059000000}"/>
    <cellStyle name="20% - Accent1 5 2 5" xfId="16139" xr:uid="{00000000-0005-0000-0000-00005A000000}"/>
    <cellStyle name="20% - Accent1 5 3" xfId="4522" xr:uid="{00000000-0005-0000-0000-00005B000000}"/>
    <cellStyle name="20% - Accent1 5 3 2" xfId="7625" xr:uid="{00000000-0005-0000-0000-00005C000000}"/>
    <cellStyle name="20% - Accent1 5 3 2 2" xfId="13818" xr:uid="{00000000-0005-0000-0000-00005D000000}"/>
    <cellStyle name="20% - Accent1 5 3 2 3" xfId="19970" xr:uid="{00000000-0005-0000-0000-00005E000000}"/>
    <cellStyle name="20% - Accent1 5 3 3" xfId="10752" xr:uid="{00000000-0005-0000-0000-00005F000000}"/>
    <cellStyle name="20% - Accent1 5 3 4" xfId="16904" xr:uid="{00000000-0005-0000-0000-000060000000}"/>
    <cellStyle name="20% - Accent1 5 4" xfId="6090" xr:uid="{00000000-0005-0000-0000-000061000000}"/>
    <cellStyle name="20% - Accent1 5 4 2" xfId="12284" xr:uid="{00000000-0005-0000-0000-000062000000}"/>
    <cellStyle name="20% - Accent1 5 4 3" xfId="18436" xr:uid="{00000000-0005-0000-0000-000063000000}"/>
    <cellStyle name="20% - Accent1 5 5" xfId="9218" xr:uid="{00000000-0005-0000-0000-000064000000}"/>
    <cellStyle name="20% - Accent1 5 6" xfId="15370" xr:uid="{00000000-0005-0000-0000-000065000000}"/>
    <cellStyle name="20% - Accent1 6" xfId="231" xr:uid="{00000000-0005-0000-0000-000066000000}"/>
    <cellStyle name="20% - Accent1 7" xfId="21519" xr:uid="{00000000-0005-0000-0000-000067000000}"/>
    <cellStyle name="20% - Accent1 8" xfId="21520" xr:uid="{00000000-0005-0000-0000-000068000000}"/>
    <cellStyle name="20% - Accent1 9" xfId="21521" xr:uid="{00000000-0005-0000-0000-000069000000}"/>
    <cellStyle name="20% - Accent2 10" xfId="21522" xr:uid="{00000000-0005-0000-0000-00006A000000}"/>
    <cellStyle name="20% - Accent2 11" xfId="21523" xr:uid="{00000000-0005-0000-0000-00006B000000}"/>
    <cellStyle name="20% - Accent2 12" xfId="21524" xr:uid="{00000000-0005-0000-0000-00006C000000}"/>
    <cellStyle name="20% - Accent2 13" xfId="21525" xr:uid="{00000000-0005-0000-0000-00006D000000}"/>
    <cellStyle name="20% - Accent2 14" xfId="21526" xr:uid="{00000000-0005-0000-0000-00006E000000}"/>
    <cellStyle name="20% - Accent2 15" xfId="21527" xr:uid="{00000000-0005-0000-0000-00006F000000}"/>
    <cellStyle name="20% - Accent2 2" xfId="232" xr:uid="{00000000-0005-0000-0000-000070000000}"/>
    <cellStyle name="20% - Accent2 2 2" xfId="3684" xr:uid="{00000000-0005-0000-0000-000071000000}"/>
    <cellStyle name="20% - Accent2 2 2 2" xfId="5309" xr:uid="{00000000-0005-0000-0000-000072000000}"/>
    <cellStyle name="20% - Accent2 2 2 2 2" xfId="8395" xr:uid="{00000000-0005-0000-0000-000073000000}"/>
    <cellStyle name="20% - Accent2 2 2 2 2 2" xfId="14588" xr:uid="{00000000-0005-0000-0000-000074000000}"/>
    <cellStyle name="20% - Accent2 2 2 2 2 3" xfId="20740" xr:uid="{00000000-0005-0000-0000-000075000000}"/>
    <cellStyle name="20% - Accent2 2 2 2 3" xfId="11522" xr:uid="{00000000-0005-0000-0000-000076000000}"/>
    <cellStyle name="20% - Accent2 2 2 2 4" xfId="17674" xr:uid="{00000000-0005-0000-0000-000077000000}"/>
    <cellStyle name="20% - Accent2 2 2 3" xfId="6860" xr:uid="{00000000-0005-0000-0000-000078000000}"/>
    <cellStyle name="20% - Accent2 2 2 3 2" xfId="13054" xr:uid="{00000000-0005-0000-0000-000079000000}"/>
    <cellStyle name="20% - Accent2 2 2 3 3" xfId="19206" xr:uid="{00000000-0005-0000-0000-00007A000000}"/>
    <cellStyle name="20% - Accent2 2 2 4" xfId="9988" xr:uid="{00000000-0005-0000-0000-00007B000000}"/>
    <cellStyle name="20% - Accent2 2 2 5" xfId="16140" xr:uid="{00000000-0005-0000-0000-00007C000000}"/>
    <cellStyle name="20% - Accent2 2 3" xfId="4523" xr:uid="{00000000-0005-0000-0000-00007D000000}"/>
    <cellStyle name="20% - Accent2 2 3 2" xfId="7626" xr:uid="{00000000-0005-0000-0000-00007E000000}"/>
    <cellStyle name="20% - Accent2 2 3 2 2" xfId="13819" xr:uid="{00000000-0005-0000-0000-00007F000000}"/>
    <cellStyle name="20% - Accent2 2 3 2 3" xfId="19971" xr:uid="{00000000-0005-0000-0000-000080000000}"/>
    <cellStyle name="20% - Accent2 2 3 3" xfId="10753" xr:uid="{00000000-0005-0000-0000-000081000000}"/>
    <cellStyle name="20% - Accent2 2 3 4" xfId="16905" xr:uid="{00000000-0005-0000-0000-000082000000}"/>
    <cellStyle name="20% - Accent2 2 4" xfId="6091" xr:uid="{00000000-0005-0000-0000-000083000000}"/>
    <cellStyle name="20% - Accent2 2 4 2" xfId="12285" xr:uid="{00000000-0005-0000-0000-000084000000}"/>
    <cellStyle name="20% - Accent2 2 4 3" xfId="18437" xr:uid="{00000000-0005-0000-0000-000085000000}"/>
    <cellStyle name="20% - Accent2 2 5" xfId="9219" xr:uid="{00000000-0005-0000-0000-000086000000}"/>
    <cellStyle name="20% - Accent2 2 6" xfId="15371" xr:uid="{00000000-0005-0000-0000-000087000000}"/>
    <cellStyle name="20% - Accent2 3" xfId="233" xr:uid="{00000000-0005-0000-0000-000088000000}"/>
    <cellStyle name="20% - Accent2 3 2" xfId="3685" xr:uid="{00000000-0005-0000-0000-000089000000}"/>
    <cellStyle name="20% - Accent2 3 2 2" xfId="5310" xr:uid="{00000000-0005-0000-0000-00008A000000}"/>
    <cellStyle name="20% - Accent2 3 2 2 2" xfId="8396" xr:uid="{00000000-0005-0000-0000-00008B000000}"/>
    <cellStyle name="20% - Accent2 3 2 2 2 2" xfId="14589" xr:uid="{00000000-0005-0000-0000-00008C000000}"/>
    <cellStyle name="20% - Accent2 3 2 2 2 3" xfId="20741" xr:uid="{00000000-0005-0000-0000-00008D000000}"/>
    <cellStyle name="20% - Accent2 3 2 2 3" xfId="11523" xr:uid="{00000000-0005-0000-0000-00008E000000}"/>
    <cellStyle name="20% - Accent2 3 2 2 4" xfId="17675" xr:uid="{00000000-0005-0000-0000-00008F000000}"/>
    <cellStyle name="20% - Accent2 3 2 3" xfId="6861" xr:uid="{00000000-0005-0000-0000-000090000000}"/>
    <cellStyle name="20% - Accent2 3 2 3 2" xfId="13055" xr:uid="{00000000-0005-0000-0000-000091000000}"/>
    <cellStyle name="20% - Accent2 3 2 3 3" xfId="19207" xr:uid="{00000000-0005-0000-0000-000092000000}"/>
    <cellStyle name="20% - Accent2 3 2 4" xfId="9989" xr:uid="{00000000-0005-0000-0000-000093000000}"/>
    <cellStyle name="20% - Accent2 3 2 5" xfId="16141" xr:uid="{00000000-0005-0000-0000-000094000000}"/>
    <cellStyle name="20% - Accent2 3 3" xfId="4524" xr:uid="{00000000-0005-0000-0000-000095000000}"/>
    <cellStyle name="20% - Accent2 3 3 2" xfId="7627" xr:uid="{00000000-0005-0000-0000-000096000000}"/>
    <cellStyle name="20% - Accent2 3 3 2 2" xfId="13820" xr:uid="{00000000-0005-0000-0000-000097000000}"/>
    <cellStyle name="20% - Accent2 3 3 2 3" xfId="19972" xr:uid="{00000000-0005-0000-0000-000098000000}"/>
    <cellStyle name="20% - Accent2 3 3 3" xfId="10754" xr:uid="{00000000-0005-0000-0000-000099000000}"/>
    <cellStyle name="20% - Accent2 3 3 4" xfId="16906" xr:uid="{00000000-0005-0000-0000-00009A000000}"/>
    <cellStyle name="20% - Accent2 3 4" xfId="6092" xr:uid="{00000000-0005-0000-0000-00009B000000}"/>
    <cellStyle name="20% - Accent2 3 4 2" xfId="12286" xr:uid="{00000000-0005-0000-0000-00009C000000}"/>
    <cellStyle name="20% - Accent2 3 4 3" xfId="18438" xr:uid="{00000000-0005-0000-0000-00009D000000}"/>
    <cellStyle name="20% - Accent2 3 5" xfId="9220" xr:uid="{00000000-0005-0000-0000-00009E000000}"/>
    <cellStyle name="20% - Accent2 3 6" xfId="15372" xr:uid="{00000000-0005-0000-0000-00009F000000}"/>
    <cellStyle name="20% - Accent2 4" xfId="234" xr:uid="{00000000-0005-0000-0000-0000A0000000}"/>
    <cellStyle name="20% - Accent2 4 2" xfId="3686" xr:uid="{00000000-0005-0000-0000-0000A1000000}"/>
    <cellStyle name="20% - Accent2 4 2 2" xfId="5311" xr:uid="{00000000-0005-0000-0000-0000A2000000}"/>
    <cellStyle name="20% - Accent2 4 2 2 2" xfId="8397" xr:uid="{00000000-0005-0000-0000-0000A3000000}"/>
    <cellStyle name="20% - Accent2 4 2 2 2 2" xfId="14590" xr:uid="{00000000-0005-0000-0000-0000A4000000}"/>
    <cellStyle name="20% - Accent2 4 2 2 2 3" xfId="20742" xr:uid="{00000000-0005-0000-0000-0000A5000000}"/>
    <cellStyle name="20% - Accent2 4 2 2 3" xfId="11524" xr:uid="{00000000-0005-0000-0000-0000A6000000}"/>
    <cellStyle name="20% - Accent2 4 2 2 4" xfId="17676" xr:uid="{00000000-0005-0000-0000-0000A7000000}"/>
    <cellStyle name="20% - Accent2 4 2 3" xfId="6862" xr:uid="{00000000-0005-0000-0000-0000A8000000}"/>
    <cellStyle name="20% - Accent2 4 2 3 2" xfId="13056" xr:uid="{00000000-0005-0000-0000-0000A9000000}"/>
    <cellStyle name="20% - Accent2 4 2 3 3" xfId="19208" xr:uid="{00000000-0005-0000-0000-0000AA000000}"/>
    <cellStyle name="20% - Accent2 4 2 4" xfId="9990" xr:uid="{00000000-0005-0000-0000-0000AB000000}"/>
    <cellStyle name="20% - Accent2 4 2 5" xfId="16142" xr:uid="{00000000-0005-0000-0000-0000AC000000}"/>
    <cellStyle name="20% - Accent2 4 3" xfId="4525" xr:uid="{00000000-0005-0000-0000-0000AD000000}"/>
    <cellStyle name="20% - Accent2 4 3 2" xfId="7628" xr:uid="{00000000-0005-0000-0000-0000AE000000}"/>
    <cellStyle name="20% - Accent2 4 3 2 2" xfId="13821" xr:uid="{00000000-0005-0000-0000-0000AF000000}"/>
    <cellStyle name="20% - Accent2 4 3 2 3" xfId="19973" xr:uid="{00000000-0005-0000-0000-0000B0000000}"/>
    <cellStyle name="20% - Accent2 4 3 3" xfId="10755" xr:uid="{00000000-0005-0000-0000-0000B1000000}"/>
    <cellStyle name="20% - Accent2 4 3 4" xfId="16907" xr:uid="{00000000-0005-0000-0000-0000B2000000}"/>
    <cellStyle name="20% - Accent2 4 4" xfId="6093" xr:uid="{00000000-0005-0000-0000-0000B3000000}"/>
    <cellStyle name="20% - Accent2 4 4 2" xfId="12287" xr:uid="{00000000-0005-0000-0000-0000B4000000}"/>
    <cellStyle name="20% - Accent2 4 4 3" xfId="18439" xr:uid="{00000000-0005-0000-0000-0000B5000000}"/>
    <cellStyle name="20% - Accent2 4 5" xfId="9221" xr:uid="{00000000-0005-0000-0000-0000B6000000}"/>
    <cellStyle name="20% - Accent2 4 6" xfId="15373" xr:uid="{00000000-0005-0000-0000-0000B7000000}"/>
    <cellStyle name="20% - Accent2 5" xfId="235" xr:uid="{00000000-0005-0000-0000-0000B8000000}"/>
    <cellStyle name="20% - Accent2 5 2" xfId="3687" xr:uid="{00000000-0005-0000-0000-0000B9000000}"/>
    <cellStyle name="20% - Accent2 5 2 2" xfId="5312" xr:uid="{00000000-0005-0000-0000-0000BA000000}"/>
    <cellStyle name="20% - Accent2 5 2 2 2" xfId="8398" xr:uid="{00000000-0005-0000-0000-0000BB000000}"/>
    <cellStyle name="20% - Accent2 5 2 2 2 2" xfId="14591" xr:uid="{00000000-0005-0000-0000-0000BC000000}"/>
    <cellStyle name="20% - Accent2 5 2 2 2 3" xfId="20743" xr:uid="{00000000-0005-0000-0000-0000BD000000}"/>
    <cellStyle name="20% - Accent2 5 2 2 3" xfId="11525" xr:uid="{00000000-0005-0000-0000-0000BE000000}"/>
    <cellStyle name="20% - Accent2 5 2 2 4" xfId="17677" xr:uid="{00000000-0005-0000-0000-0000BF000000}"/>
    <cellStyle name="20% - Accent2 5 2 3" xfId="6863" xr:uid="{00000000-0005-0000-0000-0000C0000000}"/>
    <cellStyle name="20% - Accent2 5 2 3 2" xfId="13057" xr:uid="{00000000-0005-0000-0000-0000C1000000}"/>
    <cellStyle name="20% - Accent2 5 2 3 3" xfId="19209" xr:uid="{00000000-0005-0000-0000-0000C2000000}"/>
    <cellStyle name="20% - Accent2 5 2 4" xfId="9991" xr:uid="{00000000-0005-0000-0000-0000C3000000}"/>
    <cellStyle name="20% - Accent2 5 2 5" xfId="16143" xr:uid="{00000000-0005-0000-0000-0000C4000000}"/>
    <cellStyle name="20% - Accent2 5 3" xfId="4526" xr:uid="{00000000-0005-0000-0000-0000C5000000}"/>
    <cellStyle name="20% - Accent2 5 3 2" xfId="7629" xr:uid="{00000000-0005-0000-0000-0000C6000000}"/>
    <cellStyle name="20% - Accent2 5 3 2 2" xfId="13822" xr:uid="{00000000-0005-0000-0000-0000C7000000}"/>
    <cellStyle name="20% - Accent2 5 3 2 3" xfId="19974" xr:uid="{00000000-0005-0000-0000-0000C8000000}"/>
    <cellStyle name="20% - Accent2 5 3 3" xfId="10756" xr:uid="{00000000-0005-0000-0000-0000C9000000}"/>
    <cellStyle name="20% - Accent2 5 3 4" xfId="16908" xr:uid="{00000000-0005-0000-0000-0000CA000000}"/>
    <cellStyle name="20% - Accent2 5 4" xfId="6094" xr:uid="{00000000-0005-0000-0000-0000CB000000}"/>
    <cellStyle name="20% - Accent2 5 4 2" xfId="12288" xr:uid="{00000000-0005-0000-0000-0000CC000000}"/>
    <cellStyle name="20% - Accent2 5 4 3" xfId="18440" xr:uid="{00000000-0005-0000-0000-0000CD000000}"/>
    <cellStyle name="20% - Accent2 5 5" xfId="9222" xr:uid="{00000000-0005-0000-0000-0000CE000000}"/>
    <cellStyle name="20% - Accent2 5 6" xfId="15374" xr:uid="{00000000-0005-0000-0000-0000CF000000}"/>
    <cellStyle name="20% - Accent2 6" xfId="236" xr:uid="{00000000-0005-0000-0000-0000D0000000}"/>
    <cellStyle name="20% - Accent2 7" xfId="21528" xr:uid="{00000000-0005-0000-0000-0000D1000000}"/>
    <cellStyle name="20% - Accent2 8" xfId="21529" xr:uid="{00000000-0005-0000-0000-0000D2000000}"/>
    <cellStyle name="20% - Accent2 9" xfId="21530" xr:uid="{00000000-0005-0000-0000-0000D3000000}"/>
    <cellStyle name="20% - Accent3 10" xfId="21531" xr:uid="{00000000-0005-0000-0000-0000D4000000}"/>
    <cellStyle name="20% - Accent3 11" xfId="21532" xr:uid="{00000000-0005-0000-0000-0000D5000000}"/>
    <cellStyle name="20% - Accent3 12" xfId="21533" xr:uid="{00000000-0005-0000-0000-0000D6000000}"/>
    <cellStyle name="20% - Accent3 13" xfId="21534" xr:uid="{00000000-0005-0000-0000-0000D7000000}"/>
    <cellStyle name="20% - Accent3 14" xfId="21535" xr:uid="{00000000-0005-0000-0000-0000D8000000}"/>
    <cellStyle name="20% - Accent3 15" xfId="21536" xr:uid="{00000000-0005-0000-0000-0000D9000000}"/>
    <cellStyle name="20% - Accent3 2" xfId="237" xr:uid="{00000000-0005-0000-0000-0000DA000000}"/>
    <cellStyle name="20% - Accent3 2 2" xfId="3688" xr:uid="{00000000-0005-0000-0000-0000DB000000}"/>
    <cellStyle name="20% - Accent3 2 2 2" xfId="5313" xr:uid="{00000000-0005-0000-0000-0000DC000000}"/>
    <cellStyle name="20% - Accent3 2 2 2 2" xfId="8399" xr:uid="{00000000-0005-0000-0000-0000DD000000}"/>
    <cellStyle name="20% - Accent3 2 2 2 2 2" xfId="14592" xr:uid="{00000000-0005-0000-0000-0000DE000000}"/>
    <cellStyle name="20% - Accent3 2 2 2 2 3" xfId="20744" xr:uid="{00000000-0005-0000-0000-0000DF000000}"/>
    <cellStyle name="20% - Accent3 2 2 2 3" xfId="11526" xr:uid="{00000000-0005-0000-0000-0000E0000000}"/>
    <cellStyle name="20% - Accent3 2 2 2 4" xfId="17678" xr:uid="{00000000-0005-0000-0000-0000E1000000}"/>
    <cellStyle name="20% - Accent3 2 2 3" xfId="6864" xr:uid="{00000000-0005-0000-0000-0000E2000000}"/>
    <cellStyle name="20% - Accent3 2 2 3 2" xfId="13058" xr:uid="{00000000-0005-0000-0000-0000E3000000}"/>
    <cellStyle name="20% - Accent3 2 2 3 3" xfId="19210" xr:uid="{00000000-0005-0000-0000-0000E4000000}"/>
    <cellStyle name="20% - Accent3 2 2 4" xfId="9992" xr:uid="{00000000-0005-0000-0000-0000E5000000}"/>
    <cellStyle name="20% - Accent3 2 2 5" xfId="16144" xr:uid="{00000000-0005-0000-0000-0000E6000000}"/>
    <cellStyle name="20% - Accent3 2 3" xfId="4527" xr:uid="{00000000-0005-0000-0000-0000E7000000}"/>
    <cellStyle name="20% - Accent3 2 3 2" xfId="7630" xr:uid="{00000000-0005-0000-0000-0000E8000000}"/>
    <cellStyle name="20% - Accent3 2 3 2 2" xfId="13823" xr:uid="{00000000-0005-0000-0000-0000E9000000}"/>
    <cellStyle name="20% - Accent3 2 3 2 3" xfId="19975" xr:uid="{00000000-0005-0000-0000-0000EA000000}"/>
    <cellStyle name="20% - Accent3 2 3 3" xfId="10757" xr:uid="{00000000-0005-0000-0000-0000EB000000}"/>
    <cellStyle name="20% - Accent3 2 3 4" xfId="16909" xr:uid="{00000000-0005-0000-0000-0000EC000000}"/>
    <cellStyle name="20% - Accent3 2 4" xfId="6095" xr:uid="{00000000-0005-0000-0000-0000ED000000}"/>
    <cellStyle name="20% - Accent3 2 4 2" xfId="12289" xr:uid="{00000000-0005-0000-0000-0000EE000000}"/>
    <cellStyle name="20% - Accent3 2 4 3" xfId="18441" xr:uid="{00000000-0005-0000-0000-0000EF000000}"/>
    <cellStyle name="20% - Accent3 2 5" xfId="9223" xr:uid="{00000000-0005-0000-0000-0000F0000000}"/>
    <cellStyle name="20% - Accent3 2 6" xfId="15375" xr:uid="{00000000-0005-0000-0000-0000F1000000}"/>
    <cellStyle name="20% - Accent3 3" xfId="238" xr:uid="{00000000-0005-0000-0000-0000F2000000}"/>
    <cellStyle name="20% - Accent3 3 2" xfId="3689" xr:uid="{00000000-0005-0000-0000-0000F3000000}"/>
    <cellStyle name="20% - Accent3 3 2 2" xfId="5314" xr:uid="{00000000-0005-0000-0000-0000F4000000}"/>
    <cellStyle name="20% - Accent3 3 2 2 2" xfId="8400" xr:uid="{00000000-0005-0000-0000-0000F5000000}"/>
    <cellStyle name="20% - Accent3 3 2 2 2 2" xfId="14593" xr:uid="{00000000-0005-0000-0000-0000F6000000}"/>
    <cellStyle name="20% - Accent3 3 2 2 2 3" xfId="20745" xr:uid="{00000000-0005-0000-0000-0000F7000000}"/>
    <cellStyle name="20% - Accent3 3 2 2 3" xfId="11527" xr:uid="{00000000-0005-0000-0000-0000F8000000}"/>
    <cellStyle name="20% - Accent3 3 2 2 4" xfId="17679" xr:uid="{00000000-0005-0000-0000-0000F9000000}"/>
    <cellStyle name="20% - Accent3 3 2 3" xfId="6865" xr:uid="{00000000-0005-0000-0000-0000FA000000}"/>
    <cellStyle name="20% - Accent3 3 2 3 2" xfId="13059" xr:uid="{00000000-0005-0000-0000-0000FB000000}"/>
    <cellStyle name="20% - Accent3 3 2 3 3" xfId="19211" xr:uid="{00000000-0005-0000-0000-0000FC000000}"/>
    <cellStyle name="20% - Accent3 3 2 4" xfId="9993" xr:uid="{00000000-0005-0000-0000-0000FD000000}"/>
    <cellStyle name="20% - Accent3 3 2 5" xfId="16145" xr:uid="{00000000-0005-0000-0000-0000FE000000}"/>
    <cellStyle name="20% - Accent3 3 3" xfId="4528" xr:uid="{00000000-0005-0000-0000-0000FF000000}"/>
    <cellStyle name="20% - Accent3 3 3 2" xfId="7631" xr:uid="{00000000-0005-0000-0000-000000010000}"/>
    <cellStyle name="20% - Accent3 3 3 2 2" xfId="13824" xr:uid="{00000000-0005-0000-0000-000001010000}"/>
    <cellStyle name="20% - Accent3 3 3 2 3" xfId="19976" xr:uid="{00000000-0005-0000-0000-000002010000}"/>
    <cellStyle name="20% - Accent3 3 3 3" xfId="10758" xr:uid="{00000000-0005-0000-0000-000003010000}"/>
    <cellStyle name="20% - Accent3 3 3 4" xfId="16910" xr:uid="{00000000-0005-0000-0000-000004010000}"/>
    <cellStyle name="20% - Accent3 3 4" xfId="6096" xr:uid="{00000000-0005-0000-0000-000005010000}"/>
    <cellStyle name="20% - Accent3 3 4 2" xfId="12290" xr:uid="{00000000-0005-0000-0000-000006010000}"/>
    <cellStyle name="20% - Accent3 3 4 3" xfId="18442" xr:uid="{00000000-0005-0000-0000-000007010000}"/>
    <cellStyle name="20% - Accent3 3 5" xfId="9224" xr:uid="{00000000-0005-0000-0000-000008010000}"/>
    <cellStyle name="20% - Accent3 3 6" xfId="15376" xr:uid="{00000000-0005-0000-0000-000009010000}"/>
    <cellStyle name="20% - Accent3 4" xfId="239" xr:uid="{00000000-0005-0000-0000-00000A010000}"/>
    <cellStyle name="20% - Accent3 4 2" xfId="3690" xr:uid="{00000000-0005-0000-0000-00000B010000}"/>
    <cellStyle name="20% - Accent3 4 2 2" xfId="5315" xr:uid="{00000000-0005-0000-0000-00000C010000}"/>
    <cellStyle name="20% - Accent3 4 2 2 2" xfId="8401" xr:uid="{00000000-0005-0000-0000-00000D010000}"/>
    <cellStyle name="20% - Accent3 4 2 2 2 2" xfId="14594" xr:uid="{00000000-0005-0000-0000-00000E010000}"/>
    <cellStyle name="20% - Accent3 4 2 2 2 3" xfId="20746" xr:uid="{00000000-0005-0000-0000-00000F010000}"/>
    <cellStyle name="20% - Accent3 4 2 2 3" xfId="11528" xr:uid="{00000000-0005-0000-0000-000010010000}"/>
    <cellStyle name="20% - Accent3 4 2 2 4" xfId="17680" xr:uid="{00000000-0005-0000-0000-000011010000}"/>
    <cellStyle name="20% - Accent3 4 2 3" xfId="6866" xr:uid="{00000000-0005-0000-0000-000012010000}"/>
    <cellStyle name="20% - Accent3 4 2 3 2" xfId="13060" xr:uid="{00000000-0005-0000-0000-000013010000}"/>
    <cellStyle name="20% - Accent3 4 2 3 3" xfId="19212" xr:uid="{00000000-0005-0000-0000-000014010000}"/>
    <cellStyle name="20% - Accent3 4 2 4" xfId="9994" xr:uid="{00000000-0005-0000-0000-000015010000}"/>
    <cellStyle name="20% - Accent3 4 2 5" xfId="16146" xr:uid="{00000000-0005-0000-0000-000016010000}"/>
    <cellStyle name="20% - Accent3 4 3" xfId="4529" xr:uid="{00000000-0005-0000-0000-000017010000}"/>
    <cellStyle name="20% - Accent3 4 3 2" xfId="7632" xr:uid="{00000000-0005-0000-0000-000018010000}"/>
    <cellStyle name="20% - Accent3 4 3 2 2" xfId="13825" xr:uid="{00000000-0005-0000-0000-000019010000}"/>
    <cellStyle name="20% - Accent3 4 3 2 3" xfId="19977" xr:uid="{00000000-0005-0000-0000-00001A010000}"/>
    <cellStyle name="20% - Accent3 4 3 3" xfId="10759" xr:uid="{00000000-0005-0000-0000-00001B010000}"/>
    <cellStyle name="20% - Accent3 4 3 4" xfId="16911" xr:uid="{00000000-0005-0000-0000-00001C010000}"/>
    <cellStyle name="20% - Accent3 4 4" xfId="6097" xr:uid="{00000000-0005-0000-0000-00001D010000}"/>
    <cellStyle name="20% - Accent3 4 4 2" xfId="12291" xr:uid="{00000000-0005-0000-0000-00001E010000}"/>
    <cellStyle name="20% - Accent3 4 4 3" xfId="18443" xr:uid="{00000000-0005-0000-0000-00001F010000}"/>
    <cellStyle name="20% - Accent3 4 5" xfId="9225" xr:uid="{00000000-0005-0000-0000-000020010000}"/>
    <cellStyle name="20% - Accent3 4 6" xfId="15377" xr:uid="{00000000-0005-0000-0000-000021010000}"/>
    <cellStyle name="20% - Accent3 5" xfId="240" xr:uid="{00000000-0005-0000-0000-000022010000}"/>
    <cellStyle name="20% - Accent3 5 2" xfId="3691" xr:uid="{00000000-0005-0000-0000-000023010000}"/>
    <cellStyle name="20% - Accent3 5 2 2" xfId="5316" xr:uid="{00000000-0005-0000-0000-000024010000}"/>
    <cellStyle name="20% - Accent3 5 2 2 2" xfId="8402" xr:uid="{00000000-0005-0000-0000-000025010000}"/>
    <cellStyle name="20% - Accent3 5 2 2 2 2" xfId="14595" xr:uid="{00000000-0005-0000-0000-000026010000}"/>
    <cellStyle name="20% - Accent3 5 2 2 2 3" xfId="20747" xr:uid="{00000000-0005-0000-0000-000027010000}"/>
    <cellStyle name="20% - Accent3 5 2 2 3" xfId="11529" xr:uid="{00000000-0005-0000-0000-000028010000}"/>
    <cellStyle name="20% - Accent3 5 2 2 4" xfId="17681" xr:uid="{00000000-0005-0000-0000-000029010000}"/>
    <cellStyle name="20% - Accent3 5 2 3" xfId="6867" xr:uid="{00000000-0005-0000-0000-00002A010000}"/>
    <cellStyle name="20% - Accent3 5 2 3 2" xfId="13061" xr:uid="{00000000-0005-0000-0000-00002B010000}"/>
    <cellStyle name="20% - Accent3 5 2 3 3" xfId="19213" xr:uid="{00000000-0005-0000-0000-00002C010000}"/>
    <cellStyle name="20% - Accent3 5 2 4" xfId="9995" xr:uid="{00000000-0005-0000-0000-00002D010000}"/>
    <cellStyle name="20% - Accent3 5 2 5" xfId="16147" xr:uid="{00000000-0005-0000-0000-00002E010000}"/>
    <cellStyle name="20% - Accent3 5 3" xfId="4530" xr:uid="{00000000-0005-0000-0000-00002F010000}"/>
    <cellStyle name="20% - Accent3 5 3 2" xfId="7633" xr:uid="{00000000-0005-0000-0000-000030010000}"/>
    <cellStyle name="20% - Accent3 5 3 2 2" xfId="13826" xr:uid="{00000000-0005-0000-0000-000031010000}"/>
    <cellStyle name="20% - Accent3 5 3 2 3" xfId="19978" xr:uid="{00000000-0005-0000-0000-000032010000}"/>
    <cellStyle name="20% - Accent3 5 3 3" xfId="10760" xr:uid="{00000000-0005-0000-0000-000033010000}"/>
    <cellStyle name="20% - Accent3 5 3 4" xfId="16912" xr:uid="{00000000-0005-0000-0000-000034010000}"/>
    <cellStyle name="20% - Accent3 5 4" xfId="6098" xr:uid="{00000000-0005-0000-0000-000035010000}"/>
    <cellStyle name="20% - Accent3 5 4 2" xfId="12292" xr:uid="{00000000-0005-0000-0000-000036010000}"/>
    <cellStyle name="20% - Accent3 5 4 3" xfId="18444" xr:uid="{00000000-0005-0000-0000-000037010000}"/>
    <cellStyle name="20% - Accent3 5 5" xfId="9226" xr:uid="{00000000-0005-0000-0000-000038010000}"/>
    <cellStyle name="20% - Accent3 5 6" xfId="15378" xr:uid="{00000000-0005-0000-0000-000039010000}"/>
    <cellStyle name="20% - Accent3 6" xfId="241" xr:uid="{00000000-0005-0000-0000-00003A010000}"/>
    <cellStyle name="20% - Accent3 7" xfId="21537" xr:uid="{00000000-0005-0000-0000-00003B010000}"/>
    <cellStyle name="20% - Accent3 8" xfId="21538" xr:uid="{00000000-0005-0000-0000-00003C010000}"/>
    <cellStyle name="20% - Accent3 9" xfId="21539" xr:uid="{00000000-0005-0000-0000-00003D010000}"/>
    <cellStyle name="20% - Accent4 10" xfId="21540" xr:uid="{00000000-0005-0000-0000-00003E010000}"/>
    <cellStyle name="20% - Accent4 11" xfId="21541" xr:uid="{00000000-0005-0000-0000-00003F010000}"/>
    <cellStyle name="20% - Accent4 12" xfId="21542" xr:uid="{00000000-0005-0000-0000-000040010000}"/>
    <cellStyle name="20% - Accent4 13" xfId="21543" xr:uid="{00000000-0005-0000-0000-000041010000}"/>
    <cellStyle name="20% - Accent4 14" xfId="21544" xr:uid="{00000000-0005-0000-0000-000042010000}"/>
    <cellStyle name="20% - Accent4 15" xfId="21545" xr:uid="{00000000-0005-0000-0000-000043010000}"/>
    <cellStyle name="20% - Accent4 2" xfId="242" xr:uid="{00000000-0005-0000-0000-000044010000}"/>
    <cellStyle name="20% - Accent4 2 2" xfId="3692" xr:uid="{00000000-0005-0000-0000-000045010000}"/>
    <cellStyle name="20% - Accent4 2 2 2" xfId="5317" xr:uid="{00000000-0005-0000-0000-000046010000}"/>
    <cellStyle name="20% - Accent4 2 2 2 2" xfId="8403" xr:uid="{00000000-0005-0000-0000-000047010000}"/>
    <cellStyle name="20% - Accent4 2 2 2 2 2" xfId="14596" xr:uid="{00000000-0005-0000-0000-000048010000}"/>
    <cellStyle name="20% - Accent4 2 2 2 2 3" xfId="20748" xr:uid="{00000000-0005-0000-0000-000049010000}"/>
    <cellStyle name="20% - Accent4 2 2 2 3" xfId="11530" xr:uid="{00000000-0005-0000-0000-00004A010000}"/>
    <cellStyle name="20% - Accent4 2 2 2 4" xfId="17682" xr:uid="{00000000-0005-0000-0000-00004B010000}"/>
    <cellStyle name="20% - Accent4 2 2 3" xfId="6868" xr:uid="{00000000-0005-0000-0000-00004C010000}"/>
    <cellStyle name="20% - Accent4 2 2 3 2" xfId="13062" xr:uid="{00000000-0005-0000-0000-00004D010000}"/>
    <cellStyle name="20% - Accent4 2 2 3 3" xfId="19214" xr:uid="{00000000-0005-0000-0000-00004E010000}"/>
    <cellStyle name="20% - Accent4 2 2 4" xfId="9996" xr:uid="{00000000-0005-0000-0000-00004F010000}"/>
    <cellStyle name="20% - Accent4 2 2 5" xfId="16148" xr:uid="{00000000-0005-0000-0000-000050010000}"/>
    <cellStyle name="20% - Accent4 2 3" xfId="4531" xr:uid="{00000000-0005-0000-0000-000051010000}"/>
    <cellStyle name="20% - Accent4 2 3 2" xfId="7634" xr:uid="{00000000-0005-0000-0000-000052010000}"/>
    <cellStyle name="20% - Accent4 2 3 2 2" xfId="13827" xr:uid="{00000000-0005-0000-0000-000053010000}"/>
    <cellStyle name="20% - Accent4 2 3 2 3" xfId="19979" xr:uid="{00000000-0005-0000-0000-000054010000}"/>
    <cellStyle name="20% - Accent4 2 3 3" xfId="10761" xr:uid="{00000000-0005-0000-0000-000055010000}"/>
    <cellStyle name="20% - Accent4 2 3 4" xfId="16913" xr:uid="{00000000-0005-0000-0000-000056010000}"/>
    <cellStyle name="20% - Accent4 2 4" xfId="6099" xr:uid="{00000000-0005-0000-0000-000057010000}"/>
    <cellStyle name="20% - Accent4 2 4 2" xfId="12293" xr:uid="{00000000-0005-0000-0000-000058010000}"/>
    <cellStyle name="20% - Accent4 2 4 3" xfId="18445" xr:uid="{00000000-0005-0000-0000-000059010000}"/>
    <cellStyle name="20% - Accent4 2 5" xfId="9227" xr:uid="{00000000-0005-0000-0000-00005A010000}"/>
    <cellStyle name="20% - Accent4 2 6" xfId="15379" xr:uid="{00000000-0005-0000-0000-00005B010000}"/>
    <cellStyle name="20% - Accent4 3" xfId="243" xr:uid="{00000000-0005-0000-0000-00005C010000}"/>
    <cellStyle name="20% - Accent4 3 2" xfId="3693" xr:uid="{00000000-0005-0000-0000-00005D010000}"/>
    <cellStyle name="20% - Accent4 3 2 2" xfId="5318" xr:uid="{00000000-0005-0000-0000-00005E010000}"/>
    <cellStyle name="20% - Accent4 3 2 2 2" xfId="8404" xr:uid="{00000000-0005-0000-0000-00005F010000}"/>
    <cellStyle name="20% - Accent4 3 2 2 2 2" xfId="14597" xr:uid="{00000000-0005-0000-0000-000060010000}"/>
    <cellStyle name="20% - Accent4 3 2 2 2 3" xfId="20749" xr:uid="{00000000-0005-0000-0000-000061010000}"/>
    <cellStyle name="20% - Accent4 3 2 2 3" xfId="11531" xr:uid="{00000000-0005-0000-0000-000062010000}"/>
    <cellStyle name="20% - Accent4 3 2 2 4" xfId="17683" xr:uid="{00000000-0005-0000-0000-000063010000}"/>
    <cellStyle name="20% - Accent4 3 2 3" xfId="6869" xr:uid="{00000000-0005-0000-0000-000064010000}"/>
    <cellStyle name="20% - Accent4 3 2 3 2" xfId="13063" xr:uid="{00000000-0005-0000-0000-000065010000}"/>
    <cellStyle name="20% - Accent4 3 2 3 3" xfId="19215" xr:uid="{00000000-0005-0000-0000-000066010000}"/>
    <cellStyle name="20% - Accent4 3 2 4" xfId="9997" xr:uid="{00000000-0005-0000-0000-000067010000}"/>
    <cellStyle name="20% - Accent4 3 2 5" xfId="16149" xr:uid="{00000000-0005-0000-0000-000068010000}"/>
    <cellStyle name="20% - Accent4 3 3" xfId="4532" xr:uid="{00000000-0005-0000-0000-000069010000}"/>
    <cellStyle name="20% - Accent4 3 3 2" xfId="7635" xr:uid="{00000000-0005-0000-0000-00006A010000}"/>
    <cellStyle name="20% - Accent4 3 3 2 2" xfId="13828" xr:uid="{00000000-0005-0000-0000-00006B010000}"/>
    <cellStyle name="20% - Accent4 3 3 2 3" xfId="19980" xr:uid="{00000000-0005-0000-0000-00006C010000}"/>
    <cellStyle name="20% - Accent4 3 3 3" xfId="10762" xr:uid="{00000000-0005-0000-0000-00006D010000}"/>
    <cellStyle name="20% - Accent4 3 3 4" xfId="16914" xr:uid="{00000000-0005-0000-0000-00006E010000}"/>
    <cellStyle name="20% - Accent4 3 4" xfId="6100" xr:uid="{00000000-0005-0000-0000-00006F010000}"/>
    <cellStyle name="20% - Accent4 3 4 2" xfId="12294" xr:uid="{00000000-0005-0000-0000-000070010000}"/>
    <cellStyle name="20% - Accent4 3 4 3" xfId="18446" xr:uid="{00000000-0005-0000-0000-000071010000}"/>
    <cellStyle name="20% - Accent4 3 5" xfId="9228" xr:uid="{00000000-0005-0000-0000-000072010000}"/>
    <cellStyle name="20% - Accent4 3 6" xfId="15380" xr:uid="{00000000-0005-0000-0000-000073010000}"/>
    <cellStyle name="20% - Accent4 4" xfId="244" xr:uid="{00000000-0005-0000-0000-000074010000}"/>
    <cellStyle name="20% - Accent4 4 2" xfId="3694" xr:uid="{00000000-0005-0000-0000-000075010000}"/>
    <cellStyle name="20% - Accent4 4 2 2" xfId="5319" xr:uid="{00000000-0005-0000-0000-000076010000}"/>
    <cellStyle name="20% - Accent4 4 2 2 2" xfId="8405" xr:uid="{00000000-0005-0000-0000-000077010000}"/>
    <cellStyle name="20% - Accent4 4 2 2 2 2" xfId="14598" xr:uid="{00000000-0005-0000-0000-000078010000}"/>
    <cellStyle name="20% - Accent4 4 2 2 2 3" xfId="20750" xr:uid="{00000000-0005-0000-0000-000079010000}"/>
    <cellStyle name="20% - Accent4 4 2 2 3" xfId="11532" xr:uid="{00000000-0005-0000-0000-00007A010000}"/>
    <cellStyle name="20% - Accent4 4 2 2 4" xfId="17684" xr:uid="{00000000-0005-0000-0000-00007B010000}"/>
    <cellStyle name="20% - Accent4 4 2 3" xfId="6870" xr:uid="{00000000-0005-0000-0000-00007C010000}"/>
    <cellStyle name="20% - Accent4 4 2 3 2" xfId="13064" xr:uid="{00000000-0005-0000-0000-00007D010000}"/>
    <cellStyle name="20% - Accent4 4 2 3 3" xfId="19216" xr:uid="{00000000-0005-0000-0000-00007E010000}"/>
    <cellStyle name="20% - Accent4 4 2 4" xfId="9998" xr:uid="{00000000-0005-0000-0000-00007F010000}"/>
    <cellStyle name="20% - Accent4 4 2 5" xfId="16150" xr:uid="{00000000-0005-0000-0000-000080010000}"/>
    <cellStyle name="20% - Accent4 4 3" xfId="4533" xr:uid="{00000000-0005-0000-0000-000081010000}"/>
    <cellStyle name="20% - Accent4 4 3 2" xfId="7636" xr:uid="{00000000-0005-0000-0000-000082010000}"/>
    <cellStyle name="20% - Accent4 4 3 2 2" xfId="13829" xr:uid="{00000000-0005-0000-0000-000083010000}"/>
    <cellStyle name="20% - Accent4 4 3 2 3" xfId="19981" xr:uid="{00000000-0005-0000-0000-000084010000}"/>
    <cellStyle name="20% - Accent4 4 3 3" xfId="10763" xr:uid="{00000000-0005-0000-0000-000085010000}"/>
    <cellStyle name="20% - Accent4 4 3 4" xfId="16915" xr:uid="{00000000-0005-0000-0000-000086010000}"/>
    <cellStyle name="20% - Accent4 4 4" xfId="6101" xr:uid="{00000000-0005-0000-0000-000087010000}"/>
    <cellStyle name="20% - Accent4 4 4 2" xfId="12295" xr:uid="{00000000-0005-0000-0000-000088010000}"/>
    <cellStyle name="20% - Accent4 4 4 3" xfId="18447" xr:uid="{00000000-0005-0000-0000-000089010000}"/>
    <cellStyle name="20% - Accent4 4 5" xfId="9229" xr:uid="{00000000-0005-0000-0000-00008A010000}"/>
    <cellStyle name="20% - Accent4 4 6" xfId="15381" xr:uid="{00000000-0005-0000-0000-00008B010000}"/>
    <cellStyle name="20% - Accent4 5" xfId="245" xr:uid="{00000000-0005-0000-0000-00008C010000}"/>
    <cellStyle name="20% - Accent4 5 2" xfId="3695" xr:uid="{00000000-0005-0000-0000-00008D010000}"/>
    <cellStyle name="20% - Accent4 5 2 2" xfId="5320" xr:uid="{00000000-0005-0000-0000-00008E010000}"/>
    <cellStyle name="20% - Accent4 5 2 2 2" xfId="8406" xr:uid="{00000000-0005-0000-0000-00008F010000}"/>
    <cellStyle name="20% - Accent4 5 2 2 2 2" xfId="14599" xr:uid="{00000000-0005-0000-0000-000090010000}"/>
    <cellStyle name="20% - Accent4 5 2 2 2 3" xfId="20751" xr:uid="{00000000-0005-0000-0000-000091010000}"/>
    <cellStyle name="20% - Accent4 5 2 2 3" xfId="11533" xr:uid="{00000000-0005-0000-0000-000092010000}"/>
    <cellStyle name="20% - Accent4 5 2 2 4" xfId="17685" xr:uid="{00000000-0005-0000-0000-000093010000}"/>
    <cellStyle name="20% - Accent4 5 2 3" xfId="6871" xr:uid="{00000000-0005-0000-0000-000094010000}"/>
    <cellStyle name="20% - Accent4 5 2 3 2" xfId="13065" xr:uid="{00000000-0005-0000-0000-000095010000}"/>
    <cellStyle name="20% - Accent4 5 2 3 3" xfId="19217" xr:uid="{00000000-0005-0000-0000-000096010000}"/>
    <cellStyle name="20% - Accent4 5 2 4" xfId="9999" xr:uid="{00000000-0005-0000-0000-000097010000}"/>
    <cellStyle name="20% - Accent4 5 2 5" xfId="16151" xr:uid="{00000000-0005-0000-0000-000098010000}"/>
    <cellStyle name="20% - Accent4 5 3" xfId="4534" xr:uid="{00000000-0005-0000-0000-000099010000}"/>
    <cellStyle name="20% - Accent4 5 3 2" xfId="7637" xr:uid="{00000000-0005-0000-0000-00009A010000}"/>
    <cellStyle name="20% - Accent4 5 3 2 2" xfId="13830" xr:uid="{00000000-0005-0000-0000-00009B010000}"/>
    <cellStyle name="20% - Accent4 5 3 2 3" xfId="19982" xr:uid="{00000000-0005-0000-0000-00009C010000}"/>
    <cellStyle name="20% - Accent4 5 3 3" xfId="10764" xr:uid="{00000000-0005-0000-0000-00009D010000}"/>
    <cellStyle name="20% - Accent4 5 3 4" xfId="16916" xr:uid="{00000000-0005-0000-0000-00009E010000}"/>
    <cellStyle name="20% - Accent4 5 4" xfId="6102" xr:uid="{00000000-0005-0000-0000-00009F010000}"/>
    <cellStyle name="20% - Accent4 5 4 2" xfId="12296" xr:uid="{00000000-0005-0000-0000-0000A0010000}"/>
    <cellStyle name="20% - Accent4 5 4 3" xfId="18448" xr:uid="{00000000-0005-0000-0000-0000A1010000}"/>
    <cellStyle name="20% - Accent4 5 5" xfId="9230" xr:uid="{00000000-0005-0000-0000-0000A2010000}"/>
    <cellStyle name="20% - Accent4 5 6" xfId="15382" xr:uid="{00000000-0005-0000-0000-0000A3010000}"/>
    <cellStyle name="20% - Accent4 6" xfId="246" xr:uid="{00000000-0005-0000-0000-0000A4010000}"/>
    <cellStyle name="20% - Accent4 7" xfId="21546" xr:uid="{00000000-0005-0000-0000-0000A5010000}"/>
    <cellStyle name="20% - Accent4 8" xfId="21547" xr:uid="{00000000-0005-0000-0000-0000A6010000}"/>
    <cellStyle name="20% - Accent4 9" xfId="21548" xr:uid="{00000000-0005-0000-0000-0000A7010000}"/>
    <cellStyle name="20% - Accent5 10" xfId="21549" xr:uid="{00000000-0005-0000-0000-0000A8010000}"/>
    <cellStyle name="20% - Accent5 11" xfId="21550" xr:uid="{00000000-0005-0000-0000-0000A9010000}"/>
    <cellStyle name="20% - Accent5 12" xfId="21551" xr:uid="{00000000-0005-0000-0000-0000AA010000}"/>
    <cellStyle name="20% - Accent5 13" xfId="21552" xr:uid="{00000000-0005-0000-0000-0000AB010000}"/>
    <cellStyle name="20% - Accent5 14" xfId="21553" xr:uid="{00000000-0005-0000-0000-0000AC010000}"/>
    <cellStyle name="20% - Accent5 15" xfId="21554" xr:uid="{00000000-0005-0000-0000-0000AD010000}"/>
    <cellStyle name="20% - Accent5 2" xfId="247" xr:uid="{00000000-0005-0000-0000-0000AE010000}"/>
    <cellStyle name="20% - Accent5 2 2" xfId="3696" xr:uid="{00000000-0005-0000-0000-0000AF010000}"/>
    <cellStyle name="20% - Accent5 2 2 2" xfId="5321" xr:uid="{00000000-0005-0000-0000-0000B0010000}"/>
    <cellStyle name="20% - Accent5 2 2 2 2" xfId="8407" xr:uid="{00000000-0005-0000-0000-0000B1010000}"/>
    <cellStyle name="20% - Accent5 2 2 2 2 2" xfId="14600" xr:uid="{00000000-0005-0000-0000-0000B2010000}"/>
    <cellStyle name="20% - Accent5 2 2 2 2 3" xfId="20752" xr:uid="{00000000-0005-0000-0000-0000B3010000}"/>
    <cellStyle name="20% - Accent5 2 2 2 3" xfId="11534" xr:uid="{00000000-0005-0000-0000-0000B4010000}"/>
    <cellStyle name="20% - Accent5 2 2 2 4" xfId="17686" xr:uid="{00000000-0005-0000-0000-0000B5010000}"/>
    <cellStyle name="20% - Accent5 2 2 3" xfId="6872" xr:uid="{00000000-0005-0000-0000-0000B6010000}"/>
    <cellStyle name="20% - Accent5 2 2 3 2" xfId="13066" xr:uid="{00000000-0005-0000-0000-0000B7010000}"/>
    <cellStyle name="20% - Accent5 2 2 3 3" xfId="19218" xr:uid="{00000000-0005-0000-0000-0000B8010000}"/>
    <cellStyle name="20% - Accent5 2 2 4" xfId="10000" xr:uid="{00000000-0005-0000-0000-0000B9010000}"/>
    <cellStyle name="20% - Accent5 2 2 5" xfId="16152" xr:uid="{00000000-0005-0000-0000-0000BA010000}"/>
    <cellStyle name="20% - Accent5 2 3" xfId="4535" xr:uid="{00000000-0005-0000-0000-0000BB010000}"/>
    <cellStyle name="20% - Accent5 2 3 2" xfId="7638" xr:uid="{00000000-0005-0000-0000-0000BC010000}"/>
    <cellStyle name="20% - Accent5 2 3 2 2" xfId="13831" xr:uid="{00000000-0005-0000-0000-0000BD010000}"/>
    <cellStyle name="20% - Accent5 2 3 2 3" xfId="19983" xr:uid="{00000000-0005-0000-0000-0000BE010000}"/>
    <cellStyle name="20% - Accent5 2 3 3" xfId="10765" xr:uid="{00000000-0005-0000-0000-0000BF010000}"/>
    <cellStyle name="20% - Accent5 2 3 4" xfId="16917" xr:uid="{00000000-0005-0000-0000-0000C0010000}"/>
    <cellStyle name="20% - Accent5 2 4" xfId="6103" xr:uid="{00000000-0005-0000-0000-0000C1010000}"/>
    <cellStyle name="20% - Accent5 2 4 2" xfId="12297" xr:uid="{00000000-0005-0000-0000-0000C2010000}"/>
    <cellStyle name="20% - Accent5 2 4 3" xfId="18449" xr:uid="{00000000-0005-0000-0000-0000C3010000}"/>
    <cellStyle name="20% - Accent5 2 5" xfId="9231" xr:uid="{00000000-0005-0000-0000-0000C4010000}"/>
    <cellStyle name="20% - Accent5 2 6" xfId="15383" xr:uid="{00000000-0005-0000-0000-0000C5010000}"/>
    <cellStyle name="20% - Accent5 3" xfId="248" xr:uid="{00000000-0005-0000-0000-0000C6010000}"/>
    <cellStyle name="20% - Accent5 3 2" xfId="3697" xr:uid="{00000000-0005-0000-0000-0000C7010000}"/>
    <cellStyle name="20% - Accent5 3 2 2" xfId="5322" xr:uid="{00000000-0005-0000-0000-0000C8010000}"/>
    <cellStyle name="20% - Accent5 3 2 2 2" xfId="8408" xr:uid="{00000000-0005-0000-0000-0000C9010000}"/>
    <cellStyle name="20% - Accent5 3 2 2 2 2" xfId="14601" xr:uid="{00000000-0005-0000-0000-0000CA010000}"/>
    <cellStyle name="20% - Accent5 3 2 2 2 3" xfId="20753" xr:uid="{00000000-0005-0000-0000-0000CB010000}"/>
    <cellStyle name="20% - Accent5 3 2 2 3" xfId="11535" xr:uid="{00000000-0005-0000-0000-0000CC010000}"/>
    <cellStyle name="20% - Accent5 3 2 2 4" xfId="17687" xr:uid="{00000000-0005-0000-0000-0000CD010000}"/>
    <cellStyle name="20% - Accent5 3 2 3" xfId="6873" xr:uid="{00000000-0005-0000-0000-0000CE010000}"/>
    <cellStyle name="20% - Accent5 3 2 3 2" xfId="13067" xr:uid="{00000000-0005-0000-0000-0000CF010000}"/>
    <cellStyle name="20% - Accent5 3 2 3 3" xfId="19219" xr:uid="{00000000-0005-0000-0000-0000D0010000}"/>
    <cellStyle name="20% - Accent5 3 2 4" xfId="10001" xr:uid="{00000000-0005-0000-0000-0000D1010000}"/>
    <cellStyle name="20% - Accent5 3 2 5" xfId="16153" xr:uid="{00000000-0005-0000-0000-0000D2010000}"/>
    <cellStyle name="20% - Accent5 3 3" xfId="4536" xr:uid="{00000000-0005-0000-0000-0000D3010000}"/>
    <cellStyle name="20% - Accent5 3 3 2" xfId="7639" xr:uid="{00000000-0005-0000-0000-0000D4010000}"/>
    <cellStyle name="20% - Accent5 3 3 2 2" xfId="13832" xr:uid="{00000000-0005-0000-0000-0000D5010000}"/>
    <cellStyle name="20% - Accent5 3 3 2 3" xfId="19984" xr:uid="{00000000-0005-0000-0000-0000D6010000}"/>
    <cellStyle name="20% - Accent5 3 3 3" xfId="10766" xr:uid="{00000000-0005-0000-0000-0000D7010000}"/>
    <cellStyle name="20% - Accent5 3 3 4" xfId="16918" xr:uid="{00000000-0005-0000-0000-0000D8010000}"/>
    <cellStyle name="20% - Accent5 3 4" xfId="6104" xr:uid="{00000000-0005-0000-0000-0000D9010000}"/>
    <cellStyle name="20% - Accent5 3 4 2" xfId="12298" xr:uid="{00000000-0005-0000-0000-0000DA010000}"/>
    <cellStyle name="20% - Accent5 3 4 3" xfId="18450" xr:uid="{00000000-0005-0000-0000-0000DB010000}"/>
    <cellStyle name="20% - Accent5 3 5" xfId="9232" xr:uid="{00000000-0005-0000-0000-0000DC010000}"/>
    <cellStyle name="20% - Accent5 3 6" xfId="15384" xr:uid="{00000000-0005-0000-0000-0000DD010000}"/>
    <cellStyle name="20% - Accent5 4" xfId="249" xr:uid="{00000000-0005-0000-0000-0000DE010000}"/>
    <cellStyle name="20% - Accent5 4 2" xfId="3698" xr:uid="{00000000-0005-0000-0000-0000DF010000}"/>
    <cellStyle name="20% - Accent5 4 2 2" xfId="5323" xr:uid="{00000000-0005-0000-0000-0000E0010000}"/>
    <cellStyle name="20% - Accent5 4 2 2 2" xfId="8409" xr:uid="{00000000-0005-0000-0000-0000E1010000}"/>
    <cellStyle name="20% - Accent5 4 2 2 2 2" xfId="14602" xr:uid="{00000000-0005-0000-0000-0000E2010000}"/>
    <cellStyle name="20% - Accent5 4 2 2 2 3" xfId="20754" xr:uid="{00000000-0005-0000-0000-0000E3010000}"/>
    <cellStyle name="20% - Accent5 4 2 2 3" xfId="11536" xr:uid="{00000000-0005-0000-0000-0000E4010000}"/>
    <cellStyle name="20% - Accent5 4 2 2 4" xfId="17688" xr:uid="{00000000-0005-0000-0000-0000E5010000}"/>
    <cellStyle name="20% - Accent5 4 2 3" xfId="6874" xr:uid="{00000000-0005-0000-0000-0000E6010000}"/>
    <cellStyle name="20% - Accent5 4 2 3 2" xfId="13068" xr:uid="{00000000-0005-0000-0000-0000E7010000}"/>
    <cellStyle name="20% - Accent5 4 2 3 3" xfId="19220" xr:uid="{00000000-0005-0000-0000-0000E8010000}"/>
    <cellStyle name="20% - Accent5 4 2 4" xfId="10002" xr:uid="{00000000-0005-0000-0000-0000E9010000}"/>
    <cellStyle name="20% - Accent5 4 2 5" xfId="16154" xr:uid="{00000000-0005-0000-0000-0000EA010000}"/>
    <cellStyle name="20% - Accent5 4 3" xfId="4537" xr:uid="{00000000-0005-0000-0000-0000EB010000}"/>
    <cellStyle name="20% - Accent5 4 3 2" xfId="7640" xr:uid="{00000000-0005-0000-0000-0000EC010000}"/>
    <cellStyle name="20% - Accent5 4 3 2 2" xfId="13833" xr:uid="{00000000-0005-0000-0000-0000ED010000}"/>
    <cellStyle name="20% - Accent5 4 3 2 3" xfId="19985" xr:uid="{00000000-0005-0000-0000-0000EE010000}"/>
    <cellStyle name="20% - Accent5 4 3 3" xfId="10767" xr:uid="{00000000-0005-0000-0000-0000EF010000}"/>
    <cellStyle name="20% - Accent5 4 3 4" xfId="16919" xr:uid="{00000000-0005-0000-0000-0000F0010000}"/>
    <cellStyle name="20% - Accent5 4 4" xfId="6105" xr:uid="{00000000-0005-0000-0000-0000F1010000}"/>
    <cellStyle name="20% - Accent5 4 4 2" xfId="12299" xr:uid="{00000000-0005-0000-0000-0000F2010000}"/>
    <cellStyle name="20% - Accent5 4 4 3" xfId="18451" xr:uid="{00000000-0005-0000-0000-0000F3010000}"/>
    <cellStyle name="20% - Accent5 4 5" xfId="9233" xr:uid="{00000000-0005-0000-0000-0000F4010000}"/>
    <cellStyle name="20% - Accent5 4 6" xfId="15385" xr:uid="{00000000-0005-0000-0000-0000F5010000}"/>
    <cellStyle name="20% - Accent5 5" xfId="250" xr:uid="{00000000-0005-0000-0000-0000F6010000}"/>
    <cellStyle name="20% - Accent5 6" xfId="21555" xr:uid="{00000000-0005-0000-0000-0000F7010000}"/>
    <cellStyle name="20% - Accent5 7" xfId="21556" xr:uid="{00000000-0005-0000-0000-0000F8010000}"/>
    <cellStyle name="20% - Accent5 8" xfId="21557" xr:uid="{00000000-0005-0000-0000-0000F9010000}"/>
    <cellStyle name="20% - Accent5 9" xfId="21558" xr:uid="{00000000-0005-0000-0000-0000FA010000}"/>
    <cellStyle name="20% - Accent6 10" xfId="21559" xr:uid="{00000000-0005-0000-0000-0000FB010000}"/>
    <cellStyle name="20% - Accent6 11" xfId="21560" xr:uid="{00000000-0005-0000-0000-0000FC010000}"/>
    <cellStyle name="20% - Accent6 12" xfId="21561" xr:uid="{00000000-0005-0000-0000-0000FD010000}"/>
    <cellStyle name="20% - Accent6 13" xfId="21562" xr:uid="{00000000-0005-0000-0000-0000FE010000}"/>
    <cellStyle name="20% - Accent6 14" xfId="21563" xr:uid="{00000000-0005-0000-0000-0000FF010000}"/>
    <cellStyle name="20% - Accent6 15" xfId="21564" xr:uid="{00000000-0005-0000-0000-000000020000}"/>
    <cellStyle name="20% - Accent6 2" xfId="251" xr:uid="{00000000-0005-0000-0000-000001020000}"/>
    <cellStyle name="20% - Accent6 2 2" xfId="3699" xr:uid="{00000000-0005-0000-0000-000002020000}"/>
    <cellStyle name="20% - Accent6 2 2 2" xfId="5324" xr:uid="{00000000-0005-0000-0000-000003020000}"/>
    <cellStyle name="20% - Accent6 2 2 2 2" xfId="8410" xr:uid="{00000000-0005-0000-0000-000004020000}"/>
    <cellStyle name="20% - Accent6 2 2 2 2 2" xfId="14603" xr:uid="{00000000-0005-0000-0000-000005020000}"/>
    <cellStyle name="20% - Accent6 2 2 2 2 3" xfId="20755" xr:uid="{00000000-0005-0000-0000-000006020000}"/>
    <cellStyle name="20% - Accent6 2 2 2 3" xfId="11537" xr:uid="{00000000-0005-0000-0000-000007020000}"/>
    <cellStyle name="20% - Accent6 2 2 2 4" xfId="17689" xr:uid="{00000000-0005-0000-0000-000008020000}"/>
    <cellStyle name="20% - Accent6 2 2 3" xfId="6875" xr:uid="{00000000-0005-0000-0000-000009020000}"/>
    <cellStyle name="20% - Accent6 2 2 3 2" xfId="13069" xr:uid="{00000000-0005-0000-0000-00000A020000}"/>
    <cellStyle name="20% - Accent6 2 2 3 3" xfId="19221" xr:uid="{00000000-0005-0000-0000-00000B020000}"/>
    <cellStyle name="20% - Accent6 2 2 4" xfId="10003" xr:uid="{00000000-0005-0000-0000-00000C020000}"/>
    <cellStyle name="20% - Accent6 2 2 5" xfId="16155" xr:uid="{00000000-0005-0000-0000-00000D020000}"/>
    <cellStyle name="20% - Accent6 2 3" xfId="4538" xr:uid="{00000000-0005-0000-0000-00000E020000}"/>
    <cellStyle name="20% - Accent6 2 3 2" xfId="7641" xr:uid="{00000000-0005-0000-0000-00000F020000}"/>
    <cellStyle name="20% - Accent6 2 3 2 2" xfId="13834" xr:uid="{00000000-0005-0000-0000-000010020000}"/>
    <cellStyle name="20% - Accent6 2 3 2 3" xfId="19986" xr:uid="{00000000-0005-0000-0000-000011020000}"/>
    <cellStyle name="20% - Accent6 2 3 3" xfId="10768" xr:uid="{00000000-0005-0000-0000-000012020000}"/>
    <cellStyle name="20% - Accent6 2 3 4" xfId="16920" xr:uid="{00000000-0005-0000-0000-000013020000}"/>
    <cellStyle name="20% - Accent6 2 4" xfId="6106" xr:uid="{00000000-0005-0000-0000-000014020000}"/>
    <cellStyle name="20% - Accent6 2 4 2" xfId="12300" xr:uid="{00000000-0005-0000-0000-000015020000}"/>
    <cellStyle name="20% - Accent6 2 4 3" xfId="18452" xr:uid="{00000000-0005-0000-0000-000016020000}"/>
    <cellStyle name="20% - Accent6 2 5" xfId="9234" xr:uid="{00000000-0005-0000-0000-000017020000}"/>
    <cellStyle name="20% - Accent6 2 6" xfId="15386" xr:uid="{00000000-0005-0000-0000-000018020000}"/>
    <cellStyle name="20% - Accent6 3" xfId="252" xr:uid="{00000000-0005-0000-0000-000019020000}"/>
    <cellStyle name="20% - Accent6 3 2" xfId="3700" xr:uid="{00000000-0005-0000-0000-00001A020000}"/>
    <cellStyle name="20% - Accent6 3 2 2" xfId="5325" xr:uid="{00000000-0005-0000-0000-00001B020000}"/>
    <cellStyle name="20% - Accent6 3 2 2 2" xfId="8411" xr:uid="{00000000-0005-0000-0000-00001C020000}"/>
    <cellStyle name="20% - Accent6 3 2 2 2 2" xfId="14604" xr:uid="{00000000-0005-0000-0000-00001D020000}"/>
    <cellStyle name="20% - Accent6 3 2 2 2 3" xfId="20756" xr:uid="{00000000-0005-0000-0000-00001E020000}"/>
    <cellStyle name="20% - Accent6 3 2 2 3" xfId="11538" xr:uid="{00000000-0005-0000-0000-00001F020000}"/>
    <cellStyle name="20% - Accent6 3 2 2 4" xfId="17690" xr:uid="{00000000-0005-0000-0000-000020020000}"/>
    <cellStyle name="20% - Accent6 3 2 3" xfId="6876" xr:uid="{00000000-0005-0000-0000-000021020000}"/>
    <cellStyle name="20% - Accent6 3 2 3 2" xfId="13070" xr:uid="{00000000-0005-0000-0000-000022020000}"/>
    <cellStyle name="20% - Accent6 3 2 3 3" xfId="19222" xr:uid="{00000000-0005-0000-0000-000023020000}"/>
    <cellStyle name="20% - Accent6 3 2 4" xfId="10004" xr:uid="{00000000-0005-0000-0000-000024020000}"/>
    <cellStyle name="20% - Accent6 3 2 5" xfId="16156" xr:uid="{00000000-0005-0000-0000-000025020000}"/>
    <cellStyle name="20% - Accent6 3 3" xfId="4539" xr:uid="{00000000-0005-0000-0000-000026020000}"/>
    <cellStyle name="20% - Accent6 3 3 2" xfId="7642" xr:uid="{00000000-0005-0000-0000-000027020000}"/>
    <cellStyle name="20% - Accent6 3 3 2 2" xfId="13835" xr:uid="{00000000-0005-0000-0000-000028020000}"/>
    <cellStyle name="20% - Accent6 3 3 2 3" xfId="19987" xr:uid="{00000000-0005-0000-0000-000029020000}"/>
    <cellStyle name="20% - Accent6 3 3 3" xfId="10769" xr:uid="{00000000-0005-0000-0000-00002A020000}"/>
    <cellStyle name="20% - Accent6 3 3 4" xfId="16921" xr:uid="{00000000-0005-0000-0000-00002B020000}"/>
    <cellStyle name="20% - Accent6 3 4" xfId="6107" xr:uid="{00000000-0005-0000-0000-00002C020000}"/>
    <cellStyle name="20% - Accent6 3 4 2" xfId="12301" xr:uid="{00000000-0005-0000-0000-00002D020000}"/>
    <cellStyle name="20% - Accent6 3 4 3" xfId="18453" xr:uid="{00000000-0005-0000-0000-00002E020000}"/>
    <cellStyle name="20% - Accent6 3 5" xfId="9235" xr:uid="{00000000-0005-0000-0000-00002F020000}"/>
    <cellStyle name="20% - Accent6 3 6" xfId="15387" xr:uid="{00000000-0005-0000-0000-000030020000}"/>
    <cellStyle name="20% - Accent6 4" xfId="253" xr:uid="{00000000-0005-0000-0000-000031020000}"/>
    <cellStyle name="20% - Accent6 4 2" xfId="3701" xr:uid="{00000000-0005-0000-0000-000032020000}"/>
    <cellStyle name="20% - Accent6 4 2 2" xfId="5326" xr:uid="{00000000-0005-0000-0000-000033020000}"/>
    <cellStyle name="20% - Accent6 4 2 2 2" xfId="8412" xr:uid="{00000000-0005-0000-0000-000034020000}"/>
    <cellStyle name="20% - Accent6 4 2 2 2 2" xfId="14605" xr:uid="{00000000-0005-0000-0000-000035020000}"/>
    <cellStyle name="20% - Accent6 4 2 2 2 3" xfId="20757" xr:uid="{00000000-0005-0000-0000-000036020000}"/>
    <cellStyle name="20% - Accent6 4 2 2 3" xfId="11539" xr:uid="{00000000-0005-0000-0000-000037020000}"/>
    <cellStyle name="20% - Accent6 4 2 2 4" xfId="17691" xr:uid="{00000000-0005-0000-0000-000038020000}"/>
    <cellStyle name="20% - Accent6 4 2 3" xfId="6877" xr:uid="{00000000-0005-0000-0000-000039020000}"/>
    <cellStyle name="20% - Accent6 4 2 3 2" xfId="13071" xr:uid="{00000000-0005-0000-0000-00003A020000}"/>
    <cellStyle name="20% - Accent6 4 2 3 3" xfId="19223" xr:uid="{00000000-0005-0000-0000-00003B020000}"/>
    <cellStyle name="20% - Accent6 4 2 4" xfId="10005" xr:uid="{00000000-0005-0000-0000-00003C020000}"/>
    <cellStyle name="20% - Accent6 4 2 5" xfId="16157" xr:uid="{00000000-0005-0000-0000-00003D020000}"/>
    <cellStyle name="20% - Accent6 4 3" xfId="4540" xr:uid="{00000000-0005-0000-0000-00003E020000}"/>
    <cellStyle name="20% - Accent6 4 3 2" xfId="7643" xr:uid="{00000000-0005-0000-0000-00003F020000}"/>
    <cellStyle name="20% - Accent6 4 3 2 2" xfId="13836" xr:uid="{00000000-0005-0000-0000-000040020000}"/>
    <cellStyle name="20% - Accent6 4 3 2 3" xfId="19988" xr:uid="{00000000-0005-0000-0000-000041020000}"/>
    <cellStyle name="20% - Accent6 4 3 3" xfId="10770" xr:uid="{00000000-0005-0000-0000-000042020000}"/>
    <cellStyle name="20% - Accent6 4 3 4" xfId="16922" xr:uid="{00000000-0005-0000-0000-000043020000}"/>
    <cellStyle name="20% - Accent6 4 4" xfId="6108" xr:uid="{00000000-0005-0000-0000-000044020000}"/>
    <cellStyle name="20% - Accent6 4 4 2" xfId="12302" xr:uid="{00000000-0005-0000-0000-000045020000}"/>
    <cellStyle name="20% - Accent6 4 4 3" xfId="18454" xr:uid="{00000000-0005-0000-0000-000046020000}"/>
    <cellStyle name="20% - Accent6 4 5" xfId="9236" xr:uid="{00000000-0005-0000-0000-000047020000}"/>
    <cellStyle name="20% - Accent6 4 6" xfId="15388" xr:uid="{00000000-0005-0000-0000-000048020000}"/>
    <cellStyle name="20% - Accent6 5" xfId="254" xr:uid="{00000000-0005-0000-0000-000049020000}"/>
    <cellStyle name="20% - Accent6 6" xfId="21565" xr:uid="{00000000-0005-0000-0000-00004A020000}"/>
    <cellStyle name="20% - Accent6 7" xfId="21566" xr:uid="{00000000-0005-0000-0000-00004B020000}"/>
    <cellStyle name="20% - Accent6 8" xfId="21567" xr:uid="{00000000-0005-0000-0000-00004C020000}"/>
    <cellStyle name="20% - Accent6 9" xfId="21568" xr:uid="{00000000-0005-0000-0000-00004D020000}"/>
    <cellStyle name="40% - Accent1 10" xfId="21569" xr:uid="{00000000-0005-0000-0000-00004E020000}"/>
    <cellStyle name="40% - Accent1 11" xfId="21570" xr:uid="{00000000-0005-0000-0000-00004F020000}"/>
    <cellStyle name="40% - Accent1 12" xfId="21571" xr:uid="{00000000-0005-0000-0000-000050020000}"/>
    <cellStyle name="40% - Accent1 13" xfId="21572" xr:uid="{00000000-0005-0000-0000-000051020000}"/>
    <cellStyle name="40% - Accent1 14" xfId="21573" xr:uid="{00000000-0005-0000-0000-000052020000}"/>
    <cellStyle name="40% - Accent1 15" xfId="21574" xr:uid="{00000000-0005-0000-0000-000053020000}"/>
    <cellStyle name="40% - Accent1 2" xfId="255" xr:uid="{00000000-0005-0000-0000-000054020000}"/>
    <cellStyle name="40% - Accent1 2 2" xfId="3702" xr:uid="{00000000-0005-0000-0000-000055020000}"/>
    <cellStyle name="40% - Accent1 2 2 2" xfId="5327" xr:uid="{00000000-0005-0000-0000-000056020000}"/>
    <cellStyle name="40% - Accent1 2 2 2 2" xfId="8413" xr:uid="{00000000-0005-0000-0000-000057020000}"/>
    <cellStyle name="40% - Accent1 2 2 2 2 2" xfId="14606" xr:uid="{00000000-0005-0000-0000-000058020000}"/>
    <cellStyle name="40% - Accent1 2 2 2 2 3" xfId="20758" xr:uid="{00000000-0005-0000-0000-000059020000}"/>
    <cellStyle name="40% - Accent1 2 2 2 3" xfId="11540" xr:uid="{00000000-0005-0000-0000-00005A020000}"/>
    <cellStyle name="40% - Accent1 2 2 2 4" xfId="17692" xr:uid="{00000000-0005-0000-0000-00005B020000}"/>
    <cellStyle name="40% - Accent1 2 2 3" xfId="6878" xr:uid="{00000000-0005-0000-0000-00005C020000}"/>
    <cellStyle name="40% - Accent1 2 2 3 2" xfId="13072" xr:uid="{00000000-0005-0000-0000-00005D020000}"/>
    <cellStyle name="40% - Accent1 2 2 3 3" xfId="19224" xr:uid="{00000000-0005-0000-0000-00005E020000}"/>
    <cellStyle name="40% - Accent1 2 2 4" xfId="10006" xr:uid="{00000000-0005-0000-0000-00005F020000}"/>
    <cellStyle name="40% - Accent1 2 2 5" xfId="16158" xr:uid="{00000000-0005-0000-0000-000060020000}"/>
    <cellStyle name="40% - Accent1 2 3" xfId="4541" xr:uid="{00000000-0005-0000-0000-000061020000}"/>
    <cellStyle name="40% - Accent1 2 3 2" xfId="7644" xr:uid="{00000000-0005-0000-0000-000062020000}"/>
    <cellStyle name="40% - Accent1 2 3 2 2" xfId="13837" xr:uid="{00000000-0005-0000-0000-000063020000}"/>
    <cellStyle name="40% - Accent1 2 3 2 3" xfId="19989" xr:uid="{00000000-0005-0000-0000-000064020000}"/>
    <cellStyle name="40% - Accent1 2 3 3" xfId="10771" xr:uid="{00000000-0005-0000-0000-000065020000}"/>
    <cellStyle name="40% - Accent1 2 3 4" xfId="16923" xr:uid="{00000000-0005-0000-0000-000066020000}"/>
    <cellStyle name="40% - Accent1 2 4" xfId="6109" xr:uid="{00000000-0005-0000-0000-000067020000}"/>
    <cellStyle name="40% - Accent1 2 4 2" xfId="12303" xr:uid="{00000000-0005-0000-0000-000068020000}"/>
    <cellStyle name="40% - Accent1 2 4 3" xfId="18455" xr:uid="{00000000-0005-0000-0000-000069020000}"/>
    <cellStyle name="40% - Accent1 2 5" xfId="9237" xr:uid="{00000000-0005-0000-0000-00006A020000}"/>
    <cellStyle name="40% - Accent1 2 6" xfId="15389" xr:uid="{00000000-0005-0000-0000-00006B020000}"/>
    <cellStyle name="40% - Accent1 3" xfId="256" xr:uid="{00000000-0005-0000-0000-00006C020000}"/>
    <cellStyle name="40% - Accent1 3 2" xfId="3703" xr:uid="{00000000-0005-0000-0000-00006D020000}"/>
    <cellStyle name="40% - Accent1 3 2 2" xfId="5328" xr:uid="{00000000-0005-0000-0000-00006E020000}"/>
    <cellStyle name="40% - Accent1 3 2 2 2" xfId="8414" xr:uid="{00000000-0005-0000-0000-00006F020000}"/>
    <cellStyle name="40% - Accent1 3 2 2 2 2" xfId="14607" xr:uid="{00000000-0005-0000-0000-000070020000}"/>
    <cellStyle name="40% - Accent1 3 2 2 2 3" xfId="20759" xr:uid="{00000000-0005-0000-0000-000071020000}"/>
    <cellStyle name="40% - Accent1 3 2 2 3" xfId="11541" xr:uid="{00000000-0005-0000-0000-000072020000}"/>
    <cellStyle name="40% - Accent1 3 2 2 4" xfId="17693" xr:uid="{00000000-0005-0000-0000-000073020000}"/>
    <cellStyle name="40% - Accent1 3 2 3" xfId="6879" xr:uid="{00000000-0005-0000-0000-000074020000}"/>
    <cellStyle name="40% - Accent1 3 2 3 2" xfId="13073" xr:uid="{00000000-0005-0000-0000-000075020000}"/>
    <cellStyle name="40% - Accent1 3 2 3 3" xfId="19225" xr:uid="{00000000-0005-0000-0000-000076020000}"/>
    <cellStyle name="40% - Accent1 3 2 4" xfId="10007" xr:uid="{00000000-0005-0000-0000-000077020000}"/>
    <cellStyle name="40% - Accent1 3 2 5" xfId="16159" xr:uid="{00000000-0005-0000-0000-000078020000}"/>
    <cellStyle name="40% - Accent1 3 3" xfId="4542" xr:uid="{00000000-0005-0000-0000-000079020000}"/>
    <cellStyle name="40% - Accent1 3 3 2" xfId="7645" xr:uid="{00000000-0005-0000-0000-00007A020000}"/>
    <cellStyle name="40% - Accent1 3 3 2 2" xfId="13838" xr:uid="{00000000-0005-0000-0000-00007B020000}"/>
    <cellStyle name="40% - Accent1 3 3 2 3" xfId="19990" xr:uid="{00000000-0005-0000-0000-00007C020000}"/>
    <cellStyle name="40% - Accent1 3 3 3" xfId="10772" xr:uid="{00000000-0005-0000-0000-00007D020000}"/>
    <cellStyle name="40% - Accent1 3 3 4" xfId="16924" xr:uid="{00000000-0005-0000-0000-00007E020000}"/>
    <cellStyle name="40% - Accent1 3 4" xfId="6110" xr:uid="{00000000-0005-0000-0000-00007F020000}"/>
    <cellStyle name="40% - Accent1 3 4 2" xfId="12304" xr:uid="{00000000-0005-0000-0000-000080020000}"/>
    <cellStyle name="40% - Accent1 3 4 3" xfId="18456" xr:uid="{00000000-0005-0000-0000-000081020000}"/>
    <cellStyle name="40% - Accent1 3 5" xfId="9238" xr:uid="{00000000-0005-0000-0000-000082020000}"/>
    <cellStyle name="40% - Accent1 3 6" xfId="15390" xr:uid="{00000000-0005-0000-0000-000083020000}"/>
    <cellStyle name="40% - Accent1 4" xfId="257" xr:uid="{00000000-0005-0000-0000-000084020000}"/>
    <cellStyle name="40% - Accent1 4 2" xfId="3704" xr:uid="{00000000-0005-0000-0000-000085020000}"/>
    <cellStyle name="40% - Accent1 4 2 2" xfId="5329" xr:uid="{00000000-0005-0000-0000-000086020000}"/>
    <cellStyle name="40% - Accent1 4 2 2 2" xfId="8415" xr:uid="{00000000-0005-0000-0000-000087020000}"/>
    <cellStyle name="40% - Accent1 4 2 2 2 2" xfId="14608" xr:uid="{00000000-0005-0000-0000-000088020000}"/>
    <cellStyle name="40% - Accent1 4 2 2 2 3" xfId="20760" xr:uid="{00000000-0005-0000-0000-000089020000}"/>
    <cellStyle name="40% - Accent1 4 2 2 3" xfId="11542" xr:uid="{00000000-0005-0000-0000-00008A020000}"/>
    <cellStyle name="40% - Accent1 4 2 2 4" xfId="17694" xr:uid="{00000000-0005-0000-0000-00008B020000}"/>
    <cellStyle name="40% - Accent1 4 2 3" xfId="6880" xr:uid="{00000000-0005-0000-0000-00008C020000}"/>
    <cellStyle name="40% - Accent1 4 2 3 2" xfId="13074" xr:uid="{00000000-0005-0000-0000-00008D020000}"/>
    <cellStyle name="40% - Accent1 4 2 3 3" xfId="19226" xr:uid="{00000000-0005-0000-0000-00008E020000}"/>
    <cellStyle name="40% - Accent1 4 2 4" xfId="10008" xr:uid="{00000000-0005-0000-0000-00008F020000}"/>
    <cellStyle name="40% - Accent1 4 2 5" xfId="16160" xr:uid="{00000000-0005-0000-0000-000090020000}"/>
    <cellStyle name="40% - Accent1 4 3" xfId="4543" xr:uid="{00000000-0005-0000-0000-000091020000}"/>
    <cellStyle name="40% - Accent1 4 3 2" xfId="7646" xr:uid="{00000000-0005-0000-0000-000092020000}"/>
    <cellStyle name="40% - Accent1 4 3 2 2" xfId="13839" xr:uid="{00000000-0005-0000-0000-000093020000}"/>
    <cellStyle name="40% - Accent1 4 3 2 3" xfId="19991" xr:uid="{00000000-0005-0000-0000-000094020000}"/>
    <cellStyle name="40% - Accent1 4 3 3" xfId="10773" xr:uid="{00000000-0005-0000-0000-000095020000}"/>
    <cellStyle name="40% - Accent1 4 3 4" xfId="16925" xr:uid="{00000000-0005-0000-0000-000096020000}"/>
    <cellStyle name="40% - Accent1 4 4" xfId="6111" xr:uid="{00000000-0005-0000-0000-000097020000}"/>
    <cellStyle name="40% - Accent1 4 4 2" xfId="12305" xr:uid="{00000000-0005-0000-0000-000098020000}"/>
    <cellStyle name="40% - Accent1 4 4 3" xfId="18457" xr:uid="{00000000-0005-0000-0000-000099020000}"/>
    <cellStyle name="40% - Accent1 4 5" xfId="9239" xr:uid="{00000000-0005-0000-0000-00009A020000}"/>
    <cellStyle name="40% - Accent1 4 6" xfId="15391" xr:uid="{00000000-0005-0000-0000-00009B020000}"/>
    <cellStyle name="40% - Accent1 5" xfId="258" xr:uid="{00000000-0005-0000-0000-00009C020000}"/>
    <cellStyle name="40% - Accent1 5 2" xfId="3705" xr:uid="{00000000-0005-0000-0000-00009D020000}"/>
    <cellStyle name="40% - Accent1 5 2 2" xfId="5330" xr:uid="{00000000-0005-0000-0000-00009E020000}"/>
    <cellStyle name="40% - Accent1 5 2 2 2" xfId="8416" xr:uid="{00000000-0005-0000-0000-00009F020000}"/>
    <cellStyle name="40% - Accent1 5 2 2 2 2" xfId="14609" xr:uid="{00000000-0005-0000-0000-0000A0020000}"/>
    <cellStyle name="40% - Accent1 5 2 2 2 3" xfId="20761" xr:uid="{00000000-0005-0000-0000-0000A1020000}"/>
    <cellStyle name="40% - Accent1 5 2 2 3" xfId="11543" xr:uid="{00000000-0005-0000-0000-0000A2020000}"/>
    <cellStyle name="40% - Accent1 5 2 2 4" xfId="17695" xr:uid="{00000000-0005-0000-0000-0000A3020000}"/>
    <cellStyle name="40% - Accent1 5 2 3" xfId="6881" xr:uid="{00000000-0005-0000-0000-0000A4020000}"/>
    <cellStyle name="40% - Accent1 5 2 3 2" xfId="13075" xr:uid="{00000000-0005-0000-0000-0000A5020000}"/>
    <cellStyle name="40% - Accent1 5 2 3 3" xfId="19227" xr:uid="{00000000-0005-0000-0000-0000A6020000}"/>
    <cellStyle name="40% - Accent1 5 2 4" xfId="10009" xr:uid="{00000000-0005-0000-0000-0000A7020000}"/>
    <cellStyle name="40% - Accent1 5 2 5" xfId="16161" xr:uid="{00000000-0005-0000-0000-0000A8020000}"/>
    <cellStyle name="40% - Accent1 5 3" xfId="4544" xr:uid="{00000000-0005-0000-0000-0000A9020000}"/>
    <cellStyle name="40% - Accent1 5 3 2" xfId="7647" xr:uid="{00000000-0005-0000-0000-0000AA020000}"/>
    <cellStyle name="40% - Accent1 5 3 2 2" xfId="13840" xr:uid="{00000000-0005-0000-0000-0000AB020000}"/>
    <cellStyle name="40% - Accent1 5 3 2 3" xfId="19992" xr:uid="{00000000-0005-0000-0000-0000AC020000}"/>
    <cellStyle name="40% - Accent1 5 3 3" xfId="10774" xr:uid="{00000000-0005-0000-0000-0000AD020000}"/>
    <cellStyle name="40% - Accent1 5 3 4" xfId="16926" xr:uid="{00000000-0005-0000-0000-0000AE020000}"/>
    <cellStyle name="40% - Accent1 5 4" xfId="6112" xr:uid="{00000000-0005-0000-0000-0000AF020000}"/>
    <cellStyle name="40% - Accent1 5 4 2" xfId="12306" xr:uid="{00000000-0005-0000-0000-0000B0020000}"/>
    <cellStyle name="40% - Accent1 5 4 3" xfId="18458" xr:uid="{00000000-0005-0000-0000-0000B1020000}"/>
    <cellStyle name="40% - Accent1 5 5" xfId="9240" xr:uid="{00000000-0005-0000-0000-0000B2020000}"/>
    <cellStyle name="40% - Accent1 5 6" xfId="15392" xr:uid="{00000000-0005-0000-0000-0000B3020000}"/>
    <cellStyle name="40% - Accent1 6" xfId="259" xr:uid="{00000000-0005-0000-0000-0000B4020000}"/>
    <cellStyle name="40% - Accent1 7" xfId="21575" xr:uid="{00000000-0005-0000-0000-0000B5020000}"/>
    <cellStyle name="40% - Accent1 8" xfId="21576" xr:uid="{00000000-0005-0000-0000-0000B6020000}"/>
    <cellStyle name="40% - Accent1 9" xfId="21577" xr:uid="{00000000-0005-0000-0000-0000B7020000}"/>
    <cellStyle name="40% - Accent2 10" xfId="21578" xr:uid="{00000000-0005-0000-0000-0000B8020000}"/>
    <cellStyle name="40% - Accent2 11" xfId="21579" xr:uid="{00000000-0005-0000-0000-0000B9020000}"/>
    <cellStyle name="40% - Accent2 12" xfId="21580" xr:uid="{00000000-0005-0000-0000-0000BA020000}"/>
    <cellStyle name="40% - Accent2 13" xfId="21581" xr:uid="{00000000-0005-0000-0000-0000BB020000}"/>
    <cellStyle name="40% - Accent2 14" xfId="21582" xr:uid="{00000000-0005-0000-0000-0000BC020000}"/>
    <cellStyle name="40% - Accent2 15" xfId="21583" xr:uid="{00000000-0005-0000-0000-0000BD020000}"/>
    <cellStyle name="40% - Accent2 2" xfId="260" xr:uid="{00000000-0005-0000-0000-0000BE020000}"/>
    <cellStyle name="40% - Accent2 2 2" xfId="3706" xr:uid="{00000000-0005-0000-0000-0000BF020000}"/>
    <cellStyle name="40% - Accent2 2 2 2" xfId="5331" xr:uid="{00000000-0005-0000-0000-0000C0020000}"/>
    <cellStyle name="40% - Accent2 2 2 2 2" xfId="8417" xr:uid="{00000000-0005-0000-0000-0000C1020000}"/>
    <cellStyle name="40% - Accent2 2 2 2 2 2" xfId="14610" xr:uid="{00000000-0005-0000-0000-0000C2020000}"/>
    <cellStyle name="40% - Accent2 2 2 2 2 3" xfId="20762" xr:uid="{00000000-0005-0000-0000-0000C3020000}"/>
    <cellStyle name="40% - Accent2 2 2 2 3" xfId="11544" xr:uid="{00000000-0005-0000-0000-0000C4020000}"/>
    <cellStyle name="40% - Accent2 2 2 2 4" xfId="17696" xr:uid="{00000000-0005-0000-0000-0000C5020000}"/>
    <cellStyle name="40% - Accent2 2 2 3" xfId="6882" xr:uid="{00000000-0005-0000-0000-0000C6020000}"/>
    <cellStyle name="40% - Accent2 2 2 3 2" xfId="13076" xr:uid="{00000000-0005-0000-0000-0000C7020000}"/>
    <cellStyle name="40% - Accent2 2 2 3 3" xfId="19228" xr:uid="{00000000-0005-0000-0000-0000C8020000}"/>
    <cellStyle name="40% - Accent2 2 2 4" xfId="10010" xr:uid="{00000000-0005-0000-0000-0000C9020000}"/>
    <cellStyle name="40% - Accent2 2 2 5" xfId="16162" xr:uid="{00000000-0005-0000-0000-0000CA020000}"/>
    <cellStyle name="40% - Accent2 2 3" xfId="4545" xr:uid="{00000000-0005-0000-0000-0000CB020000}"/>
    <cellStyle name="40% - Accent2 2 3 2" xfId="7648" xr:uid="{00000000-0005-0000-0000-0000CC020000}"/>
    <cellStyle name="40% - Accent2 2 3 2 2" xfId="13841" xr:uid="{00000000-0005-0000-0000-0000CD020000}"/>
    <cellStyle name="40% - Accent2 2 3 2 3" xfId="19993" xr:uid="{00000000-0005-0000-0000-0000CE020000}"/>
    <cellStyle name="40% - Accent2 2 3 3" xfId="10775" xr:uid="{00000000-0005-0000-0000-0000CF020000}"/>
    <cellStyle name="40% - Accent2 2 3 4" xfId="16927" xr:uid="{00000000-0005-0000-0000-0000D0020000}"/>
    <cellStyle name="40% - Accent2 2 4" xfId="6113" xr:uid="{00000000-0005-0000-0000-0000D1020000}"/>
    <cellStyle name="40% - Accent2 2 4 2" xfId="12307" xr:uid="{00000000-0005-0000-0000-0000D2020000}"/>
    <cellStyle name="40% - Accent2 2 4 3" xfId="18459" xr:uid="{00000000-0005-0000-0000-0000D3020000}"/>
    <cellStyle name="40% - Accent2 2 5" xfId="9241" xr:uid="{00000000-0005-0000-0000-0000D4020000}"/>
    <cellStyle name="40% - Accent2 2 6" xfId="15393" xr:uid="{00000000-0005-0000-0000-0000D5020000}"/>
    <cellStyle name="40% - Accent2 3" xfId="261" xr:uid="{00000000-0005-0000-0000-0000D6020000}"/>
    <cellStyle name="40% - Accent2 3 2" xfId="3707" xr:uid="{00000000-0005-0000-0000-0000D7020000}"/>
    <cellStyle name="40% - Accent2 3 2 2" xfId="5332" xr:uid="{00000000-0005-0000-0000-0000D8020000}"/>
    <cellStyle name="40% - Accent2 3 2 2 2" xfId="8418" xr:uid="{00000000-0005-0000-0000-0000D9020000}"/>
    <cellStyle name="40% - Accent2 3 2 2 2 2" xfId="14611" xr:uid="{00000000-0005-0000-0000-0000DA020000}"/>
    <cellStyle name="40% - Accent2 3 2 2 2 3" xfId="20763" xr:uid="{00000000-0005-0000-0000-0000DB020000}"/>
    <cellStyle name="40% - Accent2 3 2 2 3" xfId="11545" xr:uid="{00000000-0005-0000-0000-0000DC020000}"/>
    <cellStyle name="40% - Accent2 3 2 2 4" xfId="17697" xr:uid="{00000000-0005-0000-0000-0000DD020000}"/>
    <cellStyle name="40% - Accent2 3 2 3" xfId="6883" xr:uid="{00000000-0005-0000-0000-0000DE020000}"/>
    <cellStyle name="40% - Accent2 3 2 3 2" xfId="13077" xr:uid="{00000000-0005-0000-0000-0000DF020000}"/>
    <cellStyle name="40% - Accent2 3 2 3 3" xfId="19229" xr:uid="{00000000-0005-0000-0000-0000E0020000}"/>
    <cellStyle name="40% - Accent2 3 2 4" xfId="10011" xr:uid="{00000000-0005-0000-0000-0000E1020000}"/>
    <cellStyle name="40% - Accent2 3 2 5" xfId="16163" xr:uid="{00000000-0005-0000-0000-0000E2020000}"/>
    <cellStyle name="40% - Accent2 3 3" xfId="4546" xr:uid="{00000000-0005-0000-0000-0000E3020000}"/>
    <cellStyle name="40% - Accent2 3 3 2" xfId="7649" xr:uid="{00000000-0005-0000-0000-0000E4020000}"/>
    <cellStyle name="40% - Accent2 3 3 2 2" xfId="13842" xr:uid="{00000000-0005-0000-0000-0000E5020000}"/>
    <cellStyle name="40% - Accent2 3 3 2 3" xfId="19994" xr:uid="{00000000-0005-0000-0000-0000E6020000}"/>
    <cellStyle name="40% - Accent2 3 3 3" xfId="10776" xr:uid="{00000000-0005-0000-0000-0000E7020000}"/>
    <cellStyle name="40% - Accent2 3 3 4" xfId="16928" xr:uid="{00000000-0005-0000-0000-0000E8020000}"/>
    <cellStyle name="40% - Accent2 3 4" xfId="6114" xr:uid="{00000000-0005-0000-0000-0000E9020000}"/>
    <cellStyle name="40% - Accent2 3 4 2" xfId="12308" xr:uid="{00000000-0005-0000-0000-0000EA020000}"/>
    <cellStyle name="40% - Accent2 3 4 3" xfId="18460" xr:uid="{00000000-0005-0000-0000-0000EB020000}"/>
    <cellStyle name="40% - Accent2 3 5" xfId="9242" xr:uid="{00000000-0005-0000-0000-0000EC020000}"/>
    <cellStyle name="40% - Accent2 3 6" xfId="15394" xr:uid="{00000000-0005-0000-0000-0000ED020000}"/>
    <cellStyle name="40% - Accent2 4" xfId="262" xr:uid="{00000000-0005-0000-0000-0000EE020000}"/>
    <cellStyle name="40% - Accent2 4 2" xfId="3708" xr:uid="{00000000-0005-0000-0000-0000EF020000}"/>
    <cellStyle name="40% - Accent2 4 2 2" xfId="5333" xr:uid="{00000000-0005-0000-0000-0000F0020000}"/>
    <cellStyle name="40% - Accent2 4 2 2 2" xfId="8419" xr:uid="{00000000-0005-0000-0000-0000F1020000}"/>
    <cellStyle name="40% - Accent2 4 2 2 2 2" xfId="14612" xr:uid="{00000000-0005-0000-0000-0000F2020000}"/>
    <cellStyle name="40% - Accent2 4 2 2 2 3" xfId="20764" xr:uid="{00000000-0005-0000-0000-0000F3020000}"/>
    <cellStyle name="40% - Accent2 4 2 2 3" xfId="11546" xr:uid="{00000000-0005-0000-0000-0000F4020000}"/>
    <cellStyle name="40% - Accent2 4 2 2 4" xfId="17698" xr:uid="{00000000-0005-0000-0000-0000F5020000}"/>
    <cellStyle name="40% - Accent2 4 2 3" xfId="6884" xr:uid="{00000000-0005-0000-0000-0000F6020000}"/>
    <cellStyle name="40% - Accent2 4 2 3 2" xfId="13078" xr:uid="{00000000-0005-0000-0000-0000F7020000}"/>
    <cellStyle name="40% - Accent2 4 2 3 3" xfId="19230" xr:uid="{00000000-0005-0000-0000-0000F8020000}"/>
    <cellStyle name="40% - Accent2 4 2 4" xfId="10012" xr:uid="{00000000-0005-0000-0000-0000F9020000}"/>
    <cellStyle name="40% - Accent2 4 2 5" xfId="16164" xr:uid="{00000000-0005-0000-0000-0000FA020000}"/>
    <cellStyle name="40% - Accent2 4 3" xfId="4547" xr:uid="{00000000-0005-0000-0000-0000FB020000}"/>
    <cellStyle name="40% - Accent2 4 3 2" xfId="7650" xr:uid="{00000000-0005-0000-0000-0000FC020000}"/>
    <cellStyle name="40% - Accent2 4 3 2 2" xfId="13843" xr:uid="{00000000-0005-0000-0000-0000FD020000}"/>
    <cellStyle name="40% - Accent2 4 3 2 3" xfId="19995" xr:uid="{00000000-0005-0000-0000-0000FE020000}"/>
    <cellStyle name="40% - Accent2 4 3 3" xfId="10777" xr:uid="{00000000-0005-0000-0000-0000FF020000}"/>
    <cellStyle name="40% - Accent2 4 3 4" xfId="16929" xr:uid="{00000000-0005-0000-0000-000000030000}"/>
    <cellStyle name="40% - Accent2 4 4" xfId="6115" xr:uid="{00000000-0005-0000-0000-000001030000}"/>
    <cellStyle name="40% - Accent2 4 4 2" xfId="12309" xr:uid="{00000000-0005-0000-0000-000002030000}"/>
    <cellStyle name="40% - Accent2 4 4 3" xfId="18461" xr:uid="{00000000-0005-0000-0000-000003030000}"/>
    <cellStyle name="40% - Accent2 4 5" xfId="9243" xr:uid="{00000000-0005-0000-0000-000004030000}"/>
    <cellStyle name="40% - Accent2 4 6" xfId="15395" xr:uid="{00000000-0005-0000-0000-000005030000}"/>
    <cellStyle name="40% - Accent2 5" xfId="263" xr:uid="{00000000-0005-0000-0000-000006030000}"/>
    <cellStyle name="40% - Accent2 6" xfId="21584" xr:uid="{00000000-0005-0000-0000-000007030000}"/>
    <cellStyle name="40% - Accent2 7" xfId="21585" xr:uid="{00000000-0005-0000-0000-000008030000}"/>
    <cellStyle name="40% - Accent2 8" xfId="21586" xr:uid="{00000000-0005-0000-0000-000009030000}"/>
    <cellStyle name="40% - Accent2 9" xfId="21587" xr:uid="{00000000-0005-0000-0000-00000A030000}"/>
    <cellStyle name="40% - Accent3 10" xfId="21588" xr:uid="{00000000-0005-0000-0000-00000B030000}"/>
    <cellStyle name="40% - Accent3 11" xfId="21589" xr:uid="{00000000-0005-0000-0000-00000C030000}"/>
    <cellStyle name="40% - Accent3 12" xfId="21590" xr:uid="{00000000-0005-0000-0000-00000D030000}"/>
    <cellStyle name="40% - Accent3 13" xfId="21591" xr:uid="{00000000-0005-0000-0000-00000E030000}"/>
    <cellStyle name="40% - Accent3 14" xfId="21592" xr:uid="{00000000-0005-0000-0000-00000F030000}"/>
    <cellStyle name="40% - Accent3 15" xfId="21593" xr:uid="{00000000-0005-0000-0000-000010030000}"/>
    <cellStyle name="40% - Accent3 2" xfId="264" xr:uid="{00000000-0005-0000-0000-000011030000}"/>
    <cellStyle name="40% - Accent3 2 2" xfId="3709" xr:uid="{00000000-0005-0000-0000-000012030000}"/>
    <cellStyle name="40% - Accent3 2 2 2" xfId="5334" xr:uid="{00000000-0005-0000-0000-000013030000}"/>
    <cellStyle name="40% - Accent3 2 2 2 2" xfId="8420" xr:uid="{00000000-0005-0000-0000-000014030000}"/>
    <cellStyle name="40% - Accent3 2 2 2 2 2" xfId="14613" xr:uid="{00000000-0005-0000-0000-000015030000}"/>
    <cellStyle name="40% - Accent3 2 2 2 2 3" xfId="20765" xr:uid="{00000000-0005-0000-0000-000016030000}"/>
    <cellStyle name="40% - Accent3 2 2 2 3" xfId="11547" xr:uid="{00000000-0005-0000-0000-000017030000}"/>
    <cellStyle name="40% - Accent3 2 2 2 4" xfId="17699" xr:uid="{00000000-0005-0000-0000-000018030000}"/>
    <cellStyle name="40% - Accent3 2 2 3" xfId="6885" xr:uid="{00000000-0005-0000-0000-000019030000}"/>
    <cellStyle name="40% - Accent3 2 2 3 2" xfId="13079" xr:uid="{00000000-0005-0000-0000-00001A030000}"/>
    <cellStyle name="40% - Accent3 2 2 3 3" xfId="19231" xr:uid="{00000000-0005-0000-0000-00001B030000}"/>
    <cellStyle name="40% - Accent3 2 2 4" xfId="10013" xr:uid="{00000000-0005-0000-0000-00001C030000}"/>
    <cellStyle name="40% - Accent3 2 2 5" xfId="16165" xr:uid="{00000000-0005-0000-0000-00001D030000}"/>
    <cellStyle name="40% - Accent3 2 3" xfId="4548" xr:uid="{00000000-0005-0000-0000-00001E030000}"/>
    <cellStyle name="40% - Accent3 2 3 2" xfId="7651" xr:uid="{00000000-0005-0000-0000-00001F030000}"/>
    <cellStyle name="40% - Accent3 2 3 2 2" xfId="13844" xr:uid="{00000000-0005-0000-0000-000020030000}"/>
    <cellStyle name="40% - Accent3 2 3 2 3" xfId="19996" xr:uid="{00000000-0005-0000-0000-000021030000}"/>
    <cellStyle name="40% - Accent3 2 3 3" xfId="10778" xr:uid="{00000000-0005-0000-0000-000022030000}"/>
    <cellStyle name="40% - Accent3 2 3 4" xfId="16930" xr:uid="{00000000-0005-0000-0000-000023030000}"/>
    <cellStyle name="40% - Accent3 2 4" xfId="6116" xr:uid="{00000000-0005-0000-0000-000024030000}"/>
    <cellStyle name="40% - Accent3 2 4 2" xfId="12310" xr:uid="{00000000-0005-0000-0000-000025030000}"/>
    <cellStyle name="40% - Accent3 2 4 3" xfId="18462" xr:uid="{00000000-0005-0000-0000-000026030000}"/>
    <cellStyle name="40% - Accent3 2 5" xfId="9244" xr:uid="{00000000-0005-0000-0000-000027030000}"/>
    <cellStyle name="40% - Accent3 2 6" xfId="15396" xr:uid="{00000000-0005-0000-0000-000028030000}"/>
    <cellStyle name="40% - Accent3 3" xfId="265" xr:uid="{00000000-0005-0000-0000-000029030000}"/>
    <cellStyle name="40% - Accent3 3 2" xfId="3710" xr:uid="{00000000-0005-0000-0000-00002A030000}"/>
    <cellStyle name="40% - Accent3 3 2 2" xfId="5335" xr:uid="{00000000-0005-0000-0000-00002B030000}"/>
    <cellStyle name="40% - Accent3 3 2 2 2" xfId="8421" xr:uid="{00000000-0005-0000-0000-00002C030000}"/>
    <cellStyle name="40% - Accent3 3 2 2 2 2" xfId="14614" xr:uid="{00000000-0005-0000-0000-00002D030000}"/>
    <cellStyle name="40% - Accent3 3 2 2 2 3" xfId="20766" xr:uid="{00000000-0005-0000-0000-00002E030000}"/>
    <cellStyle name="40% - Accent3 3 2 2 3" xfId="11548" xr:uid="{00000000-0005-0000-0000-00002F030000}"/>
    <cellStyle name="40% - Accent3 3 2 2 4" xfId="17700" xr:uid="{00000000-0005-0000-0000-000030030000}"/>
    <cellStyle name="40% - Accent3 3 2 3" xfId="6886" xr:uid="{00000000-0005-0000-0000-000031030000}"/>
    <cellStyle name="40% - Accent3 3 2 3 2" xfId="13080" xr:uid="{00000000-0005-0000-0000-000032030000}"/>
    <cellStyle name="40% - Accent3 3 2 3 3" xfId="19232" xr:uid="{00000000-0005-0000-0000-000033030000}"/>
    <cellStyle name="40% - Accent3 3 2 4" xfId="10014" xr:uid="{00000000-0005-0000-0000-000034030000}"/>
    <cellStyle name="40% - Accent3 3 2 5" xfId="16166" xr:uid="{00000000-0005-0000-0000-000035030000}"/>
    <cellStyle name="40% - Accent3 3 3" xfId="4549" xr:uid="{00000000-0005-0000-0000-000036030000}"/>
    <cellStyle name="40% - Accent3 3 3 2" xfId="7652" xr:uid="{00000000-0005-0000-0000-000037030000}"/>
    <cellStyle name="40% - Accent3 3 3 2 2" xfId="13845" xr:uid="{00000000-0005-0000-0000-000038030000}"/>
    <cellStyle name="40% - Accent3 3 3 2 3" xfId="19997" xr:uid="{00000000-0005-0000-0000-000039030000}"/>
    <cellStyle name="40% - Accent3 3 3 3" xfId="10779" xr:uid="{00000000-0005-0000-0000-00003A030000}"/>
    <cellStyle name="40% - Accent3 3 3 4" xfId="16931" xr:uid="{00000000-0005-0000-0000-00003B030000}"/>
    <cellStyle name="40% - Accent3 3 4" xfId="6117" xr:uid="{00000000-0005-0000-0000-00003C030000}"/>
    <cellStyle name="40% - Accent3 3 4 2" xfId="12311" xr:uid="{00000000-0005-0000-0000-00003D030000}"/>
    <cellStyle name="40% - Accent3 3 4 3" xfId="18463" xr:uid="{00000000-0005-0000-0000-00003E030000}"/>
    <cellStyle name="40% - Accent3 3 5" xfId="9245" xr:uid="{00000000-0005-0000-0000-00003F030000}"/>
    <cellStyle name="40% - Accent3 3 6" xfId="15397" xr:uid="{00000000-0005-0000-0000-000040030000}"/>
    <cellStyle name="40% - Accent3 4" xfId="266" xr:uid="{00000000-0005-0000-0000-000041030000}"/>
    <cellStyle name="40% - Accent3 4 2" xfId="3711" xr:uid="{00000000-0005-0000-0000-000042030000}"/>
    <cellStyle name="40% - Accent3 4 2 2" xfId="5336" xr:uid="{00000000-0005-0000-0000-000043030000}"/>
    <cellStyle name="40% - Accent3 4 2 2 2" xfId="8422" xr:uid="{00000000-0005-0000-0000-000044030000}"/>
    <cellStyle name="40% - Accent3 4 2 2 2 2" xfId="14615" xr:uid="{00000000-0005-0000-0000-000045030000}"/>
    <cellStyle name="40% - Accent3 4 2 2 2 3" xfId="20767" xr:uid="{00000000-0005-0000-0000-000046030000}"/>
    <cellStyle name="40% - Accent3 4 2 2 3" xfId="11549" xr:uid="{00000000-0005-0000-0000-000047030000}"/>
    <cellStyle name="40% - Accent3 4 2 2 4" xfId="17701" xr:uid="{00000000-0005-0000-0000-000048030000}"/>
    <cellStyle name="40% - Accent3 4 2 3" xfId="6887" xr:uid="{00000000-0005-0000-0000-000049030000}"/>
    <cellStyle name="40% - Accent3 4 2 3 2" xfId="13081" xr:uid="{00000000-0005-0000-0000-00004A030000}"/>
    <cellStyle name="40% - Accent3 4 2 3 3" xfId="19233" xr:uid="{00000000-0005-0000-0000-00004B030000}"/>
    <cellStyle name="40% - Accent3 4 2 4" xfId="10015" xr:uid="{00000000-0005-0000-0000-00004C030000}"/>
    <cellStyle name="40% - Accent3 4 2 5" xfId="16167" xr:uid="{00000000-0005-0000-0000-00004D030000}"/>
    <cellStyle name="40% - Accent3 4 3" xfId="4550" xr:uid="{00000000-0005-0000-0000-00004E030000}"/>
    <cellStyle name="40% - Accent3 4 3 2" xfId="7653" xr:uid="{00000000-0005-0000-0000-00004F030000}"/>
    <cellStyle name="40% - Accent3 4 3 2 2" xfId="13846" xr:uid="{00000000-0005-0000-0000-000050030000}"/>
    <cellStyle name="40% - Accent3 4 3 2 3" xfId="19998" xr:uid="{00000000-0005-0000-0000-000051030000}"/>
    <cellStyle name="40% - Accent3 4 3 3" xfId="10780" xr:uid="{00000000-0005-0000-0000-000052030000}"/>
    <cellStyle name="40% - Accent3 4 3 4" xfId="16932" xr:uid="{00000000-0005-0000-0000-000053030000}"/>
    <cellStyle name="40% - Accent3 4 4" xfId="6118" xr:uid="{00000000-0005-0000-0000-000054030000}"/>
    <cellStyle name="40% - Accent3 4 4 2" xfId="12312" xr:uid="{00000000-0005-0000-0000-000055030000}"/>
    <cellStyle name="40% - Accent3 4 4 3" xfId="18464" xr:uid="{00000000-0005-0000-0000-000056030000}"/>
    <cellStyle name="40% - Accent3 4 5" xfId="9246" xr:uid="{00000000-0005-0000-0000-000057030000}"/>
    <cellStyle name="40% - Accent3 4 6" xfId="15398" xr:uid="{00000000-0005-0000-0000-000058030000}"/>
    <cellStyle name="40% - Accent3 5" xfId="267" xr:uid="{00000000-0005-0000-0000-000059030000}"/>
    <cellStyle name="40% - Accent3 5 2" xfId="3712" xr:uid="{00000000-0005-0000-0000-00005A030000}"/>
    <cellStyle name="40% - Accent3 5 2 2" xfId="5337" xr:uid="{00000000-0005-0000-0000-00005B030000}"/>
    <cellStyle name="40% - Accent3 5 2 2 2" xfId="8423" xr:uid="{00000000-0005-0000-0000-00005C030000}"/>
    <cellStyle name="40% - Accent3 5 2 2 2 2" xfId="14616" xr:uid="{00000000-0005-0000-0000-00005D030000}"/>
    <cellStyle name="40% - Accent3 5 2 2 2 3" xfId="20768" xr:uid="{00000000-0005-0000-0000-00005E030000}"/>
    <cellStyle name="40% - Accent3 5 2 2 3" xfId="11550" xr:uid="{00000000-0005-0000-0000-00005F030000}"/>
    <cellStyle name="40% - Accent3 5 2 2 4" xfId="17702" xr:uid="{00000000-0005-0000-0000-000060030000}"/>
    <cellStyle name="40% - Accent3 5 2 3" xfId="6888" xr:uid="{00000000-0005-0000-0000-000061030000}"/>
    <cellStyle name="40% - Accent3 5 2 3 2" xfId="13082" xr:uid="{00000000-0005-0000-0000-000062030000}"/>
    <cellStyle name="40% - Accent3 5 2 3 3" xfId="19234" xr:uid="{00000000-0005-0000-0000-000063030000}"/>
    <cellStyle name="40% - Accent3 5 2 4" xfId="10016" xr:uid="{00000000-0005-0000-0000-000064030000}"/>
    <cellStyle name="40% - Accent3 5 2 5" xfId="16168" xr:uid="{00000000-0005-0000-0000-000065030000}"/>
    <cellStyle name="40% - Accent3 5 3" xfId="4551" xr:uid="{00000000-0005-0000-0000-000066030000}"/>
    <cellStyle name="40% - Accent3 5 3 2" xfId="7654" xr:uid="{00000000-0005-0000-0000-000067030000}"/>
    <cellStyle name="40% - Accent3 5 3 2 2" xfId="13847" xr:uid="{00000000-0005-0000-0000-000068030000}"/>
    <cellStyle name="40% - Accent3 5 3 2 3" xfId="19999" xr:uid="{00000000-0005-0000-0000-000069030000}"/>
    <cellStyle name="40% - Accent3 5 3 3" xfId="10781" xr:uid="{00000000-0005-0000-0000-00006A030000}"/>
    <cellStyle name="40% - Accent3 5 3 4" xfId="16933" xr:uid="{00000000-0005-0000-0000-00006B030000}"/>
    <cellStyle name="40% - Accent3 5 4" xfId="6119" xr:uid="{00000000-0005-0000-0000-00006C030000}"/>
    <cellStyle name="40% - Accent3 5 4 2" xfId="12313" xr:uid="{00000000-0005-0000-0000-00006D030000}"/>
    <cellStyle name="40% - Accent3 5 4 3" xfId="18465" xr:uid="{00000000-0005-0000-0000-00006E030000}"/>
    <cellStyle name="40% - Accent3 5 5" xfId="9247" xr:uid="{00000000-0005-0000-0000-00006F030000}"/>
    <cellStyle name="40% - Accent3 5 6" xfId="15399" xr:uid="{00000000-0005-0000-0000-000070030000}"/>
    <cellStyle name="40% - Accent3 6" xfId="268" xr:uid="{00000000-0005-0000-0000-000071030000}"/>
    <cellStyle name="40% - Accent3 7" xfId="21594" xr:uid="{00000000-0005-0000-0000-000072030000}"/>
    <cellStyle name="40% - Accent3 8" xfId="21595" xr:uid="{00000000-0005-0000-0000-000073030000}"/>
    <cellStyle name="40% - Accent3 9" xfId="21596" xr:uid="{00000000-0005-0000-0000-000074030000}"/>
    <cellStyle name="40% - Accent4 10" xfId="21597" xr:uid="{00000000-0005-0000-0000-000075030000}"/>
    <cellStyle name="40% - Accent4 11" xfId="21598" xr:uid="{00000000-0005-0000-0000-000076030000}"/>
    <cellStyle name="40% - Accent4 12" xfId="21599" xr:uid="{00000000-0005-0000-0000-000077030000}"/>
    <cellStyle name="40% - Accent4 13" xfId="21600" xr:uid="{00000000-0005-0000-0000-000078030000}"/>
    <cellStyle name="40% - Accent4 14" xfId="21601" xr:uid="{00000000-0005-0000-0000-000079030000}"/>
    <cellStyle name="40% - Accent4 15" xfId="21602" xr:uid="{00000000-0005-0000-0000-00007A030000}"/>
    <cellStyle name="40% - Accent4 2" xfId="269" xr:uid="{00000000-0005-0000-0000-00007B030000}"/>
    <cellStyle name="40% - Accent4 2 2" xfId="3713" xr:uid="{00000000-0005-0000-0000-00007C030000}"/>
    <cellStyle name="40% - Accent4 2 2 2" xfId="5338" xr:uid="{00000000-0005-0000-0000-00007D030000}"/>
    <cellStyle name="40% - Accent4 2 2 2 2" xfId="8424" xr:uid="{00000000-0005-0000-0000-00007E030000}"/>
    <cellStyle name="40% - Accent4 2 2 2 2 2" xfId="14617" xr:uid="{00000000-0005-0000-0000-00007F030000}"/>
    <cellStyle name="40% - Accent4 2 2 2 2 3" xfId="20769" xr:uid="{00000000-0005-0000-0000-000080030000}"/>
    <cellStyle name="40% - Accent4 2 2 2 3" xfId="11551" xr:uid="{00000000-0005-0000-0000-000081030000}"/>
    <cellStyle name="40% - Accent4 2 2 2 4" xfId="17703" xr:uid="{00000000-0005-0000-0000-000082030000}"/>
    <cellStyle name="40% - Accent4 2 2 3" xfId="6889" xr:uid="{00000000-0005-0000-0000-000083030000}"/>
    <cellStyle name="40% - Accent4 2 2 3 2" xfId="13083" xr:uid="{00000000-0005-0000-0000-000084030000}"/>
    <cellStyle name="40% - Accent4 2 2 3 3" xfId="19235" xr:uid="{00000000-0005-0000-0000-000085030000}"/>
    <cellStyle name="40% - Accent4 2 2 4" xfId="10017" xr:uid="{00000000-0005-0000-0000-000086030000}"/>
    <cellStyle name="40% - Accent4 2 2 5" xfId="16169" xr:uid="{00000000-0005-0000-0000-000087030000}"/>
    <cellStyle name="40% - Accent4 2 3" xfId="4552" xr:uid="{00000000-0005-0000-0000-000088030000}"/>
    <cellStyle name="40% - Accent4 2 3 2" xfId="7655" xr:uid="{00000000-0005-0000-0000-000089030000}"/>
    <cellStyle name="40% - Accent4 2 3 2 2" xfId="13848" xr:uid="{00000000-0005-0000-0000-00008A030000}"/>
    <cellStyle name="40% - Accent4 2 3 2 3" xfId="20000" xr:uid="{00000000-0005-0000-0000-00008B030000}"/>
    <cellStyle name="40% - Accent4 2 3 3" xfId="10782" xr:uid="{00000000-0005-0000-0000-00008C030000}"/>
    <cellStyle name="40% - Accent4 2 3 4" xfId="16934" xr:uid="{00000000-0005-0000-0000-00008D030000}"/>
    <cellStyle name="40% - Accent4 2 4" xfId="6120" xr:uid="{00000000-0005-0000-0000-00008E030000}"/>
    <cellStyle name="40% - Accent4 2 4 2" xfId="12314" xr:uid="{00000000-0005-0000-0000-00008F030000}"/>
    <cellStyle name="40% - Accent4 2 4 3" xfId="18466" xr:uid="{00000000-0005-0000-0000-000090030000}"/>
    <cellStyle name="40% - Accent4 2 5" xfId="9248" xr:uid="{00000000-0005-0000-0000-000091030000}"/>
    <cellStyle name="40% - Accent4 2 6" xfId="15400" xr:uid="{00000000-0005-0000-0000-000092030000}"/>
    <cellStyle name="40% - Accent4 3" xfId="270" xr:uid="{00000000-0005-0000-0000-000093030000}"/>
    <cellStyle name="40% - Accent4 3 2" xfId="3714" xr:uid="{00000000-0005-0000-0000-000094030000}"/>
    <cellStyle name="40% - Accent4 3 2 2" xfId="5339" xr:uid="{00000000-0005-0000-0000-000095030000}"/>
    <cellStyle name="40% - Accent4 3 2 2 2" xfId="8425" xr:uid="{00000000-0005-0000-0000-000096030000}"/>
    <cellStyle name="40% - Accent4 3 2 2 2 2" xfId="14618" xr:uid="{00000000-0005-0000-0000-000097030000}"/>
    <cellStyle name="40% - Accent4 3 2 2 2 3" xfId="20770" xr:uid="{00000000-0005-0000-0000-000098030000}"/>
    <cellStyle name="40% - Accent4 3 2 2 3" xfId="11552" xr:uid="{00000000-0005-0000-0000-000099030000}"/>
    <cellStyle name="40% - Accent4 3 2 2 4" xfId="17704" xr:uid="{00000000-0005-0000-0000-00009A030000}"/>
    <cellStyle name="40% - Accent4 3 2 3" xfId="6890" xr:uid="{00000000-0005-0000-0000-00009B030000}"/>
    <cellStyle name="40% - Accent4 3 2 3 2" xfId="13084" xr:uid="{00000000-0005-0000-0000-00009C030000}"/>
    <cellStyle name="40% - Accent4 3 2 3 3" xfId="19236" xr:uid="{00000000-0005-0000-0000-00009D030000}"/>
    <cellStyle name="40% - Accent4 3 2 4" xfId="10018" xr:uid="{00000000-0005-0000-0000-00009E030000}"/>
    <cellStyle name="40% - Accent4 3 2 5" xfId="16170" xr:uid="{00000000-0005-0000-0000-00009F030000}"/>
    <cellStyle name="40% - Accent4 3 3" xfId="4553" xr:uid="{00000000-0005-0000-0000-0000A0030000}"/>
    <cellStyle name="40% - Accent4 3 3 2" xfId="7656" xr:uid="{00000000-0005-0000-0000-0000A1030000}"/>
    <cellStyle name="40% - Accent4 3 3 2 2" xfId="13849" xr:uid="{00000000-0005-0000-0000-0000A2030000}"/>
    <cellStyle name="40% - Accent4 3 3 2 3" xfId="20001" xr:uid="{00000000-0005-0000-0000-0000A3030000}"/>
    <cellStyle name="40% - Accent4 3 3 3" xfId="10783" xr:uid="{00000000-0005-0000-0000-0000A4030000}"/>
    <cellStyle name="40% - Accent4 3 3 4" xfId="16935" xr:uid="{00000000-0005-0000-0000-0000A5030000}"/>
    <cellStyle name="40% - Accent4 3 4" xfId="6121" xr:uid="{00000000-0005-0000-0000-0000A6030000}"/>
    <cellStyle name="40% - Accent4 3 4 2" xfId="12315" xr:uid="{00000000-0005-0000-0000-0000A7030000}"/>
    <cellStyle name="40% - Accent4 3 4 3" xfId="18467" xr:uid="{00000000-0005-0000-0000-0000A8030000}"/>
    <cellStyle name="40% - Accent4 3 5" xfId="9249" xr:uid="{00000000-0005-0000-0000-0000A9030000}"/>
    <cellStyle name="40% - Accent4 3 6" xfId="15401" xr:uid="{00000000-0005-0000-0000-0000AA030000}"/>
    <cellStyle name="40% - Accent4 4" xfId="271" xr:uid="{00000000-0005-0000-0000-0000AB030000}"/>
    <cellStyle name="40% - Accent4 4 2" xfId="3715" xr:uid="{00000000-0005-0000-0000-0000AC030000}"/>
    <cellStyle name="40% - Accent4 4 2 2" xfId="5340" xr:uid="{00000000-0005-0000-0000-0000AD030000}"/>
    <cellStyle name="40% - Accent4 4 2 2 2" xfId="8426" xr:uid="{00000000-0005-0000-0000-0000AE030000}"/>
    <cellStyle name="40% - Accent4 4 2 2 2 2" xfId="14619" xr:uid="{00000000-0005-0000-0000-0000AF030000}"/>
    <cellStyle name="40% - Accent4 4 2 2 2 3" xfId="20771" xr:uid="{00000000-0005-0000-0000-0000B0030000}"/>
    <cellStyle name="40% - Accent4 4 2 2 3" xfId="11553" xr:uid="{00000000-0005-0000-0000-0000B1030000}"/>
    <cellStyle name="40% - Accent4 4 2 2 4" xfId="17705" xr:uid="{00000000-0005-0000-0000-0000B2030000}"/>
    <cellStyle name="40% - Accent4 4 2 3" xfId="6891" xr:uid="{00000000-0005-0000-0000-0000B3030000}"/>
    <cellStyle name="40% - Accent4 4 2 3 2" xfId="13085" xr:uid="{00000000-0005-0000-0000-0000B4030000}"/>
    <cellStyle name="40% - Accent4 4 2 3 3" xfId="19237" xr:uid="{00000000-0005-0000-0000-0000B5030000}"/>
    <cellStyle name="40% - Accent4 4 2 4" xfId="10019" xr:uid="{00000000-0005-0000-0000-0000B6030000}"/>
    <cellStyle name="40% - Accent4 4 2 5" xfId="16171" xr:uid="{00000000-0005-0000-0000-0000B7030000}"/>
    <cellStyle name="40% - Accent4 4 3" xfId="4554" xr:uid="{00000000-0005-0000-0000-0000B8030000}"/>
    <cellStyle name="40% - Accent4 4 3 2" xfId="7657" xr:uid="{00000000-0005-0000-0000-0000B9030000}"/>
    <cellStyle name="40% - Accent4 4 3 2 2" xfId="13850" xr:uid="{00000000-0005-0000-0000-0000BA030000}"/>
    <cellStyle name="40% - Accent4 4 3 2 3" xfId="20002" xr:uid="{00000000-0005-0000-0000-0000BB030000}"/>
    <cellStyle name="40% - Accent4 4 3 3" xfId="10784" xr:uid="{00000000-0005-0000-0000-0000BC030000}"/>
    <cellStyle name="40% - Accent4 4 3 4" xfId="16936" xr:uid="{00000000-0005-0000-0000-0000BD030000}"/>
    <cellStyle name="40% - Accent4 4 4" xfId="6122" xr:uid="{00000000-0005-0000-0000-0000BE030000}"/>
    <cellStyle name="40% - Accent4 4 4 2" xfId="12316" xr:uid="{00000000-0005-0000-0000-0000BF030000}"/>
    <cellStyle name="40% - Accent4 4 4 3" xfId="18468" xr:uid="{00000000-0005-0000-0000-0000C0030000}"/>
    <cellStyle name="40% - Accent4 4 5" xfId="9250" xr:uid="{00000000-0005-0000-0000-0000C1030000}"/>
    <cellStyle name="40% - Accent4 4 6" xfId="15402" xr:uid="{00000000-0005-0000-0000-0000C2030000}"/>
    <cellStyle name="40% - Accent4 5" xfId="272" xr:uid="{00000000-0005-0000-0000-0000C3030000}"/>
    <cellStyle name="40% - Accent4 5 2" xfId="3716" xr:uid="{00000000-0005-0000-0000-0000C4030000}"/>
    <cellStyle name="40% - Accent4 5 2 2" xfId="5341" xr:uid="{00000000-0005-0000-0000-0000C5030000}"/>
    <cellStyle name="40% - Accent4 5 2 2 2" xfId="8427" xr:uid="{00000000-0005-0000-0000-0000C6030000}"/>
    <cellStyle name="40% - Accent4 5 2 2 2 2" xfId="14620" xr:uid="{00000000-0005-0000-0000-0000C7030000}"/>
    <cellStyle name="40% - Accent4 5 2 2 2 3" xfId="20772" xr:uid="{00000000-0005-0000-0000-0000C8030000}"/>
    <cellStyle name="40% - Accent4 5 2 2 3" xfId="11554" xr:uid="{00000000-0005-0000-0000-0000C9030000}"/>
    <cellStyle name="40% - Accent4 5 2 2 4" xfId="17706" xr:uid="{00000000-0005-0000-0000-0000CA030000}"/>
    <cellStyle name="40% - Accent4 5 2 3" xfId="6892" xr:uid="{00000000-0005-0000-0000-0000CB030000}"/>
    <cellStyle name="40% - Accent4 5 2 3 2" xfId="13086" xr:uid="{00000000-0005-0000-0000-0000CC030000}"/>
    <cellStyle name="40% - Accent4 5 2 3 3" xfId="19238" xr:uid="{00000000-0005-0000-0000-0000CD030000}"/>
    <cellStyle name="40% - Accent4 5 2 4" xfId="10020" xr:uid="{00000000-0005-0000-0000-0000CE030000}"/>
    <cellStyle name="40% - Accent4 5 2 5" xfId="16172" xr:uid="{00000000-0005-0000-0000-0000CF030000}"/>
    <cellStyle name="40% - Accent4 5 3" xfId="4555" xr:uid="{00000000-0005-0000-0000-0000D0030000}"/>
    <cellStyle name="40% - Accent4 5 3 2" xfId="7658" xr:uid="{00000000-0005-0000-0000-0000D1030000}"/>
    <cellStyle name="40% - Accent4 5 3 2 2" xfId="13851" xr:uid="{00000000-0005-0000-0000-0000D2030000}"/>
    <cellStyle name="40% - Accent4 5 3 2 3" xfId="20003" xr:uid="{00000000-0005-0000-0000-0000D3030000}"/>
    <cellStyle name="40% - Accent4 5 3 3" xfId="10785" xr:uid="{00000000-0005-0000-0000-0000D4030000}"/>
    <cellStyle name="40% - Accent4 5 3 4" xfId="16937" xr:uid="{00000000-0005-0000-0000-0000D5030000}"/>
    <cellStyle name="40% - Accent4 5 4" xfId="6123" xr:uid="{00000000-0005-0000-0000-0000D6030000}"/>
    <cellStyle name="40% - Accent4 5 4 2" xfId="12317" xr:uid="{00000000-0005-0000-0000-0000D7030000}"/>
    <cellStyle name="40% - Accent4 5 4 3" xfId="18469" xr:uid="{00000000-0005-0000-0000-0000D8030000}"/>
    <cellStyle name="40% - Accent4 5 5" xfId="9251" xr:uid="{00000000-0005-0000-0000-0000D9030000}"/>
    <cellStyle name="40% - Accent4 5 6" xfId="15403" xr:uid="{00000000-0005-0000-0000-0000DA030000}"/>
    <cellStyle name="40% - Accent4 6" xfId="273" xr:uid="{00000000-0005-0000-0000-0000DB030000}"/>
    <cellStyle name="40% - Accent4 7" xfId="21603" xr:uid="{00000000-0005-0000-0000-0000DC030000}"/>
    <cellStyle name="40% - Accent4 8" xfId="21604" xr:uid="{00000000-0005-0000-0000-0000DD030000}"/>
    <cellStyle name="40% - Accent4 9" xfId="21605" xr:uid="{00000000-0005-0000-0000-0000DE030000}"/>
    <cellStyle name="40% - Accent5 10" xfId="21606" xr:uid="{00000000-0005-0000-0000-0000DF030000}"/>
    <cellStyle name="40% - Accent5 11" xfId="21607" xr:uid="{00000000-0005-0000-0000-0000E0030000}"/>
    <cellStyle name="40% - Accent5 12" xfId="21608" xr:uid="{00000000-0005-0000-0000-0000E1030000}"/>
    <cellStyle name="40% - Accent5 13" xfId="21609" xr:uid="{00000000-0005-0000-0000-0000E2030000}"/>
    <cellStyle name="40% - Accent5 14" xfId="21610" xr:uid="{00000000-0005-0000-0000-0000E3030000}"/>
    <cellStyle name="40% - Accent5 15" xfId="21611" xr:uid="{00000000-0005-0000-0000-0000E4030000}"/>
    <cellStyle name="40% - Accent5 2" xfId="274" xr:uid="{00000000-0005-0000-0000-0000E5030000}"/>
    <cellStyle name="40% - Accent5 2 2" xfId="3717" xr:uid="{00000000-0005-0000-0000-0000E6030000}"/>
    <cellStyle name="40% - Accent5 2 2 2" xfId="5342" xr:uid="{00000000-0005-0000-0000-0000E7030000}"/>
    <cellStyle name="40% - Accent5 2 2 2 2" xfId="8428" xr:uid="{00000000-0005-0000-0000-0000E8030000}"/>
    <cellStyle name="40% - Accent5 2 2 2 2 2" xfId="14621" xr:uid="{00000000-0005-0000-0000-0000E9030000}"/>
    <cellStyle name="40% - Accent5 2 2 2 2 3" xfId="20773" xr:uid="{00000000-0005-0000-0000-0000EA030000}"/>
    <cellStyle name="40% - Accent5 2 2 2 3" xfId="11555" xr:uid="{00000000-0005-0000-0000-0000EB030000}"/>
    <cellStyle name="40% - Accent5 2 2 2 4" xfId="17707" xr:uid="{00000000-0005-0000-0000-0000EC030000}"/>
    <cellStyle name="40% - Accent5 2 2 3" xfId="6893" xr:uid="{00000000-0005-0000-0000-0000ED030000}"/>
    <cellStyle name="40% - Accent5 2 2 3 2" xfId="13087" xr:uid="{00000000-0005-0000-0000-0000EE030000}"/>
    <cellStyle name="40% - Accent5 2 2 3 3" xfId="19239" xr:uid="{00000000-0005-0000-0000-0000EF030000}"/>
    <cellStyle name="40% - Accent5 2 2 4" xfId="10021" xr:uid="{00000000-0005-0000-0000-0000F0030000}"/>
    <cellStyle name="40% - Accent5 2 2 5" xfId="16173" xr:uid="{00000000-0005-0000-0000-0000F1030000}"/>
    <cellStyle name="40% - Accent5 2 3" xfId="4556" xr:uid="{00000000-0005-0000-0000-0000F2030000}"/>
    <cellStyle name="40% - Accent5 2 3 2" xfId="7659" xr:uid="{00000000-0005-0000-0000-0000F3030000}"/>
    <cellStyle name="40% - Accent5 2 3 2 2" xfId="13852" xr:uid="{00000000-0005-0000-0000-0000F4030000}"/>
    <cellStyle name="40% - Accent5 2 3 2 3" xfId="20004" xr:uid="{00000000-0005-0000-0000-0000F5030000}"/>
    <cellStyle name="40% - Accent5 2 3 3" xfId="10786" xr:uid="{00000000-0005-0000-0000-0000F6030000}"/>
    <cellStyle name="40% - Accent5 2 3 4" xfId="16938" xr:uid="{00000000-0005-0000-0000-0000F7030000}"/>
    <cellStyle name="40% - Accent5 2 4" xfId="6124" xr:uid="{00000000-0005-0000-0000-0000F8030000}"/>
    <cellStyle name="40% - Accent5 2 4 2" xfId="12318" xr:uid="{00000000-0005-0000-0000-0000F9030000}"/>
    <cellStyle name="40% - Accent5 2 4 3" xfId="18470" xr:uid="{00000000-0005-0000-0000-0000FA030000}"/>
    <cellStyle name="40% - Accent5 2 5" xfId="9252" xr:uid="{00000000-0005-0000-0000-0000FB030000}"/>
    <cellStyle name="40% - Accent5 2 6" xfId="15404" xr:uid="{00000000-0005-0000-0000-0000FC030000}"/>
    <cellStyle name="40% - Accent5 3" xfId="275" xr:uid="{00000000-0005-0000-0000-0000FD030000}"/>
    <cellStyle name="40% - Accent5 3 2" xfId="3718" xr:uid="{00000000-0005-0000-0000-0000FE030000}"/>
    <cellStyle name="40% - Accent5 3 2 2" xfId="5343" xr:uid="{00000000-0005-0000-0000-0000FF030000}"/>
    <cellStyle name="40% - Accent5 3 2 2 2" xfId="8429" xr:uid="{00000000-0005-0000-0000-000000040000}"/>
    <cellStyle name="40% - Accent5 3 2 2 2 2" xfId="14622" xr:uid="{00000000-0005-0000-0000-000001040000}"/>
    <cellStyle name="40% - Accent5 3 2 2 2 3" xfId="20774" xr:uid="{00000000-0005-0000-0000-000002040000}"/>
    <cellStyle name="40% - Accent5 3 2 2 3" xfId="11556" xr:uid="{00000000-0005-0000-0000-000003040000}"/>
    <cellStyle name="40% - Accent5 3 2 2 4" xfId="17708" xr:uid="{00000000-0005-0000-0000-000004040000}"/>
    <cellStyle name="40% - Accent5 3 2 3" xfId="6894" xr:uid="{00000000-0005-0000-0000-000005040000}"/>
    <cellStyle name="40% - Accent5 3 2 3 2" xfId="13088" xr:uid="{00000000-0005-0000-0000-000006040000}"/>
    <cellStyle name="40% - Accent5 3 2 3 3" xfId="19240" xr:uid="{00000000-0005-0000-0000-000007040000}"/>
    <cellStyle name="40% - Accent5 3 2 4" xfId="10022" xr:uid="{00000000-0005-0000-0000-000008040000}"/>
    <cellStyle name="40% - Accent5 3 2 5" xfId="16174" xr:uid="{00000000-0005-0000-0000-000009040000}"/>
    <cellStyle name="40% - Accent5 3 3" xfId="4557" xr:uid="{00000000-0005-0000-0000-00000A040000}"/>
    <cellStyle name="40% - Accent5 3 3 2" xfId="7660" xr:uid="{00000000-0005-0000-0000-00000B040000}"/>
    <cellStyle name="40% - Accent5 3 3 2 2" xfId="13853" xr:uid="{00000000-0005-0000-0000-00000C040000}"/>
    <cellStyle name="40% - Accent5 3 3 2 3" xfId="20005" xr:uid="{00000000-0005-0000-0000-00000D040000}"/>
    <cellStyle name="40% - Accent5 3 3 3" xfId="10787" xr:uid="{00000000-0005-0000-0000-00000E040000}"/>
    <cellStyle name="40% - Accent5 3 3 4" xfId="16939" xr:uid="{00000000-0005-0000-0000-00000F040000}"/>
    <cellStyle name="40% - Accent5 3 4" xfId="6125" xr:uid="{00000000-0005-0000-0000-000010040000}"/>
    <cellStyle name="40% - Accent5 3 4 2" xfId="12319" xr:uid="{00000000-0005-0000-0000-000011040000}"/>
    <cellStyle name="40% - Accent5 3 4 3" xfId="18471" xr:uid="{00000000-0005-0000-0000-000012040000}"/>
    <cellStyle name="40% - Accent5 3 5" xfId="9253" xr:uid="{00000000-0005-0000-0000-000013040000}"/>
    <cellStyle name="40% - Accent5 3 6" xfId="15405" xr:uid="{00000000-0005-0000-0000-000014040000}"/>
    <cellStyle name="40% - Accent5 4" xfId="276" xr:uid="{00000000-0005-0000-0000-000015040000}"/>
    <cellStyle name="40% - Accent5 4 2" xfId="3719" xr:uid="{00000000-0005-0000-0000-000016040000}"/>
    <cellStyle name="40% - Accent5 4 2 2" xfId="5344" xr:uid="{00000000-0005-0000-0000-000017040000}"/>
    <cellStyle name="40% - Accent5 4 2 2 2" xfId="8430" xr:uid="{00000000-0005-0000-0000-000018040000}"/>
    <cellStyle name="40% - Accent5 4 2 2 2 2" xfId="14623" xr:uid="{00000000-0005-0000-0000-000019040000}"/>
    <cellStyle name="40% - Accent5 4 2 2 2 3" xfId="20775" xr:uid="{00000000-0005-0000-0000-00001A040000}"/>
    <cellStyle name="40% - Accent5 4 2 2 3" xfId="11557" xr:uid="{00000000-0005-0000-0000-00001B040000}"/>
    <cellStyle name="40% - Accent5 4 2 2 4" xfId="17709" xr:uid="{00000000-0005-0000-0000-00001C040000}"/>
    <cellStyle name="40% - Accent5 4 2 3" xfId="6895" xr:uid="{00000000-0005-0000-0000-00001D040000}"/>
    <cellStyle name="40% - Accent5 4 2 3 2" xfId="13089" xr:uid="{00000000-0005-0000-0000-00001E040000}"/>
    <cellStyle name="40% - Accent5 4 2 3 3" xfId="19241" xr:uid="{00000000-0005-0000-0000-00001F040000}"/>
    <cellStyle name="40% - Accent5 4 2 4" xfId="10023" xr:uid="{00000000-0005-0000-0000-000020040000}"/>
    <cellStyle name="40% - Accent5 4 2 5" xfId="16175" xr:uid="{00000000-0005-0000-0000-000021040000}"/>
    <cellStyle name="40% - Accent5 4 3" xfId="4558" xr:uid="{00000000-0005-0000-0000-000022040000}"/>
    <cellStyle name="40% - Accent5 4 3 2" xfId="7661" xr:uid="{00000000-0005-0000-0000-000023040000}"/>
    <cellStyle name="40% - Accent5 4 3 2 2" xfId="13854" xr:uid="{00000000-0005-0000-0000-000024040000}"/>
    <cellStyle name="40% - Accent5 4 3 2 3" xfId="20006" xr:uid="{00000000-0005-0000-0000-000025040000}"/>
    <cellStyle name="40% - Accent5 4 3 3" xfId="10788" xr:uid="{00000000-0005-0000-0000-000026040000}"/>
    <cellStyle name="40% - Accent5 4 3 4" xfId="16940" xr:uid="{00000000-0005-0000-0000-000027040000}"/>
    <cellStyle name="40% - Accent5 4 4" xfId="6126" xr:uid="{00000000-0005-0000-0000-000028040000}"/>
    <cellStyle name="40% - Accent5 4 4 2" xfId="12320" xr:uid="{00000000-0005-0000-0000-000029040000}"/>
    <cellStyle name="40% - Accent5 4 4 3" xfId="18472" xr:uid="{00000000-0005-0000-0000-00002A040000}"/>
    <cellStyle name="40% - Accent5 4 5" xfId="9254" xr:uid="{00000000-0005-0000-0000-00002B040000}"/>
    <cellStyle name="40% - Accent5 4 6" xfId="15406" xr:uid="{00000000-0005-0000-0000-00002C040000}"/>
    <cellStyle name="40% - Accent5 5" xfId="277" xr:uid="{00000000-0005-0000-0000-00002D040000}"/>
    <cellStyle name="40% - Accent5 6" xfId="21612" xr:uid="{00000000-0005-0000-0000-00002E040000}"/>
    <cellStyle name="40% - Accent5 7" xfId="21613" xr:uid="{00000000-0005-0000-0000-00002F040000}"/>
    <cellStyle name="40% - Accent5 8" xfId="21614" xr:uid="{00000000-0005-0000-0000-000030040000}"/>
    <cellStyle name="40% - Accent5 9" xfId="21615" xr:uid="{00000000-0005-0000-0000-000031040000}"/>
    <cellStyle name="40% - Accent6 10" xfId="21616" xr:uid="{00000000-0005-0000-0000-000032040000}"/>
    <cellStyle name="40% - Accent6 11" xfId="21617" xr:uid="{00000000-0005-0000-0000-000033040000}"/>
    <cellStyle name="40% - Accent6 12" xfId="21618" xr:uid="{00000000-0005-0000-0000-000034040000}"/>
    <cellStyle name="40% - Accent6 13" xfId="21619" xr:uid="{00000000-0005-0000-0000-000035040000}"/>
    <cellStyle name="40% - Accent6 14" xfId="21620" xr:uid="{00000000-0005-0000-0000-000036040000}"/>
    <cellStyle name="40% - Accent6 15" xfId="21621" xr:uid="{00000000-0005-0000-0000-000037040000}"/>
    <cellStyle name="40% - Accent6 2" xfId="278" xr:uid="{00000000-0005-0000-0000-000038040000}"/>
    <cellStyle name="40% - Accent6 2 2" xfId="3720" xr:uid="{00000000-0005-0000-0000-000039040000}"/>
    <cellStyle name="40% - Accent6 2 2 2" xfId="5345" xr:uid="{00000000-0005-0000-0000-00003A040000}"/>
    <cellStyle name="40% - Accent6 2 2 2 2" xfId="8431" xr:uid="{00000000-0005-0000-0000-00003B040000}"/>
    <cellStyle name="40% - Accent6 2 2 2 2 2" xfId="14624" xr:uid="{00000000-0005-0000-0000-00003C040000}"/>
    <cellStyle name="40% - Accent6 2 2 2 2 3" xfId="20776" xr:uid="{00000000-0005-0000-0000-00003D040000}"/>
    <cellStyle name="40% - Accent6 2 2 2 3" xfId="11558" xr:uid="{00000000-0005-0000-0000-00003E040000}"/>
    <cellStyle name="40% - Accent6 2 2 2 4" xfId="17710" xr:uid="{00000000-0005-0000-0000-00003F040000}"/>
    <cellStyle name="40% - Accent6 2 2 3" xfId="6896" xr:uid="{00000000-0005-0000-0000-000040040000}"/>
    <cellStyle name="40% - Accent6 2 2 3 2" xfId="13090" xr:uid="{00000000-0005-0000-0000-000041040000}"/>
    <cellStyle name="40% - Accent6 2 2 3 3" xfId="19242" xr:uid="{00000000-0005-0000-0000-000042040000}"/>
    <cellStyle name="40% - Accent6 2 2 4" xfId="10024" xr:uid="{00000000-0005-0000-0000-000043040000}"/>
    <cellStyle name="40% - Accent6 2 2 5" xfId="16176" xr:uid="{00000000-0005-0000-0000-000044040000}"/>
    <cellStyle name="40% - Accent6 2 3" xfId="4559" xr:uid="{00000000-0005-0000-0000-000045040000}"/>
    <cellStyle name="40% - Accent6 2 3 2" xfId="7662" xr:uid="{00000000-0005-0000-0000-000046040000}"/>
    <cellStyle name="40% - Accent6 2 3 2 2" xfId="13855" xr:uid="{00000000-0005-0000-0000-000047040000}"/>
    <cellStyle name="40% - Accent6 2 3 2 3" xfId="20007" xr:uid="{00000000-0005-0000-0000-000048040000}"/>
    <cellStyle name="40% - Accent6 2 3 3" xfId="10789" xr:uid="{00000000-0005-0000-0000-000049040000}"/>
    <cellStyle name="40% - Accent6 2 3 4" xfId="16941" xr:uid="{00000000-0005-0000-0000-00004A040000}"/>
    <cellStyle name="40% - Accent6 2 4" xfId="6127" xr:uid="{00000000-0005-0000-0000-00004B040000}"/>
    <cellStyle name="40% - Accent6 2 4 2" xfId="12321" xr:uid="{00000000-0005-0000-0000-00004C040000}"/>
    <cellStyle name="40% - Accent6 2 4 3" xfId="18473" xr:uid="{00000000-0005-0000-0000-00004D040000}"/>
    <cellStyle name="40% - Accent6 2 5" xfId="9255" xr:uid="{00000000-0005-0000-0000-00004E040000}"/>
    <cellStyle name="40% - Accent6 2 6" xfId="15407" xr:uid="{00000000-0005-0000-0000-00004F040000}"/>
    <cellStyle name="40% - Accent6 3" xfId="279" xr:uid="{00000000-0005-0000-0000-000050040000}"/>
    <cellStyle name="40% - Accent6 3 2" xfId="3721" xr:uid="{00000000-0005-0000-0000-000051040000}"/>
    <cellStyle name="40% - Accent6 3 2 2" xfId="5346" xr:uid="{00000000-0005-0000-0000-000052040000}"/>
    <cellStyle name="40% - Accent6 3 2 2 2" xfId="8432" xr:uid="{00000000-0005-0000-0000-000053040000}"/>
    <cellStyle name="40% - Accent6 3 2 2 2 2" xfId="14625" xr:uid="{00000000-0005-0000-0000-000054040000}"/>
    <cellStyle name="40% - Accent6 3 2 2 2 3" xfId="20777" xr:uid="{00000000-0005-0000-0000-000055040000}"/>
    <cellStyle name="40% - Accent6 3 2 2 3" xfId="11559" xr:uid="{00000000-0005-0000-0000-000056040000}"/>
    <cellStyle name="40% - Accent6 3 2 2 4" xfId="17711" xr:uid="{00000000-0005-0000-0000-000057040000}"/>
    <cellStyle name="40% - Accent6 3 2 3" xfId="6897" xr:uid="{00000000-0005-0000-0000-000058040000}"/>
    <cellStyle name="40% - Accent6 3 2 3 2" xfId="13091" xr:uid="{00000000-0005-0000-0000-000059040000}"/>
    <cellStyle name="40% - Accent6 3 2 3 3" xfId="19243" xr:uid="{00000000-0005-0000-0000-00005A040000}"/>
    <cellStyle name="40% - Accent6 3 2 4" xfId="10025" xr:uid="{00000000-0005-0000-0000-00005B040000}"/>
    <cellStyle name="40% - Accent6 3 2 5" xfId="16177" xr:uid="{00000000-0005-0000-0000-00005C040000}"/>
    <cellStyle name="40% - Accent6 3 3" xfId="4560" xr:uid="{00000000-0005-0000-0000-00005D040000}"/>
    <cellStyle name="40% - Accent6 3 3 2" xfId="7663" xr:uid="{00000000-0005-0000-0000-00005E040000}"/>
    <cellStyle name="40% - Accent6 3 3 2 2" xfId="13856" xr:uid="{00000000-0005-0000-0000-00005F040000}"/>
    <cellStyle name="40% - Accent6 3 3 2 3" xfId="20008" xr:uid="{00000000-0005-0000-0000-000060040000}"/>
    <cellStyle name="40% - Accent6 3 3 3" xfId="10790" xr:uid="{00000000-0005-0000-0000-000061040000}"/>
    <cellStyle name="40% - Accent6 3 3 4" xfId="16942" xr:uid="{00000000-0005-0000-0000-000062040000}"/>
    <cellStyle name="40% - Accent6 3 4" xfId="6128" xr:uid="{00000000-0005-0000-0000-000063040000}"/>
    <cellStyle name="40% - Accent6 3 4 2" xfId="12322" xr:uid="{00000000-0005-0000-0000-000064040000}"/>
    <cellStyle name="40% - Accent6 3 4 3" xfId="18474" xr:uid="{00000000-0005-0000-0000-000065040000}"/>
    <cellStyle name="40% - Accent6 3 5" xfId="9256" xr:uid="{00000000-0005-0000-0000-000066040000}"/>
    <cellStyle name="40% - Accent6 3 6" xfId="15408" xr:uid="{00000000-0005-0000-0000-000067040000}"/>
    <cellStyle name="40% - Accent6 4" xfId="280" xr:uid="{00000000-0005-0000-0000-000068040000}"/>
    <cellStyle name="40% - Accent6 4 2" xfId="3722" xr:uid="{00000000-0005-0000-0000-000069040000}"/>
    <cellStyle name="40% - Accent6 4 2 2" xfId="5347" xr:uid="{00000000-0005-0000-0000-00006A040000}"/>
    <cellStyle name="40% - Accent6 4 2 2 2" xfId="8433" xr:uid="{00000000-0005-0000-0000-00006B040000}"/>
    <cellStyle name="40% - Accent6 4 2 2 2 2" xfId="14626" xr:uid="{00000000-0005-0000-0000-00006C040000}"/>
    <cellStyle name="40% - Accent6 4 2 2 2 3" xfId="20778" xr:uid="{00000000-0005-0000-0000-00006D040000}"/>
    <cellStyle name="40% - Accent6 4 2 2 3" xfId="11560" xr:uid="{00000000-0005-0000-0000-00006E040000}"/>
    <cellStyle name="40% - Accent6 4 2 2 4" xfId="17712" xr:uid="{00000000-0005-0000-0000-00006F040000}"/>
    <cellStyle name="40% - Accent6 4 2 3" xfId="6898" xr:uid="{00000000-0005-0000-0000-000070040000}"/>
    <cellStyle name="40% - Accent6 4 2 3 2" xfId="13092" xr:uid="{00000000-0005-0000-0000-000071040000}"/>
    <cellStyle name="40% - Accent6 4 2 3 3" xfId="19244" xr:uid="{00000000-0005-0000-0000-000072040000}"/>
    <cellStyle name="40% - Accent6 4 2 4" xfId="10026" xr:uid="{00000000-0005-0000-0000-000073040000}"/>
    <cellStyle name="40% - Accent6 4 2 5" xfId="16178" xr:uid="{00000000-0005-0000-0000-000074040000}"/>
    <cellStyle name="40% - Accent6 4 3" xfId="4561" xr:uid="{00000000-0005-0000-0000-000075040000}"/>
    <cellStyle name="40% - Accent6 4 3 2" xfId="7664" xr:uid="{00000000-0005-0000-0000-000076040000}"/>
    <cellStyle name="40% - Accent6 4 3 2 2" xfId="13857" xr:uid="{00000000-0005-0000-0000-000077040000}"/>
    <cellStyle name="40% - Accent6 4 3 2 3" xfId="20009" xr:uid="{00000000-0005-0000-0000-000078040000}"/>
    <cellStyle name="40% - Accent6 4 3 3" xfId="10791" xr:uid="{00000000-0005-0000-0000-000079040000}"/>
    <cellStyle name="40% - Accent6 4 3 4" xfId="16943" xr:uid="{00000000-0005-0000-0000-00007A040000}"/>
    <cellStyle name="40% - Accent6 4 4" xfId="6129" xr:uid="{00000000-0005-0000-0000-00007B040000}"/>
    <cellStyle name="40% - Accent6 4 4 2" xfId="12323" xr:uid="{00000000-0005-0000-0000-00007C040000}"/>
    <cellStyle name="40% - Accent6 4 4 3" xfId="18475" xr:uid="{00000000-0005-0000-0000-00007D040000}"/>
    <cellStyle name="40% - Accent6 4 5" xfId="9257" xr:uid="{00000000-0005-0000-0000-00007E040000}"/>
    <cellStyle name="40% - Accent6 4 6" xfId="15409" xr:uid="{00000000-0005-0000-0000-00007F040000}"/>
    <cellStyle name="40% - Accent6 5" xfId="281" xr:uid="{00000000-0005-0000-0000-000080040000}"/>
    <cellStyle name="40% - Accent6 5 2" xfId="3723" xr:uid="{00000000-0005-0000-0000-000081040000}"/>
    <cellStyle name="40% - Accent6 5 2 2" xfId="5348" xr:uid="{00000000-0005-0000-0000-000082040000}"/>
    <cellStyle name="40% - Accent6 5 2 2 2" xfId="8434" xr:uid="{00000000-0005-0000-0000-000083040000}"/>
    <cellStyle name="40% - Accent6 5 2 2 2 2" xfId="14627" xr:uid="{00000000-0005-0000-0000-000084040000}"/>
    <cellStyle name="40% - Accent6 5 2 2 2 3" xfId="20779" xr:uid="{00000000-0005-0000-0000-000085040000}"/>
    <cellStyle name="40% - Accent6 5 2 2 3" xfId="11561" xr:uid="{00000000-0005-0000-0000-000086040000}"/>
    <cellStyle name="40% - Accent6 5 2 2 4" xfId="17713" xr:uid="{00000000-0005-0000-0000-000087040000}"/>
    <cellStyle name="40% - Accent6 5 2 3" xfId="6899" xr:uid="{00000000-0005-0000-0000-000088040000}"/>
    <cellStyle name="40% - Accent6 5 2 3 2" xfId="13093" xr:uid="{00000000-0005-0000-0000-000089040000}"/>
    <cellStyle name="40% - Accent6 5 2 3 3" xfId="19245" xr:uid="{00000000-0005-0000-0000-00008A040000}"/>
    <cellStyle name="40% - Accent6 5 2 4" xfId="10027" xr:uid="{00000000-0005-0000-0000-00008B040000}"/>
    <cellStyle name="40% - Accent6 5 2 5" xfId="16179" xr:uid="{00000000-0005-0000-0000-00008C040000}"/>
    <cellStyle name="40% - Accent6 5 3" xfId="4562" xr:uid="{00000000-0005-0000-0000-00008D040000}"/>
    <cellStyle name="40% - Accent6 5 3 2" xfId="7665" xr:uid="{00000000-0005-0000-0000-00008E040000}"/>
    <cellStyle name="40% - Accent6 5 3 2 2" xfId="13858" xr:uid="{00000000-0005-0000-0000-00008F040000}"/>
    <cellStyle name="40% - Accent6 5 3 2 3" xfId="20010" xr:uid="{00000000-0005-0000-0000-000090040000}"/>
    <cellStyle name="40% - Accent6 5 3 3" xfId="10792" xr:uid="{00000000-0005-0000-0000-000091040000}"/>
    <cellStyle name="40% - Accent6 5 3 4" xfId="16944" xr:uid="{00000000-0005-0000-0000-000092040000}"/>
    <cellStyle name="40% - Accent6 5 4" xfId="6130" xr:uid="{00000000-0005-0000-0000-000093040000}"/>
    <cellStyle name="40% - Accent6 5 4 2" xfId="12324" xr:uid="{00000000-0005-0000-0000-000094040000}"/>
    <cellStyle name="40% - Accent6 5 4 3" xfId="18476" xr:uid="{00000000-0005-0000-0000-000095040000}"/>
    <cellStyle name="40% - Accent6 5 5" xfId="9258" xr:uid="{00000000-0005-0000-0000-000096040000}"/>
    <cellStyle name="40% - Accent6 5 6" xfId="15410" xr:uid="{00000000-0005-0000-0000-000097040000}"/>
    <cellStyle name="40% - Accent6 6" xfId="282" xr:uid="{00000000-0005-0000-0000-000098040000}"/>
    <cellStyle name="40% - Accent6 7" xfId="21622" xr:uid="{00000000-0005-0000-0000-000099040000}"/>
    <cellStyle name="40% - Accent6 8" xfId="21623" xr:uid="{00000000-0005-0000-0000-00009A040000}"/>
    <cellStyle name="40% - Accent6 9" xfId="21624" xr:uid="{00000000-0005-0000-0000-00009B040000}"/>
    <cellStyle name="60% - Accent1 2" xfId="283" xr:uid="{00000000-0005-0000-0000-00009C040000}"/>
    <cellStyle name="60% - Accent1 3" xfId="284" xr:uid="{00000000-0005-0000-0000-00009D040000}"/>
    <cellStyle name="60% - Accent1 4" xfId="285" xr:uid="{00000000-0005-0000-0000-00009E040000}"/>
    <cellStyle name="60% - Accent1 5" xfId="286" xr:uid="{00000000-0005-0000-0000-00009F040000}"/>
    <cellStyle name="60% - Accent1 6" xfId="287" xr:uid="{00000000-0005-0000-0000-0000A0040000}"/>
    <cellStyle name="60% - Accent2 2" xfId="288" xr:uid="{00000000-0005-0000-0000-0000A1040000}"/>
    <cellStyle name="60% - Accent2 3" xfId="289" xr:uid="{00000000-0005-0000-0000-0000A2040000}"/>
    <cellStyle name="60% - Accent2 4" xfId="290" xr:uid="{00000000-0005-0000-0000-0000A3040000}"/>
    <cellStyle name="60% - Accent2 5" xfId="291" xr:uid="{00000000-0005-0000-0000-0000A4040000}"/>
    <cellStyle name="60% - Accent3 2" xfId="292" xr:uid="{00000000-0005-0000-0000-0000A5040000}"/>
    <cellStyle name="60% - Accent3 3" xfId="293" xr:uid="{00000000-0005-0000-0000-0000A6040000}"/>
    <cellStyle name="60% - Accent3 4" xfId="294" xr:uid="{00000000-0005-0000-0000-0000A7040000}"/>
    <cellStyle name="60% - Accent3 5" xfId="295" xr:uid="{00000000-0005-0000-0000-0000A8040000}"/>
    <cellStyle name="60% - Accent3 6" xfId="296" xr:uid="{00000000-0005-0000-0000-0000A9040000}"/>
    <cellStyle name="60% - Accent4 2" xfId="297" xr:uid="{00000000-0005-0000-0000-0000AA040000}"/>
    <cellStyle name="60% - Accent4 3" xfId="298" xr:uid="{00000000-0005-0000-0000-0000AB040000}"/>
    <cellStyle name="60% - Accent4 4" xfId="299" xr:uid="{00000000-0005-0000-0000-0000AC040000}"/>
    <cellStyle name="60% - Accent4 5" xfId="300" xr:uid="{00000000-0005-0000-0000-0000AD040000}"/>
    <cellStyle name="60% - Accent4 6" xfId="301" xr:uid="{00000000-0005-0000-0000-0000AE040000}"/>
    <cellStyle name="60% - Accent5 2" xfId="302" xr:uid="{00000000-0005-0000-0000-0000AF040000}"/>
    <cellStyle name="60% - Accent5 3" xfId="303" xr:uid="{00000000-0005-0000-0000-0000B0040000}"/>
    <cellStyle name="60% - Accent5 4" xfId="304" xr:uid="{00000000-0005-0000-0000-0000B1040000}"/>
    <cellStyle name="60% - Accent5 5" xfId="305" xr:uid="{00000000-0005-0000-0000-0000B2040000}"/>
    <cellStyle name="60% - Accent6 2" xfId="306" xr:uid="{00000000-0005-0000-0000-0000B3040000}"/>
    <cellStyle name="60% - Accent6 3" xfId="307" xr:uid="{00000000-0005-0000-0000-0000B4040000}"/>
    <cellStyle name="60% - Accent6 4" xfId="308" xr:uid="{00000000-0005-0000-0000-0000B5040000}"/>
    <cellStyle name="60% - Accent6 5" xfId="309" xr:uid="{00000000-0005-0000-0000-0000B6040000}"/>
    <cellStyle name="60% - Accent6 6" xfId="310" xr:uid="{00000000-0005-0000-0000-0000B7040000}"/>
    <cellStyle name="Accent1 2" xfId="311" xr:uid="{00000000-0005-0000-0000-0000B8040000}"/>
    <cellStyle name="Accent1 3" xfId="312" xr:uid="{00000000-0005-0000-0000-0000B9040000}"/>
    <cellStyle name="Accent1 4" xfId="313" xr:uid="{00000000-0005-0000-0000-0000BA040000}"/>
    <cellStyle name="Accent1 5" xfId="314" xr:uid="{00000000-0005-0000-0000-0000BB040000}"/>
    <cellStyle name="Accent1 6" xfId="315" xr:uid="{00000000-0005-0000-0000-0000BC040000}"/>
    <cellStyle name="Accent2 2" xfId="316" xr:uid="{00000000-0005-0000-0000-0000BD040000}"/>
    <cellStyle name="Accent2 3" xfId="317" xr:uid="{00000000-0005-0000-0000-0000BE040000}"/>
    <cellStyle name="Accent2 4" xfId="318" xr:uid="{00000000-0005-0000-0000-0000BF040000}"/>
    <cellStyle name="Accent2 5" xfId="319" xr:uid="{00000000-0005-0000-0000-0000C0040000}"/>
    <cellStyle name="Accent2 6" xfId="320" xr:uid="{00000000-0005-0000-0000-0000C1040000}"/>
    <cellStyle name="Accent3 2" xfId="321" xr:uid="{00000000-0005-0000-0000-0000C2040000}"/>
    <cellStyle name="Accent3 3" xfId="322" xr:uid="{00000000-0005-0000-0000-0000C3040000}"/>
    <cellStyle name="Accent3 4" xfId="323" xr:uid="{00000000-0005-0000-0000-0000C4040000}"/>
    <cellStyle name="Accent3 5" xfId="324" xr:uid="{00000000-0005-0000-0000-0000C5040000}"/>
    <cellStyle name="Accent3 6" xfId="325" xr:uid="{00000000-0005-0000-0000-0000C6040000}"/>
    <cellStyle name="Accent4 2" xfId="326" xr:uid="{00000000-0005-0000-0000-0000C7040000}"/>
    <cellStyle name="Accent4 3" xfId="327" xr:uid="{00000000-0005-0000-0000-0000C8040000}"/>
    <cellStyle name="Accent4 4" xfId="328" xr:uid="{00000000-0005-0000-0000-0000C9040000}"/>
    <cellStyle name="Accent4 5" xfId="329" xr:uid="{00000000-0005-0000-0000-0000CA040000}"/>
    <cellStyle name="Accent4 6" xfId="330" xr:uid="{00000000-0005-0000-0000-0000CB040000}"/>
    <cellStyle name="Accent5 2" xfId="331" xr:uid="{00000000-0005-0000-0000-0000CC040000}"/>
    <cellStyle name="Accent5 3" xfId="332" xr:uid="{00000000-0005-0000-0000-0000CD040000}"/>
    <cellStyle name="Accent5 4" xfId="333" xr:uid="{00000000-0005-0000-0000-0000CE040000}"/>
    <cellStyle name="Accent5 5" xfId="334" xr:uid="{00000000-0005-0000-0000-0000CF040000}"/>
    <cellStyle name="Accent6 2" xfId="335" xr:uid="{00000000-0005-0000-0000-0000D0040000}"/>
    <cellStyle name="Accent6 3" xfId="336" xr:uid="{00000000-0005-0000-0000-0000D1040000}"/>
    <cellStyle name="Accent6 4" xfId="337" xr:uid="{00000000-0005-0000-0000-0000D2040000}"/>
    <cellStyle name="Accent6 5" xfId="338" xr:uid="{00000000-0005-0000-0000-0000D3040000}"/>
    <cellStyle name="alarm" xfId="339" xr:uid="{00000000-0005-0000-0000-0000D4040000}"/>
    <cellStyle name="assumption" xfId="340" xr:uid="{00000000-0005-0000-0000-0000D5040000}"/>
    <cellStyle name="assumption 2" xfId="341" xr:uid="{00000000-0005-0000-0000-0000D6040000}"/>
    <cellStyle name="Bad 2" xfId="342" xr:uid="{00000000-0005-0000-0000-0000D7040000}"/>
    <cellStyle name="Bad 3" xfId="343" xr:uid="{00000000-0005-0000-0000-0000D8040000}"/>
    <cellStyle name="Bad 4" xfId="344" xr:uid="{00000000-0005-0000-0000-0000D9040000}"/>
    <cellStyle name="Bad 5" xfId="345" xr:uid="{00000000-0005-0000-0000-0000DA040000}"/>
    <cellStyle name="Bad 6" xfId="346" xr:uid="{00000000-0005-0000-0000-0000DB040000}"/>
    <cellStyle name="Blank" xfId="347" xr:uid="{00000000-0005-0000-0000-0000DC040000}"/>
    <cellStyle name="Calculation 2" xfId="348" xr:uid="{00000000-0005-0000-0000-0000DD040000}"/>
    <cellStyle name="Calculation 3" xfId="349" xr:uid="{00000000-0005-0000-0000-0000DE040000}"/>
    <cellStyle name="Calculation 4" xfId="350" xr:uid="{00000000-0005-0000-0000-0000DF040000}"/>
    <cellStyle name="Calculation 5" xfId="351" xr:uid="{00000000-0005-0000-0000-0000E0040000}"/>
    <cellStyle name="Calculation 6" xfId="352" xr:uid="{00000000-0005-0000-0000-0000E1040000}"/>
    <cellStyle name="Calculation 6 2" xfId="4427" xr:uid="{00000000-0005-0000-0000-0000E2040000}"/>
    <cellStyle name="Calculation 6 2 2" xfId="6049" xr:uid="{00000000-0005-0000-0000-0000E3040000}"/>
    <cellStyle name="Calculation 6 3" xfId="4469" xr:uid="{00000000-0005-0000-0000-0000E4040000}"/>
    <cellStyle name="Calculation 6 3 2" xfId="5181" xr:uid="{00000000-0005-0000-0000-0000E5040000}"/>
    <cellStyle name="Calculation 6 4" xfId="4440" xr:uid="{00000000-0005-0000-0000-0000E6040000}"/>
    <cellStyle name="Calculation 6 4 2" xfId="5118" xr:uid="{00000000-0005-0000-0000-0000E7040000}"/>
    <cellStyle name="Calculation 6 5" xfId="4421" xr:uid="{00000000-0005-0000-0000-0000E8040000}"/>
    <cellStyle name="Calculation 6 5 2" xfId="5115" xr:uid="{00000000-0005-0000-0000-0000E9040000}"/>
    <cellStyle name="Calculation 6 6" xfId="6052" xr:uid="{00000000-0005-0000-0000-0000EA040000}"/>
    <cellStyle name="Centered Heading" xfId="353" xr:uid="{00000000-0005-0000-0000-0000EB040000}"/>
    <cellStyle name="Centered Heading 2" xfId="354" xr:uid="{00000000-0005-0000-0000-0000EC040000}"/>
    <cellStyle name="Centered Heading 3" xfId="355" xr:uid="{00000000-0005-0000-0000-0000ED040000}"/>
    <cellStyle name="Check Cell 2" xfId="356" xr:uid="{00000000-0005-0000-0000-0000EE040000}"/>
    <cellStyle name="Check Cell 3" xfId="357" xr:uid="{00000000-0005-0000-0000-0000EF040000}"/>
    <cellStyle name="Check Cell 4" xfId="358" xr:uid="{00000000-0005-0000-0000-0000F0040000}"/>
    <cellStyle name="Check Cell 5" xfId="359" xr:uid="{00000000-0005-0000-0000-0000F1040000}"/>
    <cellStyle name="Column Header" xfId="360" xr:uid="{00000000-0005-0000-0000-0000F2040000}"/>
    <cellStyle name="ColumnAttributeAbovePrompt" xfId="72" xr:uid="{00000000-0005-0000-0000-0000F3040000}"/>
    <cellStyle name="ColumnAttributePrompt" xfId="73" xr:uid="{00000000-0005-0000-0000-0000F4040000}"/>
    <cellStyle name="ColumnAttributeValue" xfId="74" xr:uid="{00000000-0005-0000-0000-0000F5040000}"/>
    <cellStyle name="ColumnHeadingPrompt" xfId="75" xr:uid="{00000000-0005-0000-0000-0000F6040000}"/>
    <cellStyle name="ColumnHeadingValue" xfId="76" xr:uid="{00000000-0005-0000-0000-0000F7040000}"/>
    <cellStyle name="Comma" xfId="1" builtinId="3"/>
    <cellStyle name="Comma [0] 2" xfId="13" xr:uid="{00000000-0005-0000-0000-0000F9040000}"/>
    <cellStyle name="Comma [0] 2 2" xfId="3541" xr:uid="{00000000-0005-0000-0000-0000FA040000}"/>
    <cellStyle name="Comma [0] 2 3" xfId="221" xr:uid="{00000000-0005-0000-0000-0000FB040000}"/>
    <cellStyle name="Comma [0] 3" xfId="77" xr:uid="{00000000-0005-0000-0000-0000FC040000}"/>
    <cellStyle name="Comma [0] 4" xfId="190" xr:uid="{00000000-0005-0000-0000-0000FD040000}"/>
    <cellStyle name="Comma [0] 5" xfId="3538" xr:uid="{00000000-0005-0000-0000-0000FE040000}"/>
    <cellStyle name="Comma [0] 6" xfId="3646" xr:uid="{00000000-0005-0000-0000-0000FF040000}"/>
    <cellStyle name="Comma [0] 7" xfId="6059" xr:uid="{00000000-0005-0000-0000-000000050000}"/>
    <cellStyle name="Comma [0] 8" xfId="9187" xr:uid="{00000000-0005-0000-0000-000001050000}"/>
    <cellStyle name="Comma [0] 9" xfId="63" xr:uid="{00000000-0005-0000-0000-000002050000}"/>
    <cellStyle name="Comma 0" xfId="361" xr:uid="{00000000-0005-0000-0000-000003050000}"/>
    <cellStyle name="Comma 0.0" xfId="362" xr:uid="{00000000-0005-0000-0000-000004050000}"/>
    <cellStyle name="Comma 0.00" xfId="363" xr:uid="{00000000-0005-0000-0000-000005050000}"/>
    <cellStyle name="Comma 0.000" xfId="364" xr:uid="{00000000-0005-0000-0000-000006050000}"/>
    <cellStyle name="Comma 10" xfId="201" xr:uid="{00000000-0005-0000-0000-000007050000}"/>
    <cellStyle name="Comma 10 2" xfId="366" xr:uid="{00000000-0005-0000-0000-000008050000}"/>
    <cellStyle name="Comma 10 2 2" xfId="367" xr:uid="{00000000-0005-0000-0000-000009050000}"/>
    <cellStyle name="Comma 10 2 3" xfId="368" xr:uid="{00000000-0005-0000-0000-00000A050000}"/>
    <cellStyle name="Comma 10 3" xfId="369" xr:uid="{00000000-0005-0000-0000-00000B050000}"/>
    <cellStyle name="Comma 10 4" xfId="3627" xr:uid="{00000000-0005-0000-0000-00000C050000}"/>
    <cellStyle name="Comma 10 5" xfId="365" xr:uid="{00000000-0005-0000-0000-00000D050000}"/>
    <cellStyle name="Comma 100" xfId="370" xr:uid="{00000000-0005-0000-0000-00000E050000}"/>
    <cellStyle name="Comma 101" xfId="371" xr:uid="{00000000-0005-0000-0000-00000F050000}"/>
    <cellStyle name="Comma 102" xfId="372" xr:uid="{00000000-0005-0000-0000-000010050000}"/>
    <cellStyle name="Comma 103" xfId="373" xr:uid="{00000000-0005-0000-0000-000011050000}"/>
    <cellStyle name="Comma 104" xfId="374" xr:uid="{00000000-0005-0000-0000-000012050000}"/>
    <cellStyle name="Comma 105" xfId="375" xr:uid="{00000000-0005-0000-0000-000013050000}"/>
    <cellStyle name="Comma 106" xfId="376" xr:uid="{00000000-0005-0000-0000-000014050000}"/>
    <cellStyle name="Comma 107" xfId="377" xr:uid="{00000000-0005-0000-0000-000015050000}"/>
    <cellStyle name="Comma 108" xfId="378" xr:uid="{00000000-0005-0000-0000-000016050000}"/>
    <cellStyle name="Comma 109" xfId="379" xr:uid="{00000000-0005-0000-0000-000017050000}"/>
    <cellStyle name="Comma 11" xfId="197" xr:uid="{00000000-0005-0000-0000-000018050000}"/>
    <cellStyle name="Comma 11 2" xfId="381" xr:uid="{00000000-0005-0000-0000-000019050000}"/>
    <cellStyle name="Comma 11 3" xfId="382" xr:uid="{00000000-0005-0000-0000-00001A050000}"/>
    <cellStyle name="Comma 11 3 2" xfId="383" xr:uid="{00000000-0005-0000-0000-00001B050000}"/>
    <cellStyle name="Comma 11 3 3" xfId="384" xr:uid="{00000000-0005-0000-0000-00001C050000}"/>
    <cellStyle name="Comma 11 4" xfId="385" xr:uid="{00000000-0005-0000-0000-00001D050000}"/>
    <cellStyle name="Comma 11 5" xfId="3623" xr:uid="{00000000-0005-0000-0000-00001E050000}"/>
    <cellStyle name="Comma 11 6" xfId="380" xr:uid="{00000000-0005-0000-0000-00001F050000}"/>
    <cellStyle name="Comma 110" xfId="386" xr:uid="{00000000-0005-0000-0000-000020050000}"/>
    <cellStyle name="Comma 111" xfId="387" xr:uid="{00000000-0005-0000-0000-000021050000}"/>
    <cellStyle name="Comma 112" xfId="388" xr:uid="{00000000-0005-0000-0000-000022050000}"/>
    <cellStyle name="Comma 113" xfId="389" xr:uid="{00000000-0005-0000-0000-000023050000}"/>
    <cellStyle name="Comma 114" xfId="390" xr:uid="{00000000-0005-0000-0000-000024050000}"/>
    <cellStyle name="Comma 115" xfId="391" xr:uid="{00000000-0005-0000-0000-000025050000}"/>
    <cellStyle name="Comma 116" xfId="392" xr:uid="{00000000-0005-0000-0000-000026050000}"/>
    <cellStyle name="Comma 117" xfId="393" xr:uid="{00000000-0005-0000-0000-000027050000}"/>
    <cellStyle name="Comma 118" xfId="394" xr:uid="{00000000-0005-0000-0000-000028050000}"/>
    <cellStyle name="Comma 119" xfId="395" xr:uid="{00000000-0005-0000-0000-000029050000}"/>
    <cellStyle name="Comma 12" xfId="396" xr:uid="{00000000-0005-0000-0000-00002A050000}"/>
    <cellStyle name="Comma 12 2" xfId="397" xr:uid="{00000000-0005-0000-0000-00002B050000}"/>
    <cellStyle name="Comma 12 2 2" xfId="398" xr:uid="{00000000-0005-0000-0000-00002C050000}"/>
    <cellStyle name="Comma 12 2 3" xfId="399" xr:uid="{00000000-0005-0000-0000-00002D050000}"/>
    <cellStyle name="Comma 12 3" xfId="400" xr:uid="{00000000-0005-0000-0000-00002E050000}"/>
    <cellStyle name="Comma 120" xfId="401" xr:uid="{00000000-0005-0000-0000-00002F050000}"/>
    <cellStyle name="Comma 121" xfId="402" xr:uid="{00000000-0005-0000-0000-000030050000}"/>
    <cellStyle name="Comma 122" xfId="403" xr:uid="{00000000-0005-0000-0000-000031050000}"/>
    <cellStyle name="Comma 123" xfId="404" xr:uid="{00000000-0005-0000-0000-000032050000}"/>
    <cellStyle name="Comma 124" xfId="405" xr:uid="{00000000-0005-0000-0000-000033050000}"/>
    <cellStyle name="Comma 125" xfId="406" xr:uid="{00000000-0005-0000-0000-000034050000}"/>
    <cellStyle name="Comma 126" xfId="407" xr:uid="{00000000-0005-0000-0000-000035050000}"/>
    <cellStyle name="Comma 127" xfId="408" xr:uid="{00000000-0005-0000-0000-000036050000}"/>
    <cellStyle name="Comma 128" xfId="409" xr:uid="{00000000-0005-0000-0000-000037050000}"/>
    <cellStyle name="Comma 129" xfId="410" xr:uid="{00000000-0005-0000-0000-000038050000}"/>
    <cellStyle name="Comma 13" xfId="411" xr:uid="{00000000-0005-0000-0000-000039050000}"/>
    <cellStyle name="Comma 13 2" xfId="412" xr:uid="{00000000-0005-0000-0000-00003A050000}"/>
    <cellStyle name="Comma 13 2 2" xfId="413" xr:uid="{00000000-0005-0000-0000-00003B050000}"/>
    <cellStyle name="Comma 13 2 3" xfId="414" xr:uid="{00000000-0005-0000-0000-00003C050000}"/>
    <cellStyle name="Comma 130" xfId="415" xr:uid="{00000000-0005-0000-0000-00003D050000}"/>
    <cellStyle name="Comma 131" xfId="416" xr:uid="{00000000-0005-0000-0000-00003E050000}"/>
    <cellStyle name="Comma 132" xfId="417" xr:uid="{00000000-0005-0000-0000-00003F050000}"/>
    <cellStyle name="Comma 133" xfId="418" xr:uid="{00000000-0005-0000-0000-000040050000}"/>
    <cellStyle name="Comma 134" xfId="419" xr:uid="{00000000-0005-0000-0000-000041050000}"/>
    <cellStyle name="Comma 135" xfId="420" xr:uid="{00000000-0005-0000-0000-000042050000}"/>
    <cellStyle name="Comma 136" xfId="421" xr:uid="{00000000-0005-0000-0000-000043050000}"/>
    <cellStyle name="Comma 137" xfId="422" xr:uid="{00000000-0005-0000-0000-000044050000}"/>
    <cellStyle name="Comma 138" xfId="423" xr:uid="{00000000-0005-0000-0000-000045050000}"/>
    <cellStyle name="Comma 139" xfId="424" xr:uid="{00000000-0005-0000-0000-000046050000}"/>
    <cellStyle name="Comma 14" xfId="425" xr:uid="{00000000-0005-0000-0000-000047050000}"/>
    <cellStyle name="Comma 140" xfId="426" xr:uid="{00000000-0005-0000-0000-000048050000}"/>
    <cellStyle name="Comma 141" xfId="427" xr:uid="{00000000-0005-0000-0000-000049050000}"/>
    <cellStyle name="Comma 141 2" xfId="428" xr:uid="{00000000-0005-0000-0000-00004A050000}"/>
    <cellStyle name="Comma 141 2 2" xfId="429" xr:uid="{00000000-0005-0000-0000-00004B050000}"/>
    <cellStyle name="Comma 141 2 2 2" xfId="430" xr:uid="{00000000-0005-0000-0000-00004C050000}"/>
    <cellStyle name="Comma 141 2 3" xfId="431" xr:uid="{00000000-0005-0000-0000-00004D050000}"/>
    <cellStyle name="Comma 141 3" xfId="432" xr:uid="{00000000-0005-0000-0000-00004E050000}"/>
    <cellStyle name="Comma 141 3 2" xfId="433" xr:uid="{00000000-0005-0000-0000-00004F050000}"/>
    <cellStyle name="Comma 141 4" xfId="434" xr:uid="{00000000-0005-0000-0000-000050050000}"/>
    <cellStyle name="Comma 141 4 2" xfId="435" xr:uid="{00000000-0005-0000-0000-000051050000}"/>
    <cellStyle name="Comma 141 5" xfId="436" xr:uid="{00000000-0005-0000-0000-000052050000}"/>
    <cellStyle name="Comma 142" xfId="437" xr:uid="{00000000-0005-0000-0000-000053050000}"/>
    <cellStyle name="Comma 142 2" xfId="438" xr:uid="{00000000-0005-0000-0000-000054050000}"/>
    <cellStyle name="Comma 142 2 2" xfId="439" xr:uid="{00000000-0005-0000-0000-000055050000}"/>
    <cellStyle name="Comma 142 2 2 2" xfId="440" xr:uid="{00000000-0005-0000-0000-000056050000}"/>
    <cellStyle name="Comma 142 2 3" xfId="441" xr:uid="{00000000-0005-0000-0000-000057050000}"/>
    <cellStyle name="Comma 142 3" xfId="442" xr:uid="{00000000-0005-0000-0000-000058050000}"/>
    <cellStyle name="Comma 142 3 2" xfId="443" xr:uid="{00000000-0005-0000-0000-000059050000}"/>
    <cellStyle name="Comma 142 4" xfId="444" xr:uid="{00000000-0005-0000-0000-00005A050000}"/>
    <cellStyle name="Comma 142 4 2" xfId="445" xr:uid="{00000000-0005-0000-0000-00005B050000}"/>
    <cellStyle name="Comma 142 5" xfId="446" xr:uid="{00000000-0005-0000-0000-00005C050000}"/>
    <cellStyle name="Comma 143" xfId="447" xr:uid="{00000000-0005-0000-0000-00005D050000}"/>
    <cellStyle name="Comma 143 2" xfId="3724" xr:uid="{00000000-0005-0000-0000-00005E050000}"/>
    <cellStyle name="Comma 143 2 2" xfId="5349" xr:uid="{00000000-0005-0000-0000-00005F050000}"/>
    <cellStyle name="Comma 143 2 2 2" xfId="8435" xr:uid="{00000000-0005-0000-0000-000060050000}"/>
    <cellStyle name="Comma 143 2 2 2 2" xfId="14628" xr:uid="{00000000-0005-0000-0000-000061050000}"/>
    <cellStyle name="Comma 143 2 2 2 3" xfId="20780" xr:uid="{00000000-0005-0000-0000-000062050000}"/>
    <cellStyle name="Comma 143 2 2 3" xfId="11562" xr:uid="{00000000-0005-0000-0000-000063050000}"/>
    <cellStyle name="Comma 143 2 2 4" xfId="17714" xr:uid="{00000000-0005-0000-0000-000064050000}"/>
    <cellStyle name="Comma 143 2 3" xfId="6900" xr:uid="{00000000-0005-0000-0000-000065050000}"/>
    <cellStyle name="Comma 143 2 3 2" xfId="13094" xr:uid="{00000000-0005-0000-0000-000066050000}"/>
    <cellStyle name="Comma 143 2 3 3" xfId="19246" xr:uid="{00000000-0005-0000-0000-000067050000}"/>
    <cellStyle name="Comma 143 2 4" xfId="10028" xr:uid="{00000000-0005-0000-0000-000068050000}"/>
    <cellStyle name="Comma 143 2 5" xfId="16180" xr:uid="{00000000-0005-0000-0000-000069050000}"/>
    <cellStyle name="Comma 143 3" xfId="4563" xr:uid="{00000000-0005-0000-0000-00006A050000}"/>
    <cellStyle name="Comma 143 3 2" xfId="7666" xr:uid="{00000000-0005-0000-0000-00006B050000}"/>
    <cellStyle name="Comma 143 3 2 2" xfId="13859" xr:uid="{00000000-0005-0000-0000-00006C050000}"/>
    <cellStyle name="Comma 143 3 2 3" xfId="20011" xr:uid="{00000000-0005-0000-0000-00006D050000}"/>
    <cellStyle name="Comma 143 3 3" xfId="10793" xr:uid="{00000000-0005-0000-0000-00006E050000}"/>
    <cellStyle name="Comma 143 3 4" xfId="16945" xr:uid="{00000000-0005-0000-0000-00006F050000}"/>
    <cellStyle name="Comma 143 4" xfId="6131" xr:uid="{00000000-0005-0000-0000-000070050000}"/>
    <cellStyle name="Comma 143 4 2" xfId="12325" xr:uid="{00000000-0005-0000-0000-000071050000}"/>
    <cellStyle name="Comma 143 4 3" xfId="18477" xr:uid="{00000000-0005-0000-0000-000072050000}"/>
    <cellStyle name="Comma 143 5" xfId="9259" xr:uid="{00000000-0005-0000-0000-000073050000}"/>
    <cellStyle name="Comma 143 6" xfId="15411" xr:uid="{00000000-0005-0000-0000-000074050000}"/>
    <cellStyle name="Comma 144" xfId="448" xr:uid="{00000000-0005-0000-0000-000075050000}"/>
    <cellStyle name="Comma 144 2" xfId="3725" xr:uid="{00000000-0005-0000-0000-000076050000}"/>
    <cellStyle name="Comma 144 2 2" xfId="5350" xr:uid="{00000000-0005-0000-0000-000077050000}"/>
    <cellStyle name="Comma 144 2 2 2" xfId="8436" xr:uid="{00000000-0005-0000-0000-000078050000}"/>
    <cellStyle name="Comma 144 2 2 2 2" xfId="14629" xr:uid="{00000000-0005-0000-0000-000079050000}"/>
    <cellStyle name="Comma 144 2 2 2 3" xfId="20781" xr:uid="{00000000-0005-0000-0000-00007A050000}"/>
    <cellStyle name="Comma 144 2 2 3" xfId="11563" xr:uid="{00000000-0005-0000-0000-00007B050000}"/>
    <cellStyle name="Comma 144 2 2 4" xfId="17715" xr:uid="{00000000-0005-0000-0000-00007C050000}"/>
    <cellStyle name="Comma 144 2 3" xfId="6901" xr:uid="{00000000-0005-0000-0000-00007D050000}"/>
    <cellStyle name="Comma 144 2 3 2" xfId="13095" xr:uid="{00000000-0005-0000-0000-00007E050000}"/>
    <cellStyle name="Comma 144 2 3 3" xfId="19247" xr:uid="{00000000-0005-0000-0000-00007F050000}"/>
    <cellStyle name="Comma 144 2 4" xfId="10029" xr:uid="{00000000-0005-0000-0000-000080050000}"/>
    <cellStyle name="Comma 144 2 5" xfId="16181" xr:uid="{00000000-0005-0000-0000-000081050000}"/>
    <cellStyle name="Comma 144 3" xfId="4564" xr:uid="{00000000-0005-0000-0000-000082050000}"/>
    <cellStyle name="Comma 144 3 2" xfId="7667" xr:uid="{00000000-0005-0000-0000-000083050000}"/>
    <cellStyle name="Comma 144 3 2 2" xfId="13860" xr:uid="{00000000-0005-0000-0000-000084050000}"/>
    <cellStyle name="Comma 144 3 2 3" xfId="20012" xr:uid="{00000000-0005-0000-0000-000085050000}"/>
    <cellStyle name="Comma 144 3 3" xfId="10794" xr:uid="{00000000-0005-0000-0000-000086050000}"/>
    <cellStyle name="Comma 144 3 4" xfId="16946" xr:uid="{00000000-0005-0000-0000-000087050000}"/>
    <cellStyle name="Comma 144 4" xfId="6132" xr:uid="{00000000-0005-0000-0000-000088050000}"/>
    <cellStyle name="Comma 144 4 2" xfId="12326" xr:uid="{00000000-0005-0000-0000-000089050000}"/>
    <cellStyle name="Comma 144 4 3" xfId="18478" xr:uid="{00000000-0005-0000-0000-00008A050000}"/>
    <cellStyle name="Comma 144 5" xfId="9260" xr:uid="{00000000-0005-0000-0000-00008B050000}"/>
    <cellStyle name="Comma 144 6" xfId="15412" xr:uid="{00000000-0005-0000-0000-00008C050000}"/>
    <cellStyle name="Comma 145" xfId="449" xr:uid="{00000000-0005-0000-0000-00008D050000}"/>
    <cellStyle name="Comma 145 2" xfId="3726" xr:uid="{00000000-0005-0000-0000-00008E050000}"/>
    <cellStyle name="Comma 145 2 2" xfId="5351" xr:uid="{00000000-0005-0000-0000-00008F050000}"/>
    <cellStyle name="Comma 145 2 2 2" xfId="8437" xr:uid="{00000000-0005-0000-0000-000090050000}"/>
    <cellStyle name="Comma 145 2 2 2 2" xfId="14630" xr:uid="{00000000-0005-0000-0000-000091050000}"/>
    <cellStyle name="Comma 145 2 2 2 3" xfId="20782" xr:uid="{00000000-0005-0000-0000-000092050000}"/>
    <cellStyle name="Comma 145 2 2 3" xfId="11564" xr:uid="{00000000-0005-0000-0000-000093050000}"/>
    <cellStyle name="Comma 145 2 2 4" xfId="17716" xr:uid="{00000000-0005-0000-0000-000094050000}"/>
    <cellStyle name="Comma 145 2 3" xfId="6902" xr:uid="{00000000-0005-0000-0000-000095050000}"/>
    <cellStyle name="Comma 145 2 3 2" xfId="13096" xr:uid="{00000000-0005-0000-0000-000096050000}"/>
    <cellStyle name="Comma 145 2 3 3" xfId="19248" xr:uid="{00000000-0005-0000-0000-000097050000}"/>
    <cellStyle name="Comma 145 2 4" xfId="10030" xr:uid="{00000000-0005-0000-0000-000098050000}"/>
    <cellStyle name="Comma 145 2 5" xfId="16182" xr:uid="{00000000-0005-0000-0000-000099050000}"/>
    <cellStyle name="Comma 145 3" xfId="4565" xr:uid="{00000000-0005-0000-0000-00009A050000}"/>
    <cellStyle name="Comma 145 3 2" xfId="7668" xr:uid="{00000000-0005-0000-0000-00009B050000}"/>
    <cellStyle name="Comma 145 3 2 2" xfId="13861" xr:uid="{00000000-0005-0000-0000-00009C050000}"/>
    <cellStyle name="Comma 145 3 2 3" xfId="20013" xr:uid="{00000000-0005-0000-0000-00009D050000}"/>
    <cellStyle name="Comma 145 3 3" xfId="10795" xr:uid="{00000000-0005-0000-0000-00009E050000}"/>
    <cellStyle name="Comma 145 3 4" xfId="16947" xr:uid="{00000000-0005-0000-0000-00009F050000}"/>
    <cellStyle name="Comma 145 4" xfId="6133" xr:uid="{00000000-0005-0000-0000-0000A0050000}"/>
    <cellStyle name="Comma 145 4 2" xfId="12327" xr:uid="{00000000-0005-0000-0000-0000A1050000}"/>
    <cellStyle name="Comma 145 4 3" xfId="18479" xr:uid="{00000000-0005-0000-0000-0000A2050000}"/>
    <cellStyle name="Comma 145 5" xfId="9261" xr:uid="{00000000-0005-0000-0000-0000A3050000}"/>
    <cellStyle name="Comma 145 6" xfId="15413" xr:uid="{00000000-0005-0000-0000-0000A4050000}"/>
    <cellStyle name="Comma 146" xfId="450" xr:uid="{00000000-0005-0000-0000-0000A5050000}"/>
    <cellStyle name="Comma 146 2" xfId="3727" xr:uid="{00000000-0005-0000-0000-0000A6050000}"/>
    <cellStyle name="Comma 146 2 2" xfId="5352" xr:uid="{00000000-0005-0000-0000-0000A7050000}"/>
    <cellStyle name="Comma 146 2 2 2" xfId="8438" xr:uid="{00000000-0005-0000-0000-0000A8050000}"/>
    <cellStyle name="Comma 146 2 2 2 2" xfId="14631" xr:uid="{00000000-0005-0000-0000-0000A9050000}"/>
    <cellStyle name="Comma 146 2 2 2 3" xfId="20783" xr:uid="{00000000-0005-0000-0000-0000AA050000}"/>
    <cellStyle name="Comma 146 2 2 3" xfId="11565" xr:uid="{00000000-0005-0000-0000-0000AB050000}"/>
    <cellStyle name="Comma 146 2 2 4" xfId="17717" xr:uid="{00000000-0005-0000-0000-0000AC050000}"/>
    <cellStyle name="Comma 146 2 3" xfId="6903" xr:uid="{00000000-0005-0000-0000-0000AD050000}"/>
    <cellStyle name="Comma 146 2 3 2" xfId="13097" xr:uid="{00000000-0005-0000-0000-0000AE050000}"/>
    <cellStyle name="Comma 146 2 3 3" xfId="19249" xr:uid="{00000000-0005-0000-0000-0000AF050000}"/>
    <cellStyle name="Comma 146 2 4" xfId="10031" xr:uid="{00000000-0005-0000-0000-0000B0050000}"/>
    <cellStyle name="Comma 146 2 5" xfId="16183" xr:uid="{00000000-0005-0000-0000-0000B1050000}"/>
    <cellStyle name="Comma 146 3" xfId="4566" xr:uid="{00000000-0005-0000-0000-0000B2050000}"/>
    <cellStyle name="Comma 146 3 2" xfId="7669" xr:uid="{00000000-0005-0000-0000-0000B3050000}"/>
    <cellStyle name="Comma 146 3 2 2" xfId="13862" xr:uid="{00000000-0005-0000-0000-0000B4050000}"/>
    <cellStyle name="Comma 146 3 2 3" xfId="20014" xr:uid="{00000000-0005-0000-0000-0000B5050000}"/>
    <cellStyle name="Comma 146 3 3" xfId="10796" xr:uid="{00000000-0005-0000-0000-0000B6050000}"/>
    <cellStyle name="Comma 146 3 4" xfId="16948" xr:uid="{00000000-0005-0000-0000-0000B7050000}"/>
    <cellStyle name="Comma 146 4" xfId="6134" xr:uid="{00000000-0005-0000-0000-0000B8050000}"/>
    <cellStyle name="Comma 146 4 2" xfId="12328" xr:uid="{00000000-0005-0000-0000-0000B9050000}"/>
    <cellStyle name="Comma 146 4 3" xfId="18480" xr:uid="{00000000-0005-0000-0000-0000BA050000}"/>
    <cellStyle name="Comma 146 5" xfId="9262" xr:uid="{00000000-0005-0000-0000-0000BB050000}"/>
    <cellStyle name="Comma 146 6" xfId="15414" xr:uid="{00000000-0005-0000-0000-0000BC050000}"/>
    <cellStyle name="Comma 147" xfId="451" xr:uid="{00000000-0005-0000-0000-0000BD050000}"/>
    <cellStyle name="Comma 147 2" xfId="3728" xr:uid="{00000000-0005-0000-0000-0000BE050000}"/>
    <cellStyle name="Comma 147 2 2" xfId="5353" xr:uid="{00000000-0005-0000-0000-0000BF050000}"/>
    <cellStyle name="Comma 147 2 2 2" xfId="8439" xr:uid="{00000000-0005-0000-0000-0000C0050000}"/>
    <cellStyle name="Comma 147 2 2 2 2" xfId="14632" xr:uid="{00000000-0005-0000-0000-0000C1050000}"/>
    <cellStyle name="Comma 147 2 2 2 3" xfId="20784" xr:uid="{00000000-0005-0000-0000-0000C2050000}"/>
    <cellStyle name="Comma 147 2 2 3" xfId="11566" xr:uid="{00000000-0005-0000-0000-0000C3050000}"/>
    <cellStyle name="Comma 147 2 2 4" xfId="17718" xr:uid="{00000000-0005-0000-0000-0000C4050000}"/>
    <cellStyle name="Comma 147 2 3" xfId="6904" xr:uid="{00000000-0005-0000-0000-0000C5050000}"/>
    <cellStyle name="Comma 147 2 3 2" xfId="13098" xr:uid="{00000000-0005-0000-0000-0000C6050000}"/>
    <cellStyle name="Comma 147 2 3 3" xfId="19250" xr:uid="{00000000-0005-0000-0000-0000C7050000}"/>
    <cellStyle name="Comma 147 2 4" xfId="10032" xr:uid="{00000000-0005-0000-0000-0000C8050000}"/>
    <cellStyle name="Comma 147 2 5" xfId="16184" xr:uid="{00000000-0005-0000-0000-0000C9050000}"/>
    <cellStyle name="Comma 147 3" xfId="4567" xr:uid="{00000000-0005-0000-0000-0000CA050000}"/>
    <cellStyle name="Comma 147 3 2" xfId="7670" xr:uid="{00000000-0005-0000-0000-0000CB050000}"/>
    <cellStyle name="Comma 147 3 2 2" xfId="13863" xr:uid="{00000000-0005-0000-0000-0000CC050000}"/>
    <cellStyle name="Comma 147 3 2 3" xfId="20015" xr:uid="{00000000-0005-0000-0000-0000CD050000}"/>
    <cellStyle name="Comma 147 3 3" xfId="10797" xr:uid="{00000000-0005-0000-0000-0000CE050000}"/>
    <cellStyle name="Comma 147 3 4" xfId="16949" xr:uid="{00000000-0005-0000-0000-0000CF050000}"/>
    <cellStyle name="Comma 147 4" xfId="6135" xr:uid="{00000000-0005-0000-0000-0000D0050000}"/>
    <cellStyle name="Comma 147 4 2" xfId="12329" xr:uid="{00000000-0005-0000-0000-0000D1050000}"/>
    <cellStyle name="Comma 147 4 3" xfId="18481" xr:uid="{00000000-0005-0000-0000-0000D2050000}"/>
    <cellStyle name="Comma 147 5" xfId="9263" xr:uid="{00000000-0005-0000-0000-0000D3050000}"/>
    <cellStyle name="Comma 147 6" xfId="15415" xr:uid="{00000000-0005-0000-0000-0000D4050000}"/>
    <cellStyle name="Comma 148" xfId="452" xr:uid="{00000000-0005-0000-0000-0000D5050000}"/>
    <cellStyle name="Comma 148 2" xfId="3729" xr:uid="{00000000-0005-0000-0000-0000D6050000}"/>
    <cellStyle name="Comma 148 2 2" xfId="5354" xr:uid="{00000000-0005-0000-0000-0000D7050000}"/>
    <cellStyle name="Comma 148 2 2 2" xfId="8440" xr:uid="{00000000-0005-0000-0000-0000D8050000}"/>
    <cellStyle name="Comma 148 2 2 2 2" xfId="14633" xr:uid="{00000000-0005-0000-0000-0000D9050000}"/>
    <cellStyle name="Comma 148 2 2 2 3" xfId="20785" xr:uid="{00000000-0005-0000-0000-0000DA050000}"/>
    <cellStyle name="Comma 148 2 2 3" xfId="11567" xr:uid="{00000000-0005-0000-0000-0000DB050000}"/>
    <cellStyle name="Comma 148 2 2 4" xfId="17719" xr:uid="{00000000-0005-0000-0000-0000DC050000}"/>
    <cellStyle name="Comma 148 2 3" xfId="6905" xr:uid="{00000000-0005-0000-0000-0000DD050000}"/>
    <cellStyle name="Comma 148 2 3 2" xfId="13099" xr:uid="{00000000-0005-0000-0000-0000DE050000}"/>
    <cellStyle name="Comma 148 2 3 3" xfId="19251" xr:uid="{00000000-0005-0000-0000-0000DF050000}"/>
    <cellStyle name="Comma 148 2 4" xfId="10033" xr:uid="{00000000-0005-0000-0000-0000E0050000}"/>
    <cellStyle name="Comma 148 2 5" xfId="16185" xr:uid="{00000000-0005-0000-0000-0000E1050000}"/>
    <cellStyle name="Comma 148 3" xfId="4568" xr:uid="{00000000-0005-0000-0000-0000E2050000}"/>
    <cellStyle name="Comma 148 3 2" xfId="7671" xr:uid="{00000000-0005-0000-0000-0000E3050000}"/>
    <cellStyle name="Comma 148 3 2 2" xfId="13864" xr:uid="{00000000-0005-0000-0000-0000E4050000}"/>
    <cellStyle name="Comma 148 3 2 3" xfId="20016" xr:uid="{00000000-0005-0000-0000-0000E5050000}"/>
    <cellStyle name="Comma 148 3 3" xfId="10798" xr:uid="{00000000-0005-0000-0000-0000E6050000}"/>
    <cellStyle name="Comma 148 3 4" xfId="16950" xr:uid="{00000000-0005-0000-0000-0000E7050000}"/>
    <cellStyle name="Comma 148 4" xfId="6136" xr:uid="{00000000-0005-0000-0000-0000E8050000}"/>
    <cellStyle name="Comma 148 4 2" xfId="12330" xr:uid="{00000000-0005-0000-0000-0000E9050000}"/>
    <cellStyle name="Comma 148 4 3" xfId="18482" xr:uid="{00000000-0005-0000-0000-0000EA050000}"/>
    <cellStyle name="Comma 148 5" xfId="9264" xr:uid="{00000000-0005-0000-0000-0000EB050000}"/>
    <cellStyle name="Comma 148 6" xfId="15416" xr:uid="{00000000-0005-0000-0000-0000EC050000}"/>
    <cellStyle name="Comma 149" xfId="453" xr:uid="{00000000-0005-0000-0000-0000ED050000}"/>
    <cellStyle name="Comma 149 2" xfId="3730" xr:uid="{00000000-0005-0000-0000-0000EE050000}"/>
    <cellStyle name="Comma 149 2 2" xfId="5355" xr:uid="{00000000-0005-0000-0000-0000EF050000}"/>
    <cellStyle name="Comma 149 2 2 2" xfId="8441" xr:uid="{00000000-0005-0000-0000-0000F0050000}"/>
    <cellStyle name="Comma 149 2 2 2 2" xfId="14634" xr:uid="{00000000-0005-0000-0000-0000F1050000}"/>
    <cellStyle name="Comma 149 2 2 2 3" xfId="20786" xr:uid="{00000000-0005-0000-0000-0000F2050000}"/>
    <cellStyle name="Comma 149 2 2 3" xfId="11568" xr:uid="{00000000-0005-0000-0000-0000F3050000}"/>
    <cellStyle name="Comma 149 2 2 4" xfId="17720" xr:uid="{00000000-0005-0000-0000-0000F4050000}"/>
    <cellStyle name="Comma 149 2 3" xfId="6906" xr:uid="{00000000-0005-0000-0000-0000F5050000}"/>
    <cellStyle name="Comma 149 2 3 2" xfId="13100" xr:uid="{00000000-0005-0000-0000-0000F6050000}"/>
    <cellStyle name="Comma 149 2 3 3" xfId="19252" xr:uid="{00000000-0005-0000-0000-0000F7050000}"/>
    <cellStyle name="Comma 149 2 4" xfId="10034" xr:uid="{00000000-0005-0000-0000-0000F8050000}"/>
    <cellStyle name="Comma 149 2 5" xfId="16186" xr:uid="{00000000-0005-0000-0000-0000F9050000}"/>
    <cellStyle name="Comma 149 3" xfId="4569" xr:uid="{00000000-0005-0000-0000-0000FA050000}"/>
    <cellStyle name="Comma 149 3 2" xfId="7672" xr:uid="{00000000-0005-0000-0000-0000FB050000}"/>
    <cellStyle name="Comma 149 3 2 2" xfId="13865" xr:uid="{00000000-0005-0000-0000-0000FC050000}"/>
    <cellStyle name="Comma 149 3 2 3" xfId="20017" xr:uid="{00000000-0005-0000-0000-0000FD050000}"/>
    <cellStyle name="Comma 149 3 3" xfId="10799" xr:uid="{00000000-0005-0000-0000-0000FE050000}"/>
    <cellStyle name="Comma 149 3 4" xfId="16951" xr:uid="{00000000-0005-0000-0000-0000FF050000}"/>
    <cellStyle name="Comma 149 4" xfId="6137" xr:uid="{00000000-0005-0000-0000-000000060000}"/>
    <cellStyle name="Comma 149 4 2" xfId="12331" xr:uid="{00000000-0005-0000-0000-000001060000}"/>
    <cellStyle name="Comma 149 4 3" xfId="18483" xr:uid="{00000000-0005-0000-0000-000002060000}"/>
    <cellStyle name="Comma 149 5" xfId="9265" xr:uid="{00000000-0005-0000-0000-000003060000}"/>
    <cellStyle name="Comma 149 6" xfId="15417" xr:uid="{00000000-0005-0000-0000-000004060000}"/>
    <cellStyle name="Comma 15" xfId="454" xr:uid="{00000000-0005-0000-0000-000005060000}"/>
    <cellStyle name="Comma 15 2" xfId="455" xr:uid="{00000000-0005-0000-0000-000006060000}"/>
    <cellStyle name="Comma 150" xfId="456" xr:uid="{00000000-0005-0000-0000-000007060000}"/>
    <cellStyle name="Comma 150 2" xfId="3731" xr:uid="{00000000-0005-0000-0000-000008060000}"/>
    <cellStyle name="Comma 150 2 2" xfId="5356" xr:uid="{00000000-0005-0000-0000-000009060000}"/>
    <cellStyle name="Comma 150 2 2 2" xfId="8442" xr:uid="{00000000-0005-0000-0000-00000A060000}"/>
    <cellStyle name="Comma 150 2 2 2 2" xfId="14635" xr:uid="{00000000-0005-0000-0000-00000B060000}"/>
    <cellStyle name="Comma 150 2 2 2 3" xfId="20787" xr:uid="{00000000-0005-0000-0000-00000C060000}"/>
    <cellStyle name="Comma 150 2 2 3" xfId="11569" xr:uid="{00000000-0005-0000-0000-00000D060000}"/>
    <cellStyle name="Comma 150 2 2 4" xfId="17721" xr:uid="{00000000-0005-0000-0000-00000E060000}"/>
    <cellStyle name="Comma 150 2 3" xfId="6907" xr:uid="{00000000-0005-0000-0000-00000F060000}"/>
    <cellStyle name="Comma 150 2 3 2" xfId="13101" xr:uid="{00000000-0005-0000-0000-000010060000}"/>
    <cellStyle name="Comma 150 2 3 3" xfId="19253" xr:uid="{00000000-0005-0000-0000-000011060000}"/>
    <cellStyle name="Comma 150 2 4" xfId="10035" xr:uid="{00000000-0005-0000-0000-000012060000}"/>
    <cellStyle name="Comma 150 2 5" xfId="16187" xr:uid="{00000000-0005-0000-0000-000013060000}"/>
    <cellStyle name="Comma 150 3" xfId="4570" xr:uid="{00000000-0005-0000-0000-000014060000}"/>
    <cellStyle name="Comma 150 3 2" xfId="7673" xr:uid="{00000000-0005-0000-0000-000015060000}"/>
    <cellStyle name="Comma 150 3 2 2" xfId="13866" xr:uid="{00000000-0005-0000-0000-000016060000}"/>
    <cellStyle name="Comma 150 3 2 3" xfId="20018" xr:uid="{00000000-0005-0000-0000-000017060000}"/>
    <cellStyle name="Comma 150 3 3" xfId="10800" xr:uid="{00000000-0005-0000-0000-000018060000}"/>
    <cellStyle name="Comma 150 3 4" xfId="16952" xr:uid="{00000000-0005-0000-0000-000019060000}"/>
    <cellStyle name="Comma 150 4" xfId="6138" xr:uid="{00000000-0005-0000-0000-00001A060000}"/>
    <cellStyle name="Comma 150 4 2" xfId="12332" xr:uid="{00000000-0005-0000-0000-00001B060000}"/>
    <cellStyle name="Comma 150 4 3" xfId="18484" xr:uid="{00000000-0005-0000-0000-00001C060000}"/>
    <cellStyle name="Comma 150 5" xfId="9266" xr:uid="{00000000-0005-0000-0000-00001D060000}"/>
    <cellStyle name="Comma 150 6" xfId="15418" xr:uid="{00000000-0005-0000-0000-00001E060000}"/>
    <cellStyle name="Comma 151" xfId="457" xr:uid="{00000000-0005-0000-0000-00001F060000}"/>
    <cellStyle name="Comma 151 2" xfId="3732" xr:uid="{00000000-0005-0000-0000-000020060000}"/>
    <cellStyle name="Comma 151 2 2" xfId="5357" xr:uid="{00000000-0005-0000-0000-000021060000}"/>
    <cellStyle name="Comma 151 2 2 2" xfId="8443" xr:uid="{00000000-0005-0000-0000-000022060000}"/>
    <cellStyle name="Comma 151 2 2 2 2" xfId="14636" xr:uid="{00000000-0005-0000-0000-000023060000}"/>
    <cellStyle name="Comma 151 2 2 2 3" xfId="20788" xr:uid="{00000000-0005-0000-0000-000024060000}"/>
    <cellStyle name="Comma 151 2 2 3" xfId="11570" xr:uid="{00000000-0005-0000-0000-000025060000}"/>
    <cellStyle name="Comma 151 2 2 4" xfId="17722" xr:uid="{00000000-0005-0000-0000-000026060000}"/>
    <cellStyle name="Comma 151 2 3" xfId="6908" xr:uid="{00000000-0005-0000-0000-000027060000}"/>
    <cellStyle name="Comma 151 2 3 2" xfId="13102" xr:uid="{00000000-0005-0000-0000-000028060000}"/>
    <cellStyle name="Comma 151 2 3 3" xfId="19254" xr:uid="{00000000-0005-0000-0000-000029060000}"/>
    <cellStyle name="Comma 151 2 4" xfId="10036" xr:uid="{00000000-0005-0000-0000-00002A060000}"/>
    <cellStyle name="Comma 151 2 5" xfId="16188" xr:uid="{00000000-0005-0000-0000-00002B060000}"/>
    <cellStyle name="Comma 151 3" xfId="4571" xr:uid="{00000000-0005-0000-0000-00002C060000}"/>
    <cellStyle name="Comma 151 3 2" xfId="7674" xr:uid="{00000000-0005-0000-0000-00002D060000}"/>
    <cellStyle name="Comma 151 3 2 2" xfId="13867" xr:uid="{00000000-0005-0000-0000-00002E060000}"/>
    <cellStyle name="Comma 151 3 2 3" xfId="20019" xr:uid="{00000000-0005-0000-0000-00002F060000}"/>
    <cellStyle name="Comma 151 3 3" xfId="10801" xr:uid="{00000000-0005-0000-0000-000030060000}"/>
    <cellStyle name="Comma 151 3 4" xfId="16953" xr:uid="{00000000-0005-0000-0000-000031060000}"/>
    <cellStyle name="Comma 151 4" xfId="6139" xr:uid="{00000000-0005-0000-0000-000032060000}"/>
    <cellStyle name="Comma 151 4 2" xfId="12333" xr:uid="{00000000-0005-0000-0000-000033060000}"/>
    <cellStyle name="Comma 151 4 3" xfId="18485" xr:uid="{00000000-0005-0000-0000-000034060000}"/>
    <cellStyle name="Comma 151 5" xfId="9267" xr:uid="{00000000-0005-0000-0000-000035060000}"/>
    <cellStyle name="Comma 151 6" xfId="15419" xr:uid="{00000000-0005-0000-0000-000036060000}"/>
    <cellStyle name="Comma 152" xfId="458" xr:uid="{00000000-0005-0000-0000-000037060000}"/>
    <cellStyle name="Comma 152 2" xfId="3733" xr:uid="{00000000-0005-0000-0000-000038060000}"/>
    <cellStyle name="Comma 152 2 2" xfId="5358" xr:uid="{00000000-0005-0000-0000-000039060000}"/>
    <cellStyle name="Comma 152 2 2 2" xfId="8444" xr:uid="{00000000-0005-0000-0000-00003A060000}"/>
    <cellStyle name="Comma 152 2 2 2 2" xfId="14637" xr:uid="{00000000-0005-0000-0000-00003B060000}"/>
    <cellStyle name="Comma 152 2 2 2 3" xfId="20789" xr:uid="{00000000-0005-0000-0000-00003C060000}"/>
    <cellStyle name="Comma 152 2 2 3" xfId="11571" xr:uid="{00000000-0005-0000-0000-00003D060000}"/>
    <cellStyle name="Comma 152 2 2 4" xfId="17723" xr:uid="{00000000-0005-0000-0000-00003E060000}"/>
    <cellStyle name="Comma 152 2 3" xfId="6909" xr:uid="{00000000-0005-0000-0000-00003F060000}"/>
    <cellStyle name="Comma 152 2 3 2" xfId="13103" xr:uid="{00000000-0005-0000-0000-000040060000}"/>
    <cellStyle name="Comma 152 2 3 3" xfId="19255" xr:uid="{00000000-0005-0000-0000-000041060000}"/>
    <cellStyle name="Comma 152 2 4" xfId="10037" xr:uid="{00000000-0005-0000-0000-000042060000}"/>
    <cellStyle name="Comma 152 2 5" xfId="16189" xr:uid="{00000000-0005-0000-0000-000043060000}"/>
    <cellStyle name="Comma 152 3" xfId="4572" xr:uid="{00000000-0005-0000-0000-000044060000}"/>
    <cellStyle name="Comma 152 3 2" xfId="7675" xr:uid="{00000000-0005-0000-0000-000045060000}"/>
    <cellStyle name="Comma 152 3 2 2" xfId="13868" xr:uid="{00000000-0005-0000-0000-000046060000}"/>
    <cellStyle name="Comma 152 3 2 3" xfId="20020" xr:uid="{00000000-0005-0000-0000-000047060000}"/>
    <cellStyle name="Comma 152 3 3" xfId="10802" xr:uid="{00000000-0005-0000-0000-000048060000}"/>
    <cellStyle name="Comma 152 3 4" xfId="16954" xr:uid="{00000000-0005-0000-0000-000049060000}"/>
    <cellStyle name="Comma 152 4" xfId="6140" xr:uid="{00000000-0005-0000-0000-00004A060000}"/>
    <cellStyle name="Comma 152 4 2" xfId="12334" xr:uid="{00000000-0005-0000-0000-00004B060000}"/>
    <cellStyle name="Comma 152 4 3" xfId="18486" xr:uid="{00000000-0005-0000-0000-00004C060000}"/>
    <cellStyle name="Comma 152 5" xfId="9268" xr:uid="{00000000-0005-0000-0000-00004D060000}"/>
    <cellStyle name="Comma 152 6" xfId="15420" xr:uid="{00000000-0005-0000-0000-00004E060000}"/>
    <cellStyle name="Comma 153" xfId="459" xr:uid="{00000000-0005-0000-0000-00004F060000}"/>
    <cellStyle name="Comma 153 2" xfId="3734" xr:uid="{00000000-0005-0000-0000-000050060000}"/>
    <cellStyle name="Comma 153 2 2" xfId="5359" xr:uid="{00000000-0005-0000-0000-000051060000}"/>
    <cellStyle name="Comma 153 2 2 2" xfId="8445" xr:uid="{00000000-0005-0000-0000-000052060000}"/>
    <cellStyle name="Comma 153 2 2 2 2" xfId="14638" xr:uid="{00000000-0005-0000-0000-000053060000}"/>
    <cellStyle name="Comma 153 2 2 2 3" xfId="20790" xr:uid="{00000000-0005-0000-0000-000054060000}"/>
    <cellStyle name="Comma 153 2 2 3" xfId="11572" xr:uid="{00000000-0005-0000-0000-000055060000}"/>
    <cellStyle name="Comma 153 2 2 4" xfId="17724" xr:uid="{00000000-0005-0000-0000-000056060000}"/>
    <cellStyle name="Comma 153 2 3" xfId="6910" xr:uid="{00000000-0005-0000-0000-000057060000}"/>
    <cellStyle name="Comma 153 2 3 2" xfId="13104" xr:uid="{00000000-0005-0000-0000-000058060000}"/>
    <cellStyle name="Comma 153 2 3 3" xfId="19256" xr:uid="{00000000-0005-0000-0000-000059060000}"/>
    <cellStyle name="Comma 153 2 4" xfId="10038" xr:uid="{00000000-0005-0000-0000-00005A060000}"/>
    <cellStyle name="Comma 153 2 5" xfId="16190" xr:uid="{00000000-0005-0000-0000-00005B060000}"/>
    <cellStyle name="Comma 153 3" xfId="4573" xr:uid="{00000000-0005-0000-0000-00005C060000}"/>
    <cellStyle name="Comma 153 3 2" xfId="7676" xr:uid="{00000000-0005-0000-0000-00005D060000}"/>
    <cellStyle name="Comma 153 3 2 2" xfId="13869" xr:uid="{00000000-0005-0000-0000-00005E060000}"/>
    <cellStyle name="Comma 153 3 2 3" xfId="20021" xr:uid="{00000000-0005-0000-0000-00005F060000}"/>
    <cellStyle name="Comma 153 3 3" xfId="10803" xr:uid="{00000000-0005-0000-0000-000060060000}"/>
    <cellStyle name="Comma 153 3 4" xfId="16955" xr:uid="{00000000-0005-0000-0000-000061060000}"/>
    <cellStyle name="Comma 153 4" xfId="6141" xr:uid="{00000000-0005-0000-0000-000062060000}"/>
    <cellStyle name="Comma 153 4 2" xfId="12335" xr:uid="{00000000-0005-0000-0000-000063060000}"/>
    <cellStyle name="Comma 153 4 3" xfId="18487" xr:uid="{00000000-0005-0000-0000-000064060000}"/>
    <cellStyle name="Comma 153 5" xfId="9269" xr:uid="{00000000-0005-0000-0000-000065060000}"/>
    <cellStyle name="Comma 153 6" xfId="15421" xr:uid="{00000000-0005-0000-0000-000066060000}"/>
    <cellStyle name="Comma 154" xfId="460" xr:uid="{00000000-0005-0000-0000-000067060000}"/>
    <cellStyle name="Comma 154 2" xfId="461" xr:uid="{00000000-0005-0000-0000-000068060000}"/>
    <cellStyle name="Comma 155" xfId="462" xr:uid="{00000000-0005-0000-0000-000069060000}"/>
    <cellStyle name="Comma 155 2" xfId="463" xr:uid="{00000000-0005-0000-0000-00006A060000}"/>
    <cellStyle name="Comma 156" xfId="464" xr:uid="{00000000-0005-0000-0000-00006B060000}"/>
    <cellStyle name="Comma 156 2" xfId="465" xr:uid="{00000000-0005-0000-0000-00006C060000}"/>
    <cellStyle name="Comma 157" xfId="466" xr:uid="{00000000-0005-0000-0000-00006D060000}"/>
    <cellStyle name="Comma 158" xfId="467" xr:uid="{00000000-0005-0000-0000-00006E060000}"/>
    <cellStyle name="Comma 159" xfId="468" xr:uid="{00000000-0005-0000-0000-00006F060000}"/>
    <cellStyle name="Comma 16" xfId="469" xr:uid="{00000000-0005-0000-0000-000070060000}"/>
    <cellStyle name="Comma 160" xfId="470" xr:uid="{00000000-0005-0000-0000-000071060000}"/>
    <cellStyle name="Comma 161" xfId="471" xr:uid="{00000000-0005-0000-0000-000072060000}"/>
    <cellStyle name="Comma 162" xfId="472" xr:uid="{00000000-0005-0000-0000-000073060000}"/>
    <cellStyle name="Comma 163" xfId="473" xr:uid="{00000000-0005-0000-0000-000074060000}"/>
    <cellStyle name="Comma 164" xfId="474" xr:uid="{00000000-0005-0000-0000-000075060000}"/>
    <cellStyle name="Comma 165" xfId="475" xr:uid="{00000000-0005-0000-0000-000076060000}"/>
    <cellStyle name="Comma 166" xfId="476" xr:uid="{00000000-0005-0000-0000-000077060000}"/>
    <cellStyle name="Comma 167" xfId="477" xr:uid="{00000000-0005-0000-0000-000078060000}"/>
    <cellStyle name="Comma 168" xfId="478" xr:uid="{00000000-0005-0000-0000-000079060000}"/>
    <cellStyle name="Comma 169" xfId="479" xr:uid="{00000000-0005-0000-0000-00007A060000}"/>
    <cellStyle name="Comma 17" xfId="480" xr:uid="{00000000-0005-0000-0000-00007B060000}"/>
    <cellStyle name="Comma 170" xfId="481" xr:uid="{00000000-0005-0000-0000-00007C060000}"/>
    <cellStyle name="Comma 171" xfId="482" xr:uid="{00000000-0005-0000-0000-00007D060000}"/>
    <cellStyle name="Comma 172" xfId="483" xr:uid="{00000000-0005-0000-0000-00007E060000}"/>
    <cellStyle name="Comma 173" xfId="484" xr:uid="{00000000-0005-0000-0000-00007F060000}"/>
    <cellStyle name="Comma 174" xfId="485" xr:uid="{00000000-0005-0000-0000-000080060000}"/>
    <cellStyle name="Comma 175" xfId="486" xr:uid="{00000000-0005-0000-0000-000081060000}"/>
    <cellStyle name="Comma 176" xfId="487" xr:uid="{00000000-0005-0000-0000-000082060000}"/>
    <cellStyle name="Comma 177" xfId="488" xr:uid="{00000000-0005-0000-0000-000083060000}"/>
    <cellStyle name="Comma 178" xfId="489" xr:uid="{00000000-0005-0000-0000-000084060000}"/>
    <cellStyle name="Comma 179" xfId="490" xr:uid="{00000000-0005-0000-0000-000085060000}"/>
    <cellStyle name="Comma 18" xfId="491" xr:uid="{00000000-0005-0000-0000-000086060000}"/>
    <cellStyle name="Comma 180" xfId="492" xr:uid="{00000000-0005-0000-0000-000087060000}"/>
    <cellStyle name="Comma 181" xfId="493" xr:uid="{00000000-0005-0000-0000-000088060000}"/>
    <cellStyle name="Comma 182" xfId="494" xr:uid="{00000000-0005-0000-0000-000089060000}"/>
    <cellStyle name="Comma 182 2" xfId="3735" xr:uid="{00000000-0005-0000-0000-00008A060000}"/>
    <cellStyle name="Comma 182 2 2" xfId="5360" xr:uid="{00000000-0005-0000-0000-00008B060000}"/>
    <cellStyle name="Comma 182 2 2 2" xfId="8446" xr:uid="{00000000-0005-0000-0000-00008C060000}"/>
    <cellStyle name="Comma 182 2 2 2 2" xfId="14639" xr:uid="{00000000-0005-0000-0000-00008D060000}"/>
    <cellStyle name="Comma 182 2 2 2 3" xfId="20791" xr:uid="{00000000-0005-0000-0000-00008E060000}"/>
    <cellStyle name="Comma 182 2 2 3" xfId="11573" xr:uid="{00000000-0005-0000-0000-00008F060000}"/>
    <cellStyle name="Comma 182 2 2 4" xfId="17725" xr:uid="{00000000-0005-0000-0000-000090060000}"/>
    <cellStyle name="Comma 182 2 3" xfId="6911" xr:uid="{00000000-0005-0000-0000-000091060000}"/>
    <cellStyle name="Comma 182 2 3 2" xfId="13105" xr:uid="{00000000-0005-0000-0000-000092060000}"/>
    <cellStyle name="Comma 182 2 3 3" xfId="19257" xr:uid="{00000000-0005-0000-0000-000093060000}"/>
    <cellStyle name="Comma 182 2 4" xfId="10039" xr:uid="{00000000-0005-0000-0000-000094060000}"/>
    <cellStyle name="Comma 182 2 5" xfId="16191" xr:uid="{00000000-0005-0000-0000-000095060000}"/>
    <cellStyle name="Comma 182 3" xfId="4574" xr:uid="{00000000-0005-0000-0000-000096060000}"/>
    <cellStyle name="Comma 182 3 2" xfId="7677" xr:uid="{00000000-0005-0000-0000-000097060000}"/>
    <cellStyle name="Comma 182 3 2 2" xfId="13870" xr:uid="{00000000-0005-0000-0000-000098060000}"/>
    <cellStyle name="Comma 182 3 2 3" xfId="20022" xr:uid="{00000000-0005-0000-0000-000099060000}"/>
    <cellStyle name="Comma 182 3 3" xfId="10804" xr:uid="{00000000-0005-0000-0000-00009A060000}"/>
    <cellStyle name="Comma 182 3 4" xfId="16956" xr:uid="{00000000-0005-0000-0000-00009B060000}"/>
    <cellStyle name="Comma 182 4" xfId="6142" xr:uid="{00000000-0005-0000-0000-00009C060000}"/>
    <cellStyle name="Comma 182 4 2" xfId="12336" xr:uid="{00000000-0005-0000-0000-00009D060000}"/>
    <cellStyle name="Comma 182 4 3" xfId="18488" xr:uid="{00000000-0005-0000-0000-00009E060000}"/>
    <cellStyle name="Comma 182 5" xfId="9270" xr:uid="{00000000-0005-0000-0000-00009F060000}"/>
    <cellStyle name="Comma 182 6" xfId="15422" xr:uid="{00000000-0005-0000-0000-0000A0060000}"/>
    <cellStyle name="Comma 183" xfId="495" xr:uid="{00000000-0005-0000-0000-0000A1060000}"/>
    <cellStyle name="Comma 184" xfId="220" xr:uid="{00000000-0005-0000-0000-0000A2060000}"/>
    <cellStyle name="Comma 185" xfId="3537" xr:uid="{00000000-0005-0000-0000-0000A3060000}"/>
    <cellStyle name="Comma 186" xfId="217" xr:uid="{00000000-0005-0000-0000-0000A4060000}"/>
    <cellStyle name="Comma 186 2" xfId="3677" xr:uid="{00000000-0005-0000-0000-0000A5060000}"/>
    <cellStyle name="Comma 186 2 2" xfId="5302" xr:uid="{00000000-0005-0000-0000-0000A6060000}"/>
    <cellStyle name="Comma 186 2 2 2" xfId="8388" xr:uid="{00000000-0005-0000-0000-0000A7060000}"/>
    <cellStyle name="Comma 186 2 2 2 2" xfId="14581" xr:uid="{00000000-0005-0000-0000-0000A8060000}"/>
    <cellStyle name="Comma 186 2 2 2 3" xfId="20733" xr:uid="{00000000-0005-0000-0000-0000A9060000}"/>
    <cellStyle name="Comma 186 2 2 3" xfId="11515" xr:uid="{00000000-0005-0000-0000-0000AA060000}"/>
    <cellStyle name="Comma 186 2 2 4" xfId="17667" xr:uid="{00000000-0005-0000-0000-0000AB060000}"/>
    <cellStyle name="Comma 186 2 3" xfId="6853" xr:uid="{00000000-0005-0000-0000-0000AC060000}"/>
    <cellStyle name="Comma 186 2 3 2" xfId="13047" xr:uid="{00000000-0005-0000-0000-0000AD060000}"/>
    <cellStyle name="Comma 186 2 3 3" xfId="19199" xr:uid="{00000000-0005-0000-0000-0000AE060000}"/>
    <cellStyle name="Comma 186 2 4" xfId="9981" xr:uid="{00000000-0005-0000-0000-0000AF060000}"/>
    <cellStyle name="Comma 186 2 5" xfId="16133" xr:uid="{00000000-0005-0000-0000-0000B0060000}"/>
    <cellStyle name="Comma 186 3" xfId="4516" xr:uid="{00000000-0005-0000-0000-0000B1060000}"/>
    <cellStyle name="Comma 186 3 2" xfId="7619" xr:uid="{00000000-0005-0000-0000-0000B2060000}"/>
    <cellStyle name="Comma 186 3 2 2" xfId="13812" xr:uid="{00000000-0005-0000-0000-0000B3060000}"/>
    <cellStyle name="Comma 186 3 2 3" xfId="19964" xr:uid="{00000000-0005-0000-0000-0000B4060000}"/>
    <cellStyle name="Comma 186 3 3" xfId="10746" xr:uid="{00000000-0005-0000-0000-0000B5060000}"/>
    <cellStyle name="Comma 186 3 4" xfId="16898" xr:uid="{00000000-0005-0000-0000-0000B6060000}"/>
    <cellStyle name="Comma 186 4" xfId="6084" xr:uid="{00000000-0005-0000-0000-0000B7060000}"/>
    <cellStyle name="Comma 186 4 2" xfId="12278" xr:uid="{00000000-0005-0000-0000-0000B8060000}"/>
    <cellStyle name="Comma 186 4 3" xfId="18430" xr:uid="{00000000-0005-0000-0000-0000B9060000}"/>
    <cellStyle name="Comma 186 5" xfId="9212" xr:uid="{00000000-0005-0000-0000-0000BA060000}"/>
    <cellStyle name="Comma 186 6" xfId="15364" xr:uid="{00000000-0005-0000-0000-0000BB060000}"/>
    <cellStyle name="Comma 187" xfId="3641" xr:uid="{00000000-0005-0000-0000-0000BC060000}"/>
    <cellStyle name="Comma 187 2" xfId="3647" xr:uid="{00000000-0005-0000-0000-0000BD060000}"/>
    <cellStyle name="Comma 187 3" xfId="5273" xr:uid="{00000000-0005-0000-0000-0000BE060000}"/>
    <cellStyle name="Comma 187 3 2" xfId="8359" xr:uid="{00000000-0005-0000-0000-0000BF060000}"/>
    <cellStyle name="Comma 187 3 2 2" xfId="14552" xr:uid="{00000000-0005-0000-0000-0000C0060000}"/>
    <cellStyle name="Comma 187 3 2 3" xfId="20704" xr:uid="{00000000-0005-0000-0000-0000C1060000}"/>
    <cellStyle name="Comma 187 3 3" xfId="11486" xr:uid="{00000000-0005-0000-0000-0000C2060000}"/>
    <cellStyle name="Comma 187 3 4" xfId="17638" xr:uid="{00000000-0005-0000-0000-0000C3060000}"/>
    <cellStyle name="Comma 187 4" xfId="6824" xr:uid="{00000000-0005-0000-0000-0000C4060000}"/>
    <cellStyle name="Comma 187 4 2" xfId="13018" xr:uid="{00000000-0005-0000-0000-0000C5060000}"/>
    <cellStyle name="Comma 187 4 3" xfId="19170" xr:uid="{00000000-0005-0000-0000-0000C6060000}"/>
    <cellStyle name="Comma 187 5" xfId="9952" xr:uid="{00000000-0005-0000-0000-0000C7060000}"/>
    <cellStyle name="Comma 187 6" xfId="16104" xr:uid="{00000000-0005-0000-0000-0000C8060000}"/>
    <cellStyle name="Comma 188" xfId="4418" xr:uid="{00000000-0005-0000-0000-0000C9060000}"/>
    <cellStyle name="Comma 189" xfId="4484" xr:uid="{00000000-0005-0000-0000-0000CA060000}"/>
    <cellStyle name="Comma 19" xfId="496" xr:uid="{00000000-0005-0000-0000-0000CB060000}"/>
    <cellStyle name="Comma 190" xfId="4426" xr:uid="{00000000-0005-0000-0000-0000CC060000}"/>
    <cellStyle name="Comma 191" xfId="4475" xr:uid="{00000000-0005-0000-0000-0000CD060000}"/>
    <cellStyle name="Comma 192" xfId="4419" xr:uid="{00000000-0005-0000-0000-0000CE060000}"/>
    <cellStyle name="Comma 193" xfId="4481" xr:uid="{00000000-0005-0000-0000-0000CF060000}"/>
    <cellStyle name="Comma 194" xfId="4428" xr:uid="{00000000-0005-0000-0000-0000D0060000}"/>
    <cellStyle name="Comma 195" xfId="4473" xr:uid="{00000000-0005-0000-0000-0000D1060000}"/>
    <cellStyle name="Comma 196" xfId="4441" xr:uid="{00000000-0005-0000-0000-0000D2060000}"/>
    <cellStyle name="Comma 197" xfId="4460" xr:uid="{00000000-0005-0000-0000-0000D3060000}"/>
    <cellStyle name="Comma 198" xfId="4443" xr:uid="{00000000-0005-0000-0000-0000D4060000}"/>
    <cellStyle name="Comma 199" xfId="4454" xr:uid="{00000000-0005-0000-0000-0000D5060000}"/>
    <cellStyle name="Comma 2" xfId="3" xr:uid="{00000000-0005-0000-0000-0000D6060000}"/>
    <cellStyle name="Comma 2 10" xfId="78" xr:uid="{00000000-0005-0000-0000-0000D7060000}"/>
    <cellStyle name="Comma 2 10 2" xfId="3542" xr:uid="{00000000-0005-0000-0000-0000D8060000}"/>
    <cellStyle name="Comma 2 10 3" xfId="498" xr:uid="{00000000-0005-0000-0000-0000D9060000}"/>
    <cellStyle name="Comma 2 11" xfId="79" xr:uid="{00000000-0005-0000-0000-0000DA060000}"/>
    <cellStyle name="Comma 2 11 2" xfId="3543" xr:uid="{00000000-0005-0000-0000-0000DB060000}"/>
    <cellStyle name="Comma 2 11 3" xfId="499" xr:uid="{00000000-0005-0000-0000-0000DC060000}"/>
    <cellStyle name="Comma 2 12" xfId="80" xr:uid="{00000000-0005-0000-0000-0000DD060000}"/>
    <cellStyle name="Comma 2 12 2" xfId="3544" xr:uid="{00000000-0005-0000-0000-0000DE060000}"/>
    <cellStyle name="Comma 2 12 3" xfId="500" xr:uid="{00000000-0005-0000-0000-0000DF060000}"/>
    <cellStyle name="Comma 2 13" xfId="81" xr:uid="{00000000-0005-0000-0000-0000E0060000}"/>
    <cellStyle name="Comma 2 13 2" xfId="3545" xr:uid="{00000000-0005-0000-0000-0000E1060000}"/>
    <cellStyle name="Comma 2 13 3" xfId="501" xr:uid="{00000000-0005-0000-0000-0000E2060000}"/>
    <cellStyle name="Comma 2 14" xfId="82" xr:uid="{00000000-0005-0000-0000-0000E3060000}"/>
    <cellStyle name="Comma 2 14 2" xfId="3546" xr:uid="{00000000-0005-0000-0000-0000E4060000}"/>
    <cellStyle name="Comma 2 14 3" xfId="502" xr:uid="{00000000-0005-0000-0000-0000E5060000}"/>
    <cellStyle name="Comma 2 15" xfId="83" xr:uid="{00000000-0005-0000-0000-0000E6060000}"/>
    <cellStyle name="Comma 2 15 2" xfId="3547" xr:uid="{00000000-0005-0000-0000-0000E7060000}"/>
    <cellStyle name="Comma 2 15 3" xfId="503" xr:uid="{00000000-0005-0000-0000-0000E8060000}"/>
    <cellStyle name="Comma 2 16" xfId="84" xr:uid="{00000000-0005-0000-0000-0000E9060000}"/>
    <cellStyle name="Comma 2 16 2" xfId="3548" xr:uid="{00000000-0005-0000-0000-0000EA060000}"/>
    <cellStyle name="Comma 2 16 3" xfId="504" xr:uid="{00000000-0005-0000-0000-0000EB060000}"/>
    <cellStyle name="Comma 2 17" xfId="85" xr:uid="{00000000-0005-0000-0000-0000EC060000}"/>
    <cellStyle name="Comma 2 17 2" xfId="3549" xr:uid="{00000000-0005-0000-0000-0000ED060000}"/>
    <cellStyle name="Comma 2 17 3" xfId="505" xr:uid="{00000000-0005-0000-0000-0000EE060000}"/>
    <cellStyle name="Comma 2 18" xfId="86" xr:uid="{00000000-0005-0000-0000-0000EF060000}"/>
    <cellStyle name="Comma 2 18 2" xfId="3550" xr:uid="{00000000-0005-0000-0000-0000F0060000}"/>
    <cellStyle name="Comma 2 18 3" xfId="506" xr:uid="{00000000-0005-0000-0000-0000F1060000}"/>
    <cellStyle name="Comma 2 19" xfId="87" xr:uid="{00000000-0005-0000-0000-0000F2060000}"/>
    <cellStyle name="Comma 2 19 2" xfId="3551" xr:uid="{00000000-0005-0000-0000-0000F3060000}"/>
    <cellStyle name="Comma 2 19 3" xfId="507" xr:uid="{00000000-0005-0000-0000-0000F4060000}"/>
    <cellStyle name="Comma 2 2" xfId="14" xr:uid="{00000000-0005-0000-0000-0000F5060000}"/>
    <cellStyle name="Comma 2 2 10" xfId="508" xr:uid="{00000000-0005-0000-0000-0000F6060000}"/>
    <cellStyle name="Comma 2 2 10 2" xfId="3737" xr:uid="{00000000-0005-0000-0000-0000F7060000}"/>
    <cellStyle name="Comma 2 2 10 2 2" xfId="5362" xr:uid="{00000000-0005-0000-0000-0000F8060000}"/>
    <cellStyle name="Comma 2 2 10 2 2 2" xfId="8448" xr:uid="{00000000-0005-0000-0000-0000F9060000}"/>
    <cellStyle name="Comma 2 2 10 2 2 2 2" xfId="14641" xr:uid="{00000000-0005-0000-0000-0000FA060000}"/>
    <cellStyle name="Comma 2 2 10 2 2 2 3" xfId="20793" xr:uid="{00000000-0005-0000-0000-0000FB060000}"/>
    <cellStyle name="Comma 2 2 10 2 2 3" xfId="11575" xr:uid="{00000000-0005-0000-0000-0000FC060000}"/>
    <cellStyle name="Comma 2 2 10 2 2 4" xfId="17727" xr:uid="{00000000-0005-0000-0000-0000FD060000}"/>
    <cellStyle name="Comma 2 2 10 2 3" xfId="6913" xr:uid="{00000000-0005-0000-0000-0000FE060000}"/>
    <cellStyle name="Comma 2 2 10 2 3 2" xfId="13107" xr:uid="{00000000-0005-0000-0000-0000FF060000}"/>
    <cellStyle name="Comma 2 2 10 2 3 3" xfId="19259" xr:uid="{00000000-0005-0000-0000-000000070000}"/>
    <cellStyle name="Comma 2 2 10 2 4" xfId="10041" xr:uid="{00000000-0005-0000-0000-000001070000}"/>
    <cellStyle name="Comma 2 2 10 2 5" xfId="16193" xr:uid="{00000000-0005-0000-0000-000002070000}"/>
    <cellStyle name="Comma 2 2 10 3" xfId="4576" xr:uid="{00000000-0005-0000-0000-000003070000}"/>
    <cellStyle name="Comma 2 2 10 3 2" xfId="7679" xr:uid="{00000000-0005-0000-0000-000004070000}"/>
    <cellStyle name="Comma 2 2 10 3 2 2" xfId="13872" xr:uid="{00000000-0005-0000-0000-000005070000}"/>
    <cellStyle name="Comma 2 2 10 3 2 3" xfId="20024" xr:uid="{00000000-0005-0000-0000-000006070000}"/>
    <cellStyle name="Comma 2 2 10 3 3" xfId="10806" xr:uid="{00000000-0005-0000-0000-000007070000}"/>
    <cellStyle name="Comma 2 2 10 3 4" xfId="16958" xr:uid="{00000000-0005-0000-0000-000008070000}"/>
    <cellStyle name="Comma 2 2 10 4" xfId="6144" xr:uid="{00000000-0005-0000-0000-000009070000}"/>
    <cellStyle name="Comma 2 2 10 4 2" xfId="12338" xr:uid="{00000000-0005-0000-0000-00000A070000}"/>
    <cellStyle name="Comma 2 2 10 4 3" xfId="18490" xr:uid="{00000000-0005-0000-0000-00000B070000}"/>
    <cellStyle name="Comma 2 2 10 5" xfId="9272" xr:uid="{00000000-0005-0000-0000-00000C070000}"/>
    <cellStyle name="Comma 2 2 10 6" xfId="15424" xr:uid="{00000000-0005-0000-0000-00000D070000}"/>
    <cellStyle name="Comma 2 2 11" xfId="509" xr:uid="{00000000-0005-0000-0000-00000E070000}"/>
    <cellStyle name="Comma 2 2 11 2" xfId="3738" xr:uid="{00000000-0005-0000-0000-00000F070000}"/>
    <cellStyle name="Comma 2 2 11 2 2" xfId="5363" xr:uid="{00000000-0005-0000-0000-000010070000}"/>
    <cellStyle name="Comma 2 2 11 2 2 2" xfId="8449" xr:uid="{00000000-0005-0000-0000-000011070000}"/>
    <cellStyle name="Comma 2 2 11 2 2 2 2" xfId="14642" xr:uid="{00000000-0005-0000-0000-000012070000}"/>
    <cellStyle name="Comma 2 2 11 2 2 2 3" xfId="20794" xr:uid="{00000000-0005-0000-0000-000013070000}"/>
    <cellStyle name="Comma 2 2 11 2 2 3" xfId="11576" xr:uid="{00000000-0005-0000-0000-000014070000}"/>
    <cellStyle name="Comma 2 2 11 2 2 4" xfId="17728" xr:uid="{00000000-0005-0000-0000-000015070000}"/>
    <cellStyle name="Comma 2 2 11 2 3" xfId="6914" xr:uid="{00000000-0005-0000-0000-000016070000}"/>
    <cellStyle name="Comma 2 2 11 2 3 2" xfId="13108" xr:uid="{00000000-0005-0000-0000-000017070000}"/>
    <cellStyle name="Comma 2 2 11 2 3 3" xfId="19260" xr:uid="{00000000-0005-0000-0000-000018070000}"/>
    <cellStyle name="Comma 2 2 11 2 4" xfId="10042" xr:uid="{00000000-0005-0000-0000-000019070000}"/>
    <cellStyle name="Comma 2 2 11 2 5" xfId="16194" xr:uid="{00000000-0005-0000-0000-00001A070000}"/>
    <cellStyle name="Comma 2 2 11 3" xfId="4577" xr:uid="{00000000-0005-0000-0000-00001B070000}"/>
    <cellStyle name="Comma 2 2 11 3 2" xfId="7680" xr:uid="{00000000-0005-0000-0000-00001C070000}"/>
    <cellStyle name="Comma 2 2 11 3 2 2" xfId="13873" xr:uid="{00000000-0005-0000-0000-00001D070000}"/>
    <cellStyle name="Comma 2 2 11 3 2 3" xfId="20025" xr:uid="{00000000-0005-0000-0000-00001E070000}"/>
    <cellStyle name="Comma 2 2 11 3 3" xfId="10807" xr:uid="{00000000-0005-0000-0000-00001F070000}"/>
    <cellStyle name="Comma 2 2 11 3 4" xfId="16959" xr:uid="{00000000-0005-0000-0000-000020070000}"/>
    <cellStyle name="Comma 2 2 11 4" xfId="6145" xr:uid="{00000000-0005-0000-0000-000021070000}"/>
    <cellStyle name="Comma 2 2 11 4 2" xfId="12339" xr:uid="{00000000-0005-0000-0000-000022070000}"/>
    <cellStyle name="Comma 2 2 11 4 3" xfId="18491" xr:uid="{00000000-0005-0000-0000-000023070000}"/>
    <cellStyle name="Comma 2 2 11 5" xfId="9273" xr:uid="{00000000-0005-0000-0000-000024070000}"/>
    <cellStyle name="Comma 2 2 11 6" xfId="15425" xr:uid="{00000000-0005-0000-0000-000025070000}"/>
    <cellStyle name="Comma 2 2 12" xfId="510" xr:uid="{00000000-0005-0000-0000-000026070000}"/>
    <cellStyle name="Comma 2 2 12 2" xfId="3739" xr:uid="{00000000-0005-0000-0000-000027070000}"/>
    <cellStyle name="Comma 2 2 12 2 2" xfId="5364" xr:uid="{00000000-0005-0000-0000-000028070000}"/>
    <cellStyle name="Comma 2 2 12 2 2 2" xfId="8450" xr:uid="{00000000-0005-0000-0000-000029070000}"/>
    <cellStyle name="Comma 2 2 12 2 2 2 2" xfId="14643" xr:uid="{00000000-0005-0000-0000-00002A070000}"/>
    <cellStyle name="Comma 2 2 12 2 2 2 3" xfId="20795" xr:uid="{00000000-0005-0000-0000-00002B070000}"/>
    <cellStyle name="Comma 2 2 12 2 2 3" xfId="11577" xr:uid="{00000000-0005-0000-0000-00002C070000}"/>
    <cellStyle name="Comma 2 2 12 2 2 4" xfId="17729" xr:uid="{00000000-0005-0000-0000-00002D070000}"/>
    <cellStyle name="Comma 2 2 12 2 3" xfId="6915" xr:uid="{00000000-0005-0000-0000-00002E070000}"/>
    <cellStyle name="Comma 2 2 12 2 3 2" xfId="13109" xr:uid="{00000000-0005-0000-0000-00002F070000}"/>
    <cellStyle name="Comma 2 2 12 2 3 3" xfId="19261" xr:uid="{00000000-0005-0000-0000-000030070000}"/>
    <cellStyle name="Comma 2 2 12 2 4" xfId="10043" xr:uid="{00000000-0005-0000-0000-000031070000}"/>
    <cellStyle name="Comma 2 2 12 2 5" xfId="16195" xr:uid="{00000000-0005-0000-0000-000032070000}"/>
    <cellStyle name="Comma 2 2 12 3" xfId="4578" xr:uid="{00000000-0005-0000-0000-000033070000}"/>
    <cellStyle name="Comma 2 2 12 3 2" xfId="7681" xr:uid="{00000000-0005-0000-0000-000034070000}"/>
    <cellStyle name="Comma 2 2 12 3 2 2" xfId="13874" xr:uid="{00000000-0005-0000-0000-000035070000}"/>
    <cellStyle name="Comma 2 2 12 3 2 3" xfId="20026" xr:uid="{00000000-0005-0000-0000-000036070000}"/>
    <cellStyle name="Comma 2 2 12 3 3" xfId="10808" xr:uid="{00000000-0005-0000-0000-000037070000}"/>
    <cellStyle name="Comma 2 2 12 3 4" xfId="16960" xr:uid="{00000000-0005-0000-0000-000038070000}"/>
    <cellStyle name="Comma 2 2 12 4" xfId="6146" xr:uid="{00000000-0005-0000-0000-000039070000}"/>
    <cellStyle name="Comma 2 2 12 4 2" xfId="12340" xr:uid="{00000000-0005-0000-0000-00003A070000}"/>
    <cellStyle name="Comma 2 2 12 4 3" xfId="18492" xr:uid="{00000000-0005-0000-0000-00003B070000}"/>
    <cellStyle name="Comma 2 2 12 5" xfId="9274" xr:uid="{00000000-0005-0000-0000-00003C070000}"/>
    <cellStyle name="Comma 2 2 12 6" xfId="15426" xr:uid="{00000000-0005-0000-0000-00003D070000}"/>
    <cellStyle name="Comma 2 2 13" xfId="511" xr:uid="{00000000-0005-0000-0000-00003E070000}"/>
    <cellStyle name="Comma 2 2 13 2" xfId="3740" xr:uid="{00000000-0005-0000-0000-00003F070000}"/>
    <cellStyle name="Comma 2 2 13 2 2" xfId="5365" xr:uid="{00000000-0005-0000-0000-000040070000}"/>
    <cellStyle name="Comma 2 2 13 2 2 2" xfId="8451" xr:uid="{00000000-0005-0000-0000-000041070000}"/>
    <cellStyle name="Comma 2 2 13 2 2 2 2" xfId="14644" xr:uid="{00000000-0005-0000-0000-000042070000}"/>
    <cellStyle name="Comma 2 2 13 2 2 2 3" xfId="20796" xr:uid="{00000000-0005-0000-0000-000043070000}"/>
    <cellStyle name="Comma 2 2 13 2 2 3" xfId="11578" xr:uid="{00000000-0005-0000-0000-000044070000}"/>
    <cellStyle name="Comma 2 2 13 2 2 4" xfId="17730" xr:uid="{00000000-0005-0000-0000-000045070000}"/>
    <cellStyle name="Comma 2 2 13 2 3" xfId="6916" xr:uid="{00000000-0005-0000-0000-000046070000}"/>
    <cellStyle name="Comma 2 2 13 2 3 2" xfId="13110" xr:uid="{00000000-0005-0000-0000-000047070000}"/>
    <cellStyle name="Comma 2 2 13 2 3 3" xfId="19262" xr:uid="{00000000-0005-0000-0000-000048070000}"/>
    <cellStyle name="Comma 2 2 13 2 4" xfId="10044" xr:uid="{00000000-0005-0000-0000-000049070000}"/>
    <cellStyle name="Comma 2 2 13 2 5" xfId="16196" xr:uid="{00000000-0005-0000-0000-00004A070000}"/>
    <cellStyle name="Comma 2 2 13 3" xfId="4579" xr:uid="{00000000-0005-0000-0000-00004B070000}"/>
    <cellStyle name="Comma 2 2 13 3 2" xfId="7682" xr:uid="{00000000-0005-0000-0000-00004C070000}"/>
    <cellStyle name="Comma 2 2 13 3 2 2" xfId="13875" xr:uid="{00000000-0005-0000-0000-00004D070000}"/>
    <cellStyle name="Comma 2 2 13 3 2 3" xfId="20027" xr:uid="{00000000-0005-0000-0000-00004E070000}"/>
    <cellStyle name="Comma 2 2 13 3 3" xfId="10809" xr:uid="{00000000-0005-0000-0000-00004F070000}"/>
    <cellStyle name="Comma 2 2 13 3 4" xfId="16961" xr:uid="{00000000-0005-0000-0000-000050070000}"/>
    <cellStyle name="Comma 2 2 13 4" xfId="6147" xr:uid="{00000000-0005-0000-0000-000051070000}"/>
    <cellStyle name="Comma 2 2 13 4 2" xfId="12341" xr:uid="{00000000-0005-0000-0000-000052070000}"/>
    <cellStyle name="Comma 2 2 13 4 3" xfId="18493" xr:uid="{00000000-0005-0000-0000-000053070000}"/>
    <cellStyle name="Comma 2 2 13 5" xfId="9275" xr:uid="{00000000-0005-0000-0000-000054070000}"/>
    <cellStyle name="Comma 2 2 13 6" xfId="15427" xr:uid="{00000000-0005-0000-0000-000055070000}"/>
    <cellStyle name="Comma 2 2 14" xfId="512" xr:uid="{00000000-0005-0000-0000-000056070000}"/>
    <cellStyle name="Comma 2 2 14 2" xfId="3741" xr:uid="{00000000-0005-0000-0000-000057070000}"/>
    <cellStyle name="Comma 2 2 14 2 2" xfId="5366" xr:uid="{00000000-0005-0000-0000-000058070000}"/>
    <cellStyle name="Comma 2 2 14 2 2 2" xfId="8452" xr:uid="{00000000-0005-0000-0000-000059070000}"/>
    <cellStyle name="Comma 2 2 14 2 2 2 2" xfId="14645" xr:uid="{00000000-0005-0000-0000-00005A070000}"/>
    <cellStyle name="Comma 2 2 14 2 2 2 3" xfId="20797" xr:uid="{00000000-0005-0000-0000-00005B070000}"/>
    <cellStyle name="Comma 2 2 14 2 2 3" xfId="11579" xr:uid="{00000000-0005-0000-0000-00005C070000}"/>
    <cellStyle name="Comma 2 2 14 2 2 4" xfId="17731" xr:uid="{00000000-0005-0000-0000-00005D070000}"/>
    <cellStyle name="Comma 2 2 14 2 3" xfId="6917" xr:uid="{00000000-0005-0000-0000-00005E070000}"/>
    <cellStyle name="Comma 2 2 14 2 3 2" xfId="13111" xr:uid="{00000000-0005-0000-0000-00005F070000}"/>
    <cellStyle name="Comma 2 2 14 2 3 3" xfId="19263" xr:uid="{00000000-0005-0000-0000-000060070000}"/>
    <cellStyle name="Comma 2 2 14 2 4" xfId="10045" xr:uid="{00000000-0005-0000-0000-000061070000}"/>
    <cellStyle name="Comma 2 2 14 2 5" xfId="16197" xr:uid="{00000000-0005-0000-0000-000062070000}"/>
    <cellStyle name="Comma 2 2 14 3" xfId="4580" xr:uid="{00000000-0005-0000-0000-000063070000}"/>
    <cellStyle name="Comma 2 2 14 3 2" xfId="7683" xr:uid="{00000000-0005-0000-0000-000064070000}"/>
    <cellStyle name="Comma 2 2 14 3 2 2" xfId="13876" xr:uid="{00000000-0005-0000-0000-000065070000}"/>
    <cellStyle name="Comma 2 2 14 3 2 3" xfId="20028" xr:uid="{00000000-0005-0000-0000-000066070000}"/>
    <cellStyle name="Comma 2 2 14 3 3" xfId="10810" xr:uid="{00000000-0005-0000-0000-000067070000}"/>
    <cellStyle name="Comma 2 2 14 3 4" xfId="16962" xr:uid="{00000000-0005-0000-0000-000068070000}"/>
    <cellStyle name="Comma 2 2 14 4" xfId="6148" xr:uid="{00000000-0005-0000-0000-000069070000}"/>
    <cellStyle name="Comma 2 2 14 4 2" xfId="12342" xr:uid="{00000000-0005-0000-0000-00006A070000}"/>
    <cellStyle name="Comma 2 2 14 4 3" xfId="18494" xr:uid="{00000000-0005-0000-0000-00006B070000}"/>
    <cellStyle name="Comma 2 2 14 5" xfId="9276" xr:uid="{00000000-0005-0000-0000-00006C070000}"/>
    <cellStyle name="Comma 2 2 14 6" xfId="15428" xr:uid="{00000000-0005-0000-0000-00006D070000}"/>
    <cellStyle name="Comma 2 2 15" xfId="513" xr:uid="{00000000-0005-0000-0000-00006E070000}"/>
    <cellStyle name="Comma 2 2 15 2" xfId="3742" xr:uid="{00000000-0005-0000-0000-00006F070000}"/>
    <cellStyle name="Comma 2 2 15 2 2" xfId="5367" xr:uid="{00000000-0005-0000-0000-000070070000}"/>
    <cellStyle name="Comma 2 2 15 2 2 2" xfId="8453" xr:uid="{00000000-0005-0000-0000-000071070000}"/>
    <cellStyle name="Comma 2 2 15 2 2 2 2" xfId="14646" xr:uid="{00000000-0005-0000-0000-000072070000}"/>
    <cellStyle name="Comma 2 2 15 2 2 2 3" xfId="20798" xr:uid="{00000000-0005-0000-0000-000073070000}"/>
    <cellStyle name="Comma 2 2 15 2 2 3" xfId="11580" xr:uid="{00000000-0005-0000-0000-000074070000}"/>
    <cellStyle name="Comma 2 2 15 2 2 4" xfId="17732" xr:uid="{00000000-0005-0000-0000-000075070000}"/>
    <cellStyle name="Comma 2 2 15 2 3" xfId="6918" xr:uid="{00000000-0005-0000-0000-000076070000}"/>
    <cellStyle name="Comma 2 2 15 2 3 2" xfId="13112" xr:uid="{00000000-0005-0000-0000-000077070000}"/>
    <cellStyle name="Comma 2 2 15 2 3 3" xfId="19264" xr:uid="{00000000-0005-0000-0000-000078070000}"/>
    <cellStyle name="Comma 2 2 15 2 4" xfId="10046" xr:uid="{00000000-0005-0000-0000-000079070000}"/>
    <cellStyle name="Comma 2 2 15 2 5" xfId="16198" xr:uid="{00000000-0005-0000-0000-00007A070000}"/>
    <cellStyle name="Comma 2 2 15 3" xfId="4581" xr:uid="{00000000-0005-0000-0000-00007B070000}"/>
    <cellStyle name="Comma 2 2 15 3 2" xfId="7684" xr:uid="{00000000-0005-0000-0000-00007C070000}"/>
    <cellStyle name="Comma 2 2 15 3 2 2" xfId="13877" xr:uid="{00000000-0005-0000-0000-00007D070000}"/>
    <cellStyle name="Comma 2 2 15 3 2 3" xfId="20029" xr:uid="{00000000-0005-0000-0000-00007E070000}"/>
    <cellStyle name="Comma 2 2 15 3 3" xfId="10811" xr:uid="{00000000-0005-0000-0000-00007F070000}"/>
    <cellStyle name="Comma 2 2 15 3 4" xfId="16963" xr:uid="{00000000-0005-0000-0000-000080070000}"/>
    <cellStyle name="Comma 2 2 15 4" xfId="6149" xr:uid="{00000000-0005-0000-0000-000081070000}"/>
    <cellStyle name="Comma 2 2 15 4 2" xfId="12343" xr:uid="{00000000-0005-0000-0000-000082070000}"/>
    <cellStyle name="Comma 2 2 15 4 3" xfId="18495" xr:uid="{00000000-0005-0000-0000-000083070000}"/>
    <cellStyle name="Comma 2 2 15 5" xfId="9277" xr:uid="{00000000-0005-0000-0000-000084070000}"/>
    <cellStyle name="Comma 2 2 15 6" xfId="15429" xr:uid="{00000000-0005-0000-0000-000085070000}"/>
    <cellStyle name="Comma 2 2 16" xfId="514" xr:uid="{00000000-0005-0000-0000-000086070000}"/>
    <cellStyle name="Comma 2 2 16 2" xfId="3743" xr:uid="{00000000-0005-0000-0000-000087070000}"/>
    <cellStyle name="Comma 2 2 16 2 2" xfId="5368" xr:uid="{00000000-0005-0000-0000-000088070000}"/>
    <cellStyle name="Comma 2 2 16 2 2 2" xfId="8454" xr:uid="{00000000-0005-0000-0000-000089070000}"/>
    <cellStyle name="Comma 2 2 16 2 2 2 2" xfId="14647" xr:uid="{00000000-0005-0000-0000-00008A070000}"/>
    <cellStyle name="Comma 2 2 16 2 2 2 3" xfId="20799" xr:uid="{00000000-0005-0000-0000-00008B070000}"/>
    <cellStyle name="Comma 2 2 16 2 2 3" xfId="11581" xr:uid="{00000000-0005-0000-0000-00008C070000}"/>
    <cellStyle name="Comma 2 2 16 2 2 4" xfId="17733" xr:uid="{00000000-0005-0000-0000-00008D070000}"/>
    <cellStyle name="Comma 2 2 16 2 3" xfId="6919" xr:uid="{00000000-0005-0000-0000-00008E070000}"/>
    <cellStyle name="Comma 2 2 16 2 3 2" xfId="13113" xr:uid="{00000000-0005-0000-0000-00008F070000}"/>
    <cellStyle name="Comma 2 2 16 2 3 3" xfId="19265" xr:uid="{00000000-0005-0000-0000-000090070000}"/>
    <cellStyle name="Comma 2 2 16 2 4" xfId="10047" xr:uid="{00000000-0005-0000-0000-000091070000}"/>
    <cellStyle name="Comma 2 2 16 2 5" xfId="16199" xr:uid="{00000000-0005-0000-0000-000092070000}"/>
    <cellStyle name="Comma 2 2 16 3" xfId="4582" xr:uid="{00000000-0005-0000-0000-000093070000}"/>
    <cellStyle name="Comma 2 2 16 3 2" xfId="7685" xr:uid="{00000000-0005-0000-0000-000094070000}"/>
    <cellStyle name="Comma 2 2 16 3 2 2" xfId="13878" xr:uid="{00000000-0005-0000-0000-000095070000}"/>
    <cellStyle name="Comma 2 2 16 3 2 3" xfId="20030" xr:uid="{00000000-0005-0000-0000-000096070000}"/>
    <cellStyle name="Comma 2 2 16 3 3" xfId="10812" xr:uid="{00000000-0005-0000-0000-000097070000}"/>
    <cellStyle name="Comma 2 2 16 3 4" xfId="16964" xr:uid="{00000000-0005-0000-0000-000098070000}"/>
    <cellStyle name="Comma 2 2 16 4" xfId="6150" xr:uid="{00000000-0005-0000-0000-000099070000}"/>
    <cellStyle name="Comma 2 2 16 4 2" xfId="12344" xr:uid="{00000000-0005-0000-0000-00009A070000}"/>
    <cellStyle name="Comma 2 2 16 4 3" xfId="18496" xr:uid="{00000000-0005-0000-0000-00009B070000}"/>
    <cellStyle name="Comma 2 2 16 5" xfId="9278" xr:uid="{00000000-0005-0000-0000-00009C070000}"/>
    <cellStyle name="Comma 2 2 16 6" xfId="15430" xr:uid="{00000000-0005-0000-0000-00009D070000}"/>
    <cellStyle name="Comma 2 2 17" xfId="515" xr:uid="{00000000-0005-0000-0000-00009E070000}"/>
    <cellStyle name="Comma 2 2 17 2" xfId="3744" xr:uid="{00000000-0005-0000-0000-00009F070000}"/>
    <cellStyle name="Comma 2 2 17 2 2" xfId="5369" xr:uid="{00000000-0005-0000-0000-0000A0070000}"/>
    <cellStyle name="Comma 2 2 17 2 2 2" xfId="8455" xr:uid="{00000000-0005-0000-0000-0000A1070000}"/>
    <cellStyle name="Comma 2 2 17 2 2 2 2" xfId="14648" xr:uid="{00000000-0005-0000-0000-0000A2070000}"/>
    <cellStyle name="Comma 2 2 17 2 2 2 3" xfId="20800" xr:uid="{00000000-0005-0000-0000-0000A3070000}"/>
    <cellStyle name="Comma 2 2 17 2 2 3" xfId="11582" xr:uid="{00000000-0005-0000-0000-0000A4070000}"/>
    <cellStyle name="Comma 2 2 17 2 2 4" xfId="17734" xr:uid="{00000000-0005-0000-0000-0000A5070000}"/>
    <cellStyle name="Comma 2 2 17 2 3" xfId="6920" xr:uid="{00000000-0005-0000-0000-0000A6070000}"/>
    <cellStyle name="Comma 2 2 17 2 3 2" xfId="13114" xr:uid="{00000000-0005-0000-0000-0000A7070000}"/>
    <cellStyle name="Comma 2 2 17 2 3 3" xfId="19266" xr:uid="{00000000-0005-0000-0000-0000A8070000}"/>
    <cellStyle name="Comma 2 2 17 2 4" xfId="10048" xr:uid="{00000000-0005-0000-0000-0000A9070000}"/>
    <cellStyle name="Comma 2 2 17 2 5" xfId="16200" xr:uid="{00000000-0005-0000-0000-0000AA070000}"/>
    <cellStyle name="Comma 2 2 17 3" xfId="4583" xr:uid="{00000000-0005-0000-0000-0000AB070000}"/>
    <cellStyle name="Comma 2 2 17 3 2" xfId="7686" xr:uid="{00000000-0005-0000-0000-0000AC070000}"/>
    <cellStyle name="Comma 2 2 17 3 2 2" xfId="13879" xr:uid="{00000000-0005-0000-0000-0000AD070000}"/>
    <cellStyle name="Comma 2 2 17 3 2 3" xfId="20031" xr:uid="{00000000-0005-0000-0000-0000AE070000}"/>
    <cellStyle name="Comma 2 2 17 3 3" xfId="10813" xr:uid="{00000000-0005-0000-0000-0000AF070000}"/>
    <cellStyle name="Comma 2 2 17 3 4" xfId="16965" xr:uid="{00000000-0005-0000-0000-0000B0070000}"/>
    <cellStyle name="Comma 2 2 17 4" xfId="6151" xr:uid="{00000000-0005-0000-0000-0000B1070000}"/>
    <cellStyle name="Comma 2 2 17 4 2" xfId="12345" xr:uid="{00000000-0005-0000-0000-0000B2070000}"/>
    <cellStyle name="Comma 2 2 17 4 3" xfId="18497" xr:uid="{00000000-0005-0000-0000-0000B3070000}"/>
    <cellStyle name="Comma 2 2 17 5" xfId="9279" xr:uid="{00000000-0005-0000-0000-0000B4070000}"/>
    <cellStyle name="Comma 2 2 17 6" xfId="15431" xr:uid="{00000000-0005-0000-0000-0000B5070000}"/>
    <cellStyle name="Comma 2 2 18" xfId="516" xr:uid="{00000000-0005-0000-0000-0000B6070000}"/>
    <cellStyle name="Comma 2 2 2" xfId="517" xr:uid="{00000000-0005-0000-0000-0000B7070000}"/>
    <cellStyle name="Comma 2 2 2 2" xfId="518" xr:uid="{00000000-0005-0000-0000-0000B8070000}"/>
    <cellStyle name="Comma 2 2 2 2 10" xfId="15432" xr:uid="{00000000-0005-0000-0000-0000B9070000}"/>
    <cellStyle name="Comma 2 2 2 2 2" xfId="519" xr:uid="{00000000-0005-0000-0000-0000BA070000}"/>
    <cellStyle name="Comma 2 2 2 2 2 2" xfId="3746" xr:uid="{00000000-0005-0000-0000-0000BB070000}"/>
    <cellStyle name="Comma 2 2 2 2 2 2 2" xfId="5371" xr:uid="{00000000-0005-0000-0000-0000BC070000}"/>
    <cellStyle name="Comma 2 2 2 2 2 2 2 2" xfId="8457" xr:uid="{00000000-0005-0000-0000-0000BD070000}"/>
    <cellStyle name="Comma 2 2 2 2 2 2 2 2 2" xfId="14650" xr:uid="{00000000-0005-0000-0000-0000BE070000}"/>
    <cellStyle name="Comma 2 2 2 2 2 2 2 2 3" xfId="20802" xr:uid="{00000000-0005-0000-0000-0000BF070000}"/>
    <cellStyle name="Comma 2 2 2 2 2 2 2 3" xfId="11584" xr:uid="{00000000-0005-0000-0000-0000C0070000}"/>
    <cellStyle name="Comma 2 2 2 2 2 2 2 4" xfId="17736" xr:uid="{00000000-0005-0000-0000-0000C1070000}"/>
    <cellStyle name="Comma 2 2 2 2 2 2 3" xfId="6922" xr:uid="{00000000-0005-0000-0000-0000C2070000}"/>
    <cellStyle name="Comma 2 2 2 2 2 2 3 2" xfId="13116" xr:uid="{00000000-0005-0000-0000-0000C3070000}"/>
    <cellStyle name="Comma 2 2 2 2 2 2 3 3" xfId="19268" xr:uid="{00000000-0005-0000-0000-0000C4070000}"/>
    <cellStyle name="Comma 2 2 2 2 2 2 4" xfId="10050" xr:uid="{00000000-0005-0000-0000-0000C5070000}"/>
    <cellStyle name="Comma 2 2 2 2 2 2 5" xfId="16202" xr:uid="{00000000-0005-0000-0000-0000C6070000}"/>
    <cellStyle name="Comma 2 2 2 2 2 3" xfId="4585" xr:uid="{00000000-0005-0000-0000-0000C7070000}"/>
    <cellStyle name="Comma 2 2 2 2 2 3 2" xfId="7688" xr:uid="{00000000-0005-0000-0000-0000C8070000}"/>
    <cellStyle name="Comma 2 2 2 2 2 3 2 2" xfId="13881" xr:uid="{00000000-0005-0000-0000-0000C9070000}"/>
    <cellStyle name="Comma 2 2 2 2 2 3 2 3" xfId="20033" xr:uid="{00000000-0005-0000-0000-0000CA070000}"/>
    <cellStyle name="Comma 2 2 2 2 2 3 3" xfId="10815" xr:uid="{00000000-0005-0000-0000-0000CB070000}"/>
    <cellStyle name="Comma 2 2 2 2 2 3 4" xfId="16967" xr:uid="{00000000-0005-0000-0000-0000CC070000}"/>
    <cellStyle name="Comma 2 2 2 2 2 4" xfId="6153" xr:uid="{00000000-0005-0000-0000-0000CD070000}"/>
    <cellStyle name="Comma 2 2 2 2 2 4 2" xfId="12347" xr:uid="{00000000-0005-0000-0000-0000CE070000}"/>
    <cellStyle name="Comma 2 2 2 2 2 4 3" xfId="18499" xr:uid="{00000000-0005-0000-0000-0000CF070000}"/>
    <cellStyle name="Comma 2 2 2 2 2 5" xfId="9281" xr:uid="{00000000-0005-0000-0000-0000D0070000}"/>
    <cellStyle name="Comma 2 2 2 2 2 6" xfId="15433" xr:uid="{00000000-0005-0000-0000-0000D1070000}"/>
    <cellStyle name="Comma 2 2 2 2 3" xfId="520" xr:uid="{00000000-0005-0000-0000-0000D2070000}"/>
    <cellStyle name="Comma 2 2 2 2 3 2" xfId="3747" xr:uid="{00000000-0005-0000-0000-0000D3070000}"/>
    <cellStyle name="Comma 2 2 2 2 3 2 2" xfId="5372" xr:uid="{00000000-0005-0000-0000-0000D4070000}"/>
    <cellStyle name="Comma 2 2 2 2 3 2 2 2" xfId="8458" xr:uid="{00000000-0005-0000-0000-0000D5070000}"/>
    <cellStyle name="Comma 2 2 2 2 3 2 2 2 2" xfId="14651" xr:uid="{00000000-0005-0000-0000-0000D6070000}"/>
    <cellStyle name="Comma 2 2 2 2 3 2 2 2 3" xfId="20803" xr:uid="{00000000-0005-0000-0000-0000D7070000}"/>
    <cellStyle name="Comma 2 2 2 2 3 2 2 3" xfId="11585" xr:uid="{00000000-0005-0000-0000-0000D8070000}"/>
    <cellStyle name="Comma 2 2 2 2 3 2 2 4" xfId="17737" xr:uid="{00000000-0005-0000-0000-0000D9070000}"/>
    <cellStyle name="Comma 2 2 2 2 3 2 3" xfId="6923" xr:uid="{00000000-0005-0000-0000-0000DA070000}"/>
    <cellStyle name="Comma 2 2 2 2 3 2 3 2" xfId="13117" xr:uid="{00000000-0005-0000-0000-0000DB070000}"/>
    <cellStyle name="Comma 2 2 2 2 3 2 3 3" xfId="19269" xr:uid="{00000000-0005-0000-0000-0000DC070000}"/>
    <cellStyle name="Comma 2 2 2 2 3 2 4" xfId="10051" xr:uid="{00000000-0005-0000-0000-0000DD070000}"/>
    <cellStyle name="Comma 2 2 2 2 3 2 5" xfId="16203" xr:uid="{00000000-0005-0000-0000-0000DE070000}"/>
    <cellStyle name="Comma 2 2 2 2 3 3" xfId="4586" xr:uid="{00000000-0005-0000-0000-0000DF070000}"/>
    <cellStyle name="Comma 2 2 2 2 3 3 2" xfId="7689" xr:uid="{00000000-0005-0000-0000-0000E0070000}"/>
    <cellStyle name="Comma 2 2 2 2 3 3 2 2" xfId="13882" xr:uid="{00000000-0005-0000-0000-0000E1070000}"/>
    <cellStyle name="Comma 2 2 2 2 3 3 2 3" xfId="20034" xr:uid="{00000000-0005-0000-0000-0000E2070000}"/>
    <cellStyle name="Comma 2 2 2 2 3 3 3" xfId="10816" xr:uid="{00000000-0005-0000-0000-0000E3070000}"/>
    <cellStyle name="Comma 2 2 2 2 3 3 4" xfId="16968" xr:uid="{00000000-0005-0000-0000-0000E4070000}"/>
    <cellStyle name="Comma 2 2 2 2 3 4" xfId="6154" xr:uid="{00000000-0005-0000-0000-0000E5070000}"/>
    <cellStyle name="Comma 2 2 2 2 3 4 2" xfId="12348" xr:uid="{00000000-0005-0000-0000-0000E6070000}"/>
    <cellStyle name="Comma 2 2 2 2 3 4 3" xfId="18500" xr:uid="{00000000-0005-0000-0000-0000E7070000}"/>
    <cellStyle name="Comma 2 2 2 2 3 5" xfId="9282" xr:uid="{00000000-0005-0000-0000-0000E8070000}"/>
    <cellStyle name="Comma 2 2 2 2 3 6" xfId="15434" xr:uid="{00000000-0005-0000-0000-0000E9070000}"/>
    <cellStyle name="Comma 2 2 2 2 4" xfId="521" xr:uid="{00000000-0005-0000-0000-0000EA070000}"/>
    <cellStyle name="Comma 2 2 2 2 4 2" xfId="3748" xr:uid="{00000000-0005-0000-0000-0000EB070000}"/>
    <cellStyle name="Comma 2 2 2 2 4 2 2" xfId="5373" xr:uid="{00000000-0005-0000-0000-0000EC070000}"/>
    <cellStyle name="Comma 2 2 2 2 4 2 2 2" xfId="8459" xr:uid="{00000000-0005-0000-0000-0000ED070000}"/>
    <cellStyle name="Comma 2 2 2 2 4 2 2 2 2" xfId="14652" xr:uid="{00000000-0005-0000-0000-0000EE070000}"/>
    <cellStyle name="Comma 2 2 2 2 4 2 2 2 3" xfId="20804" xr:uid="{00000000-0005-0000-0000-0000EF070000}"/>
    <cellStyle name="Comma 2 2 2 2 4 2 2 3" xfId="11586" xr:uid="{00000000-0005-0000-0000-0000F0070000}"/>
    <cellStyle name="Comma 2 2 2 2 4 2 2 4" xfId="17738" xr:uid="{00000000-0005-0000-0000-0000F1070000}"/>
    <cellStyle name="Comma 2 2 2 2 4 2 3" xfId="6924" xr:uid="{00000000-0005-0000-0000-0000F2070000}"/>
    <cellStyle name="Comma 2 2 2 2 4 2 3 2" xfId="13118" xr:uid="{00000000-0005-0000-0000-0000F3070000}"/>
    <cellStyle name="Comma 2 2 2 2 4 2 3 3" xfId="19270" xr:uid="{00000000-0005-0000-0000-0000F4070000}"/>
    <cellStyle name="Comma 2 2 2 2 4 2 4" xfId="10052" xr:uid="{00000000-0005-0000-0000-0000F5070000}"/>
    <cellStyle name="Comma 2 2 2 2 4 2 5" xfId="16204" xr:uid="{00000000-0005-0000-0000-0000F6070000}"/>
    <cellStyle name="Comma 2 2 2 2 4 3" xfId="4587" xr:uid="{00000000-0005-0000-0000-0000F7070000}"/>
    <cellStyle name="Comma 2 2 2 2 4 3 2" xfId="7690" xr:uid="{00000000-0005-0000-0000-0000F8070000}"/>
    <cellStyle name="Comma 2 2 2 2 4 3 2 2" xfId="13883" xr:uid="{00000000-0005-0000-0000-0000F9070000}"/>
    <cellStyle name="Comma 2 2 2 2 4 3 2 3" xfId="20035" xr:uid="{00000000-0005-0000-0000-0000FA070000}"/>
    <cellStyle name="Comma 2 2 2 2 4 3 3" xfId="10817" xr:uid="{00000000-0005-0000-0000-0000FB070000}"/>
    <cellStyle name="Comma 2 2 2 2 4 3 4" xfId="16969" xr:uid="{00000000-0005-0000-0000-0000FC070000}"/>
    <cellStyle name="Comma 2 2 2 2 4 4" xfId="6155" xr:uid="{00000000-0005-0000-0000-0000FD070000}"/>
    <cellStyle name="Comma 2 2 2 2 4 4 2" xfId="12349" xr:uid="{00000000-0005-0000-0000-0000FE070000}"/>
    <cellStyle name="Comma 2 2 2 2 4 4 3" xfId="18501" xr:uid="{00000000-0005-0000-0000-0000FF070000}"/>
    <cellStyle name="Comma 2 2 2 2 4 5" xfId="9283" xr:uid="{00000000-0005-0000-0000-000000080000}"/>
    <cellStyle name="Comma 2 2 2 2 4 6" xfId="15435" xr:uid="{00000000-0005-0000-0000-000001080000}"/>
    <cellStyle name="Comma 2 2 2 2 5" xfId="522" xr:uid="{00000000-0005-0000-0000-000002080000}"/>
    <cellStyle name="Comma 2 2 2 2 5 2" xfId="3749" xr:uid="{00000000-0005-0000-0000-000003080000}"/>
    <cellStyle name="Comma 2 2 2 2 5 2 2" xfId="5374" xr:uid="{00000000-0005-0000-0000-000004080000}"/>
    <cellStyle name="Comma 2 2 2 2 5 2 2 2" xfId="8460" xr:uid="{00000000-0005-0000-0000-000005080000}"/>
    <cellStyle name="Comma 2 2 2 2 5 2 2 2 2" xfId="14653" xr:uid="{00000000-0005-0000-0000-000006080000}"/>
    <cellStyle name="Comma 2 2 2 2 5 2 2 2 3" xfId="20805" xr:uid="{00000000-0005-0000-0000-000007080000}"/>
    <cellStyle name="Comma 2 2 2 2 5 2 2 3" xfId="11587" xr:uid="{00000000-0005-0000-0000-000008080000}"/>
    <cellStyle name="Comma 2 2 2 2 5 2 2 4" xfId="17739" xr:uid="{00000000-0005-0000-0000-000009080000}"/>
    <cellStyle name="Comma 2 2 2 2 5 2 3" xfId="6925" xr:uid="{00000000-0005-0000-0000-00000A080000}"/>
    <cellStyle name="Comma 2 2 2 2 5 2 3 2" xfId="13119" xr:uid="{00000000-0005-0000-0000-00000B080000}"/>
    <cellStyle name="Comma 2 2 2 2 5 2 3 3" xfId="19271" xr:uid="{00000000-0005-0000-0000-00000C080000}"/>
    <cellStyle name="Comma 2 2 2 2 5 2 4" xfId="10053" xr:uid="{00000000-0005-0000-0000-00000D080000}"/>
    <cellStyle name="Comma 2 2 2 2 5 2 5" xfId="16205" xr:uid="{00000000-0005-0000-0000-00000E080000}"/>
    <cellStyle name="Comma 2 2 2 2 5 3" xfId="4588" xr:uid="{00000000-0005-0000-0000-00000F080000}"/>
    <cellStyle name="Comma 2 2 2 2 5 3 2" xfId="7691" xr:uid="{00000000-0005-0000-0000-000010080000}"/>
    <cellStyle name="Comma 2 2 2 2 5 3 2 2" xfId="13884" xr:uid="{00000000-0005-0000-0000-000011080000}"/>
    <cellStyle name="Comma 2 2 2 2 5 3 2 3" xfId="20036" xr:uid="{00000000-0005-0000-0000-000012080000}"/>
    <cellStyle name="Comma 2 2 2 2 5 3 3" xfId="10818" xr:uid="{00000000-0005-0000-0000-000013080000}"/>
    <cellStyle name="Comma 2 2 2 2 5 3 4" xfId="16970" xr:uid="{00000000-0005-0000-0000-000014080000}"/>
    <cellStyle name="Comma 2 2 2 2 5 4" xfId="6156" xr:uid="{00000000-0005-0000-0000-000015080000}"/>
    <cellStyle name="Comma 2 2 2 2 5 4 2" xfId="12350" xr:uid="{00000000-0005-0000-0000-000016080000}"/>
    <cellStyle name="Comma 2 2 2 2 5 4 3" xfId="18502" xr:uid="{00000000-0005-0000-0000-000017080000}"/>
    <cellStyle name="Comma 2 2 2 2 5 5" xfId="9284" xr:uid="{00000000-0005-0000-0000-000018080000}"/>
    <cellStyle name="Comma 2 2 2 2 5 6" xfId="15436" xr:uid="{00000000-0005-0000-0000-000019080000}"/>
    <cellStyle name="Comma 2 2 2 2 6" xfId="3745" xr:uid="{00000000-0005-0000-0000-00001A080000}"/>
    <cellStyle name="Comma 2 2 2 2 6 2" xfId="5370" xr:uid="{00000000-0005-0000-0000-00001B080000}"/>
    <cellStyle name="Comma 2 2 2 2 6 2 2" xfId="8456" xr:uid="{00000000-0005-0000-0000-00001C080000}"/>
    <cellStyle name="Comma 2 2 2 2 6 2 2 2" xfId="14649" xr:uid="{00000000-0005-0000-0000-00001D080000}"/>
    <cellStyle name="Comma 2 2 2 2 6 2 2 3" xfId="20801" xr:uid="{00000000-0005-0000-0000-00001E080000}"/>
    <cellStyle name="Comma 2 2 2 2 6 2 3" xfId="11583" xr:uid="{00000000-0005-0000-0000-00001F080000}"/>
    <cellStyle name="Comma 2 2 2 2 6 2 4" xfId="17735" xr:uid="{00000000-0005-0000-0000-000020080000}"/>
    <cellStyle name="Comma 2 2 2 2 6 3" xfId="6921" xr:uid="{00000000-0005-0000-0000-000021080000}"/>
    <cellStyle name="Comma 2 2 2 2 6 3 2" xfId="13115" xr:uid="{00000000-0005-0000-0000-000022080000}"/>
    <cellStyle name="Comma 2 2 2 2 6 3 3" xfId="19267" xr:uid="{00000000-0005-0000-0000-000023080000}"/>
    <cellStyle name="Comma 2 2 2 2 6 4" xfId="10049" xr:uid="{00000000-0005-0000-0000-000024080000}"/>
    <cellStyle name="Comma 2 2 2 2 6 5" xfId="16201" xr:uid="{00000000-0005-0000-0000-000025080000}"/>
    <cellStyle name="Comma 2 2 2 2 7" xfId="4584" xr:uid="{00000000-0005-0000-0000-000026080000}"/>
    <cellStyle name="Comma 2 2 2 2 7 2" xfId="7687" xr:uid="{00000000-0005-0000-0000-000027080000}"/>
    <cellStyle name="Comma 2 2 2 2 7 2 2" xfId="13880" xr:uid="{00000000-0005-0000-0000-000028080000}"/>
    <cellStyle name="Comma 2 2 2 2 7 2 3" xfId="20032" xr:uid="{00000000-0005-0000-0000-000029080000}"/>
    <cellStyle name="Comma 2 2 2 2 7 3" xfId="10814" xr:uid="{00000000-0005-0000-0000-00002A080000}"/>
    <cellStyle name="Comma 2 2 2 2 7 4" xfId="16966" xr:uid="{00000000-0005-0000-0000-00002B080000}"/>
    <cellStyle name="Comma 2 2 2 2 8" xfId="6152" xr:uid="{00000000-0005-0000-0000-00002C080000}"/>
    <cellStyle name="Comma 2 2 2 2 8 2" xfId="12346" xr:uid="{00000000-0005-0000-0000-00002D080000}"/>
    <cellStyle name="Comma 2 2 2 2 8 3" xfId="18498" xr:uid="{00000000-0005-0000-0000-00002E080000}"/>
    <cellStyle name="Comma 2 2 2 2 9" xfId="9280" xr:uid="{00000000-0005-0000-0000-00002F080000}"/>
    <cellStyle name="Comma 2 2 2 3" xfId="523" xr:uid="{00000000-0005-0000-0000-000030080000}"/>
    <cellStyle name="Comma 2 2 2 3 2" xfId="3750" xr:uid="{00000000-0005-0000-0000-000031080000}"/>
    <cellStyle name="Comma 2 2 2 3 2 2" xfId="5375" xr:uid="{00000000-0005-0000-0000-000032080000}"/>
    <cellStyle name="Comma 2 2 2 3 2 2 2" xfId="8461" xr:uid="{00000000-0005-0000-0000-000033080000}"/>
    <cellStyle name="Comma 2 2 2 3 2 2 2 2" xfId="14654" xr:uid="{00000000-0005-0000-0000-000034080000}"/>
    <cellStyle name="Comma 2 2 2 3 2 2 2 3" xfId="20806" xr:uid="{00000000-0005-0000-0000-000035080000}"/>
    <cellStyle name="Comma 2 2 2 3 2 2 3" xfId="11588" xr:uid="{00000000-0005-0000-0000-000036080000}"/>
    <cellStyle name="Comma 2 2 2 3 2 2 4" xfId="17740" xr:uid="{00000000-0005-0000-0000-000037080000}"/>
    <cellStyle name="Comma 2 2 2 3 2 3" xfId="6926" xr:uid="{00000000-0005-0000-0000-000038080000}"/>
    <cellStyle name="Comma 2 2 2 3 2 3 2" xfId="13120" xr:uid="{00000000-0005-0000-0000-000039080000}"/>
    <cellStyle name="Comma 2 2 2 3 2 3 3" xfId="19272" xr:uid="{00000000-0005-0000-0000-00003A080000}"/>
    <cellStyle name="Comma 2 2 2 3 2 4" xfId="10054" xr:uid="{00000000-0005-0000-0000-00003B080000}"/>
    <cellStyle name="Comma 2 2 2 3 2 5" xfId="16206" xr:uid="{00000000-0005-0000-0000-00003C080000}"/>
    <cellStyle name="Comma 2 2 2 3 3" xfId="4589" xr:uid="{00000000-0005-0000-0000-00003D080000}"/>
    <cellStyle name="Comma 2 2 2 3 3 2" xfId="7692" xr:uid="{00000000-0005-0000-0000-00003E080000}"/>
    <cellStyle name="Comma 2 2 2 3 3 2 2" xfId="13885" xr:uid="{00000000-0005-0000-0000-00003F080000}"/>
    <cellStyle name="Comma 2 2 2 3 3 2 3" xfId="20037" xr:uid="{00000000-0005-0000-0000-000040080000}"/>
    <cellStyle name="Comma 2 2 2 3 3 3" xfId="10819" xr:uid="{00000000-0005-0000-0000-000041080000}"/>
    <cellStyle name="Comma 2 2 2 3 3 4" xfId="16971" xr:uid="{00000000-0005-0000-0000-000042080000}"/>
    <cellStyle name="Comma 2 2 2 3 4" xfId="6157" xr:uid="{00000000-0005-0000-0000-000043080000}"/>
    <cellStyle name="Comma 2 2 2 3 4 2" xfId="12351" xr:uid="{00000000-0005-0000-0000-000044080000}"/>
    <cellStyle name="Comma 2 2 2 3 4 3" xfId="18503" xr:uid="{00000000-0005-0000-0000-000045080000}"/>
    <cellStyle name="Comma 2 2 2 3 5" xfId="9285" xr:uid="{00000000-0005-0000-0000-000046080000}"/>
    <cellStyle name="Comma 2 2 2 3 6" xfId="15437" xr:uid="{00000000-0005-0000-0000-000047080000}"/>
    <cellStyle name="Comma 2 2 2 4" xfId="524" xr:uid="{00000000-0005-0000-0000-000048080000}"/>
    <cellStyle name="Comma 2 2 2 4 2" xfId="3751" xr:uid="{00000000-0005-0000-0000-000049080000}"/>
    <cellStyle name="Comma 2 2 2 4 2 2" xfId="5376" xr:uid="{00000000-0005-0000-0000-00004A080000}"/>
    <cellStyle name="Comma 2 2 2 4 2 2 2" xfId="8462" xr:uid="{00000000-0005-0000-0000-00004B080000}"/>
    <cellStyle name="Comma 2 2 2 4 2 2 2 2" xfId="14655" xr:uid="{00000000-0005-0000-0000-00004C080000}"/>
    <cellStyle name="Comma 2 2 2 4 2 2 2 3" xfId="20807" xr:uid="{00000000-0005-0000-0000-00004D080000}"/>
    <cellStyle name="Comma 2 2 2 4 2 2 3" xfId="11589" xr:uid="{00000000-0005-0000-0000-00004E080000}"/>
    <cellStyle name="Comma 2 2 2 4 2 2 4" xfId="17741" xr:uid="{00000000-0005-0000-0000-00004F080000}"/>
    <cellStyle name="Comma 2 2 2 4 2 3" xfId="6927" xr:uid="{00000000-0005-0000-0000-000050080000}"/>
    <cellStyle name="Comma 2 2 2 4 2 3 2" xfId="13121" xr:uid="{00000000-0005-0000-0000-000051080000}"/>
    <cellStyle name="Comma 2 2 2 4 2 3 3" xfId="19273" xr:uid="{00000000-0005-0000-0000-000052080000}"/>
    <cellStyle name="Comma 2 2 2 4 2 4" xfId="10055" xr:uid="{00000000-0005-0000-0000-000053080000}"/>
    <cellStyle name="Comma 2 2 2 4 2 5" xfId="16207" xr:uid="{00000000-0005-0000-0000-000054080000}"/>
    <cellStyle name="Comma 2 2 2 4 3" xfId="4590" xr:uid="{00000000-0005-0000-0000-000055080000}"/>
    <cellStyle name="Comma 2 2 2 4 3 2" xfId="7693" xr:uid="{00000000-0005-0000-0000-000056080000}"/>
    <cellStyle name="Comma 2 2 2 4 3 2 2" xfId="13886" xr:uid="{00000000-0005-0000-0000-000057080000}"/>
    <cellStyle name="Comma 2 2 2 4 3 2 3" xfId="20038" xr:uid="{00000000-0005-0000-0000-000058080000}"/>
    <cellStyle name="Comma 2 2 2 4 3 3" xfId="10820" xr:uid="{00000000-0005-0000-0000-000059080000}"/>
    <cellStyle name="Comma 2 2 2 4 3 4" xfId="16972" xr:uid="{00000000-0005-0000-0000-00005A080000}"/>
    <cellStyle name="Comma 2 2 2 4 4" xfId="6158" xr:uid="{00000000-0005-0000-0000-00005B080000}"/>
    <cellStyle name="Comma 2 2 2 4 4 2" xfId="12352" xr:uid="{00000000-0005-0000-0000-00005C080000}"/>
    <cellStyle name="Comma 2 2 2 4 4 3" xfId="18504" xr:uid="{00000000-0005-0000-0000-00005D080000}"/>
    <cellStyle name="Comma 2 2 2 4 5" xfId="9286" xr:uid="{00000000-0005-0000-0000-00005E080000}"/>
    <cellStyle name="Comma 2 2 2 4 6" xfId="15438" xr:uid="{00000000-0005-0000-0000-00005F080000}"/>
    <cellStyle name="Comma 2 2 2 5" xfId="525" xr:uid="{00000000-0005-0000-0000-000060080000}"/>
    <cellStyle name="Comma 2 2 2 5 2" xfId="3752" xr:uid="{00000000-0005-0000-0000-000061080000}"/>
    <cellStyle name="Comma 2 2 2 5 2 2" xfId="5377" xr:uid="{00000000-0005-0000-0000-000062080000}"/>
    <cellStyle name="Comma 2 2 2 5 2 2 2" xfId="8463" xr:uid="{00000000-0005-0000-0000-000063080000}"/>
    <cellStyle name="Comma 2 2 2 5 2 2 2 2" xfId="14656" xr:uid="{00000000-0005-0000-0000-000064080000}"/>
    <cellStyle name="Comma 2 2 2 5 2 2 2 3" xfId="20808" xr:uid="{00000000-0005-0000-0000-000065080000}"/>
    <cellStyle name="Comma 2 2 2 5 2 2 3" xfId="11590" xr:uid="{00000000-0005-0000-0000-000066080000}"/>
    <cellStyle name="Comma 2 2 2 5 2 2 4" xfId="17742" xr:uid="{00000000-0005-0000-0000-000067080000}"/>
    <cellStyle name="Comma 2 2 2 5 2 3" xfId="6928" xr:uid="{00000000-0005-0000-0000-000068080000}"/>
    <cellStyle name="Comma 2 2 2 5 2 3 2" xfId="13122" xr:uid="{00000000-0005-0000-0000-000069080000}"/>
    <cellStyle name="Comma 2 2 2 5 2 3 3" xfId="19274" xr:uid="{00000000-0005-0000-0000-00006A080000}"/>
    <cellStyle name="Comma 2 2 2 5 2 4" xfId="10056" xr:uid="{00000000-0005-0000-0000-00006B080000}"/>
    <cellStyle name="Comma 2 2 2 5 2 5" xfId="16208" xr:uid="{00000000-0005-0000-0000-00006C080000}"/>
    <cellStyle name="Comma 2 2 2 5 3" xfId="4591" xr:uid="{00000000-0005-0000-0000-00006D080000}"/>
    <cellStyle name="Comma 2 2 2 5 3 2" xfId="7694" xr:uid="{00000000-0005-0000-0000-00006E080000}"/>
    <cellStyle name="Comma 2 2 2 5 3 2 2" xfId="13887" xr:uid="{00000000-0005-0000-0000-00006F080000}"/>
    <cellStyle name="Comma 2 2 2 5 3 2 3" xfId="20039" xr:uid="{00000000-0005-0000-0000-000070080000}"/>
    <cellStyle name="Comma 2 2 2 5 3 3" xfId="10821" xr:uid="{00000000-0005-0000-0000-000071080000}"/>
    <cellStyle name="Comma 2 2 2 5 3 4" xfId="16973" xr:uid="{00000000-0005-0000-0000-000072080000}"/>
    <cellStyle name="Comma 2 2 2 5 4" xfId="6159" xr:uid="{00000000-0005-0000-0000-000073080000}"/>
    <cellStyle name="Comma 2 2 2 5 4 2" xfId="12353" xr:uid="{00000000-0005-0000-0000-000074080000}"/>
    <cellStyle name="Comma 2 2 2 5 4 3" xfId="18505" xr:uid="{00000000-0005-0000-0000-000075080000}"/>
    <cellStyle name="Comma 2 2 2 5 5" xfId="9287" xr:uid="{00000000-0005-0000-0000-000076080000}"/>
    <cellStyle name="Comma 2 2 2 5 6" xfId="15439" xr:uid="{00000000-0005-0000-0000-000077080000}"/>
    <cellStyle name="Comma 2 2 2 6" xfId="526" xr:uid="{00000000-0005-0000-0000-000078080000}"/>
    <cellStyle name="Comma 2 2 2 6 2" xfId="3753" xr:uid="{00000000-0005-0000-0000-000079080000}"/>
    <cellStyle name="Comma 2 2 2 6 2 2" xfId="5378" xr:uid="{00000000-0005-0000-0000-00007A080000}"/>
    <cellStyle name="Comma 2 2 2 6 2 2 2" xfId="8464" xr:uid="{00000000-0005-0000-0000-00007B080000}"/>
    <cellStyle name="Comma 2 2 2 6 2 2 2 2" xfId="14657" xr:uid="{00000000-0005-0000-0000-00007C080000}"/>
    <cellStyle name="Comma 2 2 2 6 2 2 2 3" xfId="20809" xr:uid="{00000000-0005-0000-0000-00007D080000}"/>
    <cellStyle name="Comma 2 2 2 6 2 2 3" xfId="11591" xr:uid="{00000000-0005-0000-0000-00007E080000}"/>
    <cellStyle name="Comma 2 2 2 6 2 2 4" xfId="17743" xr:uid="{00000000-0005-0000-0000-00007F080000}"/>
    <cellStyle name="Comma 2 2 2 6 2 3" xfId="6929" xr:uid="{00000000-0005-0000-0000-000080080000}"/>
    <cellStyle name="Comma 2 2 2 6 2 3 2" xfId="13123" xr:uid="{00000000-0005-0000-0000-000081080000}"/>
    <cellStyle name="Comma 2 2 2 6 2 3 3" xfId="19275" xr:uid="{00000000-0005-0000-0000-000082080000}"/>
    <cellStyle name="Comma 2 2 2 6 2 4" xfId="10057" xr:uid="{00000000-0005-0000-0000-000083080000}"/>
    <cellStyle name="Comma 2 2 2 6 2 5" xfId="16209" xr:uid="{00000000-0005-0000-0000-000084080000}"/>
    <cellStyle name="Comma 2 2 2 6 3" xfId="4592" xr:uid="{00000000-0005-0000-0000-000085080000}"/>
    <cellStyle name="Comma 2 2 2 6 3 2" xfId="7695" xr:uid="{00000000-0005-0000-0000-000086080000}"/>
    <cellStyle name="Comma 2 2 2 6 3 2 2" xfId="13888" xr:uid="{00000000-0005-0000-0000-000087080000}"/>
    <cellStyle name="Comma 2 2 2 6 3 2 3" xfId="20040" xr:uid="{00000000-0005-0000-0000-000088080000}"/>
    <cellStyle name="Comma 2 2 2 6 3 3" xfId="10822" xr:uid="{00000000-0005-0000-0000-000089080000}"/>
    <cellStyle name="Comma 2 2 2 6 3 4" xfId="16974" xr:uid="{00000000-0005-0000-0000-00008A080000}"/>
    <cellStyle name="Comma 2 2 2 6 4" xfId="6160" xr:uid="{00000000-0005-0000-0000-00008B080000}"/>
    <cellStyle name="Comma 2 2 2 6 4 2" xfId="12354" xr:uid="{00000000-0005-0000-0000-00008C080000}"/>
    <cellStyle name="Comma 2 2 2 6 4 3" xfId="18506" xr:uid="{00000000-0005-0000-0000-00008D080000}"/>
    <cellStyle name="Comma 2 2 2 6 5" xfId="9288" xr:uid="{00000000-0005-0000-0000-00008E080000}"/>
    <cellStyle name="Comma 2 2 2 6 6" xfId="15440" xr:uid="{00000000-0005-0000-0000-00008F080000}"/>
    <cellStyle name="Comma 2 2 2 7" xfId="527" xr:uid="{00000000-0005-0000-0000-000090080000}"/>
    <cellStyle name="Comma 2 2 2 8" xfId="528" xr:uid="{00000000-0005-0000-0000-000091080000}"/>
    <cellStyle name="Comma 2 2 3" xfId="529" xr:uid="{00000000-0005-0000-0000-000092080000}"/>
    <cellStyle name="Comma 2 2 3 10" xfId="15441" xr:uid="{00000000-0005-0000-0000-000093080000}"/>
    <cellStyle name="Comma 2 2 3 2" xfId="530" xr:uid="{00000000-0005-0000-0000-000094080000}"/>
    <cellStyle name="Comma 2 2 3 2 2" xfId="531" xr:uid="{00000000-0005-0000-0000-000095080000}"/>
    <cellStyle name="Comma 2 2 3 2 2 2" xfId="3755" xr:uid="{00000000-0005-0000-0000-000096080000}"/>
    <cellStyle name="Comma 2 2 3 2 2 2 2" xfId="5380" xr:uid="{00000000-0005-0000-0000-000097080000}"/>
    <cellStyle name="Comma 2 2 3 2 2 2 2 2" xfId="8466" xr:uid="{00000000-0005-0000-0000-000098080000}"/>
    <cellStyle name="Comma 2 2 3 2 2 2 2 2 2" xfId="14659" xr:uid="{00000000-0005-0000-0000-000099080000}"/>
    <cellStyle name="Comma 2 2 3 2 2 2 2 2 3" xfId="20811" xr:uid="{00000000-0005-0000-0000-00009A080000}"/>
    <cellStyle name="Comma 2 2 3 2 2 2 2 3" xfId="11593" xr:uid="{00000000-0005-0000-0000-00009B080000}"/>
    <cellStyle name="Comma 2 2 3 2 2 2 2 4" xfId="17745" xr:uid="{00000000-0005-0000-0000-00009C080000}"/>
    <cellStyle name="Comma 2 2 3 2 2 2 3" xfId="6931" xr:uid="{00000000-0005-0000-0000-00009D080000}"/>
    <cellStyle name="Comma 2 2 3 2 2 2 3 2" xfId="13125" xr:uid="{00000000-0005-0000-0000-00009E080000}"/>
    <cellStyle name="Comma 2 2 3 2 2 2 3 3" xfId="19277" xr:uid="{00000000-0005-0000-0000-00009F080000}"/>
    <cellStyle name="Comma 2 2 3 2 2 2 4" xfId="10059" xr:uid="{00000000-0005-0000-0000-0000A0080000}"/>
    <cellStyle name="Comma 2 2 3 2 2 2 5" xfId="16211" xr:uid="{00000000-0005-0000-0000-0000A1080000}"/>
    <cellStyle name="Comma 2 2 3 2 2 3" xfId="4594" xr:uid="{00000000-0005-0000-0000-0000A2080000}"/>
    <cellStyle name="Comma 2 2 3 2 2 3 2" xfId="7697" xr:uid="{00000000-0005-0000-0000-0000A3080000}"/>
    <cellStyle name="Comma 2 2 3 2 2 3 2 2" xfId="13890" xr:uid="{00000000-0005-0000-0000-0000A4080000}"/>
    <cellStyle name="Comma 2 2 3 2 2 3 2 3" xfId="20042" xr:uid="{00000000-0005-0000-0000-0000A5080000}"/>
    <cellStyle name="Comma 2 2 3 2 2 3 3" xfId="10824" xr:uid="{00000000-0005-0000-0000-0000A6080000}"/>
    <cellStyle name="Comma 2 2 3 2 2 3 4" xfId="16976" xr:uid="{00000000-0005-0000-0000-0000A7080000}"/>
    <cellStyle name="Comma 2 2 3 2 2 4" xfId="6162" xr:uid="{00000000-0005-0000-0000-0000A8080000}"/>
    <cellStyle name="Comma 2 2 3 2 2 4 2" xfId="12356" xr:uid="{00000000-0005-0000-0000-0000A9080000}"/>
    <cellStyle name="Comma 2 2 3 2 2 4 3" xfId="18508" xr:uid="{00000000-0005-0000-0000-0000AA080000}"/>
    <cellStyle name="Comma 2 2 3 2 2 5" xfId="9290" xr:uid="{00000000-0005-0000-0000-0000AB080000}"/>
    <cellStyle name="Comma 2 2 3 2 2 6" xfId="15442" xr:uid="{00000000-0005-0000-0000-0000AC080000}"/>
    <cellStyle name="Comma 2 2 3 2 3" xfId="532" xr:uid="{00000000-0005-0000-0000-0000AD080000}"/>
    <cellStyle name="Comma 2 2 3 2 3 2" xfId="3756" xr:uid="{00000000-0005-0000-0000-0000AE080000}"/>
    <cellStyle name="Comma 2 2 3 2 3 2 2" xfId="5381" xr:uid="{00000000-0005-0000-0000-0000AF080000}"/>
    <cellStyle name="Comma 2 2 3 2 3 2 2 2" xfId="8467" xr:uid="{00000000-0005-0000-0000-0000B0080000}"/>
    <cellStyle name="Comma 2 2 3 2 3 2 2 2 2" xfId="14660" xr:uid="{00000000-0005-0000-0000-0000B1080000}"/>
    <cellStyle name="Comma 2 2 3 2 3 2 2 2 3" xfId="20812" xr:uid="{00000000-0005-0000-0000-0000B2080000}"/>
    <cellStyle name="Comma 2 2 3 2 3 2 2 3" xfId="11594" xr:uid="{00000000-0005-0000-0000-0000B3080000}"/>
    <cellStyle name="Comma 2 2 3 2 3 2 2 4" xfId="17746" xr:uid="{00000000-0005-0000-0000-0000B4080000}"/>
    <cellStyle name="Comma 2 2 3 2 3 2 3" xfId="6932" xr:uid="{00000000-0005-0000-0000-0000B5080000}"/>
    <cellStyle name="Comma 2 2 3 2 3 2 3 2" xfId="13126" xr:uid="{00000000-0005-0000-0000-0000B6080000}"/>
    <cellStyle name="Comma 2 2 3 2 3 2 3 3" xfId="19278" xr:uid="{00000000-0005-0000-0000-0000B7080000}"/>
    <cellStyle name="Comma 2 2 3 2 3 2 4" xfId="10060" xr:uid="{00000000-0005-0000-0000-0000B8080000}"/>
    <cellStyle name="Comma 2 2 3 2 3 2 5" xfId="16212" xr:uid="{00000000-0005-0000-0000-0000B9080000}"/>
    <cellStyle name="Comma 2 2 3 2 3 3" xfId="4595" xr:uid="{00000000-0005-0000-0000-0000BA080000}"/>
    <cellStyle name="Comma 2 2 3 2 3 3 2" xfId="7698" xr:uid="{00000000-0005-0000-0000-0000BB080000}"/>
    <cellStyle name="Comma 2 2 3 2 3 3 2 2" xfId="13891" xr:uid="{00000000-0005-0000-0000-0000BC080000}"/>
    <cellStyle name="Comma 2 2 3 2 3 3 2 3" xfId="20043" xr:uid="{00000000-0005-0000-0000-0000BD080000}"/>
    <cellStyle name="Comma 2 2 3 2 3 3 3" xfId="10825" xr:uid="{00000000-0005-0000-0000-0000BE080000}"/>
    <cellStyle name="Comma 2 2 3 2 3 3 4" xfId="16977" xr:uid="{00000000-0005-0000-0000-0000BF080000}"/>
    <cellStyle name="Comma 2 2 3 2 3 4" xfId="6163" xr:uid="{00000000-0005-0000-0000-0000C0080000}"/>
    <cellStyle name="Comma 2 2 3 2 3 4 2" xfId="12357" xr:uid="{00000000-0005-0000-0000-0000C1080000}"/>
    <cellStyle name="Comma 2 2 3 2 3 4 3" xfId="18509" xr:uid="{00000000-0005-0000-0000-0000C2080000}"/>
    <cellStyle name="Comma 2 2 3 2 3 5" xfId="9291" xr:uid="{00000000-0005-0000-0000-0000C3080000}"/>
    <cellStyle name="Comma 2 2 3 2 3 6" xfId="15443" xr:uid="{00000000-0005-0000-0000-0000C4080000}"/>
    <cellStyle name="Comma 2 2 3 2 4" xfId="533" xr:uid="{00000000-0005-0000-0000-0000C5080000}"/>
    <cellStyle name="Comma 2 2 3 2 4 2" xfId="3757" xr:uid="{00000000-0005-0000-0000-0000C6080000}"/>
    <cellStyle name="Comma 2 2 3 2 4 2 2" xfId="5382" xr:uid="{00000000-0005-0000-0000-0000C7080000}"/>
    <cellStyle name="Comma 2 2 3 2 4 2 2 2" xfId="8468" xr:uid="{00000000-0005-0000-0000-0000C8080000}"/>
    <cellStyle name="Comma 2 2 3 2 4 2 2 2 2" xfId="14661" xr:uid="{00000000-0005-0000-0000-0000C9080000}"/>
    <cellStyle name="Comma 2 2 3 2 4 2 2 2 3" xfId="20813" xr:uid="{00000000-0005-0000-0000-0000CA080000}"/>
    <cellStyle name="Comma 2 2 3 2 4 2 2 3" xfId="11595" xr:uid="{00000000-0005-0000-0000-0000CB080000}"/>
    <cellStyle name="Comma 2 2 3 2 4 2 2 4" xfId="17747" xr:uid="{00000000-0005-0000-0000-0000CC080000}"/>
    <cellStyle name="Comma 2 2 3 2 4 2 3" xfId="6933" xr:uid="{00000000-0005-0000-0000-0000CD080000}"/>
    <cellStyle name="Comma 2 2 3 2 4 2 3 2" xfId="13127" xr:uid="{00000000-0005-0000-0000-0000CE080000}"/>
    <cellStyle name="Comma 2 2 3 2 4 2 3 3" xfId="19279" xr:uid="{00000000-0005-0000-0000-0000CF080000}"/>
    <cellStyle name="Comma 2 2 3 2 4 2 4" xfId="10061" xr:uid="{00000000-0005-0000-0000-0000D0080000}"/>
    <cellStyle name="Comma 2 2 3 2 4 2 5" xfId="16213" xr:uid="{00000000-0005-0000-0000-0000D1080000}"/>
    <cellStyle name="Comma 2 2 3 2 4 3" xfId="4596" xr:uid="{00000000-0005-0000-0000-0000D2080000}"/>
    <cellStyle name="Comma 2 2 3 2 4 3 2" xfId="7699" xr:uid="{00000000-0005-0000-0000-0000D3080000}"/>
    <cellStyle name="Comma 2 2 3 2 4 3 2 2" xfId="13892" xr:uid="{00000000-0005-0000-0000-0000D4080000}"/>
    <cellStyle name="Comma 2 2 3 2 4 3 2 3" xfId="20044" xr:uid="{00000000-0005-0000-0000-0000D5080000}"/>
    <cellStyle name="Comma 2 2 3 2 4 3 3" xfId="10826" xr:uid="{00000000-0005-0000-0000-0000D6080000}"/>
    <cellStyle name="Comma 2 2 3 2 4 3 4" xfId="16978" xr:uid="{00000000-0005-0000-0000-0000D7080000}"/>
    <cellStyle name="Comma 2 2 3 2 4 4" xfId="6164" xr:uid="{00000000-0005-0000-0000-0000D8080000}"/>
    <cellStyle name="Comma 2 2 3 2 4 4 2" xfId="12358" xr:uid="{00000000-0005-0000-0000-0000D9080000}"/>
    <cellStyle name="Comma 2 2 3 2 4 4 3" xfId="18510" xr:uid="{00000000-0005-0000-0000-0000DA080000}"/>
    <cellStyle name="Comma 2 2 3 2 4 5" xfId="9292" xr:uid="{00000000-0005-0000-0000-0000DB080000}"/>
    <cellStyle name="Comma 2 2 3 2 4 6" xfId="15444" xr:uid="{00000000-0005-0000-0000-0000DC080000}"/>
    <cellStyle name="Comma 2 2 3 2 5" xfId="534" xr:uid="{00000000-0005-0000-0000-0000DD080000}"/>
    <cellStyle name="Comma 2 2 3 2 5 2" xfId="3758" xr:uid="{00000000-0005-0000-0000-0000DE080000}"/>
    <cellStyle name="Comma 2 2 3 2 5 2 2" xfId="5383" xr:uid="{00000000-0005-0000-0000-0000DF080000}"/>
    <cellStyle name="Comma 2 2 3 2 5 2 2 2" xfId="8469" xr:uid="{00000000-0005-0000-0000-0000E0080000}"/>
    <cellStyle name="Comma 2 2 3 2 5 2 2 2 2" xfId="14662" xr:uid="{00000000-0005-0000-0000-0000E1080000}"/>
    <cellStyle name="Comma 2 2 3 2 5 2 2 2 3" xfId="20814" xr:uid="{00000000-0005-0000-0000-0000E2080000}"/>
    <cellStyle name="Comma 2 2 3 2 5 2 2 3" xfId="11596" xr:uid="{00000000-0005-0000-0000-0000E3080000}"/>
    <cellStyle name="Comma 2 2 3 2 5 2 2 4" xfId="17748" xr:uid="{00000000-0005-0000-0000-0000E4080000}"/>
    <cellStyle name="Comma 2 2 3 2 5 2 3" xfId="6934" xr:uid="{00000000-0005-0000-0000-0000E5080000}"/>
    <cellStyle name="Comma 2 2 3 2 5 2 3 2" xfId="13128" xr:uid="{00000000-0005-0000-0000-0000E6080000}"/>
    <cellStyle name="Comma 2 2 3 2 5 2 3 3" xfId="19280" xr:uid="{00000000-0005-0000-0000-0000E7080000}"/>
    <cellStyle name="Comma 2 2 3 2 5 2 4" xfId="10062" xr:uid="{00000000-0005-0000-0000-0000E8080000}"/>
    <cellStyle name="Comma 2 2 3 2 5 2 5" xfId="16214" xr:uid="{00000000-0005-0000-0000-0000E9080000}"/>
    <cellStyle name="Comma 2 2 3 2 5 3" xfId="4597" xr:uid="{00000000-0005-0000-0000-0000EA080000}"/>
    <cellStyle name="Comma 2 2 3 2 5 3 2" xfId="7700" xr:uid="{00000000-0005-0000-0000-0000EB080000}"/>
    <cellStyle name="Comma 2 2 3 2 5 3 2 2" xfId="13893" xr:uid="{00000000-0005-0000-0000-0000EC080000}"/>
    <cellStyle name="Comma 2 2 3 2 5 3 2 3" xfId="20045" xr:uid="{00000000-0005-0000-0000-0000ED080000}"/>
    <cellStyle name="Comma 2 2 3 2 5 3 3" xfId="10827" xr:uid="{00000000-0005-0000-0000-0000EE080000}"/>
    <cellStyle name="Comma 2 2 3 2 5 3 4" xfId="16979" xr:uid="{00000000-0005-0000-0000-0000EF080000}"/>
    <cellStyle name="Comma 2 2 3 2 5 4" xfId="6165" xr:uid="{00000000-0005-0000-0000-0000F0080000}"/>
    <cellStyle name="Comma 2 2 3 2 5 4 2" xfId="12359" xr:uid="{00000000-0005-0000-0000-0000F1080000}"/>
    <cellStyle name="Comma 2 2 3 2 5 4 3" xfId="18511" xr:uid="{00000000-0005-0000-0000-0000F2080000}"/>
    <cellStyle name="Comma 2 2 3 2 5 5" xfId="9293" xr:uid="{00000000-0005-0000-0000-0000F3080000}"/>
    <cellStyle name="Comma 2 2 3 2 5 6" xfId="15445" xr:uid="{00000000-0005-0000-0000-0000F4080000}"/>
    <cellStyle name="Comma 2 2 3 3" xfId="535" xr:uid="{00000000-0005-0000-0000-0000F5080000}"/>
    <cellStyle name="Comma 2 2 3 3 2" xfId="3759" xr:uid="{00000000-0005-0000-0000-0000F6080000}"/>
    <cellStyle name="Comma 2 2 3 3 2 2" xfId="5384" xr:uid="{00000000-0005-0000-0000-0000F7080000}"/>
    <cellStyle name="Comma 2 2 3 3 2 2 2" xfId="8470" xr:uid="{00000000-0005-0000-0000-0000F8080000}"/>
    <cellStyle name="Comma 2 2 3 3 2 2 2 2" xfId="14663" xr:uid="{00000000-0005-0000-0000-0000F9080000}"/>
    <cellStyle name="Comma 2 2 3 3 2 2 2 3" xfId="20815" xr:uid="{00000000-0005-0000-0000-0000FA080000}"/>
    <cellStyle name="Comma 2 2 3 3 2 2 3" xfId="11597" xr:uid="{00000000-0005-0000-0000-0000FB080000}"/>
    <cellStyle name="Comma 2 2 3 3 2 2 4" xfId="17749" xr:uid="{00000000-0005-0000-0000-0000FC080000}"/>
    <cellStyle name="Comma 2 2 3 3 2 3" xfId="6935" xr:uid="{00000000-0005-0000-0000-0000FD080000}"/>
    <cellStyle name="Comma 2 2 3 3 2 3 2" xfId="13129" xr:uid="{00000000-0005-0000-0000-0000FE080000}"/>
    <cellStyle name="Comma 2 2 3 3 2 3 3" xfId="19281" xr:uid="{00000000-0005-0000-0000-0000FF080000}"/>
    <cellStyle name="Comma 2 2 3 3 2 4" xfId="10063" xr:uid="{00000000-0005-0000-0000-000000090000}"/>
    <cellStyle name="Comma 2 2 3 3 2 5" xfId="16215" xr:uid="{00000000-0005-0000-0000-000001090000}"/>
    <cellStyle name="Comma 2 2 3 3 3" xfId="4598" xr:uid="{00000000-0005-0000-0000-000002090000}"/>
    <cellStyle name="Comma 2 2 3 3 3 2" xfId="7701" xr:uid="{00000000-0005-0000-0000-000003090000}"/>
    <cellStyle name="Comma 2 2 3 3 3 2 2" xfId="13894" xr:uid="{00000000-0005-0000-0000-000004090000}"/>
    <cellStyle name="Comma 2 2 3 3 3 2 3" xfId="20046" xr:uid="{00000000-0005-0000-0000-000005090000}"/>
    <cellStyle name="Comma 2 2 3 3 3 3" xfId="10828" xr:uid="{00000000-0005-0000-0000-000006090000}"/>
    <cellStyle name="Comma 2 2 3 3 3 4" xfId="16980" xr:uid="{00000000-0005-0000-0000-000007090000}"/>
    <cellStyle name="Comma 2 2 3 3 4" xfId="6166" xr:uid="{00000000-0005-0000-0000-000008090000}"/>
    <cellStyle name="Comma 2 2 3 3 4 2" xfId="12360" xr:uid="{00000000-0005-0000-0000-000009090000}"/>
    <cellStyle name="Comma 2 2 3 3 4 3" xfId="18512" xr:uid="{00000000-0005-0000-0000-00000A090000}"/>
    <cellStyle name="Comma 2 2 3 3 5" xfId="9294" xr:uid="{00000000-0005-0000-0000-00000B090000}"/>
    <cellStyle name="Comma 2 2 3 3 6" xfId="15446" xr:uid="{00000000-0005-0000-0000-00000C090000}"/>
    <cellStyle name="Comma 2 2 3 4" xfId="536" xr:uid="{00000000-0005-0000-0000-00000D090000}"/>
    <cellStyle name="Comma 2 2 3 4 2" xfId="537" xr:uid="{00000000-0005-0000-0000-00000E090000}"/>
    <cellStyle name="Comma 2 2 3 5" xfId="538" xr:uid="{00000000-0005-0000-0000-00000F090000}"/>
    <cellStyle name="Comma 2 2 3 5 2" xfId="539" xr:uid="{00000000-0005-0000-0000-000010090000}"/>
    <cellStyle name="Comma 2 2 3 6" xfId="3754" xr:uid="{00000000-0005-0000-0000-000011090000}"/>
    <cellStyle name="Comma 2 2 3 6 2" xfId="5379" xr:uid="{00000000-0005-0000-0000-000012090000}"/>
    <cellStyle name="Comma 2 2 3 6 2 2" xfId="8465" xr:uid="{00000000-0005-0000-0000-000013090000}"/>
    <cellStyle name="Comma 2 2 3 6 2 2 2" xfId="14658" xr:uid="{00000000-0005-0000-0000-000014090000}"/>
    <cellStyle name="Comma 2 2 3 6 2 2 3" xfId="20810" xr:uid="{00000000-0005-0000-0000-000015090000}"/>
    <cellStyle name="Comma 2 2 3 6 2 3" xfId="11592" xr:uid="{00000000-0005-0000-0000-000016090000}"/>
    <cellStyle name="Comma 2 2 3 6 2 4" xfId="17744" xr:uid="{00000000-0005-0000-0000-000017090000}"/>
    <cellStyle name="Comma 2 2 3 6 3" xfId="6930" xr:uid="{00000000-0005-0000-0000-000018090000}"/>
    <cellStyle name="Comma 2 2 3 6 3 2" xfId="13124" xr:uid="{00000000-0005-0000-0000-000019090000}"/>
    <cellStyle name="Comma 2 2 3 6 3 3" xfId="19276" xr:uid="{00000000-0005-0000-0000-00001A090000}"/>
    <cellStyle name="Comma 2 2 3 6 4" xfId="10058" xr:uid="{00000000-0005-0000-0000-00001B090000}"/>
    <cellStyle name="Comma 2 2 3 6 5" xfId="16210" xr:uid="{00000000-0005-0000-0000-00001C090000}"/>
    <cellStyle name="Comma 2 2 3 7" xfId="4593" xr:uid="{00000000-0005-0000-0000-00001D090000}"/>
    <cellStyle name="Comma 2 2 3 7 2" xfId="7696" xr:uid="{00000000-0005-0000-0000-00001E090000}"/>
    <cellStyle name="Comma 2 2 3 7 2 2" xfId="13889" xr:uid="{00000000-0005-0000-0000-00001F090000}"/>
    <cellStyle name="Comma 2 2 3 7 2 3" xfId="20041" xr:uid="{00000000-0005-0000-0000-000020090000}"/>
    <cellStyle name="Comma 2 2 3 7 3" xfId="10823" xr:uid="{00000000-0005-0000-0000-000021090000}"/>
    <cellStyle name="Comma 2 2 3 7 4" xfId="16975" xr:uid="{00000000-0005-0000-0000-000022090000}"/>
    <cellStyle name="Comma 2 2 3 8" xfId="6161" xr:uid="{00000000-0005-0000-0000-000023090000}"/>
    <cellStyle name="Comma 2 2 3 8 2" xfId="12355" xr:uid="{00000000-0005-0000-0000-000024090000}"/>
    <cellStyle name="Comma 2 2 3 8 3" xfId="18507" xr:uid="{00000000-0005-0000-0000-000025090000}"/>
    <cellStyle name="Comma 2 2 3 9" xfId="9289" xr:uid="{00000000-0005-0000-0000-000026090000}"/>
    <cellStyle name="Comma 2 2 4" xfId="540" xr:uid="{00000000-0005-0000-0000-000027090000}"/>
    <cellStyle name="Comma 2 2 4 2" xfId="541" xr:uid="{00000000-0005-0000-0000-000028090000}"/>
    <cellStyle name="Comma 2 2 4 2 2" xfId="3760" xr:uid="{00000000-0005-0000-0000-000029090000}"/>
    <cellStyle name="Comma 2 2 4 2 2 2" xfId="5385" xr:uid="{00000000-0005-0000-0000-00002A090000}"/>
    <cellStyle name="Comma 2 2 4 2 2 2 2" xfId="8471" xr:uid="{00000000-0005-0000-0000-00002B090000}"/>
    <cellStyle name="Comma 2 2 4 2 2 2 2 2" xfId="14664" xr:uid="{00000000-0005-0000-0000-00002C090000}"/>
    <cellStyle name="Comma 2 2 4 2 2 2 2 3" xfId="20816" xr:uid="{00000000-0005-0000-0000-00002D090000}"/>
    <cellStyle name="Comma 2 2 4 2 2 2 3" xfId="11598" xr:uid="{00000000-0005-0000-0000-00002E090000}"/>
    <cellStyle name="Comma 2 2 4 2 2 2 4" xfId="17750" xr:uid="{00000000-0005-0000-0000-00002F090000}"/>
    <cellStyle name="Comma 2 2 4 2 2 3" xfId="6936" xr:uid="{00000000-0005-0000-0000-000030090000}"/>
    <cellStyle name="Comma 2 2 4 2 2 3 2" xfId="13130" xr:uid="{00000000-0005-0000-0000-000031090000}"/>
    <cellStyle name="Comma 2 2 4 2 2 3 3" xfId="19282" xr:uid="{00000000-0005-0000-0000-000032090000}"/>
    <cellStyle name="Comma 2 2 4 2 2 4" xfId="10064" xr:uid="{00000000-0005-0000-0000-000033090000}"/>
    <cellStyle name="Comma 2 2 4 2 2 5" xfId="16216" xr:uid="{00000000-0005-0000-0000-000034090000}"/>
    <cellStyle name="Comma 2 2 4 2 3" xfId="4599" xr:uid="{00000000-0005-0000-0000-000035090000}"/>
    <cellStyle name="Comma 2 2 4 2 3 2" xfId="7702" xr:uid="{00000000-0005-0000-0000-000036090000}"/>
    <cellStyle name="Comma 2 2 4 2 3 2 2" xfId="13895" xr:uid="{00000000-0005-0000-0000-000037090000}"/>
    <cellStyle name="Comma 2 2 4 2 3 2 3" xfId="20047" xr:uid="{00000000-0005-0000-0000-000038090000}"/>
    <cellStyle name="Comma 2 2 4 2 3 3" xfId="10829" xr:uid="{00000000-0005-0000-0000-000039090000}"/>
    <cellStyle name="Comma 2 2 4 2 3 4" xfId="16981" xr:uid="{00000000-0005-0000-0000-00003A090000}"/>
    <cellStyle name="Comma 2 2 4 2 4" xfId="6167" xr:uid="{00000000-0005-0000-0000-00003B090000}"/>
    <cellStyle name="Comma 2 2 4 2 4 2" xfId="12361" xr:uid="{00000000-0005-0000-0000-00003C090000}"/>
    <cellStyle name="Comma 2 2 4 2 4 3" xfId="18513" xr:uid="{00000000-0005-0000-0000-00003D090000}"/>
    <cellStyle name="Comma 2 2 4 2 5" xfId="9295" xr:uid="{00000000-0005-0000-0000-00003E090000}"/>
    <cellStyle name="Comma 2 2 4 2 6" xfId="15447" xr:uid="{00000000-0005-0000-0000-00003F090000}"/>
    <cellStyle name="Comma 2 2 4 3" xfId="542" xr:uid="{00000000-0005-0000-0000-000040090000}"/>
    <cellStyle name="Comma 2 2 4 4" xfId="543" xr:uid="{00000000-0005-0000-0000-000041090000}"/>
    <cellStyle name="Comma 2 2 5" xfId="544" xr:uid="{00000000-0005-0000-0000-000042090000}"/>
    <cellStyle name="Comma 2 2 5 2" xfId="3761" xr:uid="{00000000-0005-0000-0000-000043090000}"/>
    <cellStyle name="Comma 2 2 5 2 2" xfId="5386" xr:uid="{00000000-0005-0000-0000-000044090000}"/>
    <cellStyle name="Comma 2 2 5 2 2 2" xfId="8472" xr:uid="{00000000-0005-0000-0000-000045090000}"/>
    <cellStyle name="Comma 2 2 5 2 2 2 2" xfId="14665" xr:uid="{00000000-0005-0000-0000-000046090000}"/>
    <cellStyle name="Comma 2 2 5 2 2 2 3" xfId="20817" xr:uid="{00000000-0005-0000-0000-000047090000}"/>
    <cellStyle name="Comma 2 2 5 2 2 3" xfId="11599" xr:uid="{00000000-0005-0000-0000-000048090000}"/>
    <cellStyle name="Comma 2 2 5 2 2 4" xfId="17751" xr:uid="{00000000-0005-0000-0000-000049090000}"/>
    <cellStyle name="Comma 2 2 5 2 3" xfId="6937" xr:uid="{00000000-0005-0000-0000-00004A090000}"/>
    <cellStyle name="Comma 2 2 5 2 3 2" xfId="13131" xr:uid="{00000000-0005-0000-0000-00004B090000}"/>
    <cellStyle name="Comma 2 2 5 2 3 3" xfId="19283" xr:uid="{00000000-0005-0000-0000-00004C090000}"/>
    <cellStyle name="Comma 2 2 5 2 4" xfId="10065" xr:uid="{00000000-0005-0000-0000-00004D090000}"/>
    <cellStyle name="Comma 2 2 5 2 5" xfId="16217" xr:uid="{00000000-0005-0000-0000-00004E090000}"/>
    <cellStyle name="Comma 2 2 5 3" xfId="4600" xr:uid="{00000000-0005-0000-0000-00004F090000}"/>
    <cellStyle name="Comma 2 2 5 3 2" xfId="7703" xr:uid="{00000000-0005-0000-0000-000050090000}"/>
    <cellStyle name="Comma 2 2 5 3 2 2" xfId="13896" xr:uid="{00000000-0005-0000-0000-000051090000}"/>
    <cellStyle name="Comma 2 2 5 3 2 3" xfId="20048" xr:uid="{00000000-0005-0000-0000-000052090000}"/>
    <cellStyle name="Comma 2 2 5 3 3" xfId="10830" xr:uid="{00000000-0005-0000-0000-000053090000}"/>
    <cellStyle name="Comma 2 2 5 3 4" xfId="16982" xr:uid="{00000000-0005-0000-0000-000054090000}"/>
    <cellStyle name="Comma 2 2 5 4" xfId="6168" xr:uid="{00000000-0005-0000-0000-000055090000}"/>
    <cellStyle name="Comma 2 2 5 4 2" xfId="12362" xr:uid="{00000000-0005-0000-0000-000056090000}"/>
    <cellStyle name="Comma 2 2 5 4 3" xfId="18514" xr:uid="{00000000-0005-0000-0000-000057090000}"/>
    <cellStyle name="Comma 2 2 5 5" xfId="9296" xr:uid="{00000000-0005-0000-0000-000058090000}"/>
    <cellStyle name="Comma 2 2 5 6" xfId="15448" xr:uid="{00000000-0005-0000-0000-000059090000}"/>
    <cellStyle name="Comma 2 2 6" xfId="545" xr:uid="{00000000-0005-0000-0000-00005A090000}"/>
    <cellStyle name="Comma 2 2 6 2" xfId="3762" xr:uid="{00000000-0005-0000-0000-00005B090000}"/>
    <cellStyle name="Comma 2 2 6 2 2" xfId="5387" xr:uid="{00000000-0005-0000-0000-00005C090000}"/>
    <cellStyle name="Comma 2 2 6 2 2 2" xfId="8473" xr:uid="{00000000-0005-0000-0000-00005D090000}"/>
    <cellStyle name="Comma 2 2 6 2 2 2 2" xfId="14666" xr:uid="{00000000-0005-0000-0000-00005E090000}"/>
    <cellStyle name="Comma 2 2 6 2 2 2 3" xfId="20818" xr:uid="{00000000-0005-0000-0000-00005F090000}"/>
    <cellStyle name="Comma 2 2 6 2 2 3" xfId="11600" xr:uid="{00000000-0005-0000-0000-000060090000}"/>
    <cellStyle name="Comma 2 2 6 2 2 4" xfId="17752" xr:uid="{00000000-0005-0000-0000-000061090000}"/>
    <cellStyle name="Comma 2 2 6 2 3" xfId="6938" xr:uid="{00000000-0005-0000-0000-000062090000}"/>
    <cellStyle name="Comma 2 2 6 2 3 2" xfId="13132" xr:uid="{00000000-0005-0000-0000-000063090000}"/>
    <cellStyle name="Comma 2 2 6 2 3 3" xfId="19284" xr:uid="{00000000-0005-0000-0000-000064090000}"/>
    <cellStyle name="Comma 2 2 6 2 4" xfId="10066" xr:uid="{00000000-0005-0000-0000-000065090000}"/>
    <cellStyle name="Comma 2 2 6 2 5" xfId="16218" xr:uid="{00000000-0005-0000-0000-000066090000}"/>
    <cellStyle name="Comma 2 2 6 3" xfId="4601" xr:uid="{00000000-0005-0000-0000-000067090000}"/>
    <cellStyle name="Comma 2 2 6 3 2" xfId="7704" xr:uid="{00000000-0005-0000-0000-000068090000}"/>
    <cellStyle name="Comma 2 2 6 3 2 2" xfId="13897" xr:uid="{00000000-0005-0000-0000-000069090000}"/>
    <cellStyle name="Comma 2 2 6 3 2 3" xfId="20049" xr:uid="{00000000-0005-0000-0000-00006A090000}"/>
    <cellStyle name="Comma 2 2 6 3 3" xfId="10831" xr:uid="{00000000-0005-0000-0000-00006B090000}"/>
    <cellStyle name="Comma 2 2 6 3 4" xfId="16983" xr:uid="{00000000-0005-0000-0000-00006C090000}"/>
    <cellStyle name="Comma 2 2 6 4" xfId="6169" xr:uid="{00000000-0005-0000-0000-00006D090000}"/>
    <cellStyle name="Comma 2 2 6 4 2" xfId="12363" xr:uid="{00000000-0005-0000-0000-00006E090000}"/>
    <cellStyle name="Comma 2 2 6 4 3" xfId="18515" xr:uid="{00000000-0005-0000-0000-00006F090000}"/>
    <cellStyle name="Comma 2 2 6 5" xfId="9297" xr:uid="{00000000-0005-0000-0000-000070090000}"/>
    <cellStyle name="Comma 2 2 6 6" xfId="15449" xr:uid="{00000000-0005-0000-0000-000071090000}"/>
    <cellStyle name="Comma 2 2 7" xfId="546" xr:uid="{00000000-0005-0000-0000-000072090000}"/>
    <cellStyle name="Comma 2 2 7 2" xfId="3763" xr:uid="{00000000-0005-0000-0000-000073090000}"/>
    <cellStyle name="Comma 2 2 7 2 2" xfId="5388" xr:uid="{00000000-0005-0000-0000-000074090000}"/>
    <cellStyle name="Comma 2 2 7 2 2 2" xfId="8474" xr:uid="{00000000-0005-0000-0000-000075090000}"/>
    <cellStyle name="Comma 2 2 7 2 2 2 2" xfId="14667" xr:uid="{00000000-0005-0000-0000-000076090000}"/>
    <cellStyle name="Comma 2 2 7 2 2 2 3" xfId="20819" xr:uid="{00000000-0005-0000-0000-000077090000}"/>
    <cellStyle name="Comma 2 2 7 2 2 3" xfId="11601" xr:uid="{00000000-0005-0000-0000-000078090000}"/>
    <cellStyle name="Comma 2 2 7 2 2 4" xfId="17753" xr:uid="{00000000-0005-0000-0000-000079090000}"/>
    <cellStyle name="Comma 2 2 7 2 3" xfId="6939" xr:uid="{00000000-0005-0000-0000-00007A090000}"/>
    <cellStyle name="Comma 2 2 7 2 3 2" xfId="13133" xr:uid="{00000000-0005-0000-0000-00007B090000}"/>
    <cellStyle name="Comma 2 2 7 2 3 3" xfId="19285" xr:uid="{00000000-0005-0000-0000-00007C090000}"/>
    <cellStyle name="Comma 2 2 7 2 4" xfId="10067" xr:uid="{00000000-0005-0000-0000-00007D090000}"/>
    <cellStyle name="Comma 2 2 7 2 5" xfId="16219" xr:uid="{00000000-0005-0000-0000-00007E090000}"/>
    <cellStyle name="Comma 2 2 7 3" xfId="4602" xr:uid="{00000000-0005-0000-0000-00007F090000}"/>
    <cellStyle name="Comma 2 2 7 3 2" xfId="7705" xr:uid="{00000000-0005-0000-0000-000080090000}"/>
    <cellStyle name="Comma 2 2 7 3 2 2" xfId="13898" xr:uid="{00000000-0005-0000-0000-000081090000}"/>
    <cellStyle name="Comma 2 2 7 3 2 3" xfId="20050" xr:uid="{00000000-0005-0000-0000-000082090000}"/>
    <cellStyle name="Comma 2 2 7 3 3" xfId="10832" xr:uid="{00000000-0005-0000-0000-000083090000}"/>
    <cellStyle name="Comma 2 2 7 3 4" xfId="16984" xr:uid="{00000000-0005-0000-0000-000084090000}"/>
    <cellStyle name="Comma 2 2 7 4" xfId="6170" xr:uid="{00000000-0005-0000-0000-000085090000}"/>
    <cellStyle name="Comma 2 2 7 4 2" xfId="12364" xr:uid="{00000000-0005-0000-0000-000086090000}"/>
    <cellStyle name="Comma 2 2 7 4 3" xfId="18516" xr:uid="{00000000-0005-0000-0000-000087090000}"/>
    <cellStyle name="Comma 2 2 7 5" xfId="9298" xr:uid="{00000000-0005-0000-0000-000088090000}"/>
    <cellStyle name="Comma 2 2 7 6" xfId="15450" xr:uid="{00000000-0005-0000-0000-000089090000}"/>
    <cellStyle name="Comma 2 2 8" xfId="547" xr:uid="{00000000-0005-0000-0000-00008A090000}"/>
    <cellStyle name="Comma 2 2 8 2" xfId="3764" xr:uid="{00000000-0005-0000-0000-00008B090000}"/>
    <cellStyle name="Comma 2 2 8 2 2" xfId="5389" xr:uid="{00000000-0005-0000-0000-00008C090000}"/>
    <cellStyle name="Comma 2 2 8 2 2 2" xfId="8475" xr:uid="{00000000-0005-0000-0000-00008D090000}"/>
    <cellStyle name="Comma 2 2 8 2 2 2 2" xfId="14668" xr:uid="{00000000-0005-0000-0000-00008E090000}"/>
    <cellStyle name="Comma 2 2 8 2 2 2 3" xfId="20820" xr:uid="{00000000-0005-0000-0000-00008F090000}"/>
    <cellStyle name="Comma 2 2 8 2 2 3" xfId="11602" xr:uid="{00000000-0005-0000-0000-000090090000}"/>
    <cellStyle name="Comma 2 2 8 2 2 4" xfId="17754" xr:uid="{00000000-0005-0000-0000-000091090000}"/>
    <cellStyle name="Comma 2 2 8 2 3" xfId="6940" xr:uid="{00000000-0005-0000-0000-000092090000}"/>
    <cellStyle name="Comma 2 2 8 2 3 2" xfId="13134" xr:uid="{00000000-0005-0000-0000-000093090000}"/>
    <cellStyle name="Comma 2 2 8 2 3 3" xfId="19286" xr:uid="{00000000-0005-0000-0000-000094090000}"/>
    <cellStyle name="Comma 2 2 8 2 4" xfId="10068" xr:uid="{00000000-0005-0000-0000-000095090000}"/>
    <cellStyle name="Comma 2 2 8 2 5" xfId="16220" xr:uid="{00000000-0005-0000-0000-000096090000}"/>
    <cellStyle name="Comma 2 2 8 3" xfId="4603" xr:uid="{00000000-0005-0000-0000-000097090000}"/>
    <cellStyle name="Comma 2 2 8 3 2" xfId="7706" xr:uid="{00000000-0005-0000-0000-000098090000}"/>
    <cellStyle name="Comma 2 2 8 3 2 2" xfId="13899" xr:uid="{00000000-0005-0000-0000-000099090000}"/>
    <cellStyle name="Comma 2 2 8 3 2 3" xfId="20051" xr:uid="{00000000-0005-0000-0000-00009A090000}"/>
    <cellStyle name="Comma 2 2 8 3 3" xfId="10833" xr:uid="{00000000-0005-0000-0000-00009B090000}"/>
    <cellStyle name="Comma 2 2 8 3 4" xfId="16985" xr:uid="{00000000-0005-0000-0000-00009C090000}"/>
    <cellStyle name="Comma 2 2 8 4" xfId="6171" xr:uid="{00000000-0005-0000-0000-00009D090000}"/>
    <cellStyle name="Comma 2 2 8 4 2" xfId="12365" xr:uid="{00000000-0005-0000-0000-00009E090000}"/>
    <cellStyle name="Comma 2 2 8 4 3" xfId="18517" xr:uid="{00000000-0005-0000-0000-00009F090000}"/>
    <cellStyle name="Comma 2 2 8 5" xfId="9299" xr:uid="{00000000-0005-0000-0000-0000A0090000}"/>
    <cellStyle name="Comma 2 2 8 6" xfId="15451" xr:uid="{00000000-0005-0000-0000-0000A1090000}"/>
    <cellStyle name="Comma 2 2 9" xfId="548" xr:uid="{00000000-0005-0000-0000-0000A2090000}"/>
    <cellStyle name="Comma 2 2 9 2" xfId="3765" xr:uid="{00000000-0005-0000-0000-0000A3090000}"/>
    <cellStyle name="Comma 2 2 9 2 2" xfId="5390" xr:uid="{00000000-0005-0000-0000-0000A4090000}"/>
    <cellStyle name="Comma 2 2 9 2 2 2" xfId="8476" xr:uid="{00000000-0005-0000-0000-0000A5090000}"/>
    <cellStyle name="Comma 2 2 9 2 2 2 2" xfId="14669" xr:uid="{00000000-0005-0000-0000-0000A6090000}"/>
    <cellStyle name="Comma 2 2 9 2 2 2 3" xfId="20821" xr:uid="{00000000-0005-0000-0000-0000A7090000}"/>
    <cellStyle name="Comma 2 2 9 2 2 3" xfId="11603" xr:uid="{00000000-0005-0000-0000-0000A8090000}"/>
    <cellStyle name="Comma 2 2 9 2 2 4" xfId="17755" xr:uid="{00000000-0005-0000-0000-0000A9090000}"/>
    <cellStyle name="Comma 2 2 9 2 3" xfId="6941" xr:uid="{00000000-0005-0000-0000-0000AA090000}"/>
    <cellStyle name="Comma 2 2 9 2 3 2" xfId="13135" xr:uid="{00000000-0005-0000-0000-0000AB090000}"/>
    <cellStyle name="Comma 2 2 9 2 3 3" xfId="19287" xr:uid="{00000000-0005-0000-0000-0000AC090000}"/>
    <cellStyle name="Comma 2 2 9 2 4" xfId="10069" xr:uid="{00000000-0005-0000-0000-0000AD090000}"/>
    <cellStyle name="Comma 2 2 9 2 5" xfId="16221" xr:uid="{00000000-0005-0000-0000-0000AE090000}"/>
    <cellStyle name="Comma 2 2 9 3" xfId="4604" xr:uid="{00000000-0005-0000-0000-0000AF090000}"/>
    <cellStyle name="Comma 2 2 9 3 2" xfId="7707" xr:uid="{00000000-0005-0000-0000-0000B0090000}"/>
    <cellStyle name="Comma 2 2 9 3 2 2" xfId="13900" xr:uid="{00000000-0005-0000-0000-0000B1090000}"/>
    <cellStyle name="Comma 2 2 9 3 2 3" xfId="20052" xr:uid="{00000000-0005-0000-0000-0000B2090000}"/>
    <cellStyle name="Comma 2 2 9 3 3" xfId="10834" xr:uid="{00000000-0005-0000-0000-0000B3090000}"/>
    <cellStyle name="Comma 2 2 9 3 4" xfId="16986" xr:uid="{00000000-0005-0000-0000-0000B4090000}"/>
    <cellStyle name="Comma 2 2 9 4" xfId="6172" xr:uid="{00000000-0005-0000-0000-0000B5090000}"/>
    <cellStyle name="Comma 2 2 9 4 2" xfId="12366" xr:uid="{00000000-0005-0000-0000-0000B6090000}"/>
    <cellStyle name="Comma 2 2 9 4 3" xfId="18518" xr:uid="{00000000-0005-0000-0000-0000B7090000}"/>
    <cellStyle name="Comma 2 2 9 5" xfId="9300" xr:uid="{00000000-0005-0000-0000-0000B8090000}"/>
    <cellStyle name="Comma 2 2 9 6" xfId="15452" xr:uid="{00000000-0005-0000-0000-0000B9090000}"/>
    <cellStyle name="Comma 2 20" xfId="549" xr:uid="{00000000-0005-0000-0000-0000BA090000}"/>
    <cellStyle name="Comma 2 21" xfId="550" xr:uid="{00000000-0005-0000-0000-0000BB090000}"/>
    <cellStyle name="Comma 2 22" xfId="551" xr:uid="{00000000-0005-0000-0000-0000BC090000}"/>
    <cellStyle name="Comma 2 23" xfId="497" xr:uid="{00000000-0005-0000-0000-0000BD090000}"/>
    <cellStyle name="Comma 2 23 2" xfId="3736" xr:uid="{00000000-0005-0000-0000-0000BE090000}"/>
    <cellStyle name="Comma 2 23 2 2" xfId="5361" xr:uid="{00000000-0005-0000-0000-0000BF090000}"/>
    <cellStyle name="Comma 2 23 2 2 2" xfId="8447" xr:uid="{00000000-0005-0000-0000-0000C0090000}"/>
    <cellStyle name="Comma 2 23 2 2 2 2" xfId="14640" xr:uid="{00000000-0005-0000-0000-0000C1090000}"/>
    <cellStyle name="Comma 2 23 2 2 2 3" xfId="20792" xr:uid="{00000000-0005-0000-0000-0000C2090000}"/>
    <cellStyle name="Comma 2 23 2 2 3" xfId="11574" xr:uid="{00000000-0005-0000-0000-0000C3090000}"/>
    <cellStyle name="Comma 2 23 2 2 4" xfId="17726" xr:uid="{00000000-0005-0000-0000-0000C4090000}"/>
    <cellStyle name="Comma 2 23 2 3" xfId="6912" xr:uid="{00000000-0005-0000-0000-0000C5090000}"/>
    <cellStyle name="Comma 2 23 2 3 2" xfId="13106" xr:uid="{00000000-0005-0000-0000-0000C6090000}"/>
    <cellStyle name="Comma 2 23 2 3 3" xfId="19258" xr:uid="{00000000-0005-0000-0000-0000C7090000}"/>
    <cellStyle name="Comma 2 23 2 4" xfId="10040" xr:uid="{00000000-0005-0000-0000-0000C8090000}"/>
    <cellStyle name="Comma 2 23 2 5" xfId="16192" xr:uid="{00000000-0005-0000-0000-0000C9090000}"/>
    <cellStyle name="Comma 2 23 3" xfId="4575" xr:uid="{00000000-0005-0000-0000-0000CA090000}"/>
    <cellStyle name="Comma 2 23 3 2" xfId="7678" xr:uid="{00000000-0005-0000-0000-0000CB090000}"/>
    <cellStyle name="Comma 2 23 3 2 2" xfId="13871" xr:uid="{00000000-0005-0000-0000-0000CC090000}"/>
    <cellStyle name="Comma 2 23 3 2 3" xfId="20023" xr:uid="{00000000-0005-0000-0000-0000CD090000}"/>
    <cellStyle name="Comma 2 23 3 3" xfId="10805" xr:uid="{00000000-0005-0000-0000-0000CE090000}"/>
    <cellStyle name="Comma 2 23 3 4" xfId="16957" xr:uid="{00000000-0005-0000-0000-0000CF090000}"/>
    <cellStyle name="Comma 2 23 4" xfId="6143" xr:uid="{00000000-0005-0000-0000-0000D0090000}"/>
    <cellStyle name="Comma 2 23 4 2" xfId="12337" xr:uid="{00000000-0005-0000-0000-0000D1090000}"/>
    <cellStyle name="Comma 2 23 4 3" xfId="18489" xr:uid="{00000000-0005-0000-0000-0000D2090000}"/>
    <cellStyle name="Comma 2 23 5" xfId="9271" xr:uid="{00000000-0005-0000-0000-0000D3090000}"/>
    <cellStyle name="Comma 2 23 6" xfId="15423" xr:uid="{00000000-0005-0000-0000-0000D4090000}"/>
    <cellStyle name="Comma 2 24" xfId="9136" xr:uid="{00000000-0005-0000-0000-0000D5090000}"/>
    <cellStyle name="Comma 2 25" xfId="21625" xr:uid="{00000000-0005-0000-0000-0000D6090000}"/>
    <cellStyle name="Comma 2 26" xfId="21626" xr:uid="{00000000-0005-0000-0000-0000D7090000}"/>
    <cellStyle name="Comma 2 27" xfId="21627" xr:uid="{00000000-0005-0000-0000-0000D8090000}"/>
    <cellStyle name="Comma 2 28" xfId="21628" xr:uid="{00000000-0005-0000-0000-0000D9090000}"/>
    <cellStyle name="Comma 2 29" xfId="21629" xr:uid="{00000000-0005-0000-0000-0000DA090000}"/>
    <cellStyle name="Comma 2 3" xfId="88" xr:uid="{00000000-0005-0000-0000-0000DB090000}"/>
    <cellStyle name="Comma 2 3 2" xfId="553" xr:uid="{00000000-0005-0000-0000-0000DC090000}"/>
    <cellStyle name="Comma 2 3 3" xfId="554" xr:uid="{00000000-0005-0000-0000-0000DD090000}"/>
    <cellStyle name="Comma 2 3 4" xfId="3552" xr:uid="{00000000-0005-0000-0000-0000DE090000}"/>
    <cellStyle name="Comma 2 3 5" xfId="552" xr:uid="{00000000-0005-0000-0000-0000DF090000}"/>
    <cellStyle name="Comma 2 3 6" xfId="9167" xr:uid="{00000000-0005-0000-0000-0000E0090000}"/>
    <cellStyle name="Comma 2 30" xfId="21630" xr:uid="{00000000-0005-0000-0000-0000E1090000}"/>
    <cellStyle name="Comma 2 31" xfId="21631" xr:uid="{00000000-0005-0000-0000-0000E2090000}"/>
    <cellStyle name="Comma 2 32" xfId="21632" xr:uid="{00000000-0005-0000-0000-0000E3090000}"/>
    <cellStyle name="Comma 2 33" xfId="21633" xr:uid="{00000000-0005-0000-0000-0000E4090000}"/>
    <cellStyle name="Comma 2 34" xfId="21634" xr:uid="{00000000-0005-0000-0000-0000E5090000}"/>
    <cellStyle name="Comma 2 35" xfId="21635" xr:uid="{00000000-0005-0000-0000-0000E6090000}"/>
    <cellStyle name="Comma 2 36" xfId="21636" xr:uid="{00000000-0005-0000-0000-0000E7090000}"/>
    <cellStyle name="Comma 2 37" xfId="21637" xr:uid="{00000000-0005-0000-0000-0000E8090000}"/>
    <cellStyle name="Comma 2 38" xfId="21638" xr:uid="{00000000-0005-0000-0000-0000E9090000}"/>
    <cellStyle name="Comma 2 4" xfId="89" xr:uid="{00000000-0005-0000-0000-0000EA090000}"/>
    <cellStyle name="Comma 2 4 2" xfId="556" xr:uid="{00000000-0005-0000-0000-0000EB090000}"/>
    <cellStyle name="Comma 2 4 3" xfId="557" xr:uid="{00000000-0005-0000-0000-0000EC090000}"/>
    <cellStyle name="Comma 2 4 4" xfId="558" xr:uid="{00000000-0005-0000-0000-0000ED090000}"/>
    <cellStyle name="Comma 2 4 4 2" xfId="559" xr:uid="{00000000-0005-0000-0000-0000EE090000}"/>
    <cellStyle name="Comma 2 4 5" xfId="560" xr:uid="{00000000-0005-0000-0000-0000EF090000}"/>
    <cellStyle name="Comma 2 4 5 2" xfId="561" xr:uid="{00000000-0005-0000-0000-0000F0090000}"/>
    <cellStyle name="Comma 2 4 6" xfId="555" xr:uid="{00000000-0005-0000-0000-0000F1090000}"/>
    <cellStyle name="Comma 2 5" xfId="90" xr:uid="{00000000-0005-0000-0000-0000F2090000}"/>
    <cellStyle name="Comma 2 5 2" xfId="563" xr:uid="{00000000-0005-0000-0000-0000F3090000}"/>
    <cellStyle name="Comma 2 5 3" xfId="564" xr:uid="{00000000-0005-0000-0000-0000F4090000}"/>
    <cellStyle name="Comma 2 5 4" xfId="3553" xr:uid="{00000000-0005-0000-0000-0000F5090000}"/>
    <cellStyle name="Comma 2 5 5" xfId="562" xr:uid="{00000000-0005-0000-0000-0000F6090000}"/>
    <cellStyle name="Comma 2 6" xfId="91" xr:uid="{00000000-0005-0000-0000-0000F7090000}"/>
    <cellStyle name="Comma 2 6 2" xfId="566" xr:uid="{00000000-0005-0000-0000-0000F8090000}"/>
    <cellStyle name="Comma 2 6 3" xfId="567" xr:uid="{00000000-0005-0000-0000-0000F9090000}"/>
    <cellStyle name="Comma 2 6 4" xfId="565" xr:uid="{00000000-0005-0000-0000-0000FA090000}"/>
    <cellStyle name="Comma 2 7" xfId="92" xr:uid="{00000000-0005-0000-0000-0000FB090000}"/>
    <cellStyle name="Comma 2 7 2" xfId="3554" xr:uid="{00000000-0005-0000-0000-0000FC090000}"/>
    <cellStyle name="Comma 2 7 3" xfId="568" xr:uid="{00000000-0005-0000-0000-0000FD090000}"/>
    <cellStyle name="Comma 2 8" xfId="93" xr:uid="{00000000-0005-0000-0000-0000FE090000}"/>
    <cellStyle name="Comma 2 8 2" xfId="3555" xr:uid="{00000000-0005-0000-0000-0000FF090000}"/>
    <cellStyle name="Comma 2 8 3" xfId="569" xr:uid="{00000000-0005-0000-0000-0000000A0000}"/>
    <cellStyle name="Comma 2 9" xfId="94" xr:uid="{00000000-0005-0000-0000-0000010A0000}"/>
    <cellStyle name="Comma 2 9 2" xfId="3556" xr:uid="{00000000-0005-0000-0000-0000020A0000}"/>
    <cellStyle name="Comma 2 9 3" xfId="570" xr:uid="{00000000-0005-0000-0000-0000030A0000}"/>
    <cellStyle name="Comma 20" xfId="571" xr:uid="{00000000-0005-0000-0000-0000040A0000}"/>
    <cellStyle name="Comma 200" xfId="4464" xr:uid="{00000000-0005-0000-0000-0000050A0000}"/>
    <cellStyle name="Comma 201" xfId="4432" xr:uid="{00000000-0005-0000-0000-0000060A0000}"/>
    <cellStyle name="Comma 202" xfId="4444" xr:uid="{00000000-0005-0000-0000-0000070A0000}"/>
    <cellStyle name="Comma 203" xfId="4453" xr:uid="{00000000-0005-0000-0000-0000080A0000}"/>
    <cellStyle name="Comma 204" xfId="3654" xr:uid="{00000000-0005-0000-0000-0000090A0000}"/>
    <cellStyle name="Comma 204 2" xfId="5279" xr:uid="{00000000-0005-0000-0000-00000A0A0000}"/>
    <cellStyle name="Comma 204 2 2" xfId="8365" xr:uid="{00000000-0005-0000-0000-00000B0A0000}"/>
    <cellStyle name="Comma 204 2 2 2" xfId="14558" xr:uid="{00000000-0005-0000-0000-00000C0A0000}"/>
    <cellStyle name="Comma 204 2 2 3" xfId="20710" xr:uid="{00000000-0005-0000-0000-00000D0A0000}"/>
    <cellStyle name="Comma 204 2 3" xfId="11492" xr:uid="{00000000-0005-0000-0000-00000E0A0000}"/>
    <cellStyle name="Comma 204 2 4" xfId="17644" xr:uid="{00000000-0005-0000-0000-00000F0A0000}"/>
    <cellStyle name="Comma 204 3" xfId="6830" xr:uid="{00000000-0005-0000-0000-0000100A0000}"/>
    <cellStyle name="Comma 204 3 2" xfId="13024" xr:uid="{00000000-0005-0000-0000-0000110A0000}"/>
    <cellStyle name="Comma 204 3 3" xfId="19176" xr:uid="{00000000-0005-0000-0000-0000120A0000}"/>
    <cellStyle name="Comma 204 4" xfId="9958" xr:uid="{00000000-0005-0000-0000-0000130A0000}"/>
    <cellStyle name="Comma 204 5" xfId="16110" xr:uid="{00000000-0005-0000-0000-0000140A0000}"/>
    <cellStyle name="Comma 205" xfId="4489" xr:uid="{00000000-0005-0000-0000-0000150A0000}"/>
    <cellStyle name="Comma 205 2" xfId="7593" xr:uid="{00000000-0005-0000-0000-0000160A0000}"/>
    <cellStyle name="Comma 205 2 2" xfId="13787" xr:uid="{00000000-0005-0000-0000-0000170A0000}"/>
    <cellStyle name="Comma 205 2 3" xfId="19939" xr:uid="{00000000-0005-0000-0000-0000180A0000}"/>
    <cellStyle name="Comma 205 3" xfId="10721" xr:uid="{00000000-0005-0000-0000-0000190A0000}"/>
    <cellStyle name="Comma 205 4" xfId="16873" xr:uid="{00000000-0005-0000-0000-00001A0A0000}"/>
    <cellStyle name="Comma 206" xfId="4491" xr:uid="{00000000-0005-0000-0000-00001B0A0000}"/>
    <cellStyle name="Comma 206 2" xfId="7595" xr:uid="{00000000-0005-0000-0000-00001C0A0000}"/>
    <cellStyle name="Comma 206 2 2" xfId="13788" xr:uid="{00000000-0005-0000-0000-00001D0A0000}"/>
    <cellStyle name="Comma 206 2 3" xfId="19940" xr:uid="{00000000-0005-0000-0000-00001E0A0000}"/>
    <cellStyle name="Comma 206 3" xfId="10722" xr:uid="{00000000-0005-0000-0000-00001F0A0000}"/>
    <cellStyle name="Comma 206 4" xfId="16874" xr:uid="{00000000-0005-0000-0000-0000200A0000}"/>
    <cellStyle name="Comma 207" xfId="6058" xr:uid="{00000000-0005-0000-0000-0000210A0000}"/>
    <cellStyle name="Comma 208" xfId="9129" xr:uid="{00000000-0005-0000-0000-0000220A0000}"/>
    <cellStyle name="Comma 209" xfId="9131" xr:uid="{00000000-0005-0000-0000-0000230A0000}"/>
    <cellStyle name="Comma 21" xfId="572" xr:uid="{00000000-0005-0000-0000-0000240A0000}"/>
    <cellStyle name="Comma 210" xfId="9186" xr:uid="{00000000-0005-0000-0000-0000250A0000}"/>
    <cellStyle name="Comma 211" xfId="62" xr:uid="{00000000-0005-0000-0000-0000260A0000}"/>
    <cellStyle name="Comma 212" xfId="71" xr:uid="{00000000-0005-0000-0000-0000270A0000}"/>
    <cellStyle name="Comma 213" xfId="21497" xr:uid="{00000000-0005-0000-0000-0000280A0000}"/>
    <cellStyle name="Comma 214" xfId="21495" xr:uid="{00000000-0005-0000-0000-0000290A0000}"/>
    <cellStyle name="Comma 215" xfId="21500" xr:uid="{00000000-0005-0000-0000-00002A0A0000}"/>
    <cellStyle name="Comma 22" xfId="573" xr:uid="{00000000-0005-0000-0000-00002B0A0000}"/>
    <cellStyle name="Comma 23" xfId="574" xr:uid="{00000000-0005-0000-0000-00002C0A0000}"/>
    <cellStyle name="Comma 24" xfId="575" xr:uid="{00000000-0005-0000-0000-00002D0A0000}"/>
    <cellStyle name="Comma 25" xfId="576" xr:uid="{00000000-0005-0000-0000-00002E0A0000}"/>
    <cellStyle name="Comma 26" xfId="577" xr:uid="{00000000-0005-0000-0000-00002F0A0000}"/>
    <cellStyle name="Comma 27" xfId="578" xr:uid="{00000000-0005-0000-0000-0000300A0000}"/>
    <cellStyle name="Comma 28" xfId="579" xr:uid="{00000000-0005-0000-0000-0000310A0000}"/>
    <cellStyle name="Comma 29" xfId="580" xr:uid="{00000000-0005-0000-0000-0000320A0000}"/>
    <cellStyle name="Comma 3" xfId="7" xr:uid="{00000000-0005-0000-0000-0000330A0000}"/>
    <cellStyle name="Comma 3 10" xfId="581" xr:uid="{00000000-0005-0000-0000-0000340A0000}"/>
    <cellStyle name="Comma 3 10 2" xfId="3766" xr:uid="{00000000-0005-0000-0000-0000350A0000}"/>
    <cellStyle name="Comma 3 10 2 2" xfId="5391" xr:uid="{00000000-0005-0000-0000-0000360A0000}"/>
    <cellStyle name="Comma 3 10 2 2 2" xfId="8477" xr:uid="{00000000-0005-0000-0000-0000370A0000}"/>
    <cellStyle name="Comma 3 10 2 2 2 2" xfId="14670" xr:uid="{00000000-0005-0000-0000-0000380A0000}"/>
    <cellStyle name="Comma 3 10 2 2 2 3" xfId="20822" xr:uid="{00000000-0005-0000-0000-0000390A0000}"/>
    <cellStyle name="Comma 3 10 2 2 3" xfId="11604" xr:uid="{00000000-0005-0000-0000-00003A0A0000}"/>
    <cellStyle name="Comma 3 10 2 2 4" xfId="17756" xr:uid="{00000000-0005-0000-0000-00003B0A0000}"/>
    <cellStyle name="Comma 3 10 2 3" xfId="6942" xr:uid="{00000000-0005-0000-0000-00003C0A0000}"/>
    <cellStyle name="Comma 3 10 2 3 2" xfId="13136" xr:uid="{00000000-0005-0000-0000-00003D0A0000}"/>
    <cellStyle name="Comma 3 10 2 3 3" xfId="19288" xr:uid="{00000000-0005-0000-0000-00003E0A0000}"/>
    <cellStyle name="Comma 3 10 2 4" xfId="10070" xr:uid="{00000000-0005-0000-0000-00003F0A0000}"/>
    <cellStyle name="Comma 3 10 2 5" xfId="16222" xr:uid="{00000000-0005-0000-0000-0000400A0000}"/>
    <cellStyle name="Comma 3 10 3" xfId="4605" xr:uid="{00000000-0005-0000-0000-0000410A0000}"/>
    <cellStyle name="Comma 3 10 3 2" xfId="7708" xr:uid="{00000000-0005-0000-0000-0000420A0000}"/>
    <cellStyle name="Comma 3 10 3 2 2" xfId="13901" xr:uid="{00000000-0005-0000-0000-0000430A0000}"/>
    <cellStyle name="Comma 3 10 3 2 3" xfId="20053" xr:uid="{00000000-0005-0000-0000-0000440A0000}"/>
    <cellStyle name="Comma 3 10 3 3" xfId="10835" xr:uid="{00000000-0005-0000-0000-0000450A0000}"/>
    <cellStyle name="Comma 3 10 3 4" xfId="16987" xr:uid="{00000000-0005-0000-0000-0000460A0000}"/>
    <cellStyle name="Comma 3 10 4" xfId="6173" xr:uid="{00000000-0005-0000-0000-0000470A0000}"/>
    <cellStyle name="Comma 3 10 4 2" xfId="12367" xr:uid="{00000000-0005-0000-0000-0000480A0000}"/>
    <cellStyle name="Comma 3 10 4 3" xfId="18519" xr:uid="{00000000-0005-0000-0000-0000490A0000}"/>
    <cellStyle name="Comma 3 10 5" xfId="9301" xr:uid="{00000000-0005-0000-0000-00004A0A0000}"/>
    <cellStyle name="Comma 3 10 6" xfId="15453" xr:uid="{00000000-0005-0000-0000-00004B0A0000}"/>
    <cellStyle name="Comma 3 10 7" xfId="21506" xr:uid="{00000000-0005-0000-0000-00004C0A0000}"/>
    <cellStyle name="Comma 3 11" xfId="582" xr:uid="{00000000-0005-0000-0000-00004D0A0000}"/>
    <cellStyle name="Comma 3 11 2" xfId="3767" xr:uid="{00000000-0005-0000-0000-00004E0A0000}"/>
    <cellStyle name="Comma 3 11 2 2" xfId="5392" xr:uid="{00000000-0005-0000-0000-00004F0A0000}"/>
    <cellStyle name="Comma 3 11 2 2 2" xfId="8478" xr:uid="{00000000-0005-0000-0000-0000500A0000}"/>
    <cellStyle name="Comma 3 11 2 2 2 2" xfId="14671" xr:uid="{00000000-0005-0000-0000-0000510A0000}"/>
    <cellStyle name="Comma 3 11 2 2 2 3" xfId="20823" xr:uid="{00000000-0005-0000-0000-0000520A0000}"/>
    <cellStyle name="Comma 3 11 2 2 3" xfId="11605" xr:uid="{00000000-0005-0000-0000-0000530A0000}"/>
    <cellStyle name="Comma 3 11 2 2 4" xfId="17757" xr:uid="{00000000-0005-0000-0000-0000540A0000}"/>
    <cellStyle name="Comma 3 11 2 3" xfId="6943" xr:uid="{00000000-0005-0000-0000-0000550A0000}"/>
    <cellStyle name="Comma 3 11 2 3 2" xfId="13137" xr:uid="{00000000-0005-0000-0000-0000560A0000}"/>
    <cellStyle name="Comma 3 11 2 3 3" xfId="19289" xr:uid="{00000000-0005-0000-0000-0000570A0000}"/>
    <cellStyle name="Comma 3 11 2 4" xfId="10071" xr:uid="{00000000-0005-0000-0000-0000580A0000}"/>
    <cellStyle name="Comma 3 11 2 5" xfId="16223" xr:uid="{00000000-0005-0000-0000-0000590A0000}"/>
    <cellStyle name="Comma 3 11 3" xfId="4606" xr:uid="{00000000-0005-0000-0000-00005A0A0000}"/>
    <cellStyle name="Comma 3 11 3 2" xfId="7709" xr:uid="{00000000-0005-0000-0000-00005B0A0000}"/>
    <cellStyle name="Comma 3 11 3 2 2" xfId="13902" xr:uid="{00000000-0005-0000-0000-00005C0A0000}"/>
    <cellStyle name="Comma 3 11 3 2 3" xfId="20054" xr:uid="{00000000-0005-0000-0000-00005D0A0000}"/>
    <cellStyle name="Comma 3 11 3 3" xfId="10836" xr:uid="{00000000-0005-0000-0000-00005E0A0000}"/>
    <cellStyle name="Comma 3 11 3 4" xfId="16988" xr:uid="{00000000-0005-0000-0000-00005F0A0000}"/>
    <cellStyle name="Comma 3 11 4" xfId="6174" xr:uid="{00000000-0005-0000-0000-0000600A0000}"/>
    <cellStyle name="Comma 3 11 4 2" xfId="12368" xr:uid="{00000000-0005-0000-0000-0000610A0000}"/>
    <cellStyle name="Comma 3 11 4 3" xfId="18520" xr:uid="{00000000-0005-0000-0000-0000620A0000}"/>
    <cellStyle name="Comma 3 11 5" xfId="9302" xr:uid="{00000000-0005-0000-0000-0000630A0000}"/>
    <cellStyle name="Comma 3 11 6" xfId="15454" xr:uid="{00000000-0005-0000-0000-0000640A0000}"/>
    <cellStyle name="Comma 3 12" xfId="583" xr:uid="{00000000-0005-0000-0000-0000650A0000}"/>
    <cellStyle name="Comma 3 12 2" xfId="3768" xr:uid="{00000000-0005-0000-0000-0000660A0000}"/>
    <cellStyle name="Comma 3 12 2 2" xfId="5393" xr:uid="{00000000-0005-0000-0000-0000670A0000}"/>
    <cellStyle name="Comma 3 12 2 2 2" xfId="8479" xr:uid="{00000000-0005-0000-0000-0000680A0000}"/>
    <cellStyle name="Comma 3 12 2 2 2 2" xfId="14672" xr:uid="{00000000-0005-0000-0000-0000690A0000}"/>
    <cellStyle name="Comma 3 12 2 2 2 3" xfId="20824" xr:uid="{00000000-0005-0000-0000-00006A0A0000}"/>
    <cellStyle name="Comma 3 12 2 2 3" xfId="11606" xr:uid="{00000000-0005-0000-0000-00006B0A0000}"/>
    <cellStyle name="Comma 3 12 2 2 4" xfId="17758" xr:uid="{00000000-0005-0000-0000-00006C0A0000}"/>
    <cellStyle name="Comma 3 12 2 3" xfId="6944" xr:uid="{00000000-0005-0000-0000-00006D0A0000}"/>
    <cellStyle name="Comma 3 12 2 3 2" xfId="13138" xr:uid="{00000000-0005-0000-0000-00006E0A0000}"/>
    <cellStyle name="Comma 3 12 2 3 3" xfId="19290" xr:uid="{00000000-0005-0000-0000-00006F0A0000}"/>
    <cellStyle name="Comma 3 12 2 4" xfId="10072" xr:uid="{00000000-0005-0000-0000-0000700A0000}"/>
    <cellStyle name="Comma 3 12 2 5" xfId="16224" xr:uid="{00000000-0005-0000-0000-0000710A0000}"/>
    <cellStyle name="Comma 3 12 3" xfId="4607" xr:uid="{00000000-0005-0000-0000-0000720A0000}"/>
    <cellStyle name="Comma 3 12 3 2" xfId="7710" xr:uid="{00000000-0005-0000-0000-0000730A0000}"/>
    <cellStyle name="Comma 3 12 3 2 2" xfId="13903" xr:uid="{00000000-0005-0000-0000-0000740A0000}"/>
    <cellStyle name="Comma 3 12 3 2 3" xfId="20055" xr:uid="{00000000-0005-0000-0000-0000750A0000}"/>
    <cellStyle name="Comma 3 12 3 3" xfId="10837" xr:uid="{00000000-0005-0000-0000-0000760A0000}"/>
    <cellStyle name="Comma 3 12 3 4" xfId="16989" xr:uid="{00000000-0005-0000-0000-0000770A0000}"/>
    <cellStyle name="Comma 3 12 4" xfId="6175" xr:uid="{00000000-0005-0000-0000-0000780A0000}"/>
    <cellStyle name="Comma 3 12 4 2" xfId="12369" xr:uid="{00000000-0005-0000-0000-0000790A0000}"/>
    <cellStyle name="Comma 3 12 4 3" xfId="18521" xr:uid="{00000000-0005-0000-0000-00007A0A0000}"/>
    <cellStyle name="Comma 3 12 5" xfId="9303" xr:uid="{00000000-0005-0000-0000-00007B0A0000}"/>
    <cellStyle name="Comma 3 12 6" xfId="15455" xr:uid="{00000000-0005-0000-0000-00007C0A0000}"/>
    <cellStyle name="Comma 3 13" xfId="584" xr:uid="{00000000-0005-0000-0000-00007D0A0000}"/>
    <cellStyle name="Comma 3 13 2" xfId="3769" xr:uid="{00000000-0005-0000-0000-00007E0A0000}"/>
    <cellStyle name="Comma 3 13 2 2" xfId="5394" xr:uid="{00000000-0005-0000-0000-00007F0A0000}"/>
    <cellStyle name="Comma 3 13 2 2 2" xfId="8480" xr:uid="{00000000-0005-0000-0000-0000800A0000}"/>
    <cellStyle name="Comma 3 13 2 2 2 2" xfId="14673" xr:uid="{00000000-0005-0000-0000-0000810A0000}"/>
    <cellStyle name="Comma 3 13 2 2 2 3" xfId="20825" xr:uid="{00000000-0005-0000-0000-0000820A0000}"/>
    <cellStyle name="Comma 3 13 2 2 3" xfId="11607" xr:uid="{00000000-0005-0000-0000-0000830A0000}"/>
    <cellStyle name="Comma 3 13 2 2 4" xfId="17759" xr:uid="{00000000-0005-0000-0000-0000840A0000}"/>
    <cellStyle name="Comma 3 13 2 3" xfId="6945" xr:uid="{00000000-0005-0000-0000-0000850A0000}"/>
    <cellStyle name="Comma 3 13 2 3 2" xfId="13139" xr:uid="{00000000-0005-0000-0000-0000860A0000}"/>
    <cellStyle name="Comma 3 13 2 3 3" xfId="19291" xr:uid="{00000000-0005-0000-0000-0000870A0000}"/>
    <cellStyle name="Comma 3 13 2 4" xfId="10073" xr:uid="{00000000-0005-0000-0000-0000880A0000}"/>
    <cellStyle name="Comma 3 13 2 5" xfId="16225" xr:uid="{00000000-0005-0000-0000-0000890A0000}"/>
    <cellStyle name="Comma 3 13 3" xfId="4608" xr:uid="{00000000-0005-0000-0000-00008A0A0000}"/>
    <cellStyle name="Comma 3 13 3 2" xfId="7711" xr:uid="{00000000-0005-0000-0000-00008B0A0000}"/>
    <cellStyle name="Comma 3 13 3 2 2" xfId="13904" xr:uid="{00000000-0005-0000-0000-00008C0A0000}"/>
    <cellStyle name="Comma 3 13 3 2 3" xfId="20056" xr:uid="{00000000-0005-0000-0000-00008D0A0000}"/>
    <cellStyle name="Comma 3 13 3 3" xfId="10838" xr:uid="{00000000-0005-0000-0000-00008E0A0000}"/>
    <cellStyle name="Comma 3 13 3 4" xfId="16990" xr:uid="{00000000-0005-0000-0000-00008F0A0000}"/>
    <cellStyle name="Comma 3 13 4" xfId="6176" xr:uid="{00000000-0005-0000-0000-0000900A0000}"/>
    <cellStyle name="Comma 3 13 4 2" xfId="12370" xr:uid="{00000000-0005-0000-0000-0000910A0000}"/>
    <cellStyle name="Comma 3 13 4 3" xfId="18522" xr:uid="{00000000-0005-0000-0000-0000920A0000}"/>
    <cellStyle name="Comma 3 13 5" xfId="9304" xr:uid="{00000000-0005-0000-0000-0000930A0000}"/>
    <cellStyle name="Comma 3 13 6" xfId="15456" xr:uid="{00000000-0005-0000-0000-0000940A0000}"/>
    <cellStyle name="Comma 3 14" xfId="585" xr:uid="{00000000-0005-0000-0000-0000950A0000}"/>
    <cellStyle name="Comma 3 14 2" xfId="3770" xr:uid="{00000000-0005-0000-0000-0000960A0000}"/>
    <cellStyle name="Comma 3 14 2 2" xfId="5395" xr:uid="{00000000-0005-0000-0000-0000970A0000}"/>
    <cellStyle name="Comma 3 14 2 2 2" xfId="8481" xr:uid="{00000000-0005-0000-0000-0000980A0000}"/>
    <cellStyle name="Comma 3 14 2 2 2 2" xfId="14674" xr:uid="{00000000-0005-0000-0000-0000990A0000}"/>
    <cellStyle name="Comma 3 14 2 2 2 3" xfId="20826" xr:uid="{00000000-0005-0000-0000-00009A0A0000}"/>
    <cellStyle name="Comma 3 14 2 2 3" xfId="11608" xr:uid="{00000000-0005-0000-0000-00009B0A0000}"/>
    <cellStyle name="Comma 3 14 2 2 4" xfId="17760" xr:uid="{00000000-0005-0000-0000-00009C0A0000}"/>
    <cellStyle name="Comma 3 14 2 3" xfId="6946" xr:uid="{00000000-0005-0000-0000-00009D0A0000}"/>
    <cellStyle name="Comma 3 14 2 3 2" xfId="13140" xr:uid="{00000000-0005-0000-0000-00009E0A0000}"/>
    <cellStyle name="Comma 3 14 2 3 3" xfId="19292" xr:uid="{00000000-0005-0000-0000-00009F0A0000}"/>
    <cellStyle name="Comma 3 14 2 4" xfId="10074" xr:uid="{00000000-0005-0000-0000-0000A00A0000}"/>
    <cellStyle name="Comma 3 14 2 5" xfId="16226" xr:uid="{00000000-0005-0000-0000-0000A10A0000}"/>
    <cellStyle name="Comma 3 14 3" xfId="4609" xr:uid="{00000000-0005-0000-0000-0000A20A0000}"/>
    <cellStyle name="Comma 3 14 3 2" xfId="7712" xr:uid="{00000000-0005-0000-0000-0000A30A0000}"/>
    <cellStyle name="Comma 3 14 3 2 2" xfId="13905" xr:uid="{00000000-0005-0000-0000-0000A40A0000}"/>
    <cellStyle name="Comma 3 14 3 2 3" xfId="20057" xr:uid="{00000000-0005-0000-0000-0000A50A0000}"/>
    <cellStyle name="Comma 3 14 3 3" xfId="10839" xr:uid="{00000000-0005-0000-0000-0000A60A0000}"/>
    <cellStyle name="Comma 3 14 3 4" xfId="16991" xr:uid="{00000000-0005-0000-0000-0000A70A0000}"/>
    <cellStyle name="Comma 3 14 4" xfId="6177" xr:uid="{00000000-0005-0000-0000-0000A80A0000}"/>
    <cellStyle name="Comma 3 14 4 2" xfId="12371" xr:uid="{00000000-0005-0000-0000-0000A90A0000}"/>
    <cellStyle name="Comma 3 14 4 3" xfId="18523" xr:uid="{00000000-0005-0000-0000-0000AA0A0000}"/>
    <cellStyle name="Comma 3 14 5" xfId="9305" xr:uid="{00000000-0005-0000-0000-0000AB0A0000}"/>
    <cellStyle name="Comma 3 14 6" xfId="15457" xr:uid="{00000000-0005-0000-0000-0000AC0A0000}"/>
    <cellStyle name="Comma 3 15" xfId="586" xr:uid="{00000000-0005-0000-0000-0000AD0A0000}"/>
    <cellStyle name="Comma 3 15 2" xfId="3771" xr:uid="{00000000-0005-0000-0000-0000AE0A0000}"/>
    <cellStyle name="Comma 3 15 2 2" xfId="5396" xr:uid="{00000000-0005-0000-0000-0000AF0A0000}"/>
    <cellStyle name="Comma 3 15 2 2 2" xfId="8482" xr:uid="{00000000-0005-0000-0000-0000B00A0000}"/>
    <cellStyle name="Comma 3 15 2 2 2 2" xfId="14675" xr:uid="{00000000-0005-0000-0000-0000B10A0000}"/>
    <cellStyle name="Comma 3 15 2 2 2 3" xfId="20827" xr:uid="{00000000-0005-0000-0000-0000B20A0000}"/>
    <cellStyle name="Comma 3 15 2 2 3" xfId="11609" xr:uid="{00000000-0005-0000-0000-0000B30A0000}"/>
    <cellStyle name="Comma 3 15 2 2 4" xfId="17761" xr:uid="{00000000-0005-0000-0000-0000B40A0000}"/>
    <cellStyle name="Comma 3 15 2 3" xfId="6947" xr:uid="{00000000-0005-0000-0000-0000B50A0000}"/>
    <cellStyle name="Comma 3 15 2 3 2" xfId="13141" xr:uid="{00000000-0005-0000-0000-0000B60A0000}"/>
    <cellStyle name="Comma 3 15 2 3 3" xfId="19293" xr:uid="{00000000-0005-0000-0000-0000B70A0000}"/>
    <cellStyle name="Comma 3 15 2 4" xfId="10075" xr:uid="{00000000-0005-0000-0000-0000B80A0000}"/>
    <cellStyle name="Comma 3 15 2 5" xfId="16227" xr:uid="{00000000-0005-0000-0000-0000B90A0000}"/>
    <cellStyle name="Comma 3 15 3" xfId="4610" xr:uid="{00000000-0005-0000-0000-0000BA0A0000}"/>
    <cellStyle name="Comma 3 15 3 2" xfId="7713" xr:uid="{00000000-0005-0000-0000-0000BB0A0000}"/>
    <cellStyle name="Comma 3 15 3 2 2" xfId="13906" xr:uid="{00000000-0005-0000-0000-0000BC0A0000}"/>
    <cellStyle name="Comma 3 15 3 2 3" xfId="20058" xr:uid="{00000000-0005-0000-0000-0000BD0A0000}"/>
    <cellStyle name="Comma 3 15 3 3" xfId="10840" xr:uid="{00000000-0005-0000-0000-0000BE0A0000}"/>
    <cellStyle name="Comma 3 15 3 4" xfId="16992" xr:uid="{00000000-0005-0000-0000-0000BF0A0000}"/>
    <cellStyle name="Comma 3 15 4" xfId="6178" xr:uid="{00000000-0005-0000-0000-0000C00A0000}"/>
    <cellStyle name="Comma 3 15 4 2" xfId="12372" xr:uid="{00000000-0005-0000-0000-0000C10A0000}"/>
    <cellStyle name="Comma 3 15 4 3" xfId="18524" xr:uid="{00000000-0005-0000-0000-0000C20A0000}"/>
    <cellStyle name="Comma 3 15 5" xfId="9306" xr:uid="{00000000-0005-0000-0000-0000C30A0000}"/>
    <cellStyle name="Comma 3 15 6" xfId="15458" xr:uid="{00000000-0005-0000-0000-0000C40A0000}"/>
    <cellStyle name="Comma 3 16" xfId="587" xr:uid="{00000000-0005-0000-0000-0000C50A0000}"/>
    <cellStyle name="Comma 3 16 2" xfId="3772" xr:uid="{00000000-0005-0000-0000-0000C60A0000}"/>
    <cellStyle name="Comma 3 16 2 2" xfId="5397" xr:uid="{00000000-0005-0000-0000-0000C70A0000}"/>
    <cellStyle name="Comma 3 16 2 2 2" xfId="8483" xr:uid="{00000000-0005-0000-0000-0000C80A0000}"/>
    <cellStyle name="Comma 3 16 2 2 2 2" xfId="14676" xr:uid="{00000000-0005-0000-0000-0000C90A0000}"/>
    <cellStyle name="Comma 3 16 2 2 2 3" xfId="20828" xr:uid="{00000000-0005-0000-0000-0000CA0A0000}"/>
    <cellStyle name="Comma 3 16 2 2 3" xfId="11610" xr:uid="{00000000-0005-0000-0000-0000CB0A0000}"/>
    <cellStyle name="Comma 3 16 2 2 4" xfId="17762" xr:uid="{00000000-0005-0000-0000-0000CC0A0000}"/>
    <cellStyle name="Comma 3 16 2 3" xfId="6948" xr:uid="{00000000-0005-0000-0000-0000CD0A0000}"/>
    <cellStyle name="Comma 3 16 2 3 2" xfId="13142" xr:uid="{00000000-0005-0000-0000-0000CE0A0000}"/>
    <cellStyle name="Comma 3 16 2 3 3" xfId="19294" xr:uid="{00000000-0005-0000-0000-0000CF0A0000}"/>
    <cellStyle name="Comma 3 16 2 4" xfId="10076" xr:uid="{00000000-0005-0000-0000-0000D00A0000}"/>
    <cellStyle name="Comma 3 16 2 5" xfId="16228" xr:uid="{00000000-0005-0000-0000-0000D10A0000}"/>
    <cellStyle name="Comma 3 16 3" xfId="4611" xr:uid="{00000000-0005-0000-0000-0000D20A0000}"/>
    <cellStyle name="Comma 3 16 3 2" xfId="7714" xr:uid="{00000000-0005-0000-0000-0000D30A0000}"/>
    <cellStyle name="Comma 3 16 3 2 2" xfId="13907" xr:uid="{00000000-0005-0000-0000-0000D40A0000}"/>
    <cellStyle name="Comma 3 16 3 2 3" xfId="20059" xr:uid="{00000000-0005-0000-0000-0000D50A0000}"/>
    <cellStyle name="Comma 3 16 3 3" xfId="10841" xr:uid="{00000000-0005-0000-0000-0000D60A0000}"/>
    <cellStyle name="Comma 3 16 3 4" xfId="16993" xr:uid="{00000000-0005-0000-0000-0000D70A0000}"/>
    <cellStyle name="Comma 3 16 4" xfId="6179" xr:uid="{00000000-0005-0000-0000-0000D80A0000}"/>
    <cellStyle name="Comma 3 16 4 2" xfId="12373" xr:uid="{00000000-0005-0000-0000-0000D90A0000}"/>
    <cellStyle name="Comma 3 16 4 3" xfId="18525" xr:uid="{00000000-0005-0000-0000-0000DA0A0000}"/>
    <cellStyle name="Comma 3 16 5" xfId="9307" xr:uid="{00000000-0005-0000-0000-0000DB0A0000}"/>
    <cellStyle name="Comma 3 16 6" xfId="15459" xr:uid="{00000000-0005-0000-0000-0000DC0A0000}"/>
    <cellStyle name="Comma 3 17" xfId="588" xr:uid="{00000000-0005-0000-0000-0000DD0A0000}"/>
    <cellStyle name="Comma 3 17 2" xfId="3773" xr:uid="{00000000-0005-0000-0000-0000DE0A0000}"/>
    <cellStyle name="Comma 3 17 2 2" xfId="5398" xr:uid="{00000000-0005-0000-0000-0000DF0A0000}"/>
    <cellStyle name="Comma 3 17 2 2 2" xfId="8484" xr:uid="{00000000-0005-0000-0000-0000E00A0000}"/>
    <cellStyle name="Comma 3 17 2 2 2 2" xfId="14677" xr:uid="{00000000-0005-0000-0000-0000E10A0000}"/>
    <cellStyle name="Comma 3 17 2 2 2 3" xfId="20829" xr:uid="{00000000-0005-0000-0000-0000E20A0000}"/>
    <cellStyle name="Comma 3 17 2 2 3" xfId="11611" xr:uid="{00000000-0005-0000-0000-0000E30A0000}"/>
    <cellStyle name="Comma 3 17 2 2 4" xfId="17763" xr:uid="{00000000-0005-0000-0000-0000E40A0000}"/>
    <cellStyle name="Comma 3 17 2 3" xfId="6949" xr:uid="{00000000-0005-0000-0000-0000E50A0000}"/>
    <cellStyle name="Comma 3 17 2 3 2" xfId="13143" xr:uid="{00000000-0005-0000-0000-0000E60A0000}"/>
    <cellStyle name="Comma 3 17 2 3 3" xfId="19295" xr:uid="{00000000-0005-0000-0000-0000E70A0000}"/>
    <cellStyle name="Comma 3 17 2 4" xfId="10077" xr:uid="{00000000-0005-0000-0000-0000E80A0000}"/>
    <cellStyle name="Comma 3 17 2 5" xfId="16229" xr:uid="{00000000-0005-0000-0000-0000E90A0000}"/>
    <cellStyle name="Comma 3 17 3" xfId="4612" xr:uid="{00000000-0005-0000-0000-0000EA0A0000}"/>
    <cellStyle name="Comma 3 17 3 2" xfId="7715" xr:uid="{00000000-0005-0000-0000-0000EB0A0000}"/>
    <cellStyle name="Comma 3 17 3 2 2" xfId="13908" xr:uid="{00000000-0005-0000-0000-0000EC0A0000}"/>
    <cellStyle name="Comma 3 17 3 2 3" xfId="20060" xr:uid="{00000000-0005-0000-0000-0000ED0A0000}"/>
    <cellStyle name="Comma 3 17 3 3" xfId="10842" xr:uid="{00000000-0005-0000-0000-0000EE0A0000}"/>
    <cellStyle name="Comma 3 17 3 4" xfId="16994" xr:uid="{00000000-0005-0000-0000-0000EF0A0000}"/>
    <cellStyle name="Comma 3 17 4" xfId="6180" xr:uid="{00000000-0005-0000-0000-0000F00A0000}"/>
    <cellStyle name="Comma 3 17 4 2" xfId="12374" xr:uid="{00000000-0005-0000-0000-0000F10A0000}"/>
    <cellStyle name="Comma 3 17 4 3" xfId="18526" xr:uid="{00000000-0005-0000-0000-0000F20A0000}"/>
    <cellStyle name="Comma 3 17 5" xfId="9308" xr:uid="{00000000-0005-0000-0000-0000F30A0000}"/>
    <cellStyle name="Comma 3 17 6" xfId="15460" xr:uid="{00000000-0005-0000-0000-0000F40A0000}"/>
    <cellStyle name="Comma 3 18" xfId="589" xr:uid="{00000000-0005-0000-0000-0000F50A0000}"/>
    <cellStyle name="Comma 3 18 2" xfId="3774" xr:uid="{00000000-0005-0000-0000-0000F60A0000}"/>
    <cellStyle name="Comma 3 18 2 2" xfId="5399" xr:uid="{00000000-0005-0000-0000-0000F70A0000}"/>
    <cellStyle name="Comma 3 18 2 2 2" xfId="8485" xr:uid="{00000000-0005-0000-0000-0000F80A0000}"/>
    <cellStyle name="Comma 3 18 2 2 2 2" xfId="14678" xr:uid="{00000000-0005-0000-0000-0000F90A0000}"/>
    <cellStyle name="Comma 3 18 2 2 2 3" xfId="20830" xr:uid="{00000000-0005-0000-0000-0000FA0A0000}"/>
    <cellStyle name="Comma 3 18 2 2 3" xfId="11612" xr:uid="{00000000-0005-0000-0000-0000FB0A0000}"/>
    <cellStyle name="Comma 3 18 2 2 4" xfId="17764" xr:uid="{00000000-0005-0000-0000-0000FC0A0000}"/>
    <cellStyle name="Comma 3 18 2 3" xfId="6950" xr:uid="{00000000-0005-0000-0000-0000FD0A0000}"/>
    <cellStyle name="Comma 3 18 2 3 2" xfId="13144" xr:uid="{00000000-0005-0000-0000-0000FE0A0000}"/>
    <cellStyle name="Comma 3 18 2 3 3" xfId="19296" xr:uid="{00000000-0005-0000-0000-0000FF0A0000}"/>
    <cellStyle name="Comma 3 18 2 4" xfId="10078" xr:uid="{00000000-0005-0000-0000-0000000B0000}"/>
    <cellStyle name="Comma 3 18 2 5" xfId="16230" xr:uid="{00000000-0005-0000-0000-0000010B0000}"/>
    <cellStyle name="Comma 3 18 3" xfId="4613" xr:uid="{00000000-0005-0000-0000-0000020B0000}"/>
    <cellStyle name="Comma 3 18 3 2" xfId="7716" xr:uid="{00000000-0005-0000-0000-0000030B0000}"/>
    <cellStyle name="Comma 3 18 3 2 2" xfId="13909" xr:uid="{00000000-0005-0000-0000-0000040B0000}"/>
    <cellStyle name="Comma 3 18 3 2 3" xfId="20061" xr:uid="{00000000-0005-0000-0000-0000050B0000}"/>
    <cellStyle name="Comma 3 18 3 3" xfId="10843" xr:uid="{00000000-0005-0000-0000-0000060B0000}"/>
    <cellStyle name="Comma 3 18 3 4" xfId="16995" xr:uid="{00000000-0005-0000-0000-0000070B0000}"/>
    <cellStyle name="Comma 3 18 4" xfId="6181" xr:uid="{00000000-0005-0000-0000-0000080B0000}"/>
    <cellStyle name="Comma 3 18 4 2" xfId="12375" xr:uid="{00000000-0005-0000-0000-0000090B0000}"/>
    <cellStyle name="Comma 3 18 4 3" xfId="18527" xr:uid="{00000000-0005-0000-0000-00000A0B0000}"/>
    <cellStyle name="Comma 3 18 5" xfId="9309" xr:uid="{00000000-0005-0000-0000-00000B0B0000}"/>
    <cellStyle name="Comma 3 18 6" xfId="15461" xr:uid="{00000000-0005-0000-0000-00000C0B0000}"/>
    <cellStyle name="Comma 3 19" xfId="590" xr:uid="{00000000-0005-0000-0000-00000D0B0000}"/>
    <cellStyle name="Comma 3 19 2" xfId="3775" xr:uid="{00000000-0005-0000-0000-00000E0B0000}"/>
    <cellStyle name="Comma 3 19 2 2" xfId="5400" xr:uid="{00000000-0005-0000-0000-00000F0B0000}"/>
    <cellStyle name="Comma 3 19 2 2 2" xfId="8486" xr:uid="{00000000-0005-0000-0000-0000100B0000}"/>
    <cellStyle name="Comma 3 19 2 2 2 2" xfId="14679" xr:uid="{00000000-0005-0000-0000-0000110B0000}"/>
    <cellStyle name="Comma 3 19 2 2 2 3" xfId="20831" xr:uid="{00000000-0005-0000-0000-0000120B0000}"/>
    <cellStyle name="Comma 3 19 2 2 3" xfId="11613" xr:uid="{00000000-0005-0000-0000-0000130B0000}"/>
    <cellStyle name="Comma 3 19 2 2 4" xfId="17765" xr:uid="{00000000-0005-0000-0000-0000140B0000}"/>
    <cellStyle name="Comma 3 19 2 3" xfId="6951" xr:uid="{00000000-0005-0000-0000-0000150B0000}"/>
    <cellStyle name="Comma 3 19 2 3 2" xfId="13145" xr:uid="{00000000-0005-0000-0000-0000160B0000}"/>
    <cellStyle name="Comma 3 19 2 3 3" xfId="19297" xr:uid="{00000000-0005-0000-0000-0000170B0000}"/>
    <cellStyle name="Comma 3 19 2 4" xfId="10079" xr:uid="{00000000-0005-0000-0000-0000180B0000}"/>
    <cellStyle name="Comma 3 19 2 5" xfId="16231" xr:uid="{00000000-0005-0000-0000-0000190B0000}"/>
    <cellStyle name="Comma 3 19 3" xfId="4614" xr:uid="{00000000-0005-0000-0000-00001A0B0000}"/>
    <cellStyle name="Comma 3 19 3 2" xfId="7717" xr:uid="{00000000-0005-0000-0000-00001B0B0000}"/>
    <cellStyle name="Comma 3 19 3 2 2" xfId="13910" xr:uid="{00000000-0005-0000-0000-00001C0B0000}"/>
    <cellStyle name="Comma 3 19 3 2 3" xfId="20062" xr:uid="{00000000-0005-0000-0000-00001D0B0000}"/>
    <cellStyle name="Comma 3 19 3 3" xfId="10844" xr:uid="{00000000-0005-0000-0000-00001E0B0000}"/>
    <cellStyle name="Comma 3 19 3 4" xfId="16996" xr:uid="{00000000-0005-0000-0000-00001F0B0000}"/>
    <cellStyle name="Comma 3 19 4" xfId="6182" xr:uid="{00000000-0005-0000-0000-0000200B0000}"/>
    <cellStyle name="Comma 3 19 4 2" xfId="12376" xr:uid="{00000000-0005-0000-0000-0000210B0000}"/>
    <cellStyle name="Comma 3 19 4 3" xfId="18528" xr:uid="{00000000-0005-0000-0000-0000220B0000}"/>
    <cellStyle name="Comma 3 19 5" xfId="9310" xr:uid="{00000000-0005-0000-0000-0000230B0000}"/>
    <cellStyle name="Comma 3 19 6" xfId="15462" xr:uid="{00000000-0005-0000-0000-0000240B0000}"/>
    <cellStyle name="Comma 3 2" xfId="15" xr:uid="{00000000-0005-0000-0000-0000250B0000}"/>
    <cellStyle name="Comma 3 2 2" xfId="592" xr:uid="{00000000-0005-0000-0000-0000260B0000}"/>
    <cellStyle name="Comma 3 2 2 2" xfId="3776" xr:uid="{00000000-0005-0000-0000-0000270B0000}"/>
    <cellStyle name="Comma 3 2 2 2 2" xfId="5401" xr:uid="{00000000-0005-0000-0000-0000280B0000}"/>
    <cellStyle name="Comma 3 2 2 2 2 2" xfId="8487" xr:uid="{00000000-0005-0000-0000-0000290B0000}"/>
    <cellStyle name="Comma 3 2 2 2 2 2 2" xfId="14680" xr:uid="{00000000-0005-0000-0000-00002A0B0000}"/>
    <cellStyle name="Comma 3 2 2 2 2 2 3" xfId="20832" xr:uid="{00000000-0005-0000-0000-00002B0B0000}"/>
    <cellStyle name="Comma 3 2 2 2 2 3" xfId="11614" xr:uid="{00000000-0005-0000-0000-00002C0B0000}"/>
    <cellStyle name="Comma 3 2 2 2 2 4" xfId="17766" xr:uid="{00000000-0005-0000-0000-00002D0B0000}"/>
    <cellStyle name="Comma 3 2 2 2 3" xfId="6952" xr:uid="{00000000-0005-0000-0000-00002E0B0000}"/>
    <cellStyle name="Comma 3 2 2 2 3 2" xfId="13146" xr:uid="{00000000-0005-0000-0000-00002F0B0000}"/>
    <cellStyle name="Comma 3 2 2 2 3 3" xfId="19298" xr:uid="{00000000-0005-0000-0000-0000300B0000}"/>
    <cellStyle name="Comma 3 2 2 2 4" xfId="10080" xr:uid="{00000000-0005-0000-0000-0000310B0000}"/>
    <cellStyle name="Comma 3 2 2 2 5" xfId="16232" xr:uid="{00000000-0005-0000-0000-0000320B0000}"/>
    <cellStyle name="Comma 3 2 2 3" xfId="4615" xr:uid="{00000000-0005-0000-0000-0000330B0000}"/>
    <cellStyle name="Comma 3 2 2 3 2" xfId="7718" xr:uid="{00000000-0005-0000-0000-0000340B0000}"/>
    <cellStyle name="Comma 3 2 2 3 2 2" xfId="13911" xr:uid="{00000000-0005-0000-0000-0000350B0000}"/>
    <cellStyle name="Comma 3 2 2 3 2 3" xfId="20063" xr:uid="{00000000-0005-0000-0000-0000360B0000}"/>
    <cellStyle name="Comma 3 2 2 3 3" xfId="10845" xr:uid="{00000000-0005-0000-0000-0000370B0000}"/>
    <cellStyle name="Comma 3 2 2 3 4" xfId="16997" xr:uid="{00000000-0005-0000-0000-0000380B0000}"/>
    <cellStyle name="Comma 3 2 2 4" xfId="6183" xr:uid="{00000000-0005-0000-0000-0000390B0000}"/>
    <cellStyle name="Comma 3 2 2 4 2" xfId="12377" xr:uid="{00000000-0005-0000-0000-00003A0B0000}"/>
    <cellStyle name="Comma 3 2 2 4 3" xfId="18529" xr:uid="{00000000-0005-0000-0000-00003B0B0000}"/>
    <cellStyle name="Comma 3 2 2 5" xfId="9311" xr:uid="{00000000-0005-0000-0000-00003C0B0000}"/>
    <cellStyle name="Comma 3 2 2 6" xfId="15463" xr:uid="{00000000-0005-0000-0000-00003D0B0000}"/>
    <cellStyle name="Comma 3 2 3" xfId="593" xr:uid="{00000000-0005-0000-0000-00003E0B0000}"/>
    <cellStyle name="Comma 3 2 3 2" xfId="3777" xr:uid="{00000000-0005-0000-0000-00003F0B0000}"/>
    <cellStyle name="Comma 3 2 3 2 2" xfId="5402" xr:uid="{00000000-0005-0000-0000-0000400B0000}"/>
    <cellStyle name="Comma 3 2 3 2 2 2" xfId="8488" xr:uid="{00000000-0005-0000-0000-0000410B0000}"/>
    <cellStyle name="Comma 3 2 3 2 2 2 2" xfId="14681" xr:uid="{00000000-0005-0000-0000-0000420B0000}"/>
    <cellStyle name="Comma 3 2 3 2 2 2 3" xfId="20833" xr:uid="{00000000-0005-0000-0000-0000430B0000}"/>
    <cellStyle name="Comma 3 2 3 2 2 3" xfId="11615" xr:uid="{00000000-0005-0000-0000-0000440B0000}"/>
    <cellStyle name="Comma 3 2 3 2 2 4" xfId="17767" xr:uid="{00000000-0005-0000-0000-0000450B0000}"/>
    <cellStyle name="Comma 3 2 3 2 3" xfId="6953" xr:uid="{00000000-0005-0000-0000-0000460B0000}"/>
    <cellStyle name="Comma 3 2 3 2 3 2" xfId="13147" xr:uid="{00000000-0005-0000-0000-0000470B0000}"/>
    <cellStyle name="Comma 3 2 3 2 3 3" xfId="19299" xr:uid="{00000000-0005-0000-0000-0000480B0000}"/>
    <cellStyle name="Comma 3 2 3 2 4" xfId="10081" xr:uid="{00000000-0005-0000-0000-0000490B0000}"/>
    <cellStyle name="Comma 3 2 3 2 5" xfId="16233" xr:uid="{00000000-0005-0000-0000-00004A0B0000}"/>
    <cellStyle name="Comma 3 2 3 3" xfId="4616" xr:uid="{00000000-0005-0000-0000-00004B0B0000}"/>
    <cellStyle name="Comma 3 2 3 3 2" xfId="7719" xr:uid="{00000000-0005-0000-0000-00004C0B0000}"/>
    <cellStyle name="Comma 3 2 3 3 2 2" xfId="13912" xr:uid="{00000000-0005-0000-0000-00004D0B0000}"/>
    <cellStyle name="Comma 3 2 3 3 2 3" xfId="20064" xr:uid="{00000000-0005-0000-0000-00004E0B0000}"/>
    <cellStyle name="Comma 3 2 3 3 3" xfId="10846" xr:uid="{00000000-0005-0000-0000-00004F0B0000}"/>
    <cellStyle name="Comma 3 2 3 3 4" xfId="16998" xr:uid="{00000000-0005-0000-0000-0000500B0000}"/>
    <cellStyle name="Comma 3 2 3 4" xfId="6184" xr:uid="{00000000-0005-0000-0000-0000510B0000}"/>
    <cellStyle name="Comma 3 2 3 4 2" xfId="12378" xr:uid="{00000000-0005-0000-0000-0000520B0000}"/>
    <cellStyle name="Comma 3 2 3 4 3" xfId="18530" xr:uid="{00000000-0005-0000-0000-0000530B0000}"/>
    <cellStyle name="Comma 3 2 3 5" xfId="9312" xr:uid="{00000000-0005-0000-0000-0000540B0000}"/>
    <cellStyle name="Comma 3 2 3 6" xfId="15464" xr:uid="{00000000-0005-0000-0000-0000550B0000}"/>
    <cellStyle name="Comma 3 2 4" xfId="594" xr:uid="{00000000-0005-0000-0000-0000560B0000}"/>
    <cellStyle name="Comma 3 2 4 2" xfId="3778" xr:uid="{00000000-0005-0000-0000-0000570B0000}"/>
    <cellStyle name="Comma 3 2 4 2 2" xfId="5403" xr:uid="{00000000-0005-0000-0000-0000580B0000}"/>
    <cellStyle name="Comma 3 2 4 2 2 2" xfId="8489" xr:uid="{00000000-0005-0000-0000-0000590B0000}"/>
    <cellStyle name="Comma 3 2 4 2 2 2 2" xfId="14682" xr:uid="{00000000-0005-0000-0000-00005A0B0000}"/>
    <cellStyle name="Comma 3 2 4 2 2 2 3" xfId="20834" xr:uid="{00000000-0005-0000-0000-00005B0B0000}"/>
    <cellStyle name="Comma 3 2 4 2 2 3" xfId="11616" xr:uid="{00000000-0005-0000-0000-00005C0B0000}"/>
    <cellStyle name="Comma 3 2 4 2 2 4" xfId="17768" xr:uid="{00000000-0005-0000-0000-00005D0B0000}"/>
    <cellStyle name="Comma 3 2 4 2 3" xfId="6954" xr:uid="{00000000-0005-0000-0000-00005E0B0000}"/>
    <cellStyle name="Comma 3 2 4 2 3 2" xfId="13148" xr:uid="{00000000-0005-0000-0000-00005F0B0000}"/>
    <cellStyle name="Comma 3 2 4 2 3 3" xfId="19300" xr:uid="{00000000-0005-0000-0000-0000600B0000}"/>
    <cellStyle name="Comma 3 2 4 2 4" xfId="10082" xr:uid="{00000000-0005-0000-0000-0000610B0000}"/>
    <cellStyle name="Comma 3 2 4 2 5" xfId="16234" xr:uid="{00000000-0005-0000-0000-0000620B0000}"/>
    <cellStyle name="Comma 3 2 4 3" xfId="4617" xr:uid="{00000000-0005-0000-0000-0000630B0000}"/>
    <cellStyle name="Comma 3 2 4 3 2" xfId="7720" xr:uid="{00000000-0005-0000-0000-0000640B0000}"/>
    <cellStyle name="Comma 3 2 4 3 2 2" xfId="13913" xr:uid="{00000000-0005-0000-0000-0000650B0000}"/>
    <cellStyle name="Comma 3 2 4 3 2 3" xfId="20065" xr:uid="{00000000-0005-0000-0000-0000660B0000}"/>
    <cellStyle name="Comma 3 2 4 3 3" xfId="10847" xr:uid="{00000000-0005-0000-0000-0000670B0000}"/>
    <cellStyle name="Comma 3 2 4 3 4" xfId="16999" xr:uid="{00000000-0005-0000-0000-0000680B0000}"/>
    <cellStyle name="Comma 3 2 4 4" xfId="6185" xr:uid="{00000000-0005-0000-0000-0000690B0000}"/>
    <cellStyle name="Comma 3 2 4 4 2" xfId="12379" xr:uid="{00000000-0005-0000-0000-00006A0B0000}"/>
    <cellStyle name="Comma 3 2 4 4 3" xfId="18531" xr:uid="{00000000-0005-0000-0000-00006B0B0000}"/>
    <cellStyle name="Comma 3 2 4 5" xfId="9313" xr:uid="{00000000-0005-0000-0000-00006C0B0000}"/>
    <cellStyle name="Comma 3 2 4 6" xfId="15465" xr:uid="{00000000-0005-0000-0000-00006D0B0000}"/>
    <cellStyle name="Comma 3 2 5" xfId="595" xr:uid="{00000000-0005-0000-0000-00006E0B0000}"/>
    <cellStyle name="Comma 3 2 5 2" xfId="3779" xr:uid="{00000000-0005-0000-0000-00006F0B0000}"/>
    <cellStyle name="Comma 3 2 5 2 2" xfId="5404" xr:uid="{00000000-0005-0000-0000-0000700B0000}"/>
    <cellStyle name="Comma 3 2 5 2 2 2" xfId="8490" xr:uid="{00000000-0005-0000-0000-0000710B0000}"/>
    <cellStyle name="Comma 3 2 5 2 2 2 2" xfId="14683" xr:uid="{00000000-0005-0000-0000-0000720B0000}"/>
    <cellStyle name="Comma 3 2 5 2 2 2 3" xfId="20835" xr:uid="{00000000-0005-0000-0000-0000730B0000}"/>
    <cellStyle name="Comma 3 2 5 2 2 3" xfId="11617" xr:uid="{00000000-0005-0000-0000-0000740B0000}"/>
    <cellStyle name="Comma 3 2 5 2 2 4" xfId="17769" xr:uid="{00000000-0005-0000-0000-0000750B0000}"/>
    <cellStyle name="Comma 3 2 5 2 3" xfId="6955" xr:uid="{00000000-0005-0000-0000-0000760B0000}"/>
    <cellStyle name="Comma 3 2 5 2 3 2" xfId="13149" xr:uid="{00000000-0005-0000-0000-0000770B0000}"/>
    <cellStyle name="Comma 3 2 5 2 3 3" xfId="19301" xr:uid="{00000000-0005-0000-0000-0000780B0000}"/>
    <cellStyle name="Comma 3 2 5 2 4" xfId="10083" xr:uid="{00000000-0005-0000-0000-0000790B0000}"/>
    <cellStyle name="Comma 3 2 5 2 5" xfId="16235" xr:uid="{00000000-0005-0000-0000-00007A0B0000}"/>
    <cellStyle name="Comma 3 2 5 3" xfId="4618" xr:uid="{00000000-0005-0000-0000-00007B0B0000}"/>
    <cellStyle name="Comma 3 2 5 3 2" xfId="7721" xr:uid="{00000000-0005-0000-0000-00007C0B0000}"/>
    <cellStyle name="Comma 3 2 5 3 2 2" xfId="13914" xr:uid="{00000000-0005-0000-0000-00007D0B0000}"/>
    <cellStyle name="Comma 3 2 5 3 2 3" xfId="20066" xr:uid="{00000000-0005-0000-0000-00007E0B0000}"/>
    <cellStyle name="Comma 3 2 5 3 3" xfId="10848" xr:uid="{00000000-0005-0000-0000-00007F0B0000}"/>
    <cellStyle name="Comma 3 2 5 3 4" xfId="17000" xr:uid="{00000000-0005-0000-0000-0000800B0000}"/>
    <cellStyle name="Comma 3 2 5 4" xfId="6186" xr:uid="{00000000-0005-0000-0000-0000810B0000}"/>
    <cellStyle name="Comma 3 2 5 4 2" xfId="12380" xr:uid="{00000000-0005-0000-0000-0000820B0000}"/>
    <cellStyle name="Comma 3 2 5 4 3" xfId="18532" xr:uid="{00000000-0005-0000-0000-0000830B0000}"/>
    <cellStyle name="Comma 3 2 5 5" xfId="9314" xr:uid="{00000000-0005-0000-0000-0000840B0000}"/>
    <cellStyle name="Comma 3 2 5 6" xfId="15466" xr:uid="{00000000-0005-0000-0000-0000850B0000}"/>
    <cellStyle name="Comma 3 2 6" xfId="596" xr:uid="{00000000-0005-0000-0000-0000860B0000}"/>
    <cellStyle name="Comma 3 2 7" xfId="597" xr:uid="{00000000-0005-0000-0000-0000870B0000}"/>
    <cellStyle name="Comma 3 2 7 2" xfId="598" xr:uid="{00000000-0005-0000-0000-0000880B0000}"/>
    <cellStyle name="Comma 3 2 7 3" xfId="599" xr:uid="{00000000-0005-0000-0000-0000890B0000}"/>
    <cellStyle name="Comma 3 2 7 4" xfId="600" xr:uid="{00000000-0005-0000-0000-00008A0B0000}"/>
    <cellStyle name="Comma 3 2 8" xfId="591" xr:uid="{00000000-0005-0000-0000-00008B0B0000}"/>
    <cellStyle name="Comma 3 20" xfId="601" xr:uid="{00000000-0005-0000-0000-00008C0B0000}"/>
    <cellStyle name="Comma 3 20 2" xfId="3780" xr:uid="{00000000-0005-0000-0000-00008D0B0000}"/>
    <cellStyle name="Comma 3 20 2 2" xfId="5405" xr:uid="{00000000-0005-0000-0000-00008E0B0000}"/>
    <cellStyle name="Comma 3 20 2 2 2" xfId="8491" xr:uid="{00000000-0005-0000-0000-00008F0B0000}"/>
    <cellStyle name="Comma 3 20 2 2 2 2" xfId="14684" xr:uid="{00000000-0005-0000-0000-0000900B0000}"/>
    <cellStyle name="Comma 3 20 2 2 2 3" xfId="20836" xr:uid="{00000000-0005-0000-0000-0000910B0000}"/>
    <cellStyle name="Comma 3 20 2 2 3" xfId="11618" xr:uid="{00000000-0005-0000-0000-0000920B0000}"/>
    <cellStyle name="Comma 3 20 2 2 4" xfId="17770" xr:uid="{00000000-0005-0000-0000-0000930B0000}"/>
    <cellStyle name="Comma 3 20 2 3" xfId="6956" xr:uid="{00000000-0005-0000-0000-0000940B0000}"/>
    <cellStyle name="Comma 3 20 2 3 2" xfId="13150" xr:uid="{00000000-0005-0000-0000-0000950B0000}"/>
    <cellStyle name="Comma 3 20 2 3 3" xfId="19302" xr:uid="{00000000-0005-0000-0000-0000960B0000}"/>
    <cellStyle name="Comma 3 20 2 4" xfId="10084" xr:uid="{00000000-0005-0000-0000-0000970B0000}"/>
    <cellStyle name="Comma 3 20 2 5" xfId="16236" xr:uid="{00000000-0005-0000-0000-0000980B0000}"/>
    <cellStyle name="Comma 3 20 3" xfId="4619" xr:uid="{00000000-0005-0000-0000-0000990B0000}"/>
    <cellStyle name="Comma 3 20 3 2" xfId="7722" xr:uid="{00000000-0005-0000-0000-00009A0B0000}"/>
    <cellStyle name="Comma 3 20 3 2 2" xfId="13915" xr:uid="{00000000-0005-0000-0000-00009B0B0000}"/>
    <cellStyle name="Comma 3 20 3 2 3" xfId="20067" xr:uid="{00000000-0005-0000-0000-00009C0B0000}"/>
    <cellStyle name="Comma 3 20 3 3" xfId="10849" xr:uid="{00000000-0005-0000-0000-00009D0B0000}"/>
    <cellStyle name="Comma 3 20 3 4" xfId="17001" xr:uid="{00000000-0005-0000-0000-00009E0B0000}"/>
    <cellStyle name="Comma 3 20 4" xfId="6187" xr:uid="{00000000-0005-0000-0000-00009F0B0000}"/>
    <cellStyle name="Comma 3 20 4 2" xfId="12381" xr:uid="{00000000-0005-0000-0000-0000A00B0000}"/>
    <cellStyle name="Comma 3 20 4 3" xfId="18533" xr:uid="{00000000-0005-0000-0000-0000A10B0000}"/>
    <cellStyle name="Comma 3 20 5" xfId="9315" xr:uid="{00000000-0005-0000-0000-0000A20B0000}"/>
    <cellStyle name="Comma 3 20 6" xfId="15467" xr:uid="{00000000-0005-0000-0000-0000A30B0000}"/>
    <cellStyle name="Comma 3 21" xfId="602" xr:uid="{00000000-0005-0000-0000-0000A40B0000}"/>
    <cellStyle name="Comma 3 21 2" xfId="3781" xr:uid="{00000000-0005-0000-0000-0000A50B0000}"/>
    <cellStyle name="Comma 3 21 2 2" xfId="5406" xr:uid="{00000000-0005-0000-0000-0000A60B0000}"/>
    <cellStyle name="Comma 3 21 2 2 2" xfId="8492" xr:uid="{00000000-0005-0000-0000-0000A70B0000}"/>
    <cellStyle name="Comma 3 21 2 2 2 2" xfId="14685" xr:uid="{00000000-0005-0000-0000-0000A80B0000}"/>
    <cellStyle name="Comma 3 21 2 2 2 3" xfId="20837" xr:uid="{00000000-0005-0000-0000-0000A90B0000}"/>
    <cellStyle name="Comma 3 21 2 2 3" xfId="11619" xr:uid="{00000000-0005-0000-0000-0000AA0B0000}"/>
    <cellStyle name="Comma 3 21 2 2 4" xfId="17771" xr:uid="{00000000-0005-0000-0000-0000AB0B0000}"/>
    <cellStyle name="Comma 3 21 2 3" xfId="6957" xr:uid="{00000000-0005-0000-0000-0000AC0B0000}"/>
    <cellStyle name="Comma 3 21 2 3 2" xfId="13151" xr:uid="{00000000-0005-0000-0000-0000AD0B0000}"/>
    <cellStyle name="Comma 3 21 2 3 3" xfId="19303" xr:uid="{00000000-0005-0000-0000-0000AE0B0000}"/>
    <cellStyle name="Comma 3 21 2 4" xfId="10085" xr:uid="{00000000-0005-0000-0000-0000AF0B0000}"/>
    <cellStyle name="Comma 3 21 2 5" xfId="16237" xr:uid="{00000000-0005-0000-0000-0000B00B0000}"/>
    <cellStyle name="Comma 3 21 3" xfId="4620" xr:uid="{00000000-0005-0000-0000-0000B10B0000}"/>
    <cellStyle name="Comma 3 21 3 2" xfId="7723" xr:uid="{00000000-0005-0000-0000-0000B20B0000}"/>
    <cellStyle name="Comma 3 21 3 2 2" xfId="13916" xr:uid="{00000000-0005-0000-0000-0000B30B0000}"/>
    <cellStyle name="Comma 3 21 3 2 3" xfId="20068" xr:uid="{00000000-0005-0000-0000-0000B40B0000}"/>
    <cellStyle name="Comma 3 21 3 3" xfId="10850" xr:uid="{00000000-0005-0000-0000-0000B50B0000}"/>
    <cellStyle name="Comma 3 21 3 4" xfId="17002" xr:uid="{00000000-0005-0000-0000-0000B60B0000}"/>
    <cellStyle name="Comma 3 21 4" xfId="6188" xr:uid="{00000000-0005-0000-0000-0000B70B0000}"/>
    <cellStyle name="Comma 3 21 4 2" xfId="12382" xr:uid="{00000000-0005-0000-0000-0000B80B0000}"/>
    <cellStyle name="Comma 3 21 4 3" xfId="18534" xr:uid="{00000000-0005-0000-0000-0000B90B0000}"/>
    <cellStyle name="Comma 3 21 5" xfId="9316" xr:uid="{00000000-0005-0000-0000-0000BA0B0000}"/>
    <cellStyle name="Comma 3 21 6" xfId="15468" xr:uid="{00000000-0005-0000-0000-0000BB0B0000}"/>
    <cellStyle name="Comma 3 22" xfId="603" xr:uid="{00000000-0005-0000-0000-0000BC0B0000}"/>
    <cellStyle name="Comma 3 23" xfId="604" xr:uid="{00000000-0005-0000-0000-0000BD0B0000}"/>
    <cellStyle name="Comma 3 24" xfId="95" xr:uid="{00000000-0005-0000-0000-0000BE0B0000}"/>
    <cellStyle name="Comma 3 25" xfId="21639" xr:uid="{00000000-0005-0000-0000-0000BF0B0000}"/>
    <cellStyle name="Comma 3 26" xfId="21640" xr:uid="{00000000-0005-0000-0000-0000C00B0000}"/>
    <cellStyle name="Comma 3 27" xfId="21641" xr:uid="{00000000-0005-0000-0000-0000C10B0000}"/>
    <cellStyle name="Comma 3 28" xfId="21642" xr:uid="{00000000-0005-0000-0000-0000C20B0000}"/>
    <cellStyle name="Comma 3 29" xfId="21643" xr:uid="{00000000-0005-0000-0000-0000C30B0000}"/>
    <cellStyle name="Comma 3 3" xfId="605" xr:uid="{00000000-0005-0000-0000-0000C40B0000}"/>
    <cellStyle name="Comma 3 3 10" xfId="15469" xr:uid="{00000000-0005-0000-0000-0000C50B0000}"/>
    <cellStyle name="Comma 3 3 2" xfId="606" xr:uid="{00000000-0005-0000-0000-0000C60B0000}"/>
    <cellStyle name="Comma 3 3 2 2" xfId="3783" xr:uid="{00000000-0005-0000-0000-0000C70B0000}"/>
    <cellStyle name="Comma 3 3 2 2 2" xfId="5408" xr:uid="{00000000-0005-0000-0000-0000C80B0000}"/>
    <cellStyle name="Comma 3 3 2 2 2 2" xfId="8494" xr:uid="{00000000-0005-0000-0000-0000C90B0000}"/>
    <cellStyle name="Comma 3 3 2 2 2 2 2" xfId="14687" xr:uid="{00000000-0005-0000-0000-0000CA0B0000}"/>
    <cellStyle name="Comma 3 3 2 2 2 2 3" xfId="20839" xr:uid="{00000000-0005-0000-0000-0000CB0B0000}"/>
    <cellStyle name="Comma 3 3 2 2 2 3" xfId="11621" xr:uid="{00000000-0005-0000-0000-0000CC0B0000}"/>
    <cellStyle name="Comma 3 3 2 2 2 4" xfId="17773" xr:uid="{00000000-0005-0000-0000-0000CD0B0000}"/>
    <cellStyle name="Comma 3 3 2 2 3" xfId="6959" xr:uid="{00000000-0005-0000-0000-0000CE0B0000}"/>
    <cellStyle name="Comma 3 3 2 2 3 2" xfId="13153" xr:uid="{00000000-0005-0000-0000-0000CF0B0000}"/>
    <cellStyle name="Comma 3 3 2 2 3 3" xfId="19305" xr:uid="{00000000-0005-0000-0000-0000D00B0000}"/>
    <cellStyle name="Comma 3 3 2 2 4" xfId="10087" xr:uid="{00000000-0005-0000-0000-0000D10B0000}"/>
    <cellStyle name="Comma 3 3 2 2 5" xfId="16239" xr:uid="{00000000-0005-0000-0000-0000D20B0000}"/>
    <cellStyle name="Comma 3 3 2 3" xfId="4622" xr:uid="{00000000-0005-0000-0000-0000D30B0000}"/>
    <cellStyle name="Comma 3 3 2 3 2" xfId="7725" xr:uid="{00000000-0005-0000-0000-0000D40B0000}"/>
    <cellStyle name="Comma 3 3 2 3 2 2" xfId="13918" xr:uid="{00000000-0005-0000-0000-0000D50B0000}"/>
    <cellStyle name="Comma 3 3 2 3 2 3" xfId="20070" xr:uid="{00000000-0005-0000-0000-0000D60B0000}"/>
    <cellStyle name="Comma 3 3 2 3 3" xfId="10852" xr:uid="{00000000-0005-0000-0000-0000D70B0000}"/>
    <cellStyle name="Comma 3 3 2 3 4" xfId="17004" xr:uid="{00000000-0005-0000-0000-0000D80B0000}"/>
    <cellStyle name="Comma 3 3 2 4" xfId="6190" xr:uid="{00000000-0005-0000-0000-0000D90B0000}"/>
    <cellStyle name="Comma 3 3 2 4 2" xfId="12384" xr:uid="{00000000-0005-0000-0000-0000DA0B0000}"/>
    <cellStyle name="Comma 3 3 2 4 3" xfId="18536" xr:uid="{00000000-0005-0000-0000-0000DB0B0000}"/>
    <cellStyle name="Comma 3 3 2 5" xfId="9318" xr:uid="{00000000-0005-0000-0000-0000DC0B0000}"/>
    <cellStyle name="Comma 3 3 2 6" xfId="15470" xr:uid="{00000000-0005-0000-0000-0000DD0B0000}"/>
    <cellStyle name="Comma 3 3 3" xfId="607" xr:uid="{00000000-0005-0000-0000-0000DE0B0000}"/>
    <cellStyle name="Comma 3 3 3 2" xfId="3784" xr:uid="{00000000-0005-0000-0000-0000DF0B0000}"/>
    <cellStyle name="Comma 3 3 3 2 2" xfId="5409" xr:uid="{00000000-0005-0000-0000-0000E00B0000}"/>
    <cellStyle name="Comma 3 3 3 2 2 2" xfId="8495" xr:uid="{00000000-0005-0000-0000-0000E10B0000}"/>
    <cellStyle name="Comma 3 3 3 2 2 2 2" xfId="14688" xr:uid="{00000000-0005-0000-0000-0000E20B0000}"/>
    <cellStyle name="Comma 3 3 3 2 2 2 3" xfId="20840" xr:uid="{00000000-0005-0000-0000-0000E30B0000}"/>
    <cellStyle name="Comma 3 3 3 2 2 3" xfId="11622" xr:uid="{00000000-0005-0000-0000-0000E40B0000}"/>
    <cellStyle name="Comma 3 3 3 2 2 4" xfId="17774" xr:uid="{00000000-0005-0000-0000-0000E50B0000}"/>
    <cellStyle name="Comma 3 3 3 2 3" xfId="6960" xr:uid="{00000000-0005-0000-0000-0000E60B0000}"/>
    <cellStyle name="Comma 3 3 3 2 3 2" xfId="13154" xr:uid="{00000000-0005-0000-0000-0000E70B0000}"/>
    <cellStyle name="Comma 3 3 3 2 3 3" xfId="19306" xr:uid="{00000000-0005-0000-0000-0000E80B0000}"/>
    <cellStyle name="Comma 3 3 3 2 4" xfId="10088" xr:uid="{00000000-0005-0000-0000-0000E90B0000}"/>
    <cellStyle name="Comma 3 3 3 2 5" xfId="16240" xr:uid="{00000000-0005-0000-0000-0000EA0B0000}"/>
    <cellStyle name="Comma 3 3 3 3" xfId="4623" xr:uid="{00000000-0005-0000-0000-0000EB0B0000}"/>
    <cellStyle name="Comma 3 3 3 3 2" xfId="7726" xr:uid="{00000000-0005-0000-0000-0000EC0B0000}"/>
    <cellStyle name="Comma 3 3 3 3 2 2" xfId="13919" xr:uid="{00000000-0005-0000-0000-0000ED0B0000}"/>
    <cellStyle name="Comma 3 3 3 3 2 3" xfId="20071" xr:uid="{00000000-0005-0000-0000-0000EE0B0000}"/>
    <cellStyle name="Comma 3 3 3 3 3" xfId="10853" xr:uid="{00000000-0005-0000-0000-0000EF0B0000}"/>
    <cellStyle name="Comma 3 3 3 3 4" xfId="17005" xr:uid="{00000000-0005-0000-0000-0000F00B0000}"/>
    <cellStyle name="Comma 3 3 3 4" xfId="6191" xr:uid="{00000000-0005-0000-0000-0000F10B0000}"/>
    <cellStyle name="Comma 3 3 3 4 2" xfId="12385" xr:uid="{00000000-0005-0000-0000-0000F20B0000}"/>
    <cellStyle name="Comma 3 3 3 4 3" xfId="18537" xr:uid="{00000000-0005-0000-0000-0000F30B0000}"/>
    <cellStyle name="Comma 3 3 3 5" xfId="9319" xr:uid="{00000000-0005-0000-0000-0000F40B0000}"/>
    <cellStyle name="Comma 3 3 3 6" xfId="15471" xr:uid="{00000000-0005-0000-0000-0000F50B0000}"/>
    <cellStyle name="Comma 3 3 4" xfId="608" xr:uid="{00000000-0005-0000-0000-0000F60B0000}"/>
    <cellStyle name="Comma 3 3 4 2" xfId="3785" xr:uid="{00000000-0005-0000-0000-0000F70B0000}"/>
    <cellStyle name="Comma 3 3 4 2 2" xfId="5410" xr:uid="{00000000-0005-0000-0000-0000F80B0000}"/>
    <cellStyle name="Comma 3 3 4 2 2 2" xfId="8496" xr:uid="{00000000-0005-0000-0000-0000F90B0000}"/>
    <cellStyle name="Comma 3 3 4 2 2 2 2" xfId="14689" xr:uid="{00000000-0005-0000-0000-0000FA0B0000}"/>
    <cellStyle name="Comma 3 3 4 2 2 2 3" xfId="20841" xr:uid="{00000000-0005-0000-0000-0000FB0B0000}"/>
    <cellStyle name="Comma 3 3 4 2 2 3" xfId="11623" xr:uid="{00000000-0005-0000-0000-0000FC0B0000}"/>
    <cellStyle name="Comma 3 3 4 2 2 4" xfId="17775" xr:uid="{00000000-0005-0000-0000-0000FD0B0000}"/>
    <cellStyle name="Comma 3 3 4 2 3" xfId="6961" xr:uid="{00000000-0005-0000-0000-0000FE0B0000}"/>
    <cellStyle name="Comma 3 3 4 2 3 2" xfId="13155" xr:uid="{00000000-0005-0000-0000-0000FF0B0000}"/>
    <cellStyle name="Comma 3 3 4 2 3 3" xfId="19307" xr:uid="{00000000-0005-0000-0000-0000000C0000}"/>
    <cellStyle name="Comma 3 3 4 2 4" xfId="10089" xr:uid="{00000000-0005-0000-0000-0000010C0000}"/>
    <cellStyle name="Comma 3 3 4 2 5" xfId="16241" xr:uid="{00000000-0005-0000-0000-0000020C0000}"/>
    <cellStyle name="Comma 3 3 4 3" xfId="4624" xr:uid="{00000000-0005-0000-0000-0000030C0000}"/>
    <cellStyle name="Comma 3 3 4 3 2" xfId="7727" xr:uid="{00000000-0005-0000-0000-0000040C0000}"/>
    <cellStyle name="Comma 3 3 4 3 2 2" xfId="13920" xr:uid="{00000000-0005-0000-0000-0000050C0000}"/>
    <cellStyle name="Comma 3 3 4 3 2 3" xfId="20072" xr:uid="{00000000-0005-0000-0000-0000060C0000}"/>
    <cellStyle name="Comma 3 3 4 3 3" xfId="10854" xr:uid="{00000000-0005-0000-0000-0000070C0000}"/>
    <cellStyle name="Comma 3 3 4 3 4" xfId="17006" xr:uid="{00000000-0005-0000-0000-0000080C0000}"/>
    <cellStyle name="Comma 3 3 4 4" xfId="6192" xr:uid="{00000000-0005-0000-0000-0000090C0000}"/>
    <cellStyle name="Comma 3 3 4 4 2" xfId="12386" xr:uid="{00000000-0005-0000-0000-00000A0C0000}"/>
    <cellStyle name="Comma 3 3 4 4 3" xfId="18538" xr:uid="{00000000-0005-0000-0000-00000B0C0000}"/>
    <cellStyle name="Comma 3 3 4 5" xfId="9320" xr:uid="{00000000-0005-0000-0000-00000C0C0000}"/>
    <cellStyle name="Comma 3 3 4 6" xfId="15472" xr:uid="{00000000-0005-0000-0000-00000D0C0000}"/>
    <cellStyle name="Comma 3 3 5" xfId="609" xr:uid="{00000000-0005-0000-0000-00000E0C0000}"/>
    <cellStyle name="Comma 3 3 5 2" xfId="3786" xr:uid="{00000000-0005-0000-0000-00000F0C0000}"/>
    <cellStyle name="Comma 3 3 5 2 2" xfId="5411" xr:uid="{00000000-0005-0000-0000-0000100C0000}"/>
    <cellStyle name="Comma 3 3 5 2 2 2" xfId="8497" xr:uid="{00000000-0005-0000-0000-0000110C0000}"/>
    <cellStyle name="Comma 3 3 5 2 2 2 2" xfId="14690" xr:uid="{00000000-0005-0000-0000-0000120C0000}"/>
    <cellStyle name="Comma 3 3 5 2 2 2 3" xfId="20842" xr:uid="{00000000-0005-0000-0000-0000130C0000}"/>
    <cellStyle name="Comma 3 3 5 2 2 3" xfId="11624" xr:uid="{00000000-0005-0000-0000-0000140C0000}"/>
    <cellStyle name="Comma 3 3 5 2 2 4" xfId="17776" xr:uid="{00000000-0005-0000-0000-0000150C0000}"/>
    <cellStyle name="Comma 3 3 5 2 3" xfId="6962" xr:uid="{00000000-0005-0000-0000-0000160C0000}"/>
    <cellStyle name="Comma 3 3 5 2 3 2" xfId="13156" xr:uid="{00000000-0005-0000-0000-0000170C0000}"/>
    <cellStyle name="Comma 3 3 5 2 3 3" xfId="19308" xr:uid="{00000000-0005-0000-0000-0000180C0000}"/>
    <cellStyle name="Comma 3 3 5 2 4" xfId="10090" xr:uid="{00000000-0005-0000-0000-0000190C0000}"/>
    <cellStyle name="Comma 3 3 5 2 5" xfId="16242" xr:uid="{00000000-0005-0000-0000-00001A0C0000}"/>
    <cellStyle name="Comma 3 3 5 3" xfId="4625" xr:uid="{00000000-0005-0000-0000-00001B0C0000}"/>
    <cellStyle name="Comma 3 3 5 3 2" xfId="7728" xr:uid="{00000000-0005-0000-0000-00001C0C0000}"/>
    <cellStyle name="Comma 3 3 5 3 2 2" xfId="13921" xr:uid="{00000000-0005-0000-0000-00001D0C0000}"/>
    <cellStyle name="Comma 3 3 5 3 2 3" xfId="20073" xr:uid="{00000000-0005-0000-0000-00001E0C0000}"/>
    <cellStyle name="Comma 3 3 5 3 3" xfId="10855" xr:uid="{00000000-0005-0000-0000-00001F0C0000}"/>
    <cellStyle name="Comma 3 3 5 3 4" xfId="17007" xr:uid="{00000000-0005-0000-0000-0000200C0000}"/>
    <cellStyle name="Comma 3 3 5 4" xfId="6193" xr:uid="{00000000-0005-0000-0000-0000210C0000}"/>
    <cellStyle name="Comma 3 3 5 4 2" xfId="12387" xr:uid="{00000000-0005-0000-0000-0000220C0000}"/>
    <cellStyle name="Comma 3 3 5 4 3" xfId="18539" xr:uid="{00000000-0005-0000-0000-0000230C0000}"/>
    <cellStyle name="Comma 3 3 5 5" xfId="9321" xr:uid="{00000000-0005-0000-0000-0000240C0000}"/>
    <cellStyle name="Comma 3 3 5 6" xfId="15473" xr:uid="{00000000-0005-0000-0000-0000250C0000}"/>
    <cellStyle name="Comma 3 3 6" xfId="3782" xr:uid="{00000000-0005-0000-0000-0000260C0000}"/>
    <cellStyle name="Comma 3 3 6 2" xfId="5407" xr:uid="{00000000-0005-0000-0000-0000270C0000}"/>
    <cellStyle name="Comma 3 3 6 2 2" xfId="8493" xr:uid="{00000000-0005-0000-0000-0000280C0000}"/>
    <cellStyle name="Comma 3 3 6 2 2 2" xfId="14686" xr:uid="{00000000-0005-0000-0000-0000290C0000}"/>
    <cellStyle name="Comma 3 3 6 2 2 3" xfId="20838" xr:uid="{00000000-0005-0000-0000-00002A0C0000}"/>
    <cellStyle name="Comma 3 3 6 2 3" xfId="11620" xr:uid="{00000000-0005-0000-0000-00002B0C0000}"/>
    <cellStyle name="Comma 3 3 6 2 4" xfId="17772" xr:uid="{00000000-0005-0000-0000-00002C0C0000}"/>
    <cellStyle name="Comma 3 3 6 3" xfId="6958" xr:uid="{00000000-0005-0000-0000-00002D0C0000}"/>
    <cellStyle name="Comma 3 3 6 3 2" xfId="13152" xr:uid="{00000000-0005-0000-0000-00002E0C0000}"/>
    <cellStyle name="Comma 3 3 6 3 3" xfId="19304" xr:uid="{00000000-0005-0000-0000-00002F0C0000}"/>
    <cellStyle name="Comma 3 3 6 4" xfId="10086" xr:uid="{00000000-0005-0000-0000-0000300C0000}"/>
    <cellStyle name="Comma 3 3 6 5" xfId="16238" xr:uid="{00000000-0005-0000-0000-0000310C0000}"/>
    <cellStyle name="Comma 3 3 7" xfId="4621" xr:uid="{00000000-0005-0000-0000-0000320C0000}"/>
    <cellStyle name="Comma 3 3 7 2" xfId="7724" xr:uid="{00000000-0005-0000-0000-0000330C0000}"/>
    <cellStyle name="Comma 3 3 7 2 2" xfId="13917" xr:uid="{00000000-0005-0000-0000-0000340C0000}"/>
    <cellStyle name="Comma 3 3 7 2 3" xfId="20069" xr:uid="{00000000-0005-0000-0000-0000350C0000}"/>
    <cellStyle name="Comma 3 3 7 3" xfId="10851" xr:uid="{00000000-0005-0000-0000-0000360C0000}"/>
    <cellStyle name="Comma 3 3 7 4" xfId="17003" xr:uid="{00000000-0005-0000-0000-0000370C0000}"/>
    <cellStyle name="Comma 3 3 8" xfId="6189" xr:uid="{00000000-0005-0000-0000-0000380C0000}"/>
    <cellStyle name="Comma 3 3 8 2" xfId="12383" xr:uid="{00000000-0005-0000-0000-0000390C0000}"/>
    <cellStyle name="Comma 3 3 8 3" xfId="18535" xr:uid="{00000000-0005-0000-0000-00003A0C0000}"/>
    <cellStyle name="Comma 3 3 9" xfId="9317" xr:uid="{00000000-0005-0000-0000-00003B0C0000}"/>
    <cellStyle name="Comma 3 30" xfId="21644" xr:uid="{00000000-0005-0000-0000-00003C0C0000}"/>
    <cellStyle name="Comma 3 31" xfId="21505" xr:uid="{00000000-0005-0000-0000-00003D0C0000}"/>
    <cellStyle name="Comma 3 32" xfId="21508" xr:uid="{00000000-0005-0000-0000-00003E0C0000}"/>
    <cellStyle name="Comma 3 33" xfId="21509" xr:uid="{00000000-0005-0000-0000-00003F0C0000}"/>
    <cellStyle name="Comma 3 34" xfId="21645" xr:uid="{00000000-0005-0000-0000-0000400C0000}"/>
    <cellStyle name="Comma 3 35" xfId="21646" xr:uid="{00000000-0005-0000-0000-0000410C0000}"/>
    <cellStyle name="Comma 3 36" xfId="21511" xr:uid="{00000000-0005-0000-0000-0000420C0000}"/>
    <cellStyle name="Comma 3 37" xfId="21510" xr:uid="{00000000-0005-0000-0000-0000430C0000}"/>
    <cellStyle name="Comma 3 4" xfId="610" xr:uid="{00000000-0005-0000-0000-0000440C0000}"/>
    <cellStyle name="Comma 3 4 2" xfId="611" xr:uid="{00000000-0005-0000-0000-0000450C0000}"/>
    <cellStyle name="Comma 3 4 2 2" xfId="3788" xr:uid="{00000000-0005-0000-0000-0000460C0000}"/>
    <cellStyle name="Comma 3 4 2 2 2" xfId="5413" xr:uid="{00000000-0005-0000-0000-0000470C0000}"/>
    <cellStyle name="Comma 3 4 2 2 2 2" xfId="8499" xr:uid="{00000000-0005-0000-0000-0000480C0000}"/>
    <cellStyle name="Comma 3 4 2 2 2 2 2" xfId="14692" xr:uid="{00000000-0005-0000-0000-0000490C0000}"/>
    <cellStyle name="Comma 3 4 2 2 2 2 3" xfId="20844" xr:uid="{00000000-0005-0000-0000-00004A0C0000}"/>
    <cellStyle name="Comma 3 4 2 2 2 3" xfId="11626" xr:uid="{00000000-0005-0000-0000-00004B0C0000}"/>
    <cellStyle name="Comma 3 4 2 2 2 4" xfId="17778" xr:uid="{00000000-0005-0000-0000-00004C0C0000}"/>
    <cellStyle name="Comma 3 4 2 2 3" xfId="6964" xr:uid="{00000000-0005-0000-0000-00004D0C0000}"/>
    <cellStyle name="Comma 3 4 2 2 3 2" xfId="13158" xr:uid="{00000000-0005-0000-0000-00004E0C0000}"/>
    <cellStyle name="Comma 3 4 2 2 3 3" xfId="19310" xr:uid="{00000000-0005-0000-0000-00004F0C0000}"/>
    <cellStyle name="Comma 3 4 2 2 4" xfId="10092" xr:uid="{00000000-0005-0000-0000-0000500C0000}"/>
    <cellStyle name="Comma 3 4 2 2 5" xfId="16244" xr:uid="{00000000-0005-0000-0000-0000510C0000}"/>
    <cellStyle name="Comma 3 4 2 3" xfId="4627" xr:uid="{00000000-0005-0000-0000-0000520C0000}"/>
    <cellStyle name="Comma 3 4 2 3 2" xfId="7730" xr:uid="{00000000-0005-0000-0000-0000530C0000}"/>
    <cellStyle name="Comma 3 4 2 3 2 2" xfId="13923" xr:uid="{00000000-0005-0000-0000-0000540C0000}"/>
    <cellStyle name="Comma 3 4 2 3 2 3" xfId="20075" xr:uid="{00000000-0005-0000-0000-0000550C0000}"/>
    <cellStyle name="Comma 3 4 2 3 3" xfId="10857" xr:uid="{00000000-0005-0000-0000-0000560C0000}"/>
    <cellStyle name="Comma 3 4 2 3 4" xfId="17009" xr:uid="{00000000-0005-0000-0000-0000570C0000}"/>
    <cellStyle name="Comma 3 4 2 4" xfId="6195" xr:uid="{00000000-0005-0000-0000-0000580C0000}"/>
    <cellStyle name="Comma 3 4 2 4 2" xfId="12389" xr:uid="{00000000-0005-0000-0000-0000590C0000}"/>
    <cellStyle name="Comma 3 4 2 4 3" xfId="18541" xr:uid="{00000000-0005-0000-0000-00005A0C0000}"/>
    <cellStyle name="Comma 3 4 2 5" xfId="9323" xr:uid="{00000000-0005-0000-0000-00005B0C0000}"/>
    <cellStyle name="Comma 3 4 2 6" xfId="15475" xr:uid="{00000000-0005-0000-0000-00005C0C0000}"/>
    <cellStyle name="Comma 3 4 3" xfId="3787" xr:uid="{00000000-0005-0000-0000-00005D0C0000}"/>
    <cellStyle name="Comma 3 4 3 2" xfId="5412" xr:uid="{00000000-0005-0000-0000-00005E0C0000}"/>
    <cellStyle name="Comma 3 4 3 2 2" xfId="8498" xr:uid="{00000000-0005-0000-0000-00005F0C0000}"/>
    <cellStyle name="Comma 3 4 3 2 2 2" xfId="14691" xr:uid="{00000000-0005-0000-0000-0000600C0000}"/>
    <cellStyle name="Comma 3 4 3 2 2 3" xfId="20843" xr:uid="{00000000-0005-0000-0000-0000610C0000}"/>
    <cellStyle name="Comma 3 4 3 2 3" xfId="11625" xr:uid="{00000000-0005-0000-0000-0000620C0000}"/>
    <cellStyle name="Comma 3 4 3 2 4" xfId="17777" xr:uid="{00000000-0005-0000-0000-0000630C0000}"/>
    <cellStyle name="Comma 3 4 3 3" xfId="6963" xr:uid="{00000000-0005-0000-0000-0000640C0000}"/>
    <cellStyle name="Comma 3 4 3 3 2" xfId="13157" xr:uid="{00000000-0005-0000-0000-0000650C0000}"/>
    <cellStyle name="Comma 3 4 3 3 3" xfId="19309" xr:uid="{00000000-0005-0000-0000-0000660C0000}"/>
    <cellStyle name="Comma 3 4 3 4" xfId="10091" xr:uid="{00000000-0005-0000-0000-0000670C0000}"/>
    <cellStyle name="Comma 3 4 3 5" xfId="16243" xr:uid="{00000000-0005-0000-0000-0000680C0000}"/>
    <cellStyle name="Comma 3 4 4" xfId="4626" xr:uid="{00000000-0005-0000-0000-0000690C0000}"/>
    <cellStyle name="Comma 3 4 4 2" xfId="7729" xr:uid="{00000000-0005-0000-0000-00006A0C0000}"/>
    <cellStyle name="Comma 3 4 4 2 2" xfId="13922" xr:uid="{00000000-0005-0000-0000-00006B0C0000}"/>
    <cellStyle name="Comma 3 4 4 2 3" xfId="20074" xr:uid="{00000000-0005-0000-0000-00006C0C0000}"/>
    <cellStyle name="Comma 3 4 4 3" xfId="10856" xr:uid="{00000000-0005-0000-0000-00006D0C0000}"/>
    <cellStyle name="Comma 3 4 4 4" xfId="17008" xr:uid="{00000000-0005-0000-0000-00006E0C0000}"/>
    <cellStyle name="Comma 3 4 5" xfId="6194" xr:uid="{00000000-0005-0000-0000-00006F0C0000}"/>
    <cellStyle name="Comma 3 4 5 2" xfId="12388" xr:uid="{00000000-0005-0000-0000-0000700C0000}"/>
    <cellStyle name="Comma 3 4 5 3" xfId="18540" xr:uid="{00000000-0005-0000-0000-0000710C0000}"/>
    <cellStyle name="Comma 3 4 6" xfId="9322" xr:uid="{00000000-0005-0000-0000-0000720C0000}"/>
    <cellStyle name="Comma 3 4 7" xfId="15474" xr:uid="{00000000-0005-0000-0000-0000730C0000}"/>
    <cellStyle name="Comma 3 5" xfId="612" xr:uid="{00000000-0005-0000-0000-0000740C0000}"/>
    <cellStyle name="Comma 3 5 2" xfId="613" xr:uid="{00000000-0005-0000-0000-0000750C0000}"/>
    <cellStyle name="Comma 3 5 2 2" xfId="3790" xr:uid="{00000000-0005-0000-0000-0000760C0000}"/>
    <cellStyle name="Comma 3 5 2 2 2" xfId="5415" xr:uid="{00000000-0005-0000-0000-0000770C0000}"/>
    <cellStyle name="Comma 3 5 2 2 2 2" xfId="8501" xr:uid="{00000000-0005-0000-0000-0000780C0000}"/>
    <cellStyle name="Comma 3 5 2 2 2 2 2" xfId="14694" xr:uid="{00000000-0005-0000-0000-0000790C0000}"/>
    <cellStyle name="Comma 3 5 2 2 2 2 3" xfId="20846" xr:uid="{00000000-0005-0000-0000-00007A0C0000}"/>
    <cellStyle name="Comma 3 5 2 2 2 3" xfId="11628" xr:uid="{00000000-0005-0000-0000-00007B0C0000}"/>
    <cellStyle name="Comma 3 5 2 2 2 4" xfId="17780" xr:uid="{00000000-0005-0000-0000-00007C0C0000}"/>
    <cellStyle name="Comma 3 5 2 2 3" xfId="6966" xr:uid="{00000000-0005-0000-0000-00007D0C0000}"/>
    <cellStyle name="Comma 3 5 2 2 3 2" xfId="13160" xr:uid="{00000000-0005-0000-0000-00007E0C0000}"/>
    <cellStyle name="Comma 3 5 2 2 3 3" xfId="19312" xr:uid="{00000000-0005-0000-0000-00007F0C0000}"/>
    <cellStyle name="Comma 3 5 2 2 4" xfId="10094" xr:uid="{00000000-0005-0000-0000-0000800C0000}"/>
    <cellStyle name="Comma 3 5 2 2 5" xfId="16246" xr:uid="{00000000-0005-0000-0000-0000810C0000}"/>
    <cellStyle name="Comma 3 5 2 3" xfId="4629" xr:uid="{00000000-0005-0000-0000-0000820C0000}"/>
    <cellStyle name="Comma 3 5 2 3 2" xfId="7732" xr:uid="{00000000-0005-0000-0000-0000830C0000}"/>
    <cellStyle name="Comma 3 5 2 3 2 2" xfId="13925" xr:uid="{00000000-0005-0000-0000-0000840C0000}"/>
    <cellStyle name="Comma 3 5 2 3 2 3" xfId="20077" xr:uid="{00000000-0005-0000-0000-0000850C0000}"/>
    <cellStyle name="Comma 3 5 2 3 3" xfId="10859" xr:uid="{00000000-0005-0000-0000-0000860C0000}"/>
    <cellStyle name="Comma 3 5 2 3 4" xfId="17011" xr:uid="{00000000-0005-0000-0000-0000870C0000}"/>
    <cellStyle name="Comma 3 5 2 4" xfId="6197" xr:uid="{00000000-0005-0000-0000-0000880C0000}"/>
    <cellStyle name="Comma 3 5 2 4 2" xfId="12391" xr:uid="{00000000-0005-0000-0000-0000890C0000}"/>
    <cellStyle name="Comma 3 5 2 4 3" xfId="18543" xr:uid="{00000000-0005-0000-0000-00008A0C0000}"/>
    <cellStyle name="Comma 3 5 2 5" xfId="9325" xr:uid="{00000000-0005-0000-0000-00008B0C0000}"/>
    <cellStyle name="Comma 3 5 2 6" xfId="15477" xr:uid="{00000000-0005-0000-0000-00008C0C0000}"/>
    <cellStyle name="Comma 3 5 3" xfId="3789" xr:uid="{00000000-0005-0000-0000-00008D0C0000}"/>
    <cellStyle name="Comma 3 5 3 2" xfId="5414" xr:uid="{00000000-0005-0000-0000-00008E0C0000}"/>
    <cellStyle name="Comma 3 5 3 2 2" xfId="8500" xr:uid="{00000000-0005-0000-0000-00008F0C0000}"/>
    <cellStyle name="Comma 3 5 3 2 2 2" xfId="14693" xr:uid="{00000000-0005-0000-0000-0000900C0000}"/>
    <cellStyle name="Comma 3 5 3 2 2 3" xfId="20845" xr:uid="{00000000-0005-0000-0000-0000910C0000}"/>
    <cellStyle name="Comma 3 5 3 2 3" xfId="11627" xr:uid="{00000000-0005-0000-0000-0000920C0000}"/>
    <cellStyle name="Comma 3 5 3 2 4" xfId="17779" xr:uid="{00000000-0005-0000-0000-0000930C0000}"/>
    <cellStyle name="Comma 3 5 3 3" xfId="6965" xr:uid="{00000000-0005-0000-0000-0000940C0000}"/>
    <cellStyle name="Comma 3 5 3 3 2" xfId="13159" xr:uid="{00000000-0005-0000-0000-0000950C0000}"/>
    <cellStyle name="Comma 3 5 3 3 3" xfId="19311" xr:uid="{00000000-0005-0000-0000-0000960C0000}"/>
    <cellStyle name="Comma 3 5 3 4" xfId="10093" xr:uid="{00000000-0005-0000-0000-0000970C0000}"/>
    <cellStyle name="Comma 3 5 3 5" xfId="16245" xr:uid="{00000000-0005-0000-0000-0000980C0000}"/>
    <cellStyle name="Comma 3 5 4" xfId="4628" xr:uid="{00000000-0005-0000-0000-0000990C0000}"/>
    <cellStyle name="Comma 3 5 4 2" xfId="7731" xr:uid="{00000000-0005-0000-0000-00009A0C0000}"/>
    <cellStyle name="Comma 3 5 4 2 2" xfId="13924" xr:uid="{00000000-0005-0000-0000-00009B0C0000}"/>
    <cellStyle name="Comma 3 5 4 2 3" xfId="20076" xr:uid="{00000000-0005-0000-0000-00009C0C0000}"/>
    <cellStyle name="Comma 3 5 4 3" xfId="10858" xr:uid="{00000000-0005-0000-0000-00009D0C0000}"/>
    <cellStyle name="Comma 3 5 4 4" xfId="17010" xr:uid="{00000000-0005-0000-0000-00009E0C0000}"/>
    <cellStyle name="Comma 3 5 5" xfId="6196" xr:uid="{00000000-0005-0000-0000-00009F0C0000}"/>
    <cellStyle name="Comma 3 5 5 2" xfId="12390" xr:uid="{00000000-0005-0000-0000-0000A00C0000}"/>
    <cellStyle name="Comma 3 5 5 3" xfId="18542" xr:uid="{00000000-0005-0000-0000-0000A10C0000}"/>
    <cellStyle name="Comma 3 5 6" xfId="9324" xr:uid="{00000000-0005-0000-0000-0000A20C0000}"/>
    <cellStyle name="Comma 3 5 7" xfId="15476" xr:uid="{00000000-0005-0000-0000-0000A30C0000}"/>
    <cellStyle name="Comma 3 6" xfId="614" xr:uid="{00000000-0005-0000-0000-0000A40C0000}"/>
    <cellStyle name="Comma 3 6 2" xfId="615" xr:uid="{00000000-0005-0000-0000-0000A50C0000}"/>
    <cellStyle name="Comma 3 6 2 2" xfId="3792" xr:uid="{00000000-0005-0000-0000-0000A60C0000}"/>
    <cellStyle name="Comma 3 6 2 2 2" xfId="5417" xr:uid="{00000000-0005-0000-0000-0000A70C0000}"/>
    <cellStyle name="Comma 3 6 2 2 2 2" xfId="8503" xr:uid="{00000000-0005-0000-0000-0000A80C0000}"/>
    <cellStyle name="Comma 3 6 2 2 2 2 2" xfId="14696" xr:uid="{00000000-0005-0000-0000-0000A90C0000}"/>
    <cellStyle name="Comma 3 6 2 2 2 2 3" xfId="20848" xr:uid="{00000000-0005-0000-0000-0000AA0C0000}"/>
    <cellStyle name="Comma 3 6 2 2 2 3" xfId="11630" xr:uid="{00000000-0005-0000-0000-0000AB0C0000}"/>
    <cellStyle name="Comma 3 6 2 2 2 4" xfId="17782" xr:uid="{00000000-0005-0000-0000-0000AC0C0000}"/>
    <cellStyle name="Comma 3 6 2 2 3" xfId="6968" xr:uid="{00000000-0005-0000-0000-0000AD0C0000}"/>
    <cellStyle name="Comma 3 6 2 2 3 2" xfId="13162" xr:uid="{00000000-0005-0000-0000-0000AE0C0000}"/>
    <cellStyle name="Comma 3 6 2 2 3 3" xfId="19314" xr:uid="{00000000-0005-0000-0000-0000AF0C0000}"/>
    <cellStyle name="Comma 3 6 2 2 4" xfId="10096" xr:uid="{00000000-0005-0000-0000-0000B00C0000}"/>
    <cellStyle name="Comma 3 6 2 2 5" xfId="16248" xr:uid="{00000000-0005-0000-0000-0000B10C0000}"/>
    <cellStyle name="Comma 3 6 2 3" xfId="4631" xr:uid="{00000000-0005-0000-0000-0000B20C0000}"/>
    <cellStyle name="Comma 3 6 2 3 2" xfId="7734" xr:uid="{00000000-0005-0000-0000-0000B30C0000}"/>
    <cellStyle name="Comma 3 6 2 3 2 2" xfId="13927" xr:uid="{00000000-0005-0000-0000-0000B40C0000}"/>
    <cellStyle name="Comma 3 6 2 3 2 3" xfId="20079" xr:uid="{00000000-0005-0000-0000-0000B50C0000}"/>
    <cellStyle name="Comma 3 6 2 3 3" xfId="10861" xr:uid="{00000000-0005-0000-0000-0000B60C0000}"/>
    <cellStyle name="Comma 3 6 2 3 4" xfId="17013" xr:uid="{00000000-0005-0000-0000-0000B70C0000}"/>
    <cellStyle name="Comma 3 6 2 4" xfId="6199" xr:uid="{00000000-0005-0000-0000-0000B80C0000}"/>
    <cellStyle name="Comma 3 6 2 4 2" xfId="12393" xr:uid="{00000000-0005-0000-0000-0000B90C0000}"/>
    <cellStyle name="Comma 3 6 2 4 3" xfId="18545" xr:uid="{00000000-0005-0000-0000-0000BA0C0000}"/>
    <cellStyle name="Comma 3 6 2 5" xfId="9327" xr:uid="{00000000-0005-0000-0000-0000BB0C0000}"/>
    <cellStyle name="Comma 3 6 2 6" xfId="15479" xr:uid="{00000000-0005-0000-0000-0000BC0C0000}"/>
    <cellStyle name="Comma 3 6 3" xfId="3791" xr:uid="{00000000-0005-0000-0000-0000BD0C0000}"/>
    <cellStyle name="Comma 3 6 3 2" xfId="5416" xr:uid="{00000000-0005-0000-0000-0000BE0C0000}"/>
    <cellStyle name="Comma 3 6 3 2 2" xfId="8502" xr:uid="{00000000-0005-0000-0000-0000BF0C0000}"/>
    <cellStyle name="Comma 3 6 3 2 2 2" xfId="14695" xr:uid="{00000000-0005-0000-0000-0000C00C0000}"/>
    <cellStyle name="Comma 3 6 3 2 2 3" xfId="20847" xr:uid="{00000000-0005-0000-0000-0000C10C0000}"/>
    <cellStyle name="Comma 3 6 3 2 3" xfId="11629" xr:uid="{00000000-0005-0000-0000-0000C20C0000}"/>
    <cellStyle name="Comma 3 6 3 2 4" xfId="17781" xr:uid="{00000000-0005-0000-0000-0000C30C0000}"/>
    <cellStyle name="Comma 3 6 3 3" xfId="6967" xr:uid="{00000000-0005-0000-0000-0000C40C0000}"/>
    <cellStyle name="Comma 3 6 3 3 2" xfId="13161" xr:uid="{00000000-0005-0000-0000-0000C50C0000}"/>
    <cellStyle name="Comma 3 6 3 3 3" xfId="19313" xr:uid="{00000000-0005-0000-0000-0000C60C0000}"/>
    <cellStyle name="Comma 3 6 3 4" xfId="10095" xr:uid="{00000000-0005-0000-0000-0000C70C0000}"/>
    <cellStyle name="Comma 3 6 3 5" xfId="16247" xr:uid="{00000000-0005-0000-0000-0000C80C0000}"/>
    <cellStyle name="Comma 3 6 4" xfId="4630" xr:uid="{00000000-0005-0000-0000-0000C90C0000}"/>
    <cellStyle name="Comma 3 6 4 2" xfId="7733" xr:uid="{00000000-0005-0000-0000-0000CA0C0000}"/>
    <cellStyle name="Comma 3 6 4 2 2" xfId="13926" xr:uid="{00000000-0005-0000-0000-0000CB0C0000}"/>
    <cellStyle name="Comma 3 6 4 2 3" xfId="20078" xr:uid="{00000000-0005-0000-0000-0000CC0C0000}"/>
    <cellStyle name="Comma 3 6 4 3" xfId="10860" xr:uid="{00000000-0005-0000-0000-0000CD0C0000}"/>
    <cellStyle name="Comma 3 6 4 4" xfId="17012" xr:uid="{00000000-0005-0000-0000-0000CE0C0000}"/>
    <cellStyle name="Comma 3 6 5" xfId="6198" xr:uid="{00000000-0005-0000-0000-0000CF0C0000}"/>
    <cellStyle name="Comma 3 6 5 2" xfId="12392" xr:uid="{00000000-0005-0000-0000-0000D00C0000}"/>
    <cellStyle name="Comma 3 6 5 3" xfId="18544" xr:uid="{00000000-0005-0000-0000-0000D10C0000}"/>
    <cellStyle name="Comma 3 6 6" xfId="9326" xr:uid="{00000000-0005-0000-0000-0000D20C0000}"/>
    <cellStyle name="Comma 3 6 7" xfId="15478" xr:uid="{00000000-0005-0000-0000-0000D30C0000}"/>
    <cellStyle name="Comma 3 7" xfId="616" xr:uid="{00000000-0005-0000-0000-0000D40C0000}"/>
    <cellStyle name="Comma 3 7 2" xfId="3793" xr:uid="{00000000-0005-0000-0000-0000D50C0000}"/>
    <cellStyle name="Comma 3 7 2 2" xfId="5418" xr:uid="{00000000-0005-0000-0000-0000D60C0000}"/>
    <cellStyle name="Comma 3 7 2 2 2" xfId="8504" xr:uid="{00000000-0005-0000-0000-0000D70C0000}"/>
    <cellStyle name="Comma 3 7 2 2 2 2" xfId="14697" xr:uid="{00000000-0005-0000-0000-0000D80C0000}"/>
    <cellStyle name="Comma 3 7 2 2 2 3" xfId="20849" xr:uid="{00000000-0005-0000-0000-0000D90C0000}"/>
    <cellStyle name="Comma 3 7 2 2 3" xfId="11631" xr:uid="{00000000-0005-0000-0000-0000DA0C0000}"/>
    <cellStyle name="Comma 3 7 2 2 4" xfId="17783" xr:uid="{00000000-0005-0000-0000-0000DB0C0000}"/>
    <cellStyle name="Comma 3 7 2 3" xfId="6969" xr:uid="{00000000-0005-0000-0000-0000DC0C0000}"/>
    <cellStyle name="Comma 3 7 2 3 2" xfId="13163" xr:uid="{00000000-0005-0000-0000-0000DD0C0000}"/>
    <cellStyle name="Comma 3 7 2 3 3" xfId="19315" xr:uid="{00000000-0005-0000-0000-0000DE0C0000}"/>
    <cellStyle name="Comma 3 7 2 4" xfId="10097" xr:uid="{00000000-0005-0000-0000-0000DF0C0000}"/>
    <cellStyle name="Comma 3 7 2 5" xfId="16249" xr:uid="{00000000-0005-0000-0000-0000E00C0000}"/>
    <cellStyle name="Comma 3 7 3" xfId="4632" xr:uid="{00000000-0005-0000-0000-0000E10C0000}"/>
    <cellStyle name="Comma 3 7 3 2" xfId="7735" xr:uid="{00000000-0005-0000-0000-0000E20C0000}"/>
    <cellStyle name="Comma 3 7 3 2 2" xfId="13928" xr:uid="{00000000-0005-0000-0000-0000E30C0000}"/>
    <cellStyle name="Comma 3 7 3 2 3" xfId="20080" xr:uid="{00000000-0005-0000-0000-0000E40C0000}"/>
    <cellStyle name="Comma 3 7 3 3" xfId="10862" xr:uid="{00000000-0005-0000-0000-0000E50C0000}"/>
    <cellStyle name="Comma 3 7 3 4" xfId="17014" xr:uid="{00000000-0005-0000-0000-0000E60C0000}"/>
    <cellStyle name="Comma 3 7 4" xfId="6200" xr:uid="{00000000-0005-0000-0000-0000E70C0000}"/>
    <cellStyle name="Comma 3 7 4 2" xfId="12394" xr:uid="{00000000-0005-0000-0000-0000E80C0000}"/>
    <cellStyle name="Comma 3 7 4 3" xfId="18546" xr:uid="{00000000-0005-0000-0000-0000E90C0000}"/>
    <cellStyle name="Comma 3 7 5" xfId="9328" xr:uid="{00000000-0005-0000-0000-0000EA0C0000}"/>
    <cellStyle name="Comma 3 7 6" xfId="15480" xr:uid="{00000000-0005-0000-0000-0000EB0C0000}"/>
    <cellStyle name="Comma 3 8" xfId="617" xr:uid="{00000000-0005-0000-0000-0000EC0C0000}"/>
    <cellStyle name="Comma 3 8 2" xfId="3794" xr:uid="{00000000-0005-0000-0000-0000ED0C0000}"/>
    <cellStyle name="Comma 3 8 2 2" xfId="5419" xr:uid="{00000000-0005-0000-0000-0000EE0C0000}"/>
    <cellStyle name="Comma 3 8 2 2 2" xfId="8505" xr:uid="{00000000-0005-0000-0000-0000EF0C0000}"/>
    <cellStyle name="Comma 3 8 2 2 2 2" xfId="14698" xr:uid="{00000000-0005-0000-0000-0000F00C0000}"/>
    <cellStyle name="Comma 3 8 2 2 2 3" xfId="20850" xr:uid="{00000000-0005-0000-0000-0000F10C0000}"/>
    <cellStyle name="Comma 3 8 2 2 3" xfId="11632" xr:uid="{00000000-0005-0000-0000-0000F20C0000}"/>
    <cellStyle name="Comma 3 8 2 2 4" xfId="17784" xr:uid="{00000000-0005-0000-0000-0000F30C0000}"/>
    <cellStyle name="Comma 3 8 2 3" xfId="6970" xr:uid="{00000000-0005-0000-0000-0000F40C0000}"/>
    <cellStyle name="Comma 3 8 2 3 2" xfId="13164" xr:uid="{00000000-0005-0000-0000-0000F50C0000}"/>
    <cellStyle name="Comma 3 8 2 3 3" xfId="19316" xr:uid="{00000000-0005-0000-0000-0000F60C0000}"/>
    <cellStyle name="Comma 3 8 2 4" xfId="10098" xr:uid="{00000000-0005-0000-0000-0000F70C0000}"/>
    <cellStyle name="Comma 3 8 2 5" xfId="16250" xr:uid="{00000000-0005-0000-0000-0000F80C0000}"/>
    <cellStyle name="Comma 3 8 3" xfId="4633" xr:uid="{00000000-0005-0000-0000-0000F90C0000}"/>
    <cellStyle name="Comma 3 8 3 2" xfId="7736" xr:uid="{00000000-0005-0000-0000-0000FA0C0000}"/>
    <cellStyle name="Comma 3 8 3 2 2" xfId="13929" xr:uid="{00000000-0005-0000-0000-0000FB0C0000}"/>
    <cellStyle name="Comma 3 8 3 2 3" xfId="20081" xr:uid="{00000000-0005-0000-0000-0000FC0C0000}"/>
    <cellStyle name="Comma 3 8 3 3" xfId="10863" xr:uid="{00000000-0005-0000-0000-0000FD0C0000}"/>
    <cellStyle name="Comma 3 8 3 4" xfId="17015" xr:uid="{00000000-0005-0000-0000-0000FE0C0000}"/>
    <cellStyle name="Comma 3 8 4" xfId="6201" xr:uid="{00000000-0005-0000-0000-0000FF0C0000}"/>
    <cellStyle name="Comma 3 8 4 2" xfId="12395" xr:uid="{00000000-0005-0000-0000-0000000D0000}"/>
    <cellStyle name="Comma 3 8 4 3" xfId="18547" xr:uid="{00000000-0005-0000-0000-0000010D0000}"/>
    <cellStyle name="Comma 3 8 5" xfId="9329" xr:uid="{00000000-0005-0000-0000-0000020D0000}"/>
    <cellStyle name="Comma 3 8 6" xfId="15481" xr:uid="{00000000-0005-0000-0000-0000030D0000}"/>
    <cellStyle name="Comma 3 9" xfId="618" xr:uid="{00000000-0005-0000-0000-0000040D0000}"/>
    <cellStyle name="Comma 3 9 2" xfId="3795" xr:uid="{00000000-0005-0000-0000-0000050D0000}"/>
    <cellStyle name="Comma 3 9 2 2" xfId="5420" xr:uid="{00000000-0005-0000-0000-0000060D0000}"/>
    <cellStyle name="Comma 3 9 2 2 2" xfId="8506" xr:uid="{00000000-0005-0000-0000-0000070D0000}"/>
    <cellStyle name="Comma 3 9 2 2 2 2" xfId="14699" xr:uid="{00000000-0005-0000-0000-0000080D0000}"/>
    <cellStyle name="Comma 3 9 2 2 2 3" xfId="20851" xr:uid="{00000000-0005-0000-0000-0000090D0000}"/>
    <cellStyle name="Comma 3 9 2 2 3" xfId="11633" xr:uid="{00000000-0005-0000-0000-00000A0D0000}"/>
    <cellStyle name="Comma 3 9 2 2 4" xfId="17785" xr:uid="{00000000-0005-0000-0000-00000B0D0000}"/>
    <cellStyle name="Comma 3 9 2 3" xfId="6971" xr:uid="{00000000-0005-0000-0000-00000C0D0000}"/>
    <cellStyle name="Comma 3 9 2 3 2" xfId="13165" xr:uid="{00000000-0005-0000-0000-00000D0D0000}"/>
    <cellStyle name="Comma 3 9 2 3 3" xfId="19317" xr:uid="{00000000-0005-0000-0000-00000E0D0000}"/>
    <cellStyle name="Comma 3 9 2 4" xfId="10099" xr:uid="{00000000-0005-0000-0000-00000F0D0000}"/>
    <cellStyle name="Comma 3 9 2 5" xfId="16251" xr:uid="{00000000-0005-0000-0000-0000100D0000}"/>
    <cellStyle name="Comma 3 9 3" xfId="4634" xr:uid="{00000000-0005-0000-0000-0000110D0000}"/>
    <cellStyle name="Comma 3 9 3 2" xfId="7737" xr:uid="{00000000-0005-0000-0000-0000120D0000}"/>
    <cellStyle name="Comma 3 9 3 2 2" xfId="13930" xr:uid="{00000000-0005-0000-0000-0000130D0000}"/>
    <cellStyle name="Comma 3 9 3 2 3" xfId="20082" xr:uid="{00000000-0005-0000-0000-0000140D0000}"/>
    <cellStyle name="Comma 3 9 3 3" xfId="10864" xr:uid="{00000000-0005-0000-0000-0000150D0000}"/>
    <cellStyle name="Comma 3 9 3 4" xfId="17016" xr:uid="{00000000-0005-0000-0000-0000160D0000}"/>
    <cellStyle name="Comma 3 9 4" xfId="6202" xr:uid="{00000000-0005-0000-0000-0000170D0000}"/>
    <cellStyle name="Comma 3 9 4 2" xfId="12396" xr:uid="{00000000-0005-0000-0000-0000180D0000}"/>
    <cellStyle name="Comma 3 9 4 3" xfId="18548" xr:uid="{00000000-0005-0000-0000-0000190D0000}"/>
    <cellStyle name="Comma 3 9 5" xfId="9330" xr:uid="{00000000-0005-0000-0000-00001A0D0000}"/>
    <cellStyle name="Comma 3 9 6" xfId="15482" xr:uid="{00000000-0005-0000-0000-00001B0D0000}"/>
    <cellStyle name="Comma 30" xfId="619" xr:uid="{00000000-0005-0000-0000-00001C0D0000}"/>
    <cellStyle name="Comma 31" xfId="620" xr:uid="{00000000-0005-0000-0000-00001D0D0000}"/>
    <cellStyle name="Comma 32" xfId="621" xr:uid="{00000000-0005-0000-0000-00001E0D0000}"/>
    <cellStyle name="Comma 33" xfId="622" xr:uid="{00000000-0005-0000-0000-00001F0D0000}"/>
    <cellStyle name="Comma 34" xfId="623" xr:uid="{00000000-0005-0000-0000-0000200D0000}"/>
    <cellStyle name="Comma 35" xfId="624" xr:uid="{00000000-0005-0000-0000-0000210D0000}"/>
    <cellStyle name="Comma 36" xfId="625" xr:uid="{00000000-0005-0000-0000-0000220D0000}"/>
    <cellStyle name="Comma 37" xfId="626" xr:uid="{00000000-0005-0000-0000-0000230D0000}"/>
    <cellStyle name="Comma 38" xfId="627" xr:uid="{00000000-0005-0000-0000-0000240D0000}"/>
    <cellStyle name="Comma 39" xfId="628" xr:uid="{00000000-0005-0000-0000-0000250D0000}"/>
    <cellStyle name="Comma 4" xfId="45" xr:uid="{00000000-0005-0000-0000-0000260D0000}"/>
    <cellStyle name="Comma 4 10" xfId="21647" xr:uid="{00000000-0005-0000-0000-0000270D0000}"/>
    <cellStyle name="Comma 4 11" xfId="21648" xr:uid="{00000000-0005-0000-0000-0000280D0000}"/>
    <cellStyle name="Comma 4 12" xfId="21649" xr:uid="{00000000-0005-0000-0000-0000290D0000}"/>
    <cellStyle name="Comma 4 13" xfId="21650" xr:uid="{00000000-0005-0000-0000-00002A0D0000}"/>
    <cellStyle name="Comma 4 14" xfId="21651" xr:uid="{00000000-0005-0000-0000-00002B0D0000}"/>
    <cellStyle name="Comma 4 15" xfId="21652" xr:uid="{00000000-0005-0000-0000-00002C0D0000}"/>
    <cellStyle name="Comma 4 16" xfId="21653" xr:uid="{00000000-0005-0000-0000-00002D0D0000}"/>
    <cellStyle name="Comma 4 17" xfId="21654" xr:uid="{00000000-0005-0000-0000-00002E0D0000}"/>
    <cellStyle name="Comma 4 18" xfId="21655" xr:uid="{00000000-0005-0000-0000-00002F0D0000}"/>
    <cellStyle name="Comma 4 19" xfId="21656" xr:uid="{00000000-0005-0000-0000-0000300D0000}"/>
    <cellStyle name="Comma 4 2" xfId="630" xr:uid="{00000000-0005-0000-0000-0000310D0000}"/>
    <cellStyle name="Comma 4 2 2" xfId="631" xr:uid="{00000000-0005-0000-0000-0000320D0000}"/>
    <cellStyle name="Comma 4 2 2 2" xfId="632" xr:uid="{00000000-0005-0000-0000-0000330D0000}"/>
    <cellStyle name="Comma 4 2 2 3" xfId="633" xr:uid="{00000000-0005-0000-0000-0000340D0000}"/>
    <cellStyle name="Comma 4 2 3" xfId="9157" xr:uid="{00000000-0005-0000-0000-0000350D0000}"/>
    <cellStyle name="Comma 4 2 3 2" xfId="15329" xr:uid="{00000000-0005-0000-0000-0000360D0000}"/>
    <cellStyle name="Comma 4 2 3 3" xfId="21481" xr:uid="{00000000-0005-0000-0000-0000370D0000}"/>
    <cellStyle name="Comma 4 20" xfId="21657" xr:uid="{00000000-0005-0000-0000-0000380D0000}"/>
    <cellStyle name="Comma 4 21" xfId="21658" xr:uid="{00000000-0005-0000-0000-0000390D0000}"/>
    <cellStyle name="Comma 4 22" xfId="21659" xr:uid="{00000000-0005-0000-0000-00003A0D0000}"/>
    <cellStyle name="Comma 4 23" xfId="21660" xr:uid="{00000000-0005-0000-0000-00003B0D0000}"/>
    <cellStyle name="Comma 4 24" xfId="21661" xr:uid="{00000000-0005-0000-0000-00003C0D0000}"/>
    <cellStyle name="Comma 4 25" xfId="21662" xr:uid="{00000000-0005-0000-0000-00003D0D0000}"/>
    <cellStyle name="Comma 4 26" xfId="21663" xr:uid="{00000000-0005-0000-0000-00003E0D0000}"/>
    <cellStyle name="Comma 4 27" xfId="21664" xr:uid="{00000000-0005-0000-0000-00003F0D0000}"/>
    <cellStyle name="Comma 4 28" xfId="21665" xr:uid="{00000000-0005-0000-0000-0000400D0000}"/>
    <cellStyle name="Comma 4 29" xfId="21666" xr:uid="{00000000-0005-0000-0000-0000410D0000}"/>
    <cellStyle name="Comma 4 3" xfId="634" xr:uid="{00000000-0005-0000-0000-0000420D0000}"/>
    <cellStyle name="Comma 4 30" xfId="21667" xr:uid="{00000000-0005-0000-0000-0000430D0000}"/>
    <cellStyle name="Comma 4 31" xfId="21668" xr:uid="{00000000-0005-0000-0000-0000440D0000}"/>
    <cellStyle name="Comma 4 32" xfId="21669" xr:uid="{00000000-0005-0000-0000-0000450D0000}"/>
    <cellStyle name="Comma 4 33" xfId="21670" xr:uid="{00000000-0005-0000-0000-0000460D0000}"/>
    <cellStyle name="Comma 4 34" xfId="21671" xr:uid="{00000000-0005-0000-0000-0000470D0000}"/>
    <cellStyle name="Comma 4 35" xfId="21672" xr:uid="{00000000-0005-0000-0000-0000480D0000}"/>
    <cellStyle name="Comma 4 36" xfId="21673" xr:uid="{00000000-0005-0000-0000-0000490D0000}"/>
    <cellStyle name="Comma 4 4" xfId="635" xr:uid="{00000000-0005-0000-0000-00004A0D0000}"/>
    <cellStyle name="Comma 4 5" xfId="3557" xr:uid="{00000000-0005-0000-0000-00004B0D0000}"/>
    <cellStyle name="Comma 4 6" xfId="629" xr:uid="{00000000-0005-0000-0000-00004C0D0000}"/>
    <cellStyle name="Comma 4 7" xfId="9137" xr:uid="{00000000-0005-0000-0000-00004D0D0000}"/>
    <cellStyle name="Comma 4 7 2" xfId="15320" xr:uid="{00000000-0005-0000-0000-00004E0D0000}"/>
    <cellStyle name="Comma 4 7 3" xfId="21472" xr:uid="{00000000-0005-0000-0000-00004F0D0000}"/>
    <cellStyle name="Comma 4 8" xfId="96" xr:uid="{00000000-0005-0000-0000-0000500D0000}"/>
    <cellStyle name="Comma 4 9" xfId="21674" xr:uid="{00000000-0005-0000-0000-0000510D0000}"/>
    <cellStyle name="Comma 40" xfId="636" xr:uid="{00000000-0005-0000-0000-0000520D0000}"/>
    <cellStyle name="Comma 41" xfId="637" xr:uid="{00000000-0005-0000-0000-0000530D0000}"/>
    <cellStyle name="Comma 42" xfId="638" xr:uid="{00000000-0005-0000-0000-0000540D0000}"/>
    <cellStyle name="Comma 43" xfId="639" xr:uid="{00000000-0005-0000-0000-0000550D0000}"/>
    <cellStyle name="Comma 43 10" xfId="640" xr:uid="{00000000-0005-0000-0000-0000560D0000}"/>
    <cellStyle name="Comma 43 10 2" xfId="641" xr:uid="{00000000-0005-0000-0000-0000570D0000}"/>
    <cellStyle name="Comma 43 11" xfId="642" xr:uid="{00000000-0005-0000-0000-0000580D0000}"/>
    <cellStyle name="Comma 43 11 2" xfId="643" xr:uid="{00000000-0005-0000-0000-0000590D0000}"/>
    <cellStyle name="Comma 43 12" xfId="644" xr:uid="{00000000-0005-0000-0000-00005A0D0000}"/>
    <cellStyle name="Comma 43 2" xfId="645" xr:uid="{00000000-0005-0000-0000-00005B0D0000}"/>
    <cellStyle name="Comma 43 2 2" xfId="646" xr:uid="{00000000-0005-0000-0000-00005C0D0000}"/>
    <cellStyle name="Comma 43 2 2 2" xfId="647" xr:uid="{00000000-0005-0000-0000-00005D0D0000}"/>
    <cellStyle name="Comma 43 2 2 2 2" xfId="648" xr:uid="{00000000-0005-0000-0000-00005E0D0000}"/>
    <cellStyle name="Comma 43 2 2 3" xfId="649" xr:uid="{00000000-0005-0000-0000-00005F0D0000}"/>
    <cellStyle name="Comma 43 2 3" xfId="650" xr:uid="{00000000-0005-0000-0000-0000600D0000}"/>
    <cellStyle name="Comma 43 2 3 2" xfId="651" xr:uid="{00000000-0005-0000-0000-0000610D0000}"/>
    <cellStyle name="Comma 43 2 4" xfId="652" xr:uid="{00000000-0005-0000-0000-0000620D0000}"/>
    <cellStyle name="Comma 43 2 4 2" xfId="653" xr:uid="{00000000-0005-0000-0000-0000630D0000}"/>
    <cellStyle name="Comma 43 2 5" xfId="654" xr:uid="{00000000-0005-0000-0000-0000640D0000}"/>
    <cellStyle name="Comma 43 3" xfId="655" xr:uid="{00000000-0005-0000-0000-0000650D0000}"/>
    <cellStyle name="Comma 43 3 2" xfId="656" xr:uid="{00000000-0005-0000-0000-0000660D0000}"/>
    <cellStyle name="Comma 43 3 2 2" xfId="657" xr:uid="{00000000-0005-0000-0000-0000670D0000}"/>
    <cellStyle name="Comma 43 3 2 2 2" xfId="658" xr:uid="{00000000-0005-0000-0000-0000680D0000}"/>
    <cellStyle name="Comma 43 3 2 3" xfId="659" xr:uid="{00000000-0005-0000-0000-0000690D0000}"/>
    <cellStyle name="Comma 43 3 3" xfId="660" xr:uid="{00000000-0005-0000-0000-00006A0D0000}"/>
    <cellStyle name="Comma 43 3 3 2" xfId="661" xr:uid="{00000000-0005-0000-0000-00006B0D0000}"/>
    <cellStyle name="Comma 43 3 4" xfId="662" xr:uid="{00000000-0005-0000-0000-00006C0D0000}"/>
    <cellStyle name="Comma 43 3 4 2" xfId="663" xr:uid="{00000000-0005-0000-0000-00006D0D0000}"/>
    <cellStyle name="Comma 43 3 5" xfId="664" xr:uid="{00000000-0005-0000-0000-00006E0D0000}"/>
    <cellStyle name="Comma 43 4" xfId="665" xr:uid="{00000000-0005-0000-0000-00006F0D0000}"/>
    <cellStyle name="Comma 43 4 2" xfId="666" xr:uid="{00000000-0005-0000-0000-0000700D0000}"/>
    <cellStyle name="Comma 43 4 2 2" xfId="667" xr:uid="{00000000-0005-0000-0000-0000710D0000}"/>
    <cellStyle name="Comma 43 4 2 2 2" xfId="668" xr:uid="{00000000-0005-0000-0000-0000720D0000}"/>
    <cellStyle name="Comma 43 4 2 3" xfId="669" xr:uid="{00000000-0005-0000-0000-0000730D0000}"/>
    <cellStyle name="Comma 43 4 3" xfId="670" xr:uid="{00000000-0005-0000-0000-0000740D0000}"/>
    <cellStyle name="Comma 43 4 3 2" xfId="671" xr:uid="{00000000-0005-0000-0000-0000750D0000}"/>
    <cellStyle name="Comma 43 4 4" xfId="672" xr:uid="{00000000-0005-0000-0000-0000760D0000}"/>
    <cellStyle name="Comma 43 4 4 2" xfId="673" xr:uid="{00000000-0005-0000-0000-0000770D0000}"/>
    <cellStyle name="Comma 43 4 5" xfId="674" xr:uid="{00000000-0005-0000-0000-0000780D0000}"/>
    <cellStyle name="Comma 43 5" xfId="675" xr:uid="{00000000-0005-0000-0000-0000790D0000}"/>
    <cellStyle name="Comma 43 5 2" xfId="676" xr:uid="{00000000-0005-0000-0000-00007A0D0000}"/>
    <cellStyle name="Comma 43 5 2 2" xfId="677" xr:uid="{00000000-0005-0000-0000-00007B0D0000}"/>
    <cellStyle name="Comma 43 5 2 2 2" xfId="678" xr:uid="{00000000-0005-0000-0000-00007C0D0000}"/>
    <cellStyle name="Comma 43 5 2 3" xfId="679" xr:uid="{00000000-0005-0000-0000-00007D0D0000}"/>
    <cellStyle name="Comma 43 5 3" xfId="680" xr:uid="{00000000-0005-0000-0000-00007E0D0000}"/>
    <cellStyle name="Comma 43 5 3 2" xfId="681" xr:uid="{00000000-0005-0000-0000-00007F0D0000}"/>
    <cellStyle name="Comma 43 5 4" xfId="682" xr:uid="{00000000-0005-0000-0000-0000800D0000}"/>
    <cellStyle name="Comma 43 5 4 2" xfId="683" xr:uid="{00000000-0005-0000-0000-0000810D0000}"/>
    <cellStyle name="Comma 43 5 5" xfId="684" xr:uid="{00000000-0005-0000-0000-0000820D0000}"/>
    <cellStyle name="Comma 43 6" xfId="685" xr:uid="{00000000-0005-0000-0000-0000830D0000}"/>
    <cellStyle name="Comma 43 6 2" xfId="686" xr:uid="{00000000-0005-0000-0000-0000840D0000}"/>
    <cellStyle name="Comma 43 6 2 2" xfId="687" xr:uid="{00000000-0005-0000-0000-0000850D0000}"/>
    <cellStyle name="Comma 43 6 2 2 2" xfId="688" xr:uid="{00000000-0005-0000-0000-0000860D0000}"/>
    <cellStyle name="Comma 43 6 2 3" xfId="689" xr:uid="{00000000-0005-0000-0000-0000870D0000}"/>
    <cellStyle name="Comma 43 6 3" xfId="690" xr:uid="{00000000-0005-0000-0000-0000880D0000}"/>
    <cellStyle name="Comma 43 6 3 2" xfId="691" xr:uid="{00000000-0005-0000-0000-0000890D0000}"/>
    <cellStyle name="Comma 43 6 4" xfId="692" xr:uid="{00000000-0005-0000-0000-00008A0D0000}"/>
    <cellStyle name="Comma 43 6 4 2" xfId="693" xr:uid="{00000000-0005-0000-0000-00008B0D0000}"/>
    <cellStyle name="Comma 43 6 5" xfId="694" xr:uid="{00000000-0005-0000-0000-00008C0D0000}"/>
    <cellStyle name="Comma 43 7" xfId="695" xr:uid="{00000000-0005-0000-0000-00008D0D0000}"/>
    <cellStyle name="Comma 43 7 2" xfId="696" xr:uid="{00000000-0005-0000-0000-00008E0D0000}"/>
    <cellStyle name="Comma 43 7 2 2" xfId="697" xr:uid="{00000000-0005-0000-0000-00008F0D0000}"/>
    <cellStyle name="Comma 43 7 2 2 2" xfId="698" xr:uid="{00000000-0005-0000-0000-0000900D0000}"/>
    <cellStyle name="Comma 43 7 2 3" xfId="699" xr:uid="{00000000-0005-0000-0000-0000910D0000}"/>
    <cellStyle name="Comma 43 7 3" xfId="700" xr:uid="{00000000-0005-0000-0000-0000920D0000}"/>
    <cellStyle name="Comma 43 7 3 2" xfId="701" xr:uid="{00000000-0005-0000-0000-0000930D0000}"/>
    <cellStyle name="Comma 43 7 4" xfId="702" xr:uid="{00000000-0005-0000-0000-0000940D0000}"/>
    <cellStyle name="Comma 43 8" xfId="703" xr:uid="{00000000-0005-0000-0000-0000950D0000}"/>
    <cellStyle name="Comma 43 8 2" xfId="704" xr:uid="{00000000-0005-0000-0000-0000960D0000}"/>
    <cellStyle name="Comma 43 8 2 2" xfId="705" xr:uid="{00000000-0005-0000-0000-0000970D0000}"/>
    <cellStyle name="Comma 43 8 2 2 2" xfId="706" xr:uid="{00000000-0005-0000-0000-0000980D0000}"/>
    <cellStyle name="Comma 43 8 2 3" xfId="707" xr:uid="{00000000-0005-0000-0000-0000990D0000}"/>
    <cellStyle name="Comma 43 8 3" xfId="708" xr:uid="{00000000-0005-0000-0000-00009A0D0000}"/>
    <cellStyle name="Comma 43 8 3 2" xfId="709" xr:uid="{00000000-0005-0000-0000-00009B0D0000}"/>
    <cellStyle name="Comma 43 8 4" xfId="710" xr:uid="{00000000-0005-0000-0000-00009C0D0000}"/>
    <cellStyle name="Comma 43 9" xfId="711" xr:uid="{00000000-0005-0000-0000-00009D0D0000}"/>
    <cellStyle name="Comma 43 9 2" xfId="712" xr:uid="{00000000-0005-0000-0000-00009E0D0000}"/>
    <cellStyle name="Comma 43 9 2 2" xfId="713" xr:uid="{00000000-0005-0000-0000-00009F0D0000}"/>
    <cellStyle name="Comma 43 9 3" xfId="714" xr:uid="{00000000-0005-0000-0000-0000A00D0000}"/>
    <cellStyle name="Comma 44" xfId="715" xr:uid="{00000000-0005-0000-0000-0000A10D0000}"/>
    <cellStyle name="Comma 44 10" xfId="716" xr:uid="{00000000-0005-0000-0000-0000A20D0000}"/>
    <cellStyle name="Comma 44 10 2" xfId="717" xr:uid="{00000000-0005-0000-0000-0000A30D0000}"/>
    <cellStyle name="Comma 44 11" xfId="718" xr:uid="{00000000-0005-0000-0000-0000A40D0000}"/>
    <cellStyle name="Comma 44 11 2" xfId="719" xr:uid="{00000000-0005-0000-0000-0000A50D0000}"/>
    <cellStyle name="Comma 44 12" xfId="720" xr:uid="{00000000-0005-0000-0000-0000A60D0000}"/>
    <cellStyle name="Comma 44 2" xfId="721" xr:uid="{00000000-0005-0000-0000-0000A70D0000}"/>
    <cellStyle name="Comma 44 2 2" xfId="722" xr:uid="{00000000-0005-0000-0000-0000A80D0000}"/>
    <cellStyle name="Comma 44 2 2 2" xfId="723" xr:uid="{00000000-0005-0000-0000-0000A90D0000}"/>
    <cellStyle name="Comma 44 2 2 2 2" xfId="724" xr:uid="{00000000-0005-0000-0000-0000AA0D0000}"/>
    <cellStyle name="Comma 44 2 2 3" xfId="725" xr:uid="{00000000-0005-0000-0000-0000AB0D0000}"/>
    <cellStyle name="Comma 44 2 3" xfId="726" xr:uid="{00000000-0005-0000-0000-0000AC0D0000}"/>
    <cellStyle name="Comma 44 2 3 2" xfId="727" xr:uid="{00000000-0005-0000-0000-0000AD0D0000}"/>
    <cellStyle name="Comma 44 2 4" xfId="728" xr:uid="{00000000-0005-0000-0000-0000AE0D0000}"/>
    <cellStyle name="Comma 44 2 4 2" xfId="729" xr:uid="{00000000-0005-0000-0000-0000AF0D0000}"/>
    <cellStyle name="Comma 44 2 5" xfId="730" xr:uid="{00000000-0005-0000-0000-0000B00D0000}"/>
    <cellStyle name="Comma 44 3" xfId="731" xr:uid="{00000000-0005-0000-0000-0000B10D0000}"/>
    <cellStyle name="Comma 44 3 2" xfId="732" xr:uid="{00000000-0005-0000-0000-0000B20D0000}"/>
    <cellStyle name="Comma 44 3 2 2" xfId="733" xr:uid="{00000000-0005-0000-0000-0000B30D0000}"/>
    <cellStyle name="Comma 44 3 2 2 2" xfId="734" xr:uid="{00000000-0005-0000-0000-0000B40D0000}"/>
    <cellStyle name="Comma 44 3 2 3" xfId="735" xr:uid="{00000000-0005-0000-0000-0000B50D0000}"/>
    <cellStyle name="Comma 44 3 3" xfId="736" xr:uid="{00000000-0005-0000-0000-0000B60D0000}"/>
    <cellStyle name="Comma 44 3 3 2" xfId="737" xr:uid="{00000000-0005-0000-0000-0000B70D0000}"/>
    <cellStyle name="Comma 44 3 4" xfId="738" xr:uid="{00000000-0005-0000-0000-0000B80D0000}"/>
    <cellStyle name="Comma 44 3 4 2" xfId="739" xr:uid="{00000000-0005-0000-0000-0000B90D0000}"/>
    <cellStyle name="Comma 44 3 5" xfId="740" xr:uid="{00000000-0005-0000-0000-0000BA0D0000}"/>
    <cellStyle name="Comma 44 4" xfId="741" xr:uid="{00000000-0005-0000-0000-0000BB0D0000}"/>
    <cellStyle name="Comma 44 4 2" xfId="742" xr:uid="{00000000-0005-0000-0000-0000BC0D0000}"/>
    <cellStyle name="Comma 44 4 2 2" xfId="743" xr:uid="{00000000-0005-0000-0000-0000BD0D0000}"/>
    <cellStyle name="Comma 44 4 2 2 2" xfId="744" xr:uid="{00000000-0005-0000-0000-0000BE0D0000}"/>
    <cellStyle name="Comma 44 4 2 3" xfId="745" xr:uid="{00000000-0005-0000-0000-0000BF0D0000}"/>
    <cellStyle name="Comma 44 4 3" xfId="746" xr:uid="{00000000-0005-0000-0000-0000C00D0000}"/>
    <cellStyle name="Comma 44 4 3 2" xfId="747" xr:uid="{00000000-0005-0000-0000-0000C10D0000}"/>
    <cellStyle name="Comma 44 4 4" xfId="748" xr:uid="{00000000-0005-0000-0000-0000C20D0000}"/>
    <cellStyle name="Comma 44 4 4 2" xfId="749" xr:uid="{00000000-0005-0000-0000-0000C30D0000}"/>
    <cellStyle name="Comma 44 4 5" xfId="750" xr:uid="{00000000-0005-0000-0000-0000C40D0000}"/>
    <cellStyle name="Comma 44 5" xfId="751" xr:uid="{00000000-0005-0000-0000-0000C50D0000}"/>
    <cellStyle name="Comma 44 5 2" xfId="752" xr:uid="{00000000-0005-0000-0000-0000C60D0000}"/>
    <cellStyle name="Comma 44 5 2 2" xfId="753" xr:uid="{00000000-0005-0000-0000-0000C70D0000}"/>
    <cellStyle name="Comma 44 5 2 2 2" xfId="754" xr:uid="{00000000-0005-0000-0000-0000C80D0000}"/>
    <cellStyle name="Comma 44 5 2 3" xfId="755" xr:uid="{00000000-0005-0000-0000-0000C90D0000}"/>
    <cellStyle name="Comma 44 5 3" xfId="756" xr:uid="{00000000-0005-0000-0000-0000CA0D0000}"/>
    <cellStyle name="Comma 44 5 3 2" xfId="757" xr:uid="{00000000-0005-0000-0000-0000CB0D0000}"/>
    <cellStyle name="Comma 44 5 4" xfId="758" xr:uid="{00000000-0005-0000-0000-0000CC0D0000}"/>
    <cellStyle name="Comma 44 5 4 2" xfId="759" xr:uid="{00000000-0005-0000-0000-0000CD0D0000}"/>
    <cellStyle name="Comma 44 5 5" xfId="760" xr:uid="{00000000-0005-0000-0000-0000CE0D0000}"/>
    <cellStyle name="Comma 44 6" xfId="761" xr:uid="{00000000-0005-0000-0000-0000CF0D0000}"/>
    <cellStyle name="Comma 44 6 2" xfId="762" xr:uid="{00000000-0005-0000-0000-0000D00D0000}"/>
    <cellStyle name="Comma 44 6 2 2" xfId="763" xr:uid="{00000000-0005-0000-0000-0000D10D0000}"/>
    <cellStyle name="Comma 44 6 2 2 2" xfId="764" xr:uid="{00000000-0005-0000-0000-0000D20D0000}"/>
    <cellStyle name="Comma 44 6 2 3" xfId="765" xr:uid="{00000000-0005-0000-0000-0000D30D0000}"/>
    <cellStyle name="Comma 44 6 3" xfId="766" xr:uid="{00000000-0005-0000-0000-0000D40D0000}"/>
    <cellStyle name="Comma 44 6 3 2" xfId="767" xr:uid="{00000000-0005-0000-0000-0000D50D0000}"/>
    <cellStyle name="Comma 44 6 4" xfId="768" xr:uid="{00000000-0005-0000-0000-0000D60D0000}"/>
    <cellStyle name="Comma 44 6 4 2" xfId="769" xr:uid="{00000000-0005-0000-0000-0000D70D0000}"/>
    <cellStyle name="Comma 44 6 5" xfId="770" xr:uid="{00000000-0005-0000-0000-0000D80D0000}"/>
    <cellStyle name="Comma 44 7" xfId="771" xr:uid="{00000000-0005-0000-0000-0000D90D0000}"/>
    <cellStyle name="Comma 44 7 2" xfId="772" xr:uid="{00000000-0005-0000-0000-0000DA0D0000}"/>
    <cellStyle name="Comma 44 7 2 2" xfId="773" xr:uid="{00000000-0005-0000-0000-0000DB0D0000}"/>
    <cellStyle name="Comma 44 7 2 2 2" xfId="774" xr:uid="{00000000-0005-0000-0000-0000DC0D0000}"/>
    <cellStyle name="Comma 44 7 2 3" xfId="775" xr:uid="{00000000-0005-0000-0000-0000DD0D0000}"/>
    <cellStyle name="Comma 44 7 3" xfId="776" xr:uid="{00000000-0005-0000-0000-0000DE0D0000}"/>
    <cellStyle name="Comma 44 7 3 2" xfId="777" xr:uid="{00000000-0005-0000-0000-0000DF0D0000}"/>
    <cellStyle name="Comma 44 7 4" xfId="778" xr:uid="{00000000-0005-0000-0000-0000E00D0000}"/>
    <cellStyle name="Comma 44 8" xfId="779" xr:uid="{00000000-0005-0000-0000-0000E10D0000}"/>
    <cellStyle name="Comma 44 8 2" xfId="780" xr:uid="{00000000-0005-0000-0000-0000E20D0000}"/>
    <cellStyle name="Comma 44 8 2 2" xfId="781" xr:uid="{00000000-0005-0000-0000-0000E30D0000}"/>
    <cellStyle name="Comma 44 8 2 2 2" xfId="782" xr:uid="{00000000-0005-0000-0000-0000E40D0000}"/>
    <cellStyle name="Comma 44 8 2 3" xfId="783" xr:uid="{00000000-0005-0000-0000-0000E50D0000}"/>
    <cellStyle name="Comma 44 8 3" xfId="784" xr:uid="{00000000-0005-0000-0000-0000E60D0000}"/>
    <cellStyle name="Comma 44 8 3 2" xfId="785" xr:uid="{00000000-0005-0000-0000-0000E70D0000}"/>
    <cellStyle name="Comma 44 8 4" xfId="786" xr:uid="{00000000-0005-0000-0000-0000E80D0000}"/>
    <cellStyle name="Comma 44 9" xfId="787" xr:uid="{00000000-0005-0000-0000-0000E90D0000}"/>
    <cellStyle name="Comma 44 9 2" xfId="788" xr:uid="{00000000-0005-0000-0000-0000EA0D0000}"/>
    <cellStyle name="Comma 44 9 2 2" xfId="789" xr:uid="{00000000-0005-0000-0000-0000EB0D0000}"/>
    <cellStyle name="Comma 44 9 3" xfId="790" xr:uid="{00000000-0005-0000-0000-0000EC0D0000}"/>
    <cellStyle name="Comma 45" xfId="791" xr:uid="{00000000-0005-0000-0000-0000ED0D0000}"/>
    <cellStyle name="Comma 45 10" xfId="792" xr:uid="{00000000-0005-0000-0000-0000EE0D0000}"/>
    <cellStyle name="Comma 45 10 2" xfId="793" xr:uid="{00000000-0005-0000-0000-0000EF0D0000}"/>
    <cellStyle name="Comma 45 11" xfId="794" xr:uid="{00000000-0005-0000-0000-0000F00D0000}"/>
    <cellStyle name="Comma 45 11 2" xfId="795" xr:uid="{00000000-0005-0000-0000-0000F10D0000}"/>
    <cellStyle name="Comma 45 12" xfId="796" xr:uid="{00000000-0005-0000-0000-0000F20D0000}"/>
    <cellStyle name="Comma 45 2" xfId="797" xr:uid="{00000000-0005-0000-0000-0000F30D0000}"/>
    <cellStyle name="Comma 45 2 2" xfId="798" xr:uid="{00000000-0005-0000-0000-0000F40D0000}"/>
    <cellStyle name="Comma 45 2 2 2" xfId="799" xr:uid="{00000000-0005-0000-0000-0000F50D0000}"/>
    <cellStyle name="Comma 45 2 2 2 2" xfId="800" xr:uid="{00000000-0005-0000-0000-0000F60D0000}"/>
    <cellStyle name="Comma 45 2 2 3" xfId="801" xr:uid="{00000000-0005-0000-0000-0000F70D0000}"/>
    <cellStyle name="Comma 45 2 3" xfId="802" xr:uid="{00000000-0005-0000-0000-0000F80D0000}"/>
    <cellStyle name="Comma 45 2 3 2" xfId="803" xr:uid="{00000000-0005-0000-0000-0000F90D0000}"/>
    <cellStyle name="Comma 45 2 4" xfId="804" xr:uid="{00000000-0005-0000-0000-0000FA0D0000}"/>
    <cellStyle name="Comma 45 2 4 2" xfId="805" xr:uid="{00000000-0005-0000-0000-0000FB0D0000}"/>
    <cellStyle name="Comma 45 2 5" xfId="806" xr:uid="{00000000-0005-0000-0000-0000FC0D0000}"/>
    <cellStyle name="Comma 45 3" xfId="807" xr:uid="{00000000-0005-0000-0000-0000FD0D0000}"/>
    <cellStyle name="Comma 45 3 2" xfId="808" xr:uid="{00000000-0005-0000-0000-0000FE0D0000}"/>
    <cellStyle name="Comma 45 3 2 2" xfId="809" xr:uid="{00000000-0005-0000-0000-0000FF0D0000}"/>
    <cellStyle name="Comma 45 3 2 2 2" xfId="810" xr:uid="{00000000-0005-0000-0000-0000000E0000}"/>
    <cellStyle name="Comma 45 3 2 3" xfId="811" xr:uid="{00000000-0005-0000-0000-0000010E0000}"/>
    <cellStyle name="Comma 45 3 3" xfId="812" xr:uid="{00000000-0005-0000-0000-0000020E0000}"/>
    <cellStyle name="Comma 45 3 3 2" xfId="813" xr:uid="{00000000-0005-0000-0000-0000030E0000}"/>
    <cellStyle name="Comma 45 3 4" xfId="814" xr:uid="{00000000-0005-0000-0000-0000040E0000}"/>
    <cellStyle name="Comma 45 3 4 2" xfId="815" xr:uid="{00000000-0005-0000-0000-0000050E0000}"/>
    <cellStyle name="Comma 45 3 5" xfId="816" xr:uid="{00000000-0005-0000-0000-0000060E0000}"/>
    <cellStyle name="Comma 45 4" xfId="817" xr:uid="{00000000-0005-0000-0000-0000070E0000}"/>
    <cellStyle name="Comma 45 4 2" xfId="818" xr:uid="{00000000-0005-0000-0000-0000080E0000}"/>
    <cellStyle name="Comma 45 4 2 2" xfId="819" xr:uid="{00000000-0005-0000-0000-0000090E0000}"/>
    <cellStyle name="Comma 45 4 2 2 2" xfId="820" xr:uid="{00000000-0005-0000-0000-00000A0E0000}"/>
    <cellStyle name="Comma 45 4 2 3" xfId="821" xr:uid="{00000000-0005-0000-0000-00000B0E0000}"/>
    <cellStyle name="Comma 45 4 3" xfId="822" xr:uid="{00000000-0005-0000-0000-00000C0E0000}"/>
    <cellStyle name="Comma 45 4 3 2" xfId="823" xr:uid="{00000000-0005-0000-0000-00000D0E0000}"/>
    <cellStyle name="Comma 45 4 4" xfId="824" xr:uid="{00000000-0005-0000-0000-00000E0E0000}"/>
    <cellStyle name="Comma 45 4 4 2" xfId="825" xr:uid="{00000000-0005-0000-0000-00000F0E0000}"/>
    <cellStyle name="Comma 45 4 5" xfId="826" xr:uid="{00000000-0005-0000-0000-0000100E0000}"/>
    <cellStyle name="Comma 45 5" xfId="827" xr:uid="{00000000-0005-0000-0000-0000110E0000}"/>
    <cellStyle name="Comma 45 5 2" xfId="828" xr:uid="{00000000-0005-0000-0000-0000120E0000}"/>
    <cellStyle name="Comma 45 5 2 2" xfId="829" xr:uid="{00000000-0005-0000-0000-0000130E0000}"/>
    <cellStyle name="Comma 45 5 2 2 2" xfId="830" xr:uid="{00000000-0005-0000-0000-0000140E0000}"/>
    <cellStyle name="Comma 45 5 2 3" xfId="831" xr:uid="{00000000-0005-0000-0000-0000150E0000}"/>
    <cellStyle name="Comma 45 5 3" xfId="832" xr:uid="{00000000-0005-0000-0000-0000160E0000}"/>
    <cellStyle name="Comma 45 5 3 2" xfId="833" xr:uid="{00000000-0005-0000-0000-0000170E0000}"/>
    <cellStyle name="Comma 45 5 4" xfId="834" xr:uid="{00000000-0005-0000-0000-0000180E0000}"/>
    <cellStyle name="Comma 45 5 4 2" xfId="835" xr:uid="{00000000-0005-0000-0000-0000190E0000}"/>
    <cellStyle name="Comma 45 5 5" xfId="836" xr:uid="{00000000-0005-0000-0000-00001A0E0000}"/>
    <cellStyle name="Comma 45 6" xfId="837" xr:uid="{00000000-0005-0000-0000-00001B0E0000}"/>
    <cellStyle name="Comma 45 6 2" xfId="838" xr:uid="{00000000-0005-0000-0000-00001C0E0000}"/>
    <cellStyle name="Comma 45 6 2 2" xfId="839" xr:uid="{00000000-0005-0000-0000-00001D0E0000}"/>
    <cellStyle name="Comma 45 6 2 2 2" xfId="840" xr:uid="{00000000-0005-0000-0000-00001E0E0000}"/>
    <cellStyle name="Comma 45 6 2 3" xfId="841" xr:uid="{00000000-0005-0000-0000-00001F0E0000}"/>
    <cellStyle name="Comma 45 6 3" xfId="842" xr:uid="{00000000-0005-0000-0000-0000200E0000}"/>
    <cellStyle name="Comma 45 6 3 2" xfId="843" xr:uid="{00000000-0005-0000-0000-0000210E0000}"/>
    <cellStyle name="Comma 45 6 4" xfId="844" xr:uid="{00000000-0005-0000-0000-0000220E0000}"/>
    <cellStyle name="Comma 45 6 4 2" xfId="845" xr:uid="{00000000-0005-0000-0000-0000230E0000}"/>
    <cellStyle name="Comma 45 6 5" xfId="846" xr:uid="{00000000-0005-0000-0000-0000240E0000}"/>
    <cellStyle name="Comma 45 7" xfId="847" xr:uid="{00000000-0005-0000-0000-0000250E0000}"/>
    <cellStyle name="Comma 45 7 2" xfId="848" xr:uid="{00000000-0005-0000-0000-0000260E0000}"/>
    <cellStyle name="Comma 45 7 2 2" xfId="849" xr:uid="{00000000-0005-0000-0000-0000270E0000}"/>
    <cellStyle name="Comma 45 7 2 2 2" xfId="850" xr:uid="{00000000-0005-0000-0000-0000280E0000}"/>
    <cellStyle name="Comma 45 7 2 3" xfId="851" xr:uid="{00000000-0005-0000-0000-0000290E0000}"/>
    <cellStyle name="Comma 45 7 3" xfId="852" xr:uid="{00000000-0005-0000-0000-00002A0E0000}"/>
    <cellStyle name="Comma 45 7 3 2" xfId="853" xr:uid="{00000000-0005-0000-0000-00002B0E0000}"/>
    <cellStyle name="Comma 45 7 4" xfId="854" xr:uid="{00000000-0005-0000-0000-00002C0E0000}"/>
    <cellStyle name="Comma 45 8" xfId="855" xr:uid="{00000000-0005-0000-0000-00002D0E0000}"/>
    <cellStyle name="Comma 45 8 2" xfId="856" xr:uid="{00000000-0005-0000-0000-00002E0E0000}"/>
    <cellStyle name="Comma 45 8 2 2" xfId="857" xr:uid="{00000000-0005-0000-0000-00002F0E0000}"/>
    <cellStyle name="Comma 45 8 2 2 2" xfId="858" xr:uid="{00000000-0005-0000-0000-0000300E0000}"/>
    <cellStyle name="Comma 45 8 2 3" xfId="859" xr:uid="{00000000-0005-0000-0000-0000310E0000}"/>
    <cellStyle name="Comma 45 8 3" xfId="860" xr:uid="{00000000-0005-0000-0000-0000320E0000}"/>
    <cellStyle name="Comma 45 8 3 2" xfId="861" xr:uid="{00000000-0005-0000-0000-0000330E0000}"/>
    <cellStyle name="Comma 45 8 4" xfId="862" xr:uid="{00000000-0005-0000-0000-0000340E0000}"/>
    <cellStyle name="Comma 45 9" xfId="863" xr:uid="{00000000-0005-0000-0000-0000350E0000}"/>
    <cellStyle name="Comma 45 9 2" xfId="864" xr:uid="{00000000-0005-0000-0000-0000360E0000}"/>
    <cellStyle name="Comma 45 9 2 2" xfId="865" xr:uid="{00000000-0005-0000-0000-0000370E0000}"/>
    <cellStyle name="Comma 45 9 3" xfId="866" xr:uid="{00000000-0005-0000-0000-0000380E0000}"/>
    <cellStyle name="Comma 46" xfId="867" xr:uid="{00000000-0005-0000-0000-0000390E0000}"/>
    <cellStyle name="Comma 46 10" xfId="868" xr:uid="{00000000-0005-0000-0000-00003A0E0000}"/>
    <cellStyle name="Comma 46 10 2" xfId="869" xr:uid="{00000000-0005-0000-0000-00003B0E0000}"/>
    <cellStyle name="Comma 46 11" xfId="870" xr:uid="{00000000-0005-0000-0000-00003C0E0000}"/>
    <cellStyle name="Comma 46 11 2" xfId="871" xr:uid="{00000000-0005-0000-0000-00003D0E0000}"/>
    <cellStyle name="Comma 46 12" xfId="872" xr:uid="{00000000-0005-0000-0000-00003E0E0000}"/>
    <cellStyle name="Comma 46 2" xfId="873" xr:uid="{00000000-0005-0000-0000-00003F0E0000}"/>
    <cellStyle name="Comma 46 2 2" xfId="874" xr:uid="{00000000-0005-0000-0000-0000400E0000}"/>
    <cellStyle name="Comma 46 2 2 2" xfId="875" xr:uid="{00000000-0005-0000-0000-0000410E0000}"/>
    <cellStyle name="Comma 46 2 2 2 2" xfId="876" xr:uid="{00000000-0005-0000-0000-0000420E0000}"/>
    <cellStyle name="Comma 46 2 2 3" xfId="877" xr:uid="{00000000-0005-0000-0000-0000430E0000}"/>
    <cellStyle name="Comma 46 2 3" xfId="878" xr:uid="{00000000-0005-0000-0000-0000440E0000}"/>
    <cellStyle name="Comma 46 2 3 2" xfId="879" xr:uid="{00000000-0005-0000-0000-0000450E0000}"/>
    <cellStyle name="Comma 46 2 4" xfId="880" xr:uid="{00000000-0005-0000-0000-0000460E0000}"/>
    <cellStyle name="Comma 46 2 4 2" xfId="881" xr:uid="{00000000-0005-0000-0000-0000470E0000}"/>
    <cellStyle name="Comma 46 2 5" xfId="882" xr:uid="{00000000-0005-0000-0000-0000480E0000}"/>
    <cellStyle name="Comma 46 3" xfId="883" xr:uid="{00000000-0005-0000-0000-0000490E0000}"/>
    <cellStyle name="Comma 46 3 2" xfId="884" xr:uid="{00000000-0005-0000-0000-00004A0E0000}"/>
    <cellStyle name="Comma 46 3 2 2" xfId="885" xr:uid="{00000000-0005-0000-0000-00004B0E0000}"/>
    <cellStyle name="Comma 46 3 2 2 2" xfId="886" xr:uid="{00000000-0005-0000-0000-00004C0E0000}"/>
    <cellStyle name="Comma 46 3 2 3" xfId="887" xr:uid="{00000000-0005-0000-0000-00004D0E0000}"/>
    <cellStyle name="Comma 46 3 3" xfId="888" xr:uid="{00000000-0005-0000-0000-00004E0E0000}"/>
    <cellStyle name="Comma 46 3 3 2" xfId="889" xr:uid="{00000000-0005-0000-0000-00004F0E0000}"/>
    <cellStyle name="Comma 46 3 4" xfId="890" xr:uid="{00000000-0005-0000-0000-0000500E0000}"/>
    <cellStyle name="Comma 46 3 4 2" xfId="891" xr:uid="{00000000-0005-0000-0000-0000510E0000}"/>
    <cellStyle name="Comma 46 3 5" xfId="892" xr:uid="{00000000-0005-0000-0000-0000520E0000}"/>
    <cellStyle name="Comma 46 4" xfId="893" xr:uid="{00000000-0005-0000-0000-0000530E0000}"/>
    <cellStyle name="Comma 46 4 2" xfId="894" xr:uid="{00000000-0005-0000-0000-0000540E0000}"/>
    <cellStyle name="Comma 46 4 2 2" xfId="895" xr:uid="{00000000-0005-0000-0000-0000550E0000}"/>
    <cellStyle name="Comma 46 4 2 2 2" xfId="896" xr:uid="{00000000-0005-0000-0000-0000560E0000}"/>
    <cellStyle name="Comma 46 4 2 3" xfId="897" xr:uid="{00000000-0005-0000-0000-0000570E0000}"/>
    <cellStyle name="Comma 46 4 3" xfId="898" xr:uid="{00000000-0005-0000-0000-0000580E0000}"/>
    <cellStyle name="Comma 46 4 3 2" xfId="899" xr:uid="{00000000-0005-0000-0000-0000590E0000}"/>
    <cellStyle name="Comma 46 4 4" xfId="900" xr:uid="{00000000-0005-0000-0000-00005A0E0000}"/>
    <cellStyle name="Comma 46 4 4 2" xfId="901" xr:uid="{00000000-0005-0000-0000-00005B0E0000}"/>
    <cellStyle name="Comma 46 4 5" xfId="902" xr:uid="{00000000-0005-0000-0000-00005C0E0000}"/>
    <cellStyle name="Comma 46 5" xfId="903" xr:uid="{00000000-0005-0000-0000-00005D0E0000}"/>
    <cellStyle name="Comma 46 5 2" xfId="904" xr:uid="{00000000-0005-0000-0000-00005E0E0000}"/>
    <cellStyle name="Comma 46 5 2 2" xfId="905" xr:uid="{00000000-0005-0000-0000-00005F0E0000}"/>
    <cellStyle name="Comma 46 5 2 2 2" xfId="906" xr:uid="{00000000-0005-0000-0000-0000600E0000}"/>
    <cellStyle name="Comma 46 5 2 3" xfId="907" xr:uid="{00000000-0005-0000-0000-0000610E0000}"/>
    <cellStyle name="Comma 46 5 3" xfId="908" xr:uid="{00000000-0005-0000-0000-0000620E0000}"/>
    <cellStyle name="Comma 46 5 3 2" xfId="909" xr:uid="{00000000-0005-0000-0000-0000630E0000}"/>
    <cellStyle name="Comma 46 5 4" xfId="910" xr:uid="{00000000-0005-0000-0000-0000640E0000}"/>
    <cellStyle name="Comma 46 5 4 2" xfId="911" xr:uid="{00000000-0005-0000-0000-0000650E0000}"/>
    <cellStyle name="Comma 46 5 5" xfId="912" xr:uid="{00000000-0005-0000-0000-0000660E0000}"/>
    <cellStyle name="Comma 46 6" xfId="913" xr:uid="{00000000-0005-0000-0000-0000670E0000}"/>
    <cellStyle name="Comma 46 6 2" xfId="914" xr:uid="{00000000-0005-0000-0000-0000680E0000}"/>
    <cellStyle name="Comma 46 6 2 2" xfId="915" xr:uid="{00000000-0005-0000-0000-0000690E0000}"/>
    <cellStyle name="Comma 46 6 2 2 2" xfId="916" xr:uid="{00000000-0005-0000-0000-00006A0E0000}"/>
    <cellStyle name="Comma 46 6 2 3" xfId="917" xr:uid="{00000000-0005-0000-0000-00006B0E0000}"/>
    <cellStyle name="Comma 46 6 3" xfId="918" xr:uid="{00000000-0005-0000-0000-00006C0E0000}"/>
    <cellStyle name="Comma 46 6 3 2" xfId="919" xr:uid="{00000000-0005-0000-0000-00006D0E0000}"/>
    <cellStyle name="Comma 46 6 4" xfId="920" xr:uid="{00000000-0005-0000-0000-00006E0E0000}"/>
    <cellStyle name="Comma 46 6 4 2" xfId="921" xr:uid="{00000000-0005-0000-0000-00006F0E0000}"/>
    <cellStyle name="Comma 46 6 5" xfId="922" xr:uid="{00000000-0005-0000-0000-0000700E0000}"/>
    <cellStyle name="Comma 46 7" xfId="923" xr:uid="{00000000-0005-0000-0000-0000710E0000}"/>
    <cellStyle name="Comma 46 7 2" xfId="924" xr:uid="{00000000-0005-0000-0000-0000720E0000}"/>
    <cellStyle name="Comma 46 7 2 2" xfId="925" xr:uid="{00000000-0005-0000-0000-0000730E0000}"/>
    <cellStyle name="Comma 46 7 2 2 2" xfId="926" xr:uid="{00000000-0005-0000-0000-0000740E0000}"/>
    <cellStyle name="Comma 46 7 2 3" xfId="927" xr:uid="{00000000-0005-0000-0000-0000750E0000}"/>
    <cellStyle name="Comma 46 7 3" xfId="928" xr:uid="{00000000-0005-0000-0000-0000760E0000}"/>
    <cellStyle name="Comma 46 7 3 2" xfId="929" xr:uid="{00000000-0005-0000-0000-0000770E0000}"/>
    <cellStyle name="Comma 46 7 4" xfId="930" xr:uid="{00000000-0005-0000-0000-0000780E0000}"/>
    <cellStyle name="Comma 46 8" xfId="931" xr:uid="{00000000-0005-0000-0000-0000790E0000}"/>
    <cellStyle name="Comma 46 8 2" xfId="932" xr:uid="{00000000-0005-0000-0000-00007A0E0000}"/>
    <cellStyle name="Comma 46 8 2 2" xfId="933" xr:uid="{00000000-0005-0000-0000-00007B0E0000}"/>
    <cellStyle name="Comma 46 8 2 2 2" xfId="934" xr:uid="{00000000-0005-0000-0000-00007C0E0000}"/>
    <cellStyle name="Comma 46 8 2 3" xfId="935" xr:uid="{00000000-0005-0000-0000-00007D0E0000}"/>
    <cellStyle name="Comma 46 8 3" xfId="936" xr:uid="{00000000-0005-0000-0000-00007E0E0000}"/>
    <cellStyle name="Comma 46 8 3 2" xfId="937" xr:uid="{00000000-0005-0000-0000-00007F0E0000}"/>
    <cellStyle name="Comma 46 8 4" xfId="938" xr:uid="{00000000-0005-0000-0000-0000800E0000}"/>
    <cellStyle name="Comma 46 9" xfId="939" xr:uid="{00000000-0005-0000-0000-0000810E0000}"/>
    <cellStyle name="Comma 46 9 2" xfId="940" xr:uid="{00000000-0005-0000-0000-0000820E0000}"/>
    <cellStyle name="Comma 46 9 2 2" xfId="941" xr:uid="{00000000-0005-0000-0000-0000830E0000}"/>
    <cellStyle name="Comma 46 9 3" xfId="942" xr:uid="{00000000-0005-0000-0000-0000840E0000}"/>
    <cellStyle name="Comma 47" xfId="943" xr:uid="{00000000-0005-0000-0000-0000850E0000}"/>
    <cellStyle name="Comma 47 10" xfId="944" xr:uid="{00000000-0005-0000-0000-0000860E0000}"/>
    <cellStyle name="Comma 47 10 2" xfId="945" xr:uid="{00000000-0005-0000-0000-0000870E0000}"/>
    <cellStyle name="Comma 47 11" xfId="946" xr:uid="{00000000-0005-0000-0000-0000880E0000}"/>
    <cellStyle name="Comma 47 11 2" xfId="947" xr:uid="{00000000-0005-0000-0000-0000890E0000}"/>
    <cellStyle name="Comma 47 12" xfId="948" xr:uid="{00000000-0005-0000-0000-00008A0E0000}"/>
    <cellStyle name="Comma 47 2" xfId="949" xr:uid="{00000000-0005-0000-0000-00008B0E0000}"/>
    <cellStyle name="Comma 47 2 2" xfId="950" xr:uid="{00000000-0005-0000-0000-00008C0E0000}"/>
    <cellStyle name="Comma 47 2 2 2" xfId="951" xr:uid="{00000000-0005-0000-0000-00008D0E0000}"/>
    <cellStyle name="Comma 47 2 2 2 2" xfId="952" xr:uid="{00000000-0005-0000-0000-00008E0E0000}"/>
    <cellStyle name="Comma 47 2 2 3" xfId="953" xr:uid="{00000000-0005-0000-0000-00008F0E0000}"/>
    <cellStyle name="Comma 47 2 3" xfId="954" xr:uid="{00000000-0005-0000-0000-0000900E0000}"/>
    <cellStyle name="Comma 47 2 3 2" xfId="955" xr:uid="{00000000-0005-0000-0000-0000910E0000}"/>
    <cellStyle name="Comma 47 2 4" xfId="956" xr:uid="{00000000-0005-0000-0000-0000920E0000}"/>
    <cellStyle name="Comma 47 2 4 2" xfId="957" xr:uid="{00000000-0005-0000-0000-0000930E0000}"/>
    <cellStyle name="Comma 47 2 5" xfId="958" xr:uid="{00000000-0005-0000-0000-0000940E0000}"/>
    <cellStyle name="Comma 47 3" xfId="959" xr:uid="{00000000-0005-0000-0000-0000950E0000}"/>
    <cellStyle name="Comma 47 3 2" xfId="960" xr:uid="{00000000-0005-0000-0000-0000960E0000}"/>
    <cellStyle name="Comma 47 3 2 2" xfId="961" xr:uid="{00000000-0005-0000-0000-0000970E0000}"/>
    <cellStyle name="Comma 47 3 2 2 2" xfId="962" xr:uid="{00000000-0005-0000-0000-0000980E0000}"/>
    <cellStyle name="Comma 47 3 2 3" xfId="963" xr:uid="{00000000-0005-0000-0000-0000990E0000}"/>
    <cellStyle name="Comma 47 3 3" xfId="964" xr:uid="{00000000-0005-0000-0000-00009A0E0000}"/>
    <cellStyle name="Comma 47 3 3 2" xfId="965" xr:uid="{00000000-0005-0000-0000-00009B0E0000}"/>
    <cellStyle name="Comma 47 3 4" xfId="966" xr:uid="{00000000-0005-0000-0000-00009C0E0000}"/>
    <cellStyle name="Comma 47 3 4 2" xfId="967" xr:uid="{00000000-0005-0000-0000-00009D0E0000}"/>
    <cellStyle name="Comma 47 3 5" xfId="968" xr:uid="{00000000-0005-0000-0000-00009E0E0000}"/>
    <cellStyle name="Comma 47 4" xfId="969" xr:uid="{00000000-0005-0000-0000-00009F0E0000}"/>
    <cellStyle name="Comma 47 4 2" xfId="970" xr:uid="{00000000-0005-0000-0000-0000A00E0000}"/>
    <cellStyle name="Comma 47 4 2 2" xfId="971" xr:uid="{00000000-0005-0000-0000-0000A10E0000}"/>
    <cellStyle name="Comma 47 4 2 2 2" xfId="972" xr:uid="{00000000-0005-0000-0000-0000A20E0000}"/>
    <cellStyle name="Comma 47 4 2 3" xfId="973" xr:uid="{00000000-0005-0000-0000-0000A30E0000}"/>
    <cellStyle name="Comma 47 4 3" xfId="974" xr:uid="{00000000-0005-0000-0000-0000A40E0000}"/>
    <cellStyle name="Comma 47 4 3 2" xfId="975" xr:uid="{00000000-0005-0000-0000-0000A50E0000}"/>
    <cellStyle name="Comma 47 4 4" xfId="976" xr:uid="{00000000-0005-0000-0000-0000A60E0000}"/>
    <cellStyle name="Comma 47 4 4 2" xfId="977" xr:uid="{00000000-0005-0000-0000-0000A70E0000}"/>
    <cellStyle name="Comma 47 4 5" xfId="978" xr:uid="{00000000-0005-0000-0000-0000A80E0000}"/>
    <cellStyle name="Comma 47 5" xfId="979" xr:uid="{00000000-0005-0000-0000-0000A90E0000}"/>
    <cellStyle name="Comma 47 5 2" xfId="980" xr:uid="{00000000-0005-0000-0000-0000AA0E0000}"/>
    <cellStyle name="Comma 47 5 2 2" xfId="981" xr:uid="{00000000-0005-0000-0000-0000AB0E0000}"/>
    <cellStyle name="Comma 47 5 2 2 2" xfId="982" xr:uid="{00000000-0005-0000-0000-0000AC0E0000}"/>
    <cellStyle name="Comma 47 5 2 3" xfId="983" xr:uid="{00000000-0005-0000-0000-0000AD0E0000}"/>
    <cellStyle name="Comma 47 5 3" xfId="984" xr:uid="{00000000-0005-0000-0000-0000AE0E0000}"/>
    <cellStyle name="Comma 47 5 3 2" xfId="985" xr:uid="{00000000-0005-0000-0000-0000AF0E0000}"/>
    <cellStyle name="Comma 47 5 4" xfId="986" xr:uid="{00000000-0005-0000-0000-0000B00E0000}"/>
    <cellStyle name="Comma 47 5 4 2" xfId="987" xr:uid="{00000000-0005-0000-0000-0000B10E0000}"/>
    <cellStyle name="Comma 47 5 5" xfId="988" xr:uid="{00000000-0005-0000-0000-0000B20E0000}"/>
    <cellStyle name="Comma 47 6" xfId="989" xr:uid="{00000000-0005-0000-0000-0000B30E0000}"/>
    <cellStyle name="Comma 47 6 2" xfId="990" xr:uid="{00000000-0005-0000-0000-0000B40E0000}"/>
    <cellStyle name="Comma 47 6 2 2" xfId="991" xr:uid="{00000000-0005-0000-0000-0000B50E0000}"/>
    <cellStyle name="Comma 47 6 2 2 2" xfId="992" xr:uid="{00000000-0005-0000-0000-0000B60E0000}"/>
    <cellStyle name="Comma 47 6 2 3" xfId="993" xr:uid="{00000000-0005-0000-0000-0000B70E0000}"/>
    <cellStyle name="Comma 47 6 3" xfId="994" xr:uid="{00000000-0005-0000-0000-0000B80E0000}"/>
    <cellStyle name="Comma 47 6 3 2" xfId="995" xr:uid="{00000000-0005-0000-0000-0000B90E0000}"/>
    <cellStyle name="Comma 47 6 4" xfId="996" xr:uid="{00000000-0005-0000-0000-0000BA0E0000}"/>
    <cellStyle name="Comma 47 6 4 2" xfId="997" xr:uid="{00000000-0005-0000-0000-0000BB0E0000}"/>
    <cellStyle name="Comma 47 6 5" xfId="998" xr:uid="{00000000-0005-0000-0000-0000BC0E0000}"/>
    <cellStyle name="Comma 47 7" xfId="999" xr:uid="{00000000-0005-0000-0000-0000BD0E0000}"/>
    <cellStyle name="Comma 47 7 2" xfId="1000" xr:uid="{00000000-0005-0000-0000-0000BE0E0000}"/>
    <cellStyle name="Comma 47 7 2 2" xfId="1001" xr:uid="{00000000-0005-0000-0000-0000BF0E0000}"/>
    <cellStyle name="Comma 47 7 2 2 2" xfId="1002" xr:uid="{00000000-0005-0000-0000-0000C00E0000}"/>
    <cellStyle name="Comma 47 7 2 3" xfId="1003" xr:uid="{00000000-0005-0000-0000-0000C10E0000}"/>
    <cellStyle name="Comma 47 7 3" xfId="1004" xr:uid="{00000000-0005-0000-0000-0000C20E0000}"/>
    <cellStyle name="Comma 47 7 3 2" xfId="1005" xr:uid="{00000000-0005-0000-0000-0000C30E0000}"/>
    <cellStyle name="Comma 47 7 4" xfId="1006" xr:uid="{00000000-0005-0000-0000-0000C40E0000}"/>
    <cellStyle name="Comma 47 8" xfId="1007" xr:uid="{00000000-0005-0000-0000-0000C50E0000}"/>
    <cellStyle name="Comma 47 8 2" xfId="1008" xr:uid="{00000000-0005-0000-0000-0000C60E0000}"/>
    <cellStyle name="Comma 47 8 2 2" xfId="1009" xr:uid="{00000000-0005-0000-0000-0000C70E0000}"/>
    <cellStyle name="Comma 47 8 2 2 2" xfId="1010" xr:uid="{00000000-0005-0000-0000-0000C80E0000}"/>
    <cellStyle name="Comma 47 8 2 3" xfId="1011" xr:uid="{00000000-0005-0000-0000-0000C90E0000}"/>
    <cellStyle name="Comma 47 8 3" xfId="1012" xr:uid="{00000000-0005-0000-0000-0000CA0E0000}"/>
    <cellStyle name="Comma 47 8 3 2" xfId="1013" xr:uid="{00000000-0005-0000-0000-0000CB0E0000}"/>
    <cellStyle name="Comma 47 8 4" xfId="1014" xr:uid="{00000000-0005-0000-0000-0000CC0E0000}"/>
    <cellStyle name="Comma 47 9" xfId="1015" xr:uid="{00000000-0005-0000-0000-0000CD0E0000}"/>
    <cellStyle name="Comma 47 9 2" xfId="1016" xr:uid="{00000000-0005-0000-0000-0000CE0E0000}"/>
    <cellStyle name="Comma 47 9 2 2" xfId="1017" xr:uid="{00000000-0005-0000-0000-0000CF0E0000}"/>
    <cellStyle name="Comma 47 9 3" xfId="1018" xr:uid="{00000000-0005-0000-0000-0000D00E0000}"/>
    <cellStyle name="Comma 48" xfId="1019" xr:uid="{00000000-0005-0000-0000-0000D10E0000}"/>
    <cellStyle name="Comma 48 10" xfId="1020" xr:uid="{00000000-0005-0000-0000-0000D20E0000}"/>
    <cellStyle name="Comma 48 10 2" xfId="1021" xr:uid="{00000000-0005-0000-0000-0000D30E0000}"/>
    <cellStyle name="Comma 48 11" xfId="1022" xr:uid="{00000000-0005-0000-0000-0000D40E0000}"/>
    <cellStyle name="Comma 48 11 2" xfId="1023" xr:uid="{00000000-0005-0000-0000-0000D50E0000}"/>
    <cellStyle name="Comma 48 12" xfId="1024" xr:uid="{00000000-0005-0000-0000-0000D60E0000}"/>
    <cellStyle name="Comma 48 2" xfId="1025" xr:uid="{00000000-0005-0000-0000-0000D70E0000}"/>
    <cellStyle name="Comma 48 2 2" xfId="1026" xr:uid="{00000000-0005-0000-0000-0000D80E0000}"/>
    <cellStyle name="Comma 48 2 2 2" xfId="1027" xr:uid="{00000000-0005-0000-0000-0000D90E0000}"/>
    <cellStyle name="Comma 48 2 2 2 2" xfId="1028" xr:uid="{00000000-0005-0000-0000-0000DA0E0000}"/>
    <cellStyle name="Comma 48 2 2 3" xfId="1029" xr:uid="{00000000-0005-0000-0000-0000DB0E0000}"/>
    <cellStyle name="Comma 48 2 3" xfId="1030" xr:uid="{00000000-0005-0000-0000-0000DC0E0000}"/>
    <cellStyle name="Comma 48 2 3 2" xfId="1031" xr:uid="{00000000-0005-0000-0000-0000DD0E0000}"/>
    <cellStyle name="Comma 48 2 4" xfId="1032" xr:uid="{00000000-0005-0000-0000-0000DE0E0000}"/>
    <cellStyle name="Comma 48 2 4 2" xfId="1033" xr:uid="{00000000-0005-0000-0000-0000DF0E0000}"/>
    <cellStyle name="Comma 48 2 5" xfId="1034" xr:uid="{00000000-0005-0000-0000-0000E00E0000}"/>
    <cellStyle name="Comma 48 3" xfId="1035" xr:uid="{00000000-0005-0000-0000-0000E10E0000}"/>
    <cellStyle name="Comma 48 3 2" xfId="1036" xr:uid="{00000000-0005-0000-0000-0000E20E0000}"/>
    <cellStyle name="Comma 48 3 2 2" xfId="1037" xr:uid="{00000000-0005-0000-0000-0000E30E0000}"/>
    <cellStyle name="Comma 48 3 2 2 2" xfId="1038" xr:uid="{00000000-0005-0000-0000-0000E40E0000}"/>
    <cellStyle name="Comma 48 3 2 3" xfId="1039" xr:uid="{00000000-0005-0000-0000-0000E50E0000}"/>
    <cellStyle name="Comma 48 3 3" xfId="1040" xr:uid="{00000000-0005-0000-0000-0000E60E0000}"/>
    <cellStyle name="Comma 48 3 3 2" xfId="1041" xr:uid="{00000000-0005-0000-0000-0000E70E0000}"/>
    <cellStyle name="Comma 48 3 4" xfId="1042" xr:uid="{00000000-0005-0000-0000-0000E80E0000}"/>
    <cellStyle name="Comma 48 3 4 2" xfId="1043" xr:uid="{00000000-0005-0000-0000-0000E90E0000}"/>
    <cellStyle name="Comma 48 3 5" xfId="1044" xr:uid="{00000000-0005-0000-0000-0000EA0E0000}"/>
    <cellStyle name="Comma 48 4" xfId="1045" xr:uid="{00000000-0005-0000-0000-0000EB0E0000}"/>
    <cellStyle name="Comma 48 4 2" xfId="1046" xr:uid="{00000000-0005-0000-0000-0000EC0E0000}"/>
    <cellStyle name="Comma 48 4 2 2" xfId="1047" xr:uid="{00000000-0005-0000-0000-0000ED0E0000}"/>
    <cellStyle name="Comma 48 4 2 2 2" xfId="1048" xr:uid="{00000000-0005-0000-0000-0000EE0E0000}"/>
    <cellStyle name="Comma 48 4 2 3" xfId="1049" xr:uid="{00000000-0005-0000-0000-0000EF0E0000}"/>
    <cellStyle name="Comma 48 4 3" xfId="1050" xr:uid="{00000000-0005-0000-0000-0000F00E0000}"/>
    <cellStyle name="Comma 48 4 3 2" xfId="1051" xr:uid="{00000000-0005-0000-0000-0000F10E0000}"/>
    <cellStyle name="Comma 48 4 4" xfId="1052" xr:uid="{00000000-0005-0000-0000-0000F20E0000}"/>
    <cellStyle name="Comma 48 4 4 2" xfId="1053" xr:uid="{00000000-0005-0000-0000-0000F30E0000}"/>
    <cellStyle name="Comma 48 4 5" xfId="1054" xr:uid="{00000000-0005-0000-0000-0000F40E0000}"/>
    <cellStyle name="Comma 48 5" xfId="1055" xr:uid="{00000000-0005-0000-0000-0000F50E0000}"/>
    <cellStyle name="Comma 48 5 2" xfId="1056" xr:uid="{00000000-0005-0000-0000-0000F60E0000}"/>
    <cellStyle name="Comma 48 5 2 2" xfId="1057" xr:uid="{00000000-0005-0000-0000-0000F70E0000}"/>
    <cellStyle name="Comma 48 5 2 2 2" xfId="1058" xr:uid="{00000000-0005-0000-0000-0000F80E0000}"/>
    <cellStyle name="Comma 48 5 2 3" xfId="1059" xr:uid="{00000000-0005-0000-0000-0000F90E0000}"/>
    <cellStyle name="Comma 48 5 3" xfId="1060" xr:uid="{00000000-0005-0000-0000-0000FA0E0000}"/>
    <cellStyle name="Comma 48 5 3 2" xfId="1061" xr:uid="{00000000-0005-0000-0000-0000FB0E0000}"/>
    <cellStyle name="Comma 48 5 4" xfId="1062" xr:uid="{00000000-0005-0000-0000-0000FC0E0000}"/>
    <cellStyle name="Comma 48 5 4 2" xfId="1063" xr:uid="{00000000-0005-0000-0000-0000FD0E0000}"/>
    <cellStyle name="Comma 48 5 5" xfId="1064" xr:uid="{00000000-0005-0000-0000-0000FE0E0000}"/>
    <cellStyle name="Comma 48 6" xfId="1065" xr:uid="{00000000-0005-0000-0000-0000FF0E0000}"/>
    <cellStyle name="Comma 48 6 2" xfId="1066" xr:uid="{00000000-0005-0000-0000-0000000F0000}"/>
    <cellStyle name="Comma 48 6 2 2" xfId="1067" xr:uid="{00000000-0005-0000-0000-0000010F0000}"/>
    <cellStyle name="Comma 48 6 2 2 2" xfId="1068" xr:uid="{00000000-0005-0000-0000-0000020F0000}"/>
    <cellStyle name="Comma 48 6 2 3" xfId="1069" xr:uid="{00000000-0005-0000-0000-0000030F0000}"/>
    <cellStyle name="Comma 48 6 3" xfId="1070" xr:uid="{00000000-0005-0000-0000-0000040F0000}"/>
    <cellStyle name="Comma 48 6 3 2" xfId="1071" xr:uid="{00000000-0005-0000-0000-0000050F0000}"/>
    <cellStyle name="Comma 48 6 4" xfId="1072" xr:uid="{00000000-0005-0000-0000-0000060F0000}"/>
    <cellStyle name="Comma 48 6 4 2" xfId="1073" xr:uid="{00000000-0005-0000-0000-0000070F0000}"/>
    <cellStyle name="Comma 48 6 5" xfId="1074" xr:uid="{00000000-0005-0000-0000-0000080F0000}"/>
    <cellStyle name="Comma 48 7" xfId="1075" xr:uid="{00000000-0005-0000-0000-0000090F0000}"/>
    <cellStyle name="Comma 48 7 2" xfId="1076" xr:uid="{00000000-0005-0000-0000-00000A0F0000}"/>
    <cellStyle name="Comma 48 7 2 2" xfId="1077" xr:uid="{00000000-0005-0000-0000-00000B0F0000}"/>
    <cellStyle name="Comma 48 7 2 2 2" xfId="1078" xr:uid="{00000000-0005-0000-0000-00000C0F0000}"/>
    <cellStyle name="Comma 48 7 2 3" xfId="1079" xr:uid="{00000000-0005-0000-0000-00000D0F0000}"/>
    <cellStyle name="Comma 48 7 3" xfId="1080" xr:uid="{00000000-0005-0000-0000-00000E0F0000}"/>
    <cellStyle name="Comma 48 7 3 2" xfId="1081" xr:uid="{00000000-0005-0000-0000-00000F0F0000}"/>
    <cellStyle name="Comma 48 7 4" xfId="1082" xr:uid="{00000000-0005-0000-0000-0000100F0000}"/>
    <cellStyle name="Comma 48 8" xfId="1083" xr:uid="{00000000-0005-0000-0000-0000110F0000}"/>
    <cellStyle name="Comma 48 8 2" xfId="1084" xr:uid="{00000000-0005-0000-0000-0000120F0000}"/>
    <cellStyle name="Comma 48 8 2 2" xfId="1085" xr:uid="{00000000-0005-0000-0000-0000130F0000}"/>
    <cellStyle name="Comma 48 8 2 2 2" xfId="1086" xr:uid="{00000000-0005-0000-0000-0000140F0000}"/>
    <cellStyle name="Comma 48 8 2 3" xfId="1087" xr:uid="{00000000-0005-0000-0000-0000150F0000}"/>
    <cellStyle name="Comma 48 8 3" xfId="1088" xr:uid="{00000000-0005-0000-0000-0000160F0000}"/>
    <cellStyle name="Comma 48 8 3 2" xfId="1089" xr:uid="{00000000-0005-0000-0000-0000170F0000}"/>
    <cellStyle name="Comma 48 8 4" xfId="1090" xr:uid="{00000000-0005-0000-0000-0000180F0000}"/>
    <cellStyle name="Comma 48 9" xfId="1091" xr:uid="{00000000-0005-0000-0000-0000190F0000}"/>
    <cellStyle name="Comma 48 9 2" xfId="1092" xr:uid="{00000000-0005-0000-0000-00001A0F0000}"/>
    <cellStyle name="Comma 48 9 2 2" xfId="1093" xr:uid="{00000000-0005-0000-0000-00001B0F0000}"/>
    <cellStyle name="Comma 48 9 3" xfId="1094" xr:uid="{00000000-0005-0000-0000-00001C0F0000}"/>
    <cellStyle name="Comma 49" xfId="1095" xr:uid="{00000000-0005-0000-0000-00001D0F0000}"/>
    <cellStyle name="Comma 49 10" xfId="1096" xr:uid="{00000000-0005-0000-0000-00001E0F0000}"/>
    <cellStyle name="Comma 49 10 2" xfId="1097" xr:uid="{00000000-0005-0000-0000-00001F0F0000}"/>
    <cellStyle name="Comma 49 11" xfId="1098" xr:uid="{00000000-0005-0000-0000-0000200F0000}"/>
    <cellStyle name="Comma 49 11 2" xfId="1099" xr:uid="{00000000-0005-0000-0000-0000210F0000}"/>
    <cellStyle name="Comma 49 12" xfId="1100" xr:uid="{00000000-0005-0000-0000-0000220F0000}"/>
    <cellStyle name="Comma 49 2" xfId="1101" xr:uid="{00000000-0005-0000-0000-0000230F0000}"/>
    <cellStyle name="Comma 49 2 2" xfId="1102" xr:uid="{00000000-0005-0000-0000-0000240F0000}"/>
    <cellStyle name="Comma 49 2 2 2" xfId="1103" xr:uid="{00000000-0005-0000-0000-0000250F0000}"/>
    <cellStyle name="Comma 49 2 2 2 2" xfId="1104" xr:uid="{00000000-0005-0000-0000-0000260F0000}"/>
    <cellStyle name="Comma 49 2 2 3" xfId="1105" xr:uid="{00000000-0005-0000-0000-0000270F0000}"/>
    <cellStyle name="Comma 49 2 3" xfId="1106" xr:uid="{00000000-0005-0000-0000-0000280F0000}"/>
    <cellStyle name="Comma 49 2 3 2" xfId="1107" xr:uid="{00000000-0005-0000-0000-0000290F0000}"/>
    <cellStyle name="Comma 49 2 4" xfId="1108" xr:uid="{00000000-0005-0000-0000-00002A0F0000}"/>
    <cellStyle name="Comma 49 2 4 2" xfId="1109" xr:uid="{00000000-0005-0000-0000-00002B0F0000}"/>
    <cellStyle name="Comma 49 2 5" xfId="1110" xr:uid="{00000000-0005-0000-0000-00002C0F0000}"/>
    <cellStyle name="Comma 49 3" xfId="1111" xr:uid="{00000000-0005-0000-0000-00002D0F0000}"/>
    <cellStyle name="Comma 49 3 2" xfId="1112" xr:uid="{00000000-0005-0000-0000-00002E0F0000}"/>
    <cellStyle name="Comma 49 3 2 2" xfId="1113" xr:uid="{00000000-0005-0000-0000-00002F0F0000}"/>
    <cellStyle name="Comma 49 3 2 2 2" xfId="1114" xr:uid="{00000000-0005-0000-0000-0000300F0000}"/>
    <cellStyle name="Comma 49 3 2 3" xfId="1115" xr:uid="{00000000-0005-0000-0000-0000310F0000}"/>
    <cellStyle name="Comma 49 3 3" xfId="1116" xr:uid="{00000000-0005-0000-0000-0000320F0000}"/>
    <cellStyle name="Comma 49 3 3 2" xfId="1117" xr:uid="{00000000-0005-0000-0000-0000330F0000}"/>
    <cellStyle name="Comma 49 3 4" xfId="1118" xr:uid="{00000000-0005-0000-0000-0000340F0000}"/>
    <cellStyle name="Comma 49 3 4 2" xfId="1119" xr:uid="{00000000-0005-0000-0000-0000350F0000}"/>
    <cellStyle name="Comma 49 3 5" xfId="1120" xr:uid="{00000000-0005-0000-0000-0000360F0000}"/>
    <cellStyle name="Comma 49 4" xfId="1121" xr:uid="{00000000-0005-0000-0000-0000370F0000}"/>
    <cellStyle name="Comma 49 4 2" xfId="1122" xr:uid="{00000000-0005-0000-0000-0000380F0000}"/>
    <cellStyle name="Comma 49 4 2 2" xfId="1123" xr:uid="{00000000-0005-0000-0000-0000390F0000}"/>
    <cellStyle name="Comma 49 4 2 2 2" xfId="1124" xr:uid="{00000000-0005-0000-0000-00003A0F0000}"/>
    <cellStyle name="Comma 49 4 2 3" xfId="1125" xr:uid="{00000000-0005-0000-0000-00003B0F0000}"/>
    <cellStyle name="Comma 49 4 3" xfId="1126" xr:uid="{00000000-0005-0000-0000-00003C0F0000}"/>
    <cellStyle name="Comma 49 4 3 2" xfId="1127" xr:uid="{00000000-0005-0000-0000-00003D0F0000}"/>
    <cellStyle name="Comma 49 4 4" xfId="1128" xr:uid="{00000000-0005-0000-0000-00003E0F0000}"/>
    <cellStyle name="Comma 49 4 4 2" xfId="1129" xr:uid="{00000000-0005-0000-0000-00003F0F0000}"/>
    <cellStyle name="Comma 49 4 5" xfId="1130" xr:uid="{00000000-0005-0000-0000-0000400F0000}"/>
    <cellStyle name="Comma 49 5" xfId="1131" xr:uid="{00000000-0005-0000-0000-0000410F0000}"/>
    <cellStyle name="Comma 49 5 2" xfId="1132" xr:uid="{00000000-0005-0000-0000-0000420F0000}"/>
    <cellStyle name="Comma 49 5 2 2" xfId="1133" xr:uid="{00000000-0005-0000-0000-0000430F0000}"/>
    <cellStyle name="Comma 49 5 2 2 2" xfId="1134" xr:uid="{00000000-0005-0000-0000-0000440F0000}"/>
    <cellStyle name="Comma 49 5 2 3" xfId="1135" xr:uid="{00000000-0005-0000-0000-0000450F0000}"/>
    <cellStyle name="Comma 49 5 3" xfId="1136" xr:uid="{00000000-0005-0000-0000-0000460F0000}"/>
    <cellStyle name="Comma 49 5 3 2" xfId="1137" xr:uid="{00000000-0005-0000-0000-0000470F0000}"/>
    <cellStyle name="Comma 49 5 4" xfId="1138" xr:uid="{00000000-0005-0000-0000-0000480F0000}"/>
    <cellStyle name="Comma 49 5 4 2" xfId="1139" xr:uid="{00000000-0005-0000-0000-0000490F0000}"/>
    <cellStyle name="Comma 49 5 5" xfId="1140" xr:uid="{00000000-0005-0000-0000-00004A0F0000}"/>
    <cellStyle name="Comma 49 6" xfId="1141" xr:uid="{00000000-0005-0000-0000-00004B0F0000}"/>
    <cellStyle name="Comma 49 6 2" xfId="1142" xr:uid="{00000000-0005-0000-0000-00004C0F0000}"/>
    <cellStyle name="Comma 49 6 2 2" xfId="1143" xr:uid="{00000000-0005-0000-0000-00004D0F0000}"/>
    <cellStyle name="Comma 49 6 2 2 2" xfId="1144" xr:uid="{00000000-0005-0000-0000-00004E0F0000}"/>
    <cellStyle name="Comma 49 6 2 3" xfId="1145" xr:uid="{00000000-0005-0000-0000-00004F0F0000}"/>
    <cellStyle name="Comma 49 6 3" xfId="1146" xr:uid="{00000000-0005-0000-0000-0000500F0000}"/>
    <cellStyle name="Comma 49 6 3 2" xfId="1147" xr:uid="{00000000-0005-0000-0000-0000510F0000}"/>
    <cellStyle name="Comma 49 6 4" xfId="1148" xr:uid="{00000000-0005-0000-0000-0000520F0000}"/>
    <cellStyle name="Comma 49 6 4 2" xfId="1149" xr:uid="{00000000-0005-0000-0000-0000530F0000}"/>
    <cellStyle name="Comma 49 6 5" xfId="1150" xr:uid="{00000000-0005-0000-0000-0000540F0000}"/>
    <cellStyle name="Comma 49 7" xfId="1151" xr:uid="{00000000-0005-0000-0000-0000550F0000}"/>
    <cellStyle name="Comma 49 7 2" xfId="1152" xr:uid="{00000000-0005-0000-0000-0000560F0000}"/>
    <cellStyle name="Comma 49 7 2 2" xfId="1153" xr:uid="{00000000-0005-0000-0000-0000570F0000}"/>
    <cellStyle name="Comma 49 7 2 2 2" xfId="1154" xr:uid="{00000000-0005-0000-0000-0000580F0000}"/>
    <cellStyle name="Comma 49 7 2 3" xfId="1155" xr:uid="{00000000-0005-0000-0000-0000590F0000}"/>
    <cellStyle name="Comma 49 7 3" xfId="1156" xr:uid="{00000000-0005-0000-0000-00005A0F0000}"/>
    <cellStyle name="Comma 49 7 3 2" xfId="1157" xr:uid="{00000000-0005-0000-0000-00005B0F0000}"/>
    <cellStyle name="Comma 49 7 4" xfId="1158" xr:uid="{00000000-0005-0000-0000-00005C0F0000}"/>
    <cellStyle name="Comma 49 8" xfId="1159" xr:uid="{00000000-0005-0000-0000-00005D0F0000}"/>
    <cellStyle name="Comma 49 8 2" xfId="1160" xr:uid="{00000000-0005-0000-0000-00005E0F0000}"/>
    <cellStyle name="Comma 49 8 2 2" xfId="1161" xr:uid="{00000000-0005-0000-0000-00005F0F0000}"/>
    <cellStyle name="Comma 49 8 2 2 2" xfId="1162" xr:uid="{00000000-0005-0000-0000-0000600F0000}"/>
    <cellStyle name="Comma 49 8 2 3" xfId="1163" xr:uid="{00000000-0005-0000-0000-0000610F0000}"/>
    <cellStyle name="Comma 49 8 3" xfId="1164" xr:uid="{00000000-0005-0000-0000-0000620F0000}"/>
    <cellStyle name="Comma 49 8 3 2" xfId="1165" xr:uid="{00000000-0005-0000-0000-0000630F0000}"/>
    <cellStyle name="Comma 49 8 4" xfId="1166" xr:uid="{00000000-0005-0000-0000-0000640F0000}"/>
    <cellStyle name="Comma 49 9" xfId="1167" xr:uid="{00000000-0005-0000-0000-0000650F0000}"/>
    <cellStyle name="Comma 49 9 2" xfId="1168" xr:uid="{00000000-0005-0000-0000-0000660F0000}"/>
    <cellStyle name="Comma 49 9 2 2" xfId="1169" xr:uid="{00000000-0005-0000-0000-0000670F0000}"/>
    <cellStyle name="Comma 49 9 3" xfId="1170" xr:uid="{00000000-0005-0000-0000-0000680F0000}"/>
    <cellStyle name="Comma 5" xfId="46" xr:uid="{00000000-0005-0000-0000-0000690F0000}"/>
    <cellStyle name="Comma 5 10" xfId="4494" xr:uid="{00000000-0005-0000-0000-00006A0F0000}"/>
    <cellStyle name="Comma 5 10 2" xfId="7598" xr:uid="{00000000-0005-0000-0000-00006B0F0000}"/>
    <cellStyle name="Comma 5 10 2 2" xfId="13791" xr:uid="{00000000-0005-0000-0000-00006C0F0000}"/>
    <cellStyle name="Comma 5 10 2 3" xfId="19943" xr:uid="{00000000-0005-0000-0000-00006D0F0000}"/>
    <cellStyle name="Comma 5 10 3" xfId="10725" xr:uid="{00000000-0005-0000-0000-00006E0F0000}"/>
    <cellStyle name="Comma 5 10 4" xfId="16877" xr:uid="{00000000-0005-0000-0000-00006F0F0000}"/>
    <cellStyle name="Comma 5 11" xfId="6063" xr:uid="{00000000-0005-0000-0000-0000700F0000}"/>
    <cellStyle name="Comma 5 11 2" xfId="12257" xr:uid="{00000000-0005-0000-0000-0000710F0000}"/>
    <cellStyle name="Comma 5 11 3" xfId="18409" xr:uid="{00000000-0005-0000-0000-0000720F0000}"/>
    <cellStyle name="Comma 5 12" xfId="9191" xr:uid="{00000000-0005-0000-0000-0000730F0000}"/>
    <cellStyle name="Comma 5 13" xfId="15343" xr:uid="{00000000-0005-0000-0000-0000740F0000}"/>
    <cellStyle name="Comma 5 14" xfId="179" xr:uid="{00000000-0005-0000-0000-0000750F0000}"/>
    <cellStyle name="Comma 5 15" xfId="21675" xr:uid="{00000000-0005-0000-0000-0000760F0000}"/>
    <cellStyle name="Comma 5 16" xfId="21676" xr:uid="{00000000-0005-0000-0000-0000770F0000}"/>
    <cellStyle name="Comma 5 17" xfId="21677" xr:uid="{00000000-0005-0000-0000-0000780F0000}"/>
    <cellStyle name="Comma 5 18" xfId="21678" xr:uid="{00000000-0005-0000-0000-0000790F0000}"/>
    <cellStyle name="Comma 5 19" xfId="21679" xr:uid="{00000000-0005-0000-0000-00007A0F0000}"/>
    <cellStyle name="Comma 5 2" xfId="194" xr:uid="{00000000-0005-0000-0000-00007B0F0000}"/>
    <cellStyle name="Comma 5 2 10" xfId="15349" xr:uid="{00000000-0005-0000-0000-00007C0F0000}"/>
    <cellStyle name="Comma 5 2 2" xfId="213" xr:uid="{00000000-0005-0000-0000-00007D0F0000}"/>
    <cellStyle name="Comma 5 2 2 2" xfId="3637" xr:uid="{00000000-0005-0000-0000-00007E0F0000}"/>
    <cellStyle name="Comma 5 2 2 2 2" xfId="4413" xr:uid="{00000000-0005-0000-0000-00007F0F0000}"/>
    <cellStyle name="Comma 5 2 2 2 2 2" xfId="6038" xr:uid="{00000000-0005-0000-0000-0000800F0000}"/>
    <cellStyle name="Comma 5 2 2 2 2 2 2" xfId="9124" xr:uid="{00000000-0005-0000-0000-0000810F0000}"/>
    <cellStyle name="Comma 5 2 2 2 2 2 2 2" xfId="15317" xr:uid="{00000000-0005-0000-0000-0000820F0000}"/>
    <cellStyle name="Comma 5 2 2 2 2 2 2 3" xfId="21469" xr:uid="{00000000-0005-0000-0000-0000830F0000}"/>
    <cellStyle name="Comma 5 2 2 2 2 2 3" xfId="12251" xr:uid="{00000000-0005-0000-0000-0000840F0000}"/>
    <cellStyle name="Comma 5 2 2 2 2 2 4" xfId="18403" xr:uid="{00000000-0005-0000-0000-0000850F0000}"/>
    <cellStyle name="Comma 5 2 2 2 2 3" xfId="7589" xr:uid="{00000000-0005-0000-0000-0000860F0000}"/>
    <cellStyle name="Comma 5 2 2 2 2 3 2" xfId="13783" xr:uid="{00000000-0005-0000-0000-0000870F0000}"/>
    <cellStyle name="Comma 5 2 2 2 2 3 3" xfId="19935" xr:uid="{00000000-0005-0000-0000-0000880F0000}"/>
    <cellStyle name="Comma 5 2 2 2 2 4" xfId="10717" xr:uid="{00000000-0005-0000-0000-0000890F0000}"/>
    <cellStyle name="Comma 5 2 2 2 2 5" xfId="16869" xr:uid="{00000000-0005-0000-0000-00008A0F0000}"/>
    <cellStyle name="Comma 5 2 2 2 3" xfId="5269" xr:uid="{00000000-0005-0000-0000-00008B0F0000}"/>
    <cellStyle name="Comma 5 2 2 2 3 2" xfId="8355" xr:uid="{00000000-0005-0000-0000-00008C0F0000}"/>
    <cellStyle name="Comma 5 2 2 2 3 2 2" xfId="14548" xr:uid="{00000000-0005-0000-0000-00008D0F0000}"/>
    <cellStyle name="Comma 5 2 2 2 3 2 3" xfId="20700" xr:uid="{00000000-0005-0000-0000-00008E0F0000}"/>
    <cellStyle name="Comma 5 2 2 2 3 3" xfId="11482" xr:uid="{00000000-0005-0000-0000-00008F0F0000}"/>
    <cellStyle name="Comma 5 2 2 2 3 4" xfId="17634" xr:uid="{00000000-0005-0000-0000-0000900F0000}"/>
    <cellStyle name="Comma 5 2 2 2 4" xfId="6820" xr:uid="{00000000-0005-0000-0000-0000910F0000}"/>
    <cellStyle name="Comma 5 2 2 2 4 2" xfId="13014" xr:uid="{00000000-0005-0000-0000-0000920F0000}"/>
    <cellStyle name="Comma 5 2 2 2 4 3" xfId="19166" xr:uid="{00000000-0005-0000-0000-0000930F0000}"/>
    <cellStyle name="Comma 5 2 2 2 5" xfId="9948" xr:uid="{00000000-0005-0000-0000-0000940F0000}"/>
    <cellStyle name="Comma 5 2 2 2 6" xfId="16100" xr:uid="{00000000-0005-0000-0000-0000950F0000}"/>
    <cellStyle name="Comma 5 2 2 3" xfId="1173" xr:uid="{00000000-0005-0000-0000-0000960F0000}"/>
    <cellStyle name="Comma 5 2 2 4" xfId="3673" xr:uid="{00000000-0005-0000-0000-0000970F0000}"/>
    <cellStyle name="Comma 5 2 2 4 2" xfId="5298" xr:uid="{00000000-0005-0000-0000-0000980F0000}"/>
    <cellStyle name="Comma 5 2 2 4 2 2" xfId="8384" xr:uid="{00000000-0005-0000-0000-0000990F0000}"/>
    <cellStyle name="Comma 5 2 2 4 2 2 2" xfId="14577" xr:uid="{00000000-0005-0000-0000-00009A0F0000}"/>
    <cellStyle name="Comma 5 2 2 4 2 2 3" xfId="20729" xr:uid="{00000000-0005-0000-0000-00009B0F0000}"/>
    <cellStyle name="Comma 5 2 2 4 2 3" xfId="11511" xr:uid="{00000000-0005-0000-0000-00009C0F0000}"/>
    <cellStyle name="Comma 5 2 2 4 2 4" xfId="17663" xr:uid="{00000000-0005-0000-0000-00009D0F0000}"/>
    <cellStyle name="Comma 5 2 2 4 3" xfId="6849" xr:uid="{00000000-0005-0000-0000-00009E0F0000}"/>
    <cellStyle name="Comma 5 2 2 4 3 2" xfId="13043" xr:uid="{00000000-0005-0000-0000-00009F0F0000}"/>
    <cellStyle name="Comma 5 2 2 4 3 3" xfId="19195" xr:uid="{00000000-0005-0000-0000-0000A00F0000}"/>
    <cellStyle name="Comma 5 2 2 4 4" xfId="9977" xr:uid="{00000000-0005-0000-0000-0000A10F0000}"/>
    <cellStyle name="Comma 5 2 2 4 5" xfId="16129" xr:uid="{00000000-0005-0000-0000-0000A20F0000}"/>
    <cellStyle name="Comma 5 2 2 5" xfId="4512" xr:uid="{00000000-0005-0000-0000-0000A30F0000}"/>
    <cellStyle name="Comma 5 2 2 5 2" xfId="7615" xr:uid="{00000000-0005-0000-0000-0000A40F0000}"/>
    <cellStyle name="Comma 5 2 2 5 2 2" xfId="13808" xr:uid="{00000000-0005-0000-0000-0000A50F0000}"/>
    <cellStyle name="Comma 5 2 2 5 2 3" xfId="19960" xr:uid="{00000000-0005-0000-0000-0000A60F0000}"/>
    <cellStyle name="Comma 5 2 2 5 3" xfId="10742" xr:uid="{00000000-0005-0000-0000-0000A70F0000}"/>
    <cellStyle name="Comma 5 2 2 5 4" xfId="16894" xr:uid="{00000000-0005-0000-0000-0000A80F0000}"/>
    <cellStyle name="Comma 5 2 2 6" xfId="6080" xr:uid="{00000000-0005-0000-0000-0000A90F0000}"/>
    <cellStyle name="Comma 5 2 2 6 2" xfId="12274" xr:uid="{00000000-0005-0000-0000-0000AA0F0000}"/>
    <cellStyle name="Comma 5 2 2 6 3" xfId="18426" xr:uid="{00000000-0005-0000-0000-0000AB0F0000}"/>
    <cellStyle name="Comma 5 2 2 7" xfId="9208" xr:uid="{00000000-0005-0000-0000-0000AC0F0000}"/>
    <cellStyle name="Comma 5 2 2 8" xfId="15360" xr:uid="{00000000-0005-0000-0000-0000AD0F0000}"/>
    <cellStyle name="Comma 5 2 3" xfId="1174" xr:uid="{00000000-0005-0000-0000-0000AE0F0000}"/>
    <cellStyle name="Comma 5 2 4" xfId="3620" xr:uid="{00000000-0005-0000-0000-0000AF0F0000}"/>
    <cellStyle name="Comma 5 2 4 2" xfId="4404" xr:uid="{00000000-0005-0000-0000-0000B00F0000}"/>
    <cellStyle name="Comma 5 2 4 2 2" xfId="6029" xr:uid="{00000000-0005-0000-0000-0000B10F0000}"/>
    <cellStyle name="Comma 5 2 4 2 2 2" xfId="9115" xr:uid="{00000000-0005-0000-0000-0000B20F0000}"/>
    <cellStyle name="Comma 5 2 4 2 2 2 2" xfId="15308" xr:uid="{00000000-0005-0000-0000-0000B30F0000}"/>
    <cellStyle name="Comma 5 2 4 2 2 2 3" xfId="21460" xr:uid="{00000000-0005-0000-0000-0000B40F0000}"/>
    <cellStyle name="Comma 5 2 4 2 2 3" xfId="12242" xr:uid="{00000000-0005-0000-0000-0000B50F0000}"/>
    <cellStyle name="Comma 5 2 4 2 2 4" xfId="18394" xr:uid="{00000000-0005-0000-0000-0000B60F0000}"/>
    <cellStyle name="Comma 5 2 4 2 3" xfId="7580" xr:uid="{00000000-0005-0000-0000-0000B70F0000}"/>
    <cellStyle name="Comma 5 2 4 2 3 2" xfId="13774" xr:uid="{00000000-0005-0000-0000-0000B80F0000}"/>
    <cellStyle name="Comma 5 2 4 2 3 3" xfId="19926" xr:uid="{00000000-0005-0000-0000-0000B90F0000}"/>
    <cellStyle name="Comma 5 2 4 2 4" xfId="10708" xr:uid="{00000000-0005-0000-0000-0000BA0F0000}"/>
    <cellStyle name="Comma 5 2 4 2 5" xfId="16860" xr:uid="{00000000-0005-0000-0000-0000BB0F0000}"/>
    <cellStyle name="Comma 5 2 4 3" xfId="5260" xr:uid="{00000000-0005-0000-0000-0000BC0F0000}"/>
    <cellStyle name="Comma 5 2 4 3 2" xfId="8346" xr:uid="{00000000-0005-0000-0000-0000BD0F0000}"/>
    <cellStyle name="Comma 5 2 4 3 2 2" xfId="14539" xr:uid="{00000000-0005-0000-0000-0000BE0F0000}"/>
    <cellStyle name="Comma 5 2 4 3 2 3" xfId="20691" xr:uid="{00000000-0005-0000-0000-0000BF0F0000}"/>
    <cellStyle name="Comma 5 2 4 3 3" xfId="11473" xr:uid="{00000000-0005-0000-0000-0000C00F0000}"/>
    <cellStyle name="Comma 5 2 4 3 4" xfId="17625" xr:uid="{00000000-0005-0000-0000-0000C10F0000}"/>
    <cellStyle name="Comma 5 2 4 4" xfId="6811" xr:uid="{00000000-0005-0000-0000-0000C20F0000}"/>
    <cellStyle name="Comma 5 2 4 4 2" xfId="13005" xr:uid="{00000000-0005-0000-0000-0000C30F0000}"/>
    <cellStyle name="Comma 5 2 4 4 3" xfId="19157" xr:uid="{00000000-0005-0000-0000-0000C40F0000}"/>
    <cellStyle name="Comma 5 2 4 5" xfId="9939" xr:uid="{00000000-0005-0000-0000-0000C50F0000}"/>
    <cellStyle name="Comma 5 2 4 6" xfId="16091" xr:uid="{00000000-0005-0000-0000-0000C60F0000}"/>
    <cellStyle name="Comma 5 2 5" xfId="1172" xr:uid="{00000000-0005-0000-0000-0000C70F0000}"/>
    <cellStyle name="Comma 5 2 6" xfId="3662" xr:uid="{00000000-0005-0000-0000-0000C80F0000}"/>
    <cellStyle name="Comma 5 2 6 2" xfId="5287" xr:uid="{00000000-0005-0000-0000-0000C90F0000}"/>
    <cellStyle name="Comma 5 2 6 2 2" xfId="8373" xr:uid="{00000000-0005-0000-0000-0000CA0F0000}"/>
    <cellStyle name="Comma 5 2 6 2 2 2" xfId="14566" xr:uid="{00000000-0005-0000-0000-0000CB0F0000}"/>
    <cellStyle name="Comma 5 2 6 2 2 3" xfId="20718" xr:uid="{00000000-0005-0000-0000-0000CC0F0000}"/>
    <cellStyle name="Comma 5 2 6 2 3" xfId="11500" xr:uid="{00000000-0005-0000-0000-0000CD0F0000}"/>
    <cellStyle name="Comma 5 2 6 2 4" xfId="17652" xr:uid="{00000000-0005-0000-0000-0000CE0F0000}"/>
    <cellStyle name="Comma 5 2 6 3" xfId="6838" xr:uid="{00000000-0005-0000-0000-0000CF0F0000}"/>
    <cellStyle name="Comma 5 2 6 3 2" xfId="13032" xr:uid="{00000000-0005-0000-0000-0000D00F0000}"/>
    <cellStyle name="Comma 5 2 6 3 3" xfId="19184" xr:uid="{00000000-0005-0000-0000-0000D10F0000}"/>
    <cellStyle name="Comma 5 2 6 4" xfId="9966" xr:uid="{00000000-0005-0000-0000-0000D20F0000}"/>
    <cellStyle name="Comma 5 2 6 5" xfId="16118" xr:uid="{00000000-0005-0000-0000-0000D30F0000}"/>
    <cellStyle name="Comma 5 2 7" xfId="4500" xr:uid="{00000000-0005-0000-0000-0000D40F0000}"/>
    <cellStyle name="Comma 5 2 7 2" xfId="7604" xr:uid="{00000000-0005-0000-0000-0000D50F0000}"/>
    <cellStyle name="Comma 5 2 7 2 2" xfId="13797" xr:uid="{00000000-0005-0000-0000-0000D60F0000}"/>
    <cellStyle name="Comma 5 2 7 2 3" xfId="19949" xr:uid="{00000000-0005-0000-0000-0000D70F0000}"/>
    <cellStyle name="Comma 5 2 7 3" xfId="10731" xr:uid="{00000000-0005-0000-0000-0000D80F0000}"/>
    <cellStyle name="Comma 5 2 7 4" xfId="16883" xr:uid="{00000000-0005-0000-0000-0000D90F0000}"/>
    <cellStyle name="Comma 5 2 8" xfId="6069" xr:uid="{00000000-0005-0000-0000-0000DA0F0000}"/>
    <cellStyle name="Comma 5 2 8 2" xfId="12263" xr:uid="{00000000-0005-0000-0000-0000DB0F0000}"/>
    <cellStyle name="Comma 5 2 8 3" xfId="18415" xr:uid="{00000000-0005-0000-0000-0000DC0F0000}"/>
    <cellStyle name="Comma 5 2 9" xfId="9197" xr:uid="{00000000-0005-0000-0000-0000DD0F0000}"/>
    <cellStyle name="Comma 5 20" xfId="21680" xr:uid="{00000000-0005-0000-0000-0000DE0F0000}"/>
    <cellStyle name="Comma 5 21" xfId="21681" xr:uid="{00000000-0005-0000-0000-0000DF0F0000}"/>
    <cellStyle name="Comma 5 22" xfId="21682" xr:uid="{00000000-0005-0000-0000-0000E00F0000}"/>
    <cellStyle name="Comma 5 23" xfId="21683" xr:uid="{00000000-0005-0000-0000-0000E10F0000}"/>
    <cellStyle name="Comma 5 24" xfId="21684" xr:uid="{00000000-0005-0000-0000-0000E20F0000}"/>
    <cellStyle name="Comma 5 25" xfId="21685" xr:uid="{00000000-0005-0000-0000-0000E30F0000}"/>
    <cellStyle name="Comma 5 26" xfId="21686" xr:uid="{00000000-0005-0000-0000-0000E40F0000}"/>
    <cellStyle name="Comma 5 27" xfId="21687" xr:uid="{00000000-0005-0000-0000-0000E50F0000}"/>
    <cellStyle name="Comma 5 28" xfId="21688" xr:uid="{00000000-0005-0000-0000-0000E60F0000}"/>
    <cellStyle name="Comma 5 3" xfId="207" xr:uid="{00000000-0005-0000-0000-0000E70F0000}"/>
    <cellStyle name="Comma 5 3 2" xfId="3632" xr:uid="{00000000-0005-0000-0000-0000E80F0000}"/>
    <cellStyle name="Comma 5 3 2 2" xfId="4408" xr:uid="{00000000-0005-0000-0000-0000E90F0000}"/>
    <cellStyle name="Comma 5 3 2 2 2" xfId="6033" xr:uid="{00000000-0005-0000-0000-0000EA0F0000}"/>
    <cellStyle name="Comma 5 3 2 2 2 2" xfId="9119" xr:uid="{00000000-0005-0000-0000-0000EB0F0000}"/>
    <cellStyle name="Comma 5 3 2 2 2 2 2" xfId="15312" xr:uid="{00000000-0005-0000-0000-0000EC0F0000}"/>
    <cellStyle name="Comma 5 3 2 2 2 2 3" xfId="21464" xr:uid="{00000000-0005-0000-0000-0000ED0F0000}"/>
    <cellStyle name="Comma 5 3 2 2 2 3" xfId="12246" xr:uid="{00000000-0005-0000-0000-0000EE0F0000}"/>
    <cellStyle name="Comma 5 3 2 2 2 4" xfId="18398" xr:uid="{00000000-0005-0000-0000-0000EF0F0000}"/>
    <cellStyle name="Comma 5 3 2 2 3" xfId="7584" xr:uid="{00000000-0005-0000-0000-0000F00F0000}"/>
    <cellStyle name="Comma 5 3 2 2 3 2" xfId="13778" xr:uid="{00000000-0005-0000-0000-0000F10F0000}"/>
    <cellStyle name="Comma 5 3 2 2 3 3" xfId="19930" xr:uid="{00000000-0005-0000-0000-0000F20F0000}"/>
    <cellStyle name="Comma 5 3 2 2 4" xfId="10712" xr:uid="{00000000-0005-0000-0000-0000F30F0000}"/>
    <cellStyle name="Comma 5 3 2 2 5" xfId="16864" xr:uid="{00000000-0005-0000-0000-0000F40F0000}"/>
    <cellStyle name="Comma 5 3 2 3" xfId="5264" xr:uid="{00000000-0005-0000-0000-0000F50F0000}"/>
    <cellStyle name="Comma 5 3 2 3 2" xfId="8350" xr:uid="{00000000-0005-0000-0000-0000F60F0000}"/>
    <cellStyle name="Comma 5 3 2 3 2 2" xfId="14543" xr:uid="{00000000-0005-0000-0000-0000F70F0000}"/>
    <cellStyle name="Comma 5 3 2 3 2 3" xfId="20695" xr:uid="{00000000-0005-0000-0000-0000F80F0000}"/>
    <cellStyle name="Comma 5 3 2 3 3" xfId="11477" xr:uid="{00000000-0005-0000-0000-0000F90F0000}"/>
    <cellStyle name="Comma 5 3 2 3 4" xfId="17629" xr:uid="{00000000-0005-0000-0000-0000FA0F0000}"/>
    <cellStyle name="Comma 5 3 2 4" xfId="6815" xr:uid="{00000000-0005-0000-0000-0000FB0F0000}"/>
    <cellStyle name="Comma 5 3 2 4 2" xfId="13009" xr:uid="{00000000-0005-0000-0000-0000FC0F0000}"/>
    <cellStyle name="Comma 5 3 2 4 3" xfId="19161" xr:uid="{00000000-0005-0000-0000-0000FD0F0000}"/>
    <cellStyle name="Comma 5 3 2 5" xfId="9943" xr:uid="{00000000-0005-0000-0000-0000FE0F0000}"/>
    <cellStyle name="Comma 5 3 2 6" xfId="16095" xr:uid="{00000000-0005-0000-0000-0000FF0F0000}"/>
    <cellStyle name="Comma 5 3 3" xfId="1175" xr:uid="{00000000-0005-0000-0000-000000100000}"/>
    <cellStyle name="Comma 5 3 4" xfId="3667" xr:uid="{00000000-0005-0000-0000-000001100000}"/>
    <cellStyle name="Comma 5 3 4 2" xfId="5292" xr:uid="{00000000-0005-0000-0000-000002100000}"/>
    <cellStyle name="Comma 5 3 4 2 2" xfId="8378" xr:uid="{00000000-0005-0000-0000-000003100000}"/>
    <cellStyle name="Comma 5 3 4 2 2 2" xfId="14571" xr:uid="{00000000-0005-0000-0000-000004100000}"/>
    <cellStyle name="Comma 5 3 4 2 2 3" xfId="20723" xr:uid="{00000000-0005-0000-0000-000005100000}"/>
    <cellStyle name="Comma 5 3 4 2 3" xfId="11505" xr:uid="{00000000-0005-0000-0000-000006100000}"/>
    <cellStyle name="Comma 5 3 4 2 4" xfId="17657" xr:uid="{00000000-0005-0000-0000-000007100000}"/>
    <cellStyle name="Comma 5 3 4 3" xfId="6843" xr:uid="{00000000-0005-0000-0000-000008100000}"/>
    <cellStyle name="Comma 5 3 4 3 2" xfId="13037" xr:uid="{00000000-0005-0000-0000-000009100000}"/>
    <cellStyle name="Comma 5 3 4 3 3" xfId="19189" xr:uid="{00000000-0005-0000-0000-00000A100000}"/>
    <cellStyle name="Comma 5 3 4 4" xfId="9971" xr:uid="{00000000-0005-0000-0000-00000B100000}"/>
    <cellStyle name="Comma 5 3 4 5" xfId="16123" xr:uid="{00000000-0005-0000-0000-00000C100000}"/>
    <cellStyle name="Comma 5 3 5" xfId="4506" xr:uid="{00000000-0005-0000-0000-00000D100000}"/>
    <cellStyle name="Comma 5 3 5 2" xfId="7609" xr:uid="{00000000-0005-0000-0000-00000E100000}"/>
    <cellStyle name="Comma 5 3 5 2 2" xfId="13802" xr:uid="{00000000-0005-0000-0000-00000F100000}"/>
    <cellStyle name="Comma 5 3 5 2 3" xfId="19954" xr:uid="{00000000-0005-0000-0000-000010100000}"/>
    <cellStyle name="Comma 5 3 5 3" xfId="10736" xr:uid="{00000000-0005-0000-0000-000011100000}"/>
    <cellStyle name="Comma 5 3 5 4" xfId="16888" xr:uid="{00000000-0005-0000-0000-000012100000}"/>
    <cellStyle name="Comma 5 3 6" xfId="6074" xr:uid="{00000000-0005-0000-0000-000013100000}"/>
    <cellStyle name="Comma 5 3 6 2" xfId="12268" xr:uid="{00000000-0005-0000-0000-000014100000}"/>
    <cellStyle name="Comma 5 3 6 3" xfId="18420" xr:uid="{00000000-0005-0000-0000-000015100000}"/>
    <cellStyle name="Comma 5 3 7" xfId="9202" xr:uid="{00000000-0005-0000-0000-000016100000}"/>
    <cellStyle name="Comma 5 3 8" xfId="15354" xr:uid="{00000000-0005-0000-0000-000017100000}"/>
    <cellStyle name="Comma 5 4" xfId="1176" xr:uid="{00000000-0005-0000-0000-000018100000}"/>
    <cellStyle name="Comma 5 5" xfId="1177" xr:uid="{00000000-0005-0000-0000-000019100000}"/>
    <cellStyle name="Comma 5 5 2" xfId="1178" xr:uid="{00000000-0005-0000-0000-00001A100000}"/>
    <cellStyle name="Comma 5 5 3" xfId="1179" xr:uid="{00000000-0005-0000-0000-00001B100000}"/>
    <cellStyle name="Comma 5 6" xfId="1180" xr:uid="{00000000-0005-0000-0000-00001C100000}"/>
    <cellStyle name="Comma 5 7" xfId="3612" xr:uid="{00000000-0005-0000-0000-00001D100000}"/>
    <cellStyle name="Comma 5 7 2" xfId="4400" xr:uid="{00000000-0005-0000-0000-00001E100000}"/>
    <cellStyle name="Comma 5 7 2 2" xfId="6025" xr:uid="{00000000-0005-0000-0000-00001F100000}"/>
    <cellStyle name="Comma 5 7 2 2 2" xfId="9111" xr:uid="{00000000-0005-0000-0000-000020100000}"/>
    <cellStyle name="Comma 5 7 2 2 2 2" xfId="15304" xr:uid="{00000000-0005-0000-0000-000021100000}"/>
    <cellStyle name="Comma 5 7 2 2 2 3" xfId="21456" xr:uid="{00000000-0005-0000-0000-000022100000}"/>
    <cellStyle name="Comma 5 7 2 2 3" xfId="12238" xr:uid="{00000000-0005-0000-0000-000023100000}"/>
    <cellStyle name="Comma 5 7 2 2 4" xfId="18390" xr:uid="{00000000-0005-0000-0000-000024100000}"/>
    <cellStyle name="Comma 5 7 2 3" xfId="7576" xr:uid="{00000000-0005-0000-0000-000025100000}"/>
    <cellStyle name="Comma 5 7 2 3 2" xfId="13770" xr:uid="{00000000-0005-0000-0000-000026100000}"/>
    <cellStyle name="Comma 5 7 2 3 3" xfId="19922" xr:uid="{00000000-0005-0000-0000-000027100000}"/>
    <cellStyle name="Comma 5 7 2 4" xfId="10704" xr:uid="{00000000-0005-0000-0000-000028100000}"/>
    <cellStyle name="Comma 5 7 2 5" xfId="16856" xr:uid="{00000000-0005-0000-0000-000029100000}"/>
    <cellStyle name="Comma 5 7 3" xfId="5256" xr:uid="{00000000-0005-0000-0000-00002A100000}"/>
    <cellStyle name="Comma 5 7 3 2" xfId="8342" xr:uid="{00000000-0005-0000-0000-00002B100000}"/>
    <cellStyle name="Comma 5 7 3 2 2" xfId="14535" xr:uid="{00000000-0005-0000-0000-00002C100000}"/>
    <cellStyle name="Comma 5 7 3 2 3" xfId="20687" xr:uid="{00000000-0005-0000-0000-00002D100000}"/>
    <cellStyle name="Comma 5 7 3 3" xfId="11469" xr:uid="{00000000-0005-0000-0000-00002E100000}"/>
    <cellStyle name="Comma 5 7 3 4" xfId="17621" xr:uid="{00000000-0005-0000-0000-00002F100000}"/>
    <cellStyle name="Comma 5 7 4" xfId="6807" xr:uid="{00000000-0005-0000-0000-000030100000}"/>
    <cellStyle name="Comma 5 7 4 2" xfId="13001" xr:uid="{00000000-0005-0000-0000-000031100000}"/>
    <cellStyle name="Comma 5 7 4 3" xfId="19153" xr:uid="{00000000-0005-0000-0000-000032100000}"/>
    <cellStyle name="Comma 5 7 5" xfId="9935" xr:uid="{00000000-0005-0000-0000-000033100000}"/>
    <cellStyle name="Comma 5 7 6" xfId="16087" xr:uid="{00000000-0005-0000-0000-000034100000}"/>
    <cellStyle name="Comma 5 8" xfId="1171" xr:uid="{00000000-0005-0000-0000-000035100000}"/>
    <cellStyle name="Comma 5 9" xfId="3656" xr:uid="{00000000-0005-0000-0000-000036100000}"/>
    <cellStyle name="Comma 5 9 2" xfId="5281" xr:uid="{00000000-0005-0000-0000-000037100000}"/>
    <cellStyle name="Comma 5 9 2 2" xfId="8367" xr:uid="{00000000-0005-0000-0000-000038100000}"/>
    <cellStyle name="Comma 5 9 2 2 2" xfId="14560" xr:uid="{00000000-0005-0000-0000-000039100000}"/>
    <cellStyle name="Comma 5 9 2 2 3" xfId="20712" xr:uid="{00000000-0005-0000-0000-00003A100000}"/>
    <cellStyle name="Comma 5 9 2 3" xfId="11494" xr:uid="{00000000-0005-0000-0000-00003B100000}"/>
    <cellStyle name="Comma 5 9 2 4" xfId="17646" xr:uid="{00000000-0005-0000-0000-00003C100000}"/>
    <cellStyle name="Comma 5 9 3" xfId="6832" xr:uid="{00000000-0005-0000-0000-00003D100000}"/>
    <cellStyle name="Comma 5 9 3 2" xfId="13026" xr:uid="{00000000-0005-0000-0000-00003E100000}"/>
    <cellStyle name="Comma 5 9 3 3" xfId="19178" xr:uid="{00000000-0005-0000-0000-00003F100000}"/>
    <cellStyle name="Comma 5 9 4" xfId="9960" xr:uid="{00000000-0005-0000-0000-000040100000}"/>
    <cellStyle name="Comma 5 9 5" xfId="16112" xr:uid="{00000000-0005-0000-0000-000041100000}"/>
    <cellStyle name="Comma 50" xfId="1181" xr:uid="{00000000-0005-0000-0000-000042100000}"/>
    <cellStyle name="Comma 50 10" xfId="1182" xr:uid="{00000000-0005-0000-0000-000043100000}"/>
    <cellStyle name="Comma 50 10 2" xfId="1183" xr:uid="{00000000-0005-0000-0000-000044100000}"/>
    <cellStyle name="Comma 50 11" xfId="1184" xr:uid="{00000000-0005-0000-0000-000045100000}"/>
    <cellStyle name="Comma 50 11 2" xfId="1185" xr:uid="{00000000-0005-0000-0000-000046100000}"/>
    <cellStyle name="Comma 50 12" xfId="1186" xr:uid="{00000000-0005-0000-0000-000047100000}"/>
    <cellStyle name="Comma 50 2" xfId="1187" xr:uid="{00000000-0005-0000-0000-000048100000}"/>
    <cellStyle name="Comma 50 2 2" xfId="1188" xr:uid="{00000000-0005-0000-0000-000049100000}"/>
    <cellStyle name="Comma 50 2 2 2" xfId="1189" xr:uid="{00000000-0005-0000-0000-00004A100000}"/>
    <cellStyle name="Comma 50 2 2 2 2" xfId="1190" xr:uid="{00000000-0005-0000-0000-00004B100000}"/>
    <cellStyle name="Comma 50 2 2 3" xfId="1191" xr:uid="{00000000-0005-0000-0000-00004C100000}"/>
    <cellStyle name="Comma 50 2 3" xfId="1192" xr:uid="{00000000-0005-0000-0000-00004D100000}"/>
    <cellStyle name="Comma 50 2 3 2" xfId="1193" xr:uid="{00000000-0005-0000-0000-00004E100000}"/>
    <cellStyle name="Comma 50 2 4" xfId="1194" xr:uid="{00000000-0005-0000-0000-00004F100000}"/>
    <cellStyle name="Comma 50 2 4 2" xfId="1195" xr:uid="{00000000-0005-0000-0000-000050100000}"/>
    <cellStyle name="Comma 50 2 5" xfId="1196" xr:uid="{00000000-0005-0000-0000-000051100000}"/>
    <cellStyle name="Comma 50 3" xfId="1197" xr:uid="{00000000-0005-0000-0000-000052100000}"/>
    <cellStyle name="Comma 50 3 2" xfId="1198" xr:uid="{00000000-0005-0000-0000-000053100000}"/>
    <cellStyle name="Comma 50 3 2 2" xfId="1199" xr:uid="{00000000-0005-0000-0000-000054100000}"/>
    <cellStyle name="Comma 50 3 2 2 2" xfId="1200" xr:uid="{00000000-0005-0000-0000-000055100000}"/>
    <cellStyle name="Comma 50 3 2 3" xfId="1201" xr:uid="{00000000-0005-0000-0000-000056100000}"/>
    <cellStyle name="Comma 50 3 3" xfId="1202" xr:uid="{00000000-0005-0000-0000-000057100000}"/>
    <cellStyle name="Comma 50 3 3 2" xfId="1203" xr:uid="{00000000-0005-0000-0000-000058100000}"/>
    <cellStyle name="Comma 50 3 4" xfId="1204" xr:uid="{00000000-0005-0000-0000-000059100000}"/>
    <cellStyle name="Comma 50 3 4 2" xfId="1205" xr:uid="{00000000-0005-0000-0000-00005A100000}"/>
    <cellStyle name="Comma 50 3 5" xfId="1206" xr:uid="{00000000-0005-0000-0000-00005B100000}"/>
    <cellStyle name="Comma 50 4" xfId="1207" xr:uid="{00000000-0005-0000-0000-00005C100000}"/>
    <cellStyle name="Comma 50 4 2" xfId="1208" xr:uid="{00000000-0005-0000-0000-00005D100000}"/>
    <cellStyle name="Comma 50 4 2 2" xfId="1209" xr:uid="{00000000-0005-0000-0000-00005E100000}"/>
    <cellStyle name="Comma 50 4 2 2 2" xfId="1210" xr:uid="{00000000-0005-0000-0000-00005F100000}"/>
    <cellStyle name="Comma 50 4 2 3" xfId="1211" xr:uid="{00000000-0005-0000-0000-000060100000}"/>
    <cellStyle name="Comma 50 4 3" xfId="1212" xr:uid="{00000000-0005-0000-0000-000061100000}"/>
    <cellStyle name="Comma 50 4 3 2" xfId="1213" xr:uid="{00000000-0005-0000-0000-000062100000}"/>
    <cellStyle name="Comma 50 4 4" xfId="1214" xr:uid="{00000000-0005-0000-0000-000063100000}"/>
    <cellStyle name="Comma 50 4 4 2" xfId="1215" xr:uid="{00000000-0005-0000-0000-000064100000}"/>
    <cellStyle name="Comma 50 4 5" xfId="1216" xr:uid="{00000000-0005-0000-0000-000065100000}"/>
    <cellStyle name="Comma 50 5" xfId="1217" xr:uid="{00000000-0005-0000-0000-000066100000}"/>
    <cellStyle name="Comma 50 5 2" xfId="1218" xr:uid="{00000000-0005-0000-0000-000067100000}"/>
    <cellStyle name="Comma 50 5 2 2" xfId="1219" xr:uid="{00000000-0005-0000-0000-000068100000}"/>
    <cellStyle name="Comma 50 5 2 2 2" xfId="1220" xr:uid="{00000000-0005-0000-0000-000069100000}"/>
    <cellStyle name="Comma 50 5 2 3" xfId="1221" xr:uid="{00000000-0005-0000-0000-00006A100000}"/>
    <cellStyle name="Comma 50 5 3" xfId="1222" xr:uid="{00000000-0005-0000-0000-00006B100000}"/>
    <cellStyle name="Comma 50 5 3 2" xfId="1223" xr:uid="{00000000-0005-0000-0000-00006C100000}"/>
    <cellStyle name="Comma 50 5 4" xfId="1224" xr:uid="{00000000-0005-0000-0000-00006D100000}"/>
    <cellStyle name="Comma 50 5 4 2" xfId="1225" xr:uid="{00000000-0005-0000-0000-00006E100000}"/>
    <cellStyle name="Comma 50 5 5" xfId="1226" xr:uid="{00000000-0005-0000-0000-00006F100000}"/>
    <cellStyle name="Comma 50 6" xfId="1227" xr:uid="{00000000-0005-0000-0000-000070100000}"/>
    <cellStyle name="Comma 50 6 2" xfId="1228" xr:uid="{00000000-0005-0000-0000-000071100000}"/>
    <cellStyle name="Comma 50 6 2 2" xfId="1229" xr:uid="{00000000-0005-0000-0000-000072100000}"/>
    <cellStyle name="Comma 50 6 2 2 2" xfId="1230" xr:uid="{00000000-0005-0000-0000-000073100000}"/>
    <cellStyle name="Comma 50 6 2 3" xfId="1231" xr:uid="{00000000-0005-0000-0000-000074100000}"/>
    <cellStyle name="Comma 50 6 3" xfId="1232" xr:uid="{00000000-0005-0000-0000-000075100000}"/>
    <cellStyle name="Comma 50 6 3 2" xfId="1233" xr:uid="{00000000-0005-0000-0000-000076100000}"/>
    <cellStyle name="Comma 50 6 4" xfId="1234" xr:uid="{00000000-0005-0000-0000-000077100000}"/>
    <cellStyle name="Comma 50 6 4 2" xfId="1235" xr:uid="{00000000-0005-0000-0000-000078100000}"/>
    <cellStyle name="Comma 50 6 5" xfId="1236" xr:uid="{00000000-0005-0000-0000-000079100000}"/>
    <cellStyle name="Comma 50 7" xfId="1237" xr:uid="{00000000-0005-0000-0000-00007A100000}"/>
    <cellStyle name="Comma 50 7 2" xfId="1238" xr:uid="{00000000-0005-0000-0000-00007B100000}"/>
    <cellStyle name="Comma 50 7 2 2" xfId="1239" xr:uid="{00000000-0005-0000-0000-00007C100000}"/>
    <cellStyle name="Comma 50 7 2 2 2" xfId="1240" xr:uid="{00000000-0005-0000-0000-00007D100000}"/>
    <cellStyle name="Comma 50 7 2 3" xfId="1241" xr:uid="{00000000-0005-0000-0000-00007E100000}"/>
    <cellStyle name="Comma 50 7 3" xfId="1242" xr:uid="{00000000-0005-0000-0000-00007F100000}"/>
    <cellStyle name="Comma 50 7 3 2" xfId="1243" xr:uid="{00000000-0005-0000-0000-000080100000}"/>
    <cellStyle name="Comma 50 7 4" xfId="1244" xr:uid="{00000000-0005-0000-0000-000081100000}"/>
    <cellStyle name="Comma 50 8" xfId="1245" xr:uid="{00000000-0005-0000-0000-000082100000}"/>
    <cellStyle name="Comma 50 8 2" xfId="1246" xr:uid="{00000000-0005-0000-0000-000083100000}"/>
    <cellStyle name="Comma 50 8 2 2" xfId="1247" xr:uid="{00000000-0005-0000-0000-000084100000}"/>
    <cellStyle name="Comma 50 8 2 2 2" xfId="1248" xr:uid="{00000000-0005-0000-0000-000085100000}"/>
    <cellStyle name="Comma 50 8 2 3" xfId="1249" xr:uid="{00000000-0005-0000-0000-000086100000}"/>
    <cellStyle name="Comma 50 8 3" xfId="1250" xr:uid="{00000000-0005-0000-0000-000087100000}"/>
    <cellStyle name="Comma 50 8 3 2" xfId="1251" xr:uid="{00000000-0005-0000-0000-000088100000}"/>
    <cellStyle name="Comma 50 8 4" xfId="1252" xr:uid="{00000000-0005-0000-0000-000089100000}"/>
    <cellStyle name="Comma 50 9" xfId="1253" xr:uid="{00000000-0005-0000-0000-00008A100000}"/>
    <cellStyle name="Comma 50 9 2" xfId="1254" xr:uid="{00000000-0005-0000-0000-00008B100000}"/>
    <cellStyle name="Comma 50 9 2 2" xfId="1255" xr:uid="{00000000-0005-0000-0000-00008C100000}"/>
    <cellStyle name="Comma 50 9 3" xfId="1256" xr:uid="{00000000-0005-0000-0000-00008D100000}"/>
    <cellStyle name="Comma 51" xfId="1257" xr:uid="{00000000-0005-0000-0000-00008E100000}"/>
    <cellStyle name="Comma 51 10" xfId="1258" xr:uid="{00000000-0005-0000-0000-00008F100000}"/>
    <cellStyle name="Comma 51 10 2" xfId="1259" xr:uid="{00000000-0005-0000-0000-000090100000}"/>
    <cellStyle name="Comma 51 11" xfId="1260" xr:uid="{00000000-0005-0000-0000-000091100000}"/>
    <cellStyle name="Comma 51 11 2" xfId="1261" xr:uid="{00000000-0005-0000-0000-000092100000}"/>
    <cellStyle name="Comma 51 12" xfId="1262" xr:uid="{00000000-0005-0000-0000-000093100000}"/>
    <cellStyle name="Comma 51 2" xfId="1263" xr:uid="{00000000-0005-0000-0000-000094100000}"/>
    <cellStyle name="Comma 51 2 2" xfId="1264" xr:uid="{00000000-0005-0000-0000-000095100000}"/>
    <cellStyle name="Comma 51 2 2 2" xfId="1265" xr:uid="{00000000-0005-0000-0000-000096100000}"/>
    <cellStyle name="Comma 51 2 2 2 2" xfId="1266" xr:uid="{00000000-0005-0000-0000-000097100000}"/>
    <cellStyle name="Comma 51 2 2 3" xfId="1267" xr:uid="{00000000-0005-0000-0000-000098100000}"/>
    <cellStyle name="Comma 51 2 3" xfId="1268" xr:uid="{00000000-0005-0000-0000-000099100000}"/>
    <cellStyle name="Comma 51 2 3 2" xfId="1269" xr:uid="{00000000-0005-0000-0000-00009A100000}"/>
    <cellStyle name="Comma 51 2 4" xfId="1270" xr:uid="{00000000-0005-0000-0000-00009B100000}"/>
    <cellStyle name="Comma 51 2 4 2" xfId="1271" xr:uid="{00000000-0005-0000-0000-00009C100000}"/>
    <cellStyle name="Comma 51 2 5" xfId="1272" xr:uid="{00000000-0005-0000-0000-00009D100000}"/>
    <cellStyle name="Comma 51 3" xfId="1273" xr:uid="{00000000-0005-0000-0000-00009E100000}"/>
    <cellStyle name="Comma 51 3 2" xfId="1274" xr:uid="{00000000-0005-0000-0000-00009F100000}"/>
    <cellStyle name="Comma 51 3 2 2" xfId="1275" xr:uid="{00000000-0005-0000-0000-0000A0100000}"/>
    <cellStyle name="Comma 51 3 2 2 2" xfId="1276" xr:uid="{00000000-0005-0000-0000-0000A1100000}"/>
    <cellStyle name="Comma 51 3 2 3" xfId="1277" xr:uid="{00000000-0005-0000-0000-0000A2100000}"/>
    <cellStyle name="Comma 51 3 3" xfId="1278" xr:uid="{00000000-0005-0000-0000-0000A3100000}"/>
    <cellStyle name="Comma 51 3 3 2" xfId="1279" xr:uid="{00000000-0005-0000-0000-0000A4100000}"/>
    <cellStyle name="Comma 51 3 4" xfId="1280" xr:uid="{00000000-0005-0000-0000-0000A5100000}"/>
    <cellStyle name="Comma 51 3 4 2" xfId="1281" xr:uid="{00000000-0005-0000-0000-0000A6100000}"/>
    <cellStyle name="Comma 51 3 5" xfId="1282" xr:uid="{00000000-0005-0000-0000-0000A7100000}"/>
    <cellStyle name="Comma 51 4" xfId="1283" xr:uid="{00000000-0005-0000-0000-0000A8100000}"/>
    <cellStyle name="Comma 51 4 2" xfId="1284" xr:uid="{00000000-0005-0000-0000-0000A9100000}"/>
    <cellStyle name="Comma 51 4 2 2" xfId="1285" xr:uid="{00000000-0005-0000-0000-0000AA100000}"/>
    <cellStyle name="Comma 51 4 2 2 2" xfId="1286" xr:uid="{00000000-0005-0000-0000-0000AB100000}"/>
    <cellStyle name="Comma 51 4 2 3" xfId="1287" xr:uid="{00000000-0005-0000-0000-0000AC100000}"/>
    <cellStyle name="Comma 51 4 3" xfId="1288" xr:uid="{00000000-0005-0000-0000-0000AD100000}"/>
    <cellStyle name="Comma 51 4 3 2" xfId="1289" xr:uid="{00000000-0005-0000-0000-0000AE100000}"/>
    <cellStyle name="Comma 51 4 4" xfId="1290" xr:uid="{00000000-0005-0000-0000-0000AF100000}"/>
    <cellStyle name="Comma 51 4 4 2" xfId="1291" xr:uid="{00000000-0005-0000-0000-0000B0100000}"/>
    <cellStyle name="Comma 51 4 5" xfId="1292" xr:uid="{00000000-0005-0000-0000-0000B1100000}"/>
    <cellStyle name="Comma 51 5" xfId="1293" xr:uid="{00000000-0005-0000-0000-0000B2100000}"/>
    <cellStyle name="Comma 51 5 2" xfId="1294" xr:uid="{00000000-0005-0000-0000-0000B3100000}"/>
    <cellStyle name="Comma 51 5 2 2" xfId="1295" xr:uid="{00000000-0005-0000-0000-0000B4100000}"/>
    <cellStyle name="Comma 51 5 2 2 2" xfId="1296" xr:uid="{00000000-0005-0000-0000-0000B5100000}"/>
    <cellStyle name="Comma 51 5 2 3" xfId="1297" xr:uid="{00000000-0005-0000-0000-0000B6100000}"/>
    <cellStyle name="Comma 51 5 3" xfId="1298" xr:uid="{00000000-0005-0000-0000-0000B7100000}"/>
    <cellStyle name="Comma 51 5 3 2" xfId="1299" xr:uid="{00000000-0005-0000-0000-0000B8100000}"/>
    <cellStyle name="Comma 51 5 4" xfId="1300" xr:uid="{00000000-0005-0000-0000-0000B9100000}"/>
    <cellStyle name="Comma 51 5 4 2" xfId="1301" xr:uid="{00000000-0005-0000-0000-0000BA100000}"/>
    <cellStyle name="Comma 51 5 5" xfId="1302" xr:uid="{00000000-0005-0000-0000-0000BB100000}"/>
    <cellStyle name="Comma 51 6" xfId="1303" xr:uid="{00000000-0005-0000-0000-0000BC100000}"/>
    <cellStyle name="Comma 51 6 2" xfId="1304" xr:uid="{00000000-0005-0000-0000-0000BD100000}"/>
    <cellStyle name="Comma 51 6 2 2" xfId="1305" xr:uid="{00000000-0005-0000-0000-0000BE100000}"/>
    <cellStyle name="Comma 51 6 2 2 2" xfId="1306" xr:uid="{00000000-0005-0000-0000-0000BF100000}"/>
    <cellStyle name="Comma 51 6 2 3" xfId="1307" xr:uid="{00000000-0005-0000-0000-0000C0100000}"/>
    <cellStyle name="Comma 51 6 3" xfId="1308" xr:uid="{00000000-0005-0000-0000-0000C1100000}"/>
    <cellStyle name="Comma 51 6 3 2" xfId="1309" xr:uid="{00000000-0005-0000-0000-0000C2100000}"/>
    <cellStyle name="Comma 51 6 4" xfId="1310" xr:uid="{00000000-0005-0000-0000-0000C3100000}"/>
    <cellStyle name="Comma 51 6 4 2" xfId="1311" xr:uid="{00000000-0005-0000-0000-0000C4100000}"/>
    <cellStyle name="Comma 51 6 5" xfId="1312" xr:uid="{00000000-0005-0000-0000-0000C5100000}"/>
    <cellStyle name="Comma 51 7" xfId="1313" xr:uid="{00000000-0005-0000-0000-0000C6100000}"/>
    <cellStyle name="Comma 51 7 2" xfId="1314" xr:uid="{00000000-0005-0000-0000-0000C7100000}"/>
    <cellStyle name="Comma 51 7 2 2" xfId="1315" xr:uid="{00000000-0005-0000-0000-0000C8100000}"/>
    <cellStyle name="Comma 51 7 2 2 2" xfId="1316" xr:uid="{00000000-0005-0000-0000-0000C9100000}"/>
    <cellStyle name="Comma 51 7 2 3" xfId="1317" xr:uid="{00000000-0005-0000-0000-0000CA100000}"/>
    <cellStyle name="Comma 51 7 3" xfId="1318" xr:uid="{00000000-0005-0000-0000-0000CB100000}"/>
    <cellStyle name="Comma 51 7 3 2" xfId="1319" xr:uid="{00000000-0005-0000-0000-0000CC100000}"/>
    <cellStyle name="Comma 51 7 4" xfId="1320" xr:uid="{00000000-0005-0000-0000-0000CD100000}"/>
    <cellStyle name="Comma 51 8" xfId="1321" xr:uid="{00000000-0005-0000-0000-0000CE100000}"/>
    <cellStyle name="Comma 51 8 2" xfId="1322" xr:uid="{00000000-0005-0000-0000-0000CF100000}"/>
    <cellStyle name="Comma 51 8 2 2" xfId="1323" xr:uid="{00000000-0005-0000-0000-0000D0100000}"/>
    <cellStyle name="Comma 51 8 2 2 2" xfId="1324" xr:uid="{00000000-0005-0000-0000-0000D1100000}"/>
    <cellStyle name="Comma 51 8 2 3" xfId="1325" xr:uid="{00000000-0005-0000-0000-0000D2100000}"/>
    <cellStyle name="Comma 51 8 3" xfId="1326" xr:uid="{00000000-0005-0000-0000-0000D3100000}"/>
    <cellStyle name="Comma 51 8 3 2" xfId="1327" xr:uid="{00000000-0005-0000-0000-0000D4100000}"/>
    <cellStyle name="Comma 51 8 4" xfId="1328" xr:uid="{00000000-0005-0000-0000-0000D5100000}"/>
    <cellStyle name="Comma 51 9" xfId="1329" xr:uid="{00000000-0005-0000-0000-0000D6100000}"/>
    <cellStyle name="Comma 51 9 2" xfId="1330" xr:uid="{00000000-0005-0000-0000-0000D7100000}"/>
    <cellStyle name="Comma 51 9 2 2" xfId="1331" xr:uid="{00000000-0005-0000-0000-0000D8100000}"/>
    <cellStyle name="Comma 51 9 3" xfId="1332" xr:uid="{00000000-0005-0000-0000-0000D9100000}"/>
    <cellStyle name="Comma 52" xfId="1333" xr:uid="{00000000-0005-0000-0000-0000DA100000}"/>
    <cellStyle name="Comma 52 10" xfId="1334" xr:uid="{00000000-0005-0000-0000-0000DB100000}"/>
    <cellStyle name="Comma 52 10 2" xfId="1335" xr:uid="{00000000-0005-0000-0000-0000DC100000}"/>
    <cellStyle name="Comma 52 11" xfId="1336" xr:uid="{00000000-0005-0000-0000-0000DD100000}"/>
    <cellStyle name="Comma 52 11 2" xfId="1337" xr:uid="{00000000-0005-0000-0000-0000DE100000}"/>
    <cellStyle name="Comma 52 12" xfId="1338" xr:uid="{00000000-0005-0000-0000-0000DF100000}"/>
    <cellStyle name="Comma 52 2" xfId="1339" xr:uid="{00000000-0005-0000-0000-0000E0100000}"/>
    <cellStyle name="Comma 52 2 2" xfId="1340" xr:uid="{00000000-0005-0000-0000-0000E1100000}"/>
    <cellStyle name="Comma 52 2 2 2" xfId="1341" xr:uid="{00000000-0005-0000-0000-0000E2100000}"/>
    <cellStyle name="Comma 52 2 2 2 2" xfId="1342" xr:uid="{00000000-0005-0000-0000-0000E3100000}"/>
    <cellStyle name="Comma 52 2 2 3" xfId="1343" xr:uid="{00000000-0005-0000-0000-0000E4100000}"/>
    <cellStyle name="Comma 52 2 3" xfId="1344" xr:uid="{00000000-0005-0000-0000-0000E5100000}"/>
    <cellStyle name="Comma 52 2 3 2" xfId="1345" xr:uid="{00000000-0005-0000-0000-0000E6100000}"/>
    <cellStyle name="Comma 52 2 4" xfId="1346" xr:uid="{00000000-0005-0000-0000-0000E7100000}"/>
    <cellStyle name="Comma 52 2 4 2" xfId="1347" xr:uid="{00000000-0005-0000-0000-0000E8100000}"/>
    <cellStyle name="Comma 52 2 5" xfId="1348" xr:uid="{00000000-0005-0000-0000-0000E9100000}"/>
    <cellStyle name="Comma 52 3" xfId="1349" xr:uid="{00000000-0005-0000-0000-0000EA100000}"/>
    <cellStyle name="Comma 52 3 2" xfId="1350" xr:uid="{00000000-0005-0000-0000-0000EB100000}"/>
    <cellStyle name="Comma 52 3 2 2" xfId="1351" xr:uid="{00000000-0005-0000-0000-0000EC100000}"/>
    <cellStyle name="Comma 52 3 2 2 2" xfId="1352" xr:uid="{00000000-0005-0000-0000-0000ED100000}"/>
    <cellStyle name="Comma 52 3 2 3" xfId="1353" xr:uid="{00000000-0005-0000-0000-0000EE100000}"/>
    <cellStyle name="Comma 52 3 3" xfId="1354" xr:uid="{00000000-0005-0000-0000-0000EF100000}"/>
    <cellStyle name="Comma 52 3 3 2" xfId="1355" xr:uid="{00000000-0005-0000-0000-0000F0100000}"/>
    <cellStyle name="Comma 52 3 4" xfId="1356" xr:uid="{00000000-0005-0000-0000-0000F1100000}"/>
    <cellStyle name="Comma 52 3 4 2" xfId="1357" xr:uid="{00000000-0005-0000-0000-0000F2100000}"/>
    <cellStyle name="Comma 52 3 5" xfId="1358" xr:uid="{00000000-0005-0000-0000-0000F3100000}"/>
    <cellStyle name="Comma 52 4" xfId="1359" xr:uid="{00000000-0005-0000-0000-0000F4100000}"/>
    <cellStyle name="Comma 52 4 2" xfId="1360" xr:uid="{00000000-0005-0000-0000-0000F5100000}"/>
    <cellStyle name="Comma 52 4 2 2" xfId="1361" xr:uid="{00000000-0005-0000-0000-0000F6100000}"/>
    <cellStyle name="Comma 52 4 2 2 2" xfId="1362" xr:uid="{00000000-0005-0000-0000-0000F7100000}"/>
    <cellStyle name="Comma 52 4 2 3" xfId="1363" xr:uid="{00000000-0005-0000-0000-0000F8100000}"/>
    <cellStyle name="Comma 52 4 3" xfId="1364" xr:uid="{00000000-0005-0000-0000-0000F9100000}"/>
    <cellStyle name="Comma 52 4 3 2" xfId="1365" xr:uid="{00000000-0005-0000-0000-0000FA100000}"/>
    <cellStyle name="Comma 52 4 4" xfId="1366" xr:uid="{00000000-0005-0000-0000-0000FB100000}"/>
    <cellStyle name="Comma 52 4 4 2" xfId="1367" xr:uid="{00000000-0005-0000-0000-0000FC100000}"/>
    <cellStyle name="Comma 52 4 5" xfId="1368" xr:uid="{00000000-0005-0000-0000-0000FD100000}"/>
    <cellStyle name="Comma 52 5" xfId="1369" xr:uid="{00000000-0005-0000-0000-0000FE100000}"/>
    <cellStyle name="Comma 52 5 2" xfId="1370" xr:uid="{00000000-0005-0000-0000-0000FF100000}"/>
    <cellStyle name="Comma 52 5 2 2" xfId="1371" xr:uid="{00000000-0005-0000-0000-000000110000}"/>
    <cellStyle name="Comma 52 5 2 2 2" xfId="1372" xr:uid="{00000000-0005-0000-0000-000001110000}"/>
    <cellStyle name="Comma 52 5 2 3" xfId="1373" xr:uid="{00000000-0005-0000-0000-000002110000}"/>
    <cellStyle name="Comma 52 5 3" xfId="1374" xr:uid="{00000000-0005-0000-0000-000003110000}"/>
    <cellStyle name="Comma 52 5 3 2" xfId="1375" xr:uid="{00000000-0005-0000-0000-000004110000}"/>
    <cellStyle name="Comma 52 5 4" xfId="1376" xr:uid="{00000000-0005-0000-0000-000005110000}"/>
    <cellStyle name="Comma 52 5 4 2" xfId="1377" xr:uid="{00000000-0005-0000-0000-000006110000}"/>
    <cellStyle name="Comma 52 5 5" xfId="1378" xr:uid="{00000000-0005-0000-0000-000007110000}"/>
    <cellStyle name="Comma 52 6" xfId="1379" xr:uid="{00000000-0005-0000-0000-000008110000}"/>
    <cellStyle name="Comma 52 6 2" xfId="1380" xr:uid="{00000000-0005-0000-0000-000009110000}"/>
    <cellStyle name="Comma 52 6 2 2" xfId="1381" xr:uid="{00000000-0005-0000-0000-00000A110000}"/>
    <cellStyle name="Comma 52 6 2 2 2" xfId="1382" xr:uid="{00000000-0005-0000-0000-00000B110000}"/>
    <cellStyle name="Comma 52 6 2 3" xfId="1383" xr:uid="{00000000-0005-0000-0000-00000C110000}"/>
    <cellStyle name="Comma 52 6 3" xfId="1384" xr:uid="{00000000-0005-0000-0000-00000D110000}"/>
    <cellStyle name="Comma 52 6 3 2" xfId="1385" xr:uid="{00000000-0005-0000-0000-00000E110000}"/>
    <cellStyle name="Comma 52 6 4" xfId="1386" xr:uid="{00000000-0005-0000-0000-00000F110000}"/>
    <cellStyle name="Comma 52 6 4 2" xfId="1387" xr:uid="{00000000-0005-0000-0000-000010110000}"/>
    <cellStyle name="Comma 52 6 5" xfId="1388" xr:uid="{00000000-0005-0000-0000-000011110000}"/>
    <cellStyle name="Comma 52 7" xfId="1389" xr:uid="{00000000-0005-0000-0000-000012110000}"/>
    <cellStyle name="Comma 52 7 2" xfId="1390" xr:uid="{00000000-0005-0000-0000-000013110000}"/>
    <cellStyle name="Comma 52 7 2 2" xfId="1391" xr:uid="{00000000-0005-0000-0000-000014110000}"/>
    <cellStyle name="Comma 52 7 2 2 2" xfId="1392" xr:uid="{00000000-0005-0000-0000-000015110000}"/>
    <cellStyle name="Comma 52 7 2 3" xfId="1393" xr:uid="{00000000-0005-0000-0000-000016110000}"/>
    <cellStyle name="Comma 52 7 3" xfId="1394" xr:uid="{00000000-0005-0000-0000-000017110000}"/>
    <cellStyle name="Comma 52 7 3 2" xfId="1395" xr:uid="{00000000-0005-0000-0000-000018110000}"/>
    <cellStyle name="Comma 52 7 4" xfId="1396" xr:uid="{00000000-0005-0000-0000-000019110000}"/>
    <cellStyle name="Comma 52 8" xfId="1397" xr:uid="{00000000-0005-0000-0000-00001A110000}"/>
    <cellStyle name="Comma 52 8 2" xfId="1398" xr:uid="{00000000-0005-0000-0000-00001B110000}"/>
    <cellStyle name="Comma 52 8 2 2" xfId="1399" xr:uid="{00000000-0005-0000-0000-00001C110000}"/>
    <cellStyle name="Comma 52 8 2 2 2" xfId="1400" xr:uid="{00000000-0005-0000-0000-00001D110000}"/>
    <cellStyle name="Comma 52 8 2 3" xfId="1401" xr:uid="{00000000-0005-0000-0000-00001E110000}"/>
    <cellStyle name="Comma 52 8 3" xfId="1402" xr:uid="{00000000-0005-0000-0000-00001F110000}"/>
    <cellStyle name="Comma 52 8 3 2" xfId="1403" xr:uid="{00000000-0005-0000-0000-000020110000}"/>
    <cellStyle name="Comma 52 8 4" xfId="1404" xr:uid="{00000000-0005-0000-0000-000021110000}"/>
    <cellStyle name="Comma 52 9" xfId="1405" xr:uid="{00000000-0005-0000-0000-000022110000}"/>
    <cellStyle name="Comma 52 9 2" xfId="1406" xr:uid="{00000000-0005-0000-0000-000023110000}"/>
    <cellStyle name="Comma 52 9 2 2" xfId="1407" xr:uid="{00000000-0005-0000-0000-000024110000}"/>
    <cellStyle name="Comma 52 9 3" xfId="1408" xr:uid="{00000000-0005-0000-0000-000025110000}"/>
    <cellStyle name="Comma 53" xfId="1409" xr:uid="{00000000-0005-0000-0000-000026110000}"/>
    <cellStyle name="Comma 53 10" xfId="1410" xr:uid="{00000000-0005-0000-0000-000027110000}"/>
    <cellStyle name="Comma 53 10 2" xfId="1411" xr:uid="{00000000-0005-0000-0000-000028110000}"/>
    <cellStyle name="Comma 53 11" xfId="1412" xr:uid="{00000000-0005-0000-0000-000029110000}"/>
    <cellStyle name="Comma 53 11 2" xfId="1413" xr:uid="{00000000-0005-0000-0000-00002A110000}"/>
    <cellStyle name="Comma 53 12" xfId="1414" xr:uid="{00000000-0005-0000-0000-00002B110000}"/>
    <cellStyle name="Comma 53 2" xfId="1415" xr:uid="{00000000-0005-0000-0000-00002C110000}"/>
    <cellStyle name="Comma 53 2 2" xfId="1416" xr:uid="{00000000-0005-0000-0000-00002D110000}"/>
    <cellStyle name="Comma 53 2 2 2" xfId="1417" xr:uid="{00000000-0005-0000-0000-00002E110000}"/>
    <cellStyle name="Comma 53 2 2 2 2" xfId="1418" xr:uid="{00000000-0005-0000-0000-00002F110000}"/>
    <cellStyle name="Comma 53 2 2 3" xfId="1419" xr:uid="{00000000-0005-0000-0000-000030110000}"/>
    <cellStyle name="Comma 53 2 3" xfId="1420" xr:uid="{00000000-0005-0000-0000-000031110000}"/>
    <cellStyle name="Comma 53 2 3 2" xfId="1421" xr:uid="{00000000-0005-0000-0000-000032110000}"/>
    <cellStyle name="Comma 53 2 4" xfId="1422" xr:uid="{00000000-0005-0000-0000-000033110000}"/>
    <cellStyle name="Comma 53 2 4 2" xfId="1423" xr:uid="{00000000-0005-0000-0000-000034110000}"/>
    <cellStyle name="Comma 53 2 5" xfId="1424" xr:uid="{00000000-0005-0000-0000-000035110000}"/>
    <cellStyle name="Comma 53 3" xfId="1425" xr:uid="{00000000-0005-0000-0000-000036110000}"/>
    <cellStyle name="Comma 53 3 2" xfId="1426" xr:uid="{00000000-0005-0000-0000-000037110000}"/>
    <cellStyle name="Comma 53 3 2 2" xfId="1427" xr:uid="{00000000-0005-0000-0000-000038110000}"/>
    <cellStyle name="Comma 53 3 2 2 2" xfId="1428" xr:uid="{00000000-0005-0000-0000-000039110000}"/>
    <cellStyle name="Comma 53 3 2 3" xfId="1429" xr:uid="{00000000-0005-0000-0000-00003A110000}"/>
    <cellStyle name="Comma 53 3 3" xfId="1430" xr:uid="{00000000-0005-0000-0000-00003B110000}"/>
    <cellStyle name="Comma 53 3 3 2" xfId="1431" xr:uid="{00000000-0005-0000-0000-00003C110000}"/>
    <cellStyle name="Comma 53 3 4" xfId="1432" xr:uid="{00000000-0005-0000-0000-00003D110000}"/>
    <cellStyle name="Comma 53 3 4 2" xfId="1433" xr:uid="{00000000-0005-0000-0000-00003E110000}"/>
    <cellStyle name="Comma 53 3 5" xfId="1434" xr:uid="{00000000-0005-0000-0000-00003F110000}"/>
    <cellStyle name="Comma 53 4" xfId="1435" xr:uid="{00000000-0005-0000-0000-000040110000}"/>
    <cellStyle name="Comma 53 4 2" xfId="1436" xr:uid="{00000000-0005-0000-0000-000041110000}"/>
    <cellStyle name="Comma 53 4 2 2" xfId="1437" xr:uid="{00000000-0005-0000-0000-000042110000}"/>
    <cellStyle name="Comma 53 4 2 2 2" xfId="1438" xr:uid="{00000000-0005-0000-0000-000043110000}"/>
    <cellStyle name="Comma 53 4 2 3" xfId="1439" xr:uid="{00000000-0005-0000-0000-000044110000}"/>
    <cellStyle name="Comma 53 4 3" xfId="1440" xr:uid="{00000000-0005-0000-0000-000045110000}"/>
    <cellStyle name="Comma 53 4 3 2" xfId="1441" xr:uid="{00000000-0005-0000-0000-000046110000}"/>
    <cellStyle name="Comma 53 4 4" xfId="1442" xr:uid="{00000000-0005-0000-0000-000047110000}"/>
    <cellStyle name="Comma 53 4 4 2" xfId="1443" xr:uid="{00000000-0005-0000-0000-000048110000}"/>
    <cellStyle name="Comma 53 4 5" xfId="1444" xr:uid="{00000000-0005-0000-0000-000049110000}"/>
    <cellStyle name="Comma 53 5" xfId="1445" xr:uid="{00000000-0005-0000-0000-00004A110000}"/>
    <cellStyle name="Comma 53 5 2" xfId="1446" xr:uid="{00000000-0005-0000-0000-00004B110000}"/>
    <cellStyle name="Comma 53 5 2 2" xfId="1447" xr:uid="{00000000-0005-0000-0000-00004C110000}"/>
    <cellStyle name="Comma 53 5 2 2 2" xfId="1448" xr:uid="{00000000-0005-0000-0000-00004D110000}"/>
    <cellStyle name="Comma 53 5 2 3" xfId="1449" xr:uid="{00000000-0005-0000-0000-00004E110000}"/>
    <cellStyle name="Comma 53 5 3" xfId="1450" xr:uid="{00000000-0005-0000-0000-00004F110000}"/>
    <cellStyle name="Comma 53 5 3 2" xfId="1451" xr:uid="{00000000-0005-0000-0000-000050110000}"/>
    <cellStyle name="Comma 53 5 4" xfId="1452" xr:uid="{00000000-0005-0000-0000-000051110000}"/>
    <cellStyle name="Comma 53 5 4 2" xfId="1453" xr:uid="{00000000-0005-0000-0000-000052110000}"/>
    <cellStyle name="Comma 53 5 5" xfId="1454" xr:uid="{00000000-0005-0000-0000-000053110000}"/>
    <cellStyle name="Comma 53 6" xfId="1455" xr:uid="{00000000-0005-0000-0000-000054110000}"/>
    <cellStyle name="Comma 53 6 2" xfId="1456" xr:uid="{00000000-0005-0000-0000-000055110000}"/>
    <cellStyle name="Comma 53 6 2 2" xfId="1457" xr:uid="{00000000-0005-0000-0000-000056110000}"/>
    <cellStyle name="Comma 53 6 2 2 2" xfId="1458" xr:uid="{00000000-0005-0000-0000-000057110000}"/>
    <cellStyle name="Comma 53 6 2 3" xfId="1459" xr:uid="{00000000-0005-0000-0000-000058110000}"/>
    <cellStyle name="Comma 53 6 3" xfId="1460" xr:uid="{00000000-0005-0000-0000-000059110000}"/>
    <cellStyle name="Comma 53 6 3 2" xfId="1461" xr:uid="{00000000-0005-0000-0000-00005A110000}"/>
    <cellStyle name="Comma 53 6 4" xfId="1462" xr:uid="{00000000-0005-0000-0000-00005B110000}"/>
    <cellStyle name="Comma 53 6 4 2" xfId="1463" xr:uid="{00000000-0005-0000-0000-00005C110000}"/>
    <cellStyle name="Comma 53 6 5" xfId="1464" xr:uid="{00000000-0005-0000-0000-00005D110000}"/>
    <cellStyle name="Comma 53 7" xfId="1465" xr:uid="{00000000-0005-0000-0000-00005E110000}"/>
    <cellStyle name="Comma 53 7 2" xfId="1466" xr:uid="{00000000-0005-0000-0000-00005F110000}"/>
    <cellStyle name="Comma 53 7 2 2" xfId="1467" xr:uid="{00000000-0005-0000-0000-000060110000}"/>
    <cellStyle name="Comma 53 7 2 2 2" xfId="1468" xr:uid="{00000000-0005-0000-0000-000061110000}"/>
    <cellStyle name="Comma 53 7 2 3" xfId="1469" xr:uid="{00000000-0005-0000-0000-000062110000}"/>
    <cellStyle name="Comma 53 7 3" xfId="1470" xr:uid="{00000000-0005-0000-0000-000063110000}"/>
    <cellStyle name="Comma 53 7 3 2" xfId="1471" xr:uid="{00000000-0005-0000-0000-000064110000}"/>
    <cellStyle name="Comma 53 7 4" xfId="1472" xr:uid="{00000000-0005-0000-0000-000065110000}"/>
    <cellStyle name="Comma 53 8" xfId="1473" xr:uid="{00000000-0005-0000-0000-000066110000}"/>
    <cellStyle name="Comma 53 8 2" xfId="1474" xr:uid="{00000000-0005-0000-0000-000067110000}"/>
    <cellStyle name="Comma 53 8 2 2" xfId="1475" xr:uid="{00000000-0005-0000-0000-000068110000}"/>
    <cellStyle name="Comma 53 8 2 2 2" xfId="1476" xr:uid="{00000000-0005-0000-0000-000069110000}"/>
    <cellStyle name="Comma 53 8 2 3" xfId="1477" xr:uid="{00000000-0005-0000-0000-00006A110000}"/>
    <cellStyle name="Comma 53 8 3" xfId="1478" xr:uid="{00000000-0005-0000-0000-00006B110000}"/>
    <cellStyle name="Comma 53 8 3 2" xfId="1479" xr:uid="{00000000-0005-0000-0000-00006C110000}"/>
    <cellStyle name="Comma 53 8 4" xfId="1480" xr:uid="{00000000-0005-0000-0000-00006D110000}"/>
    <cellStyle name="Comma 53 9" xfId="1481" xr:uid="{00000000-0005-0000-0000-00006E110000}"/>
    <cellStyle name="Comma 53 9 2" xfId="1482" xr:uid="{00000000-0005-0000-0000-00006F110000}"/>
    <cellStyle name="Comma 53 9 2 2" xfId="1483" xr:uid="{00000000-0005-0000-0000-000070110000}"/>
    <cellStyle name="Comma 53 9 3" xfId="1484" xr:uid="{00000000-0005-0000-0000-000071110000}"/>
    <cellStyle name="Comma 54" xfId="1485" xr:uid="{00000000-0005-0000-0000-000072110000}"/>
    <cellStyle name="Comma 54 10" xfId="1486" xr:uid="{00000000-0005-0000-0000-000073110000}"/>
    <cellStyle name="Comma 54 10 2" xfId="1487" xr:uid="{00000000-0005-0000-0000-000074110000}"/>
    <cellStyle name="Comma 54 11" xfId="1488" xr:uid="{00000000-0005-0000-0000-000075110000}"/>
    <cellStyle name="Comma 54 11 2" xfId="1489" xr:uid="{00000000-0005-0000-0000-000076110000}"/>
    <cellStyle name="Comma 54 12" xfId="1490" xr:uid="{00000000-0005-0000-0000-000077110000}"/>
    <cellStyle name="Comma 54 2" xfId="1491" xr:uid="{00000000-0005-0000-0000-000078110000}"/>
    <cellStyle name="Comma 54 2 2" xfId="1492" xr:uid="{00000000-0005-0000-0000-000079110000}"/>
    <cellStyle name="Comma 54 2 2 2" xfId="1493" xr:uid="{00000000-0005-0000-0000-00007A110000}"/>
    <cellStyle name="Comma 54 2 2 2 2" xfId="1494" xr:uid="{00000000-0005-0000-0000-00007B110000}"/>
    <cellStyle name="Comma 54 2 2 3" xfId="1495" xr:uid="{00000000-0005-0000-0000-00007C110000}"/>
    <cellStyle name="Comma 54 2 3" xfId="1496" xr:uid="{00000000-0005-0000-0000-00007D110000}"/>
    <cellStyle name="Comma 54 2 3 2" xfId="1497" xr:uid="{00000000-0005-0000-0000-00007E110000}"/>
    <cellStyle name="Comma 54 2 4" xfId="1498" xr:uid="{00000000-0005-0000-0000-00007F110000}"/>
    <cellStyle name="Comma 54 2 4 2" xfId="1499" xr:uid="{00000000-0005-0000-0000-000080110000}"/>
    <cellStyle name="Comma 54 2 5" xfId="1500" xr:uid="{00000000-0005-0000-0000-000081110000}"/>
    <cellStyle name="Comma 54 3" xfId="1501" xr:uid="{00000000-0005-0000-0000-000082110000}"/>
    <cellStyle name="Comma 54 3 2" xfId="1502" xr:uid="{00000000-0005-0000-0000-000083110000}"/>
    <cellStyle name="Comma 54 3 2 2" xfId="1503" xr:uid="{00000000-0005-0000-0000-000084110000}"/>
    <cellStyle name="Comma 54 3 2 2 2" xfId="1504" xr:uid="{00000000-0005-0000-0000-000085110000}"/>
    <cellStyle name="Comma 54 3 2 3" xfId="1505" xr:uid="{00000000-0005-0000-0000-000086110000}"/>
    <cellStyle name="Comma 54 3 3" xfId="1506" xr:uid="{00000000-0005-0000-0000-000087110000}"/>
    <cellStyle name="Comma 54 3 3 2" xfId="1507" xr:uid="{00000000-0005-0000-0000-000088110000}"/>
    <cellStyle name="Comma 54 3 4" xfId="1508" xr:uid="{00000000-0005-0000-0000-000089110000}"/>
    <cellStyle name="Comma 54 3 4 2" xfId="1509" xr:uid="{00000000-0005-0000-0000-00008A110000}"/>
    <cellStyle name="Comma 54 3 5" xfId="1510" xr:uid="{00000000-0005-0000-0000-00008B110000}"/>
    <cellStyle name="Comma 54 4" xfId="1511" xr:uid="{00000000-0005-0000-0000-00008C110000}"/>
    <cellStyle name="Comma 54 4 2" xfId="1512" xr:uid="{00000000-0005-0000-0000-00008D110000}"/>
    <cellStyle name="Comma 54 4 2 2" xfId="1513" xr:uid="{00000000-0005-0000-0000-00008E110000}"/>
    <cellStyle name="Comma 54 4 2 2 2" xfId="1514" xr:uid="{00000000-0005-0000-0000-00008F110000}"/>
    <cellStyle name="Comma 54 4 2 3" xfId="1515" xr:uid="{00000000-0005-0000-0000-000090110000}"/>
    <cellStyle name="Comma 54 4 3" xfId="1516" xr:uid="{00000000-0005-0000-0000-000091110000}"/>
    <cellStyle name="Comma 54 4 3 2" xfId="1517" xr:uid="{00000000-0005-0000-0000-000092110000}"/>
    <cellStyle name="Comma 54 4 4" xfId="1518" xr:uid="{00000000-0005-0000-0000-000093110000}"/>
    <cellStyle name="Comma 54 4 4 2" xfId="1519" xr:uid="{00000000-0005-0000-0000-000094110000}"/>
    <cellStyle name="Comma 54 4 5" xfId="1520" xr:uid="{00000000-0005-0000-0000-000095110000}"/>
    <cellStyle name="Comma 54 5" xfId="1521" xr:uid="{00000000-0005-0000-0000-000096110000}"/>
    <cellStyle name="Comma 54 5 2" xfId="1522" xr:uid="{00000000-0005-0000-0000-000097110000}"/>
    <cellStyle name="Comma 54 5 2 2" xfId="1523" xr:uid="{00000000-0005-0000-0000-000098110000}"/>
    <cellStyle name="Comma 54 5 2 2 2" xfId="1524" xr:uid="{00000000-0005-0000-0000-000099110000}"/>
    <cellStyle name="Comma 54 5 2 3" xfId="1525" xr:uid="{00000000-0005-0000-0000-00009A110000}"/>
    <cellStyle name="Comma 54 5 3" xfId="1526" xr:uid="{00000000-0005-0000-0000-00009B110000}"/>
    <cellStyle name="Comma 54 5 3 2" xfId="1527" xr:uid="{00000000-0005-0000-0000-00009C110000}"/>
    <cellStyle name="Comma 54 5 4" xfId="1528" xr:uid="{00000000-0005-0000-0000-00009D110000}"/>
    <cellStyle name="Comma 54 5 4 2" xfId="1529" xr:uid="{00000000-0005-0000-0000-00009E110000}"/>
    <cellStyle name="Comma 54 5 5" xfId="1530" xr:uid="{00000000-0005-0000-0000-00009F110000}"/>
    <cellStyle name="Comma 54 6" xfId="1531" xr:uid="{00000000-0005-0000-0000-0000A0110000}"/>
    <cellStyle name="Comma 54 6 2" xfId="1532" xr:uid="{00000000-0005-0000-0000-0000A1110000}"/>
    <cellStyle name="Comma 54 6 2 2" xfId="1533" xr:uid="{00000000-0005-0000-0000-0000A2110000}"/>
    <cellStyle name="Comma 54 6 2 2 2" xfId="1534" xr:uid="{00000000-0005-0000-0000-0000A3110000}"/>
    <cellStyle name="Comma 54 6 2 3" xfId="1535" xr:uid="{00000000-0005-0000-0000-0000A4110000}"/>
    <cellStyle name="Comma 54 6 3" xfId="1536" xr:uid="{00000000-0005-0000-0000-0000A5110000}"/>
    <cellStyle name="Comma 54 6 3 2" xfId="1537" xr:uid="{00000000-0005-0000-0000-0000A6110000}"/>
    <cellStyle name="Comma 54 6 4" xfId="1538" xr:uid="{00000000-0005-0000-0000-0000A7110000}"/>
    <cellStyle name="Comma 54 6 4 2" xfId="1539" xr:uid="{00000000-0005-0000-0000-0000A8110000}"/>
    <cellStyle name="Comma 54 6 5" xfId="1540" xr:uid="{00000000-0005-0000-0000-0000A9110000}"/>
    <cellStyle name="Comma 54 7" xfId="1541" xr:uid="{00000000-0005-0000-0000-0000AA110000}"/>
    <cellStyle name="Comma 54 7 2" xfId="1542" xr:uid="{00000000-0005-0000-0000-0000AB110000}"/>
    <cellStyle name="Comma 54 7 2 2" xfId="1543" xr:uid="{00000000-0005-0000-0000-0000AC110000}"/>
    <cellStyle name="Comma 54 7 2 2 2" xfId="1544" xr:uid="{00000000-0005-0000-0000-0000AD110000}"/>
    <cellStyle name="Comma 54 7 2 3" xfId="1545" xr:uid="{00000000-0005-0000-0000-0000AE110000}"/>
    <cellStyle name="Comma 54 7 3" xfId="1546" xr:uid="{00000000-0005-0000-0000-0000AF110000}"/>
    <cellStyle name="Comma 54 7 3 2" xfId="1547" xr:uid="{00000000-0005-0000-0000-0000B0110000}"/>
    <cellStyle name="Comma 54 7 4" xfId="1548" xr:uid="{00000000-0005-0000-0000-0000B1110000}"/>
    <cellStyle name="Comma 54 8" xfId="1549" xr:uid="{00000000-0005-0000-0000-0000B2110000}"/>
    <cellStyle name="Comma 54 8 2" xfId="1550" xr:uid="{00000000-0005-0000-0000-0000B3110000}"/>
    <cellStyle name="Comma 54 8 2 2" xfId="1551" xr:uid="{00000000-0005-0000-0000-0000B4110000}"/>
    <cellStyle name="Comma 54 8 2 2 2" xfId="1552" xr:uid="{00000000-0005-0000-0000-0000B5110000}"/>
    <cellStyle name="Comma 54 8 2 3" xfId="1553" xr:uid="{00000000-0005-0000-0000-0000B6110000}"/>
    <cellStyle name="Comma 54 8 3" xfId="1554" xr:uid="{00000000-0005-0000-0000-0000B7110000}"/>
    <cellStyle name="Comma 54 8 3 2" xfId="1555" xr:uid="{00000000-0005-0000-0000-0000B8110000}"/>
    <cellStyle name="Comma 54 8 4" xfId="1556" xr:uid="{00000000-0005-0000-0000-0000B9110000}"/>
    <cellStyle name="Comma 54 9" xfId="1557" xr:uid="{00000000-0005-0000-0000-0000BA110000}"/>
    <cellStyle name="Comma 54 9 2" xfId="1558" xr:uid="{00000000-0005-0000-0000-0000BB110000}"/>
    <cellStyle name="Comma 54 9 2 2" xfId="1559" xr:uid="{00000000-0005-0000-0000-0000BC110000}"/>
    <cellStyle name="Comma 54 9 3" xfId="1560" xr:uid="{00000000-0005-0000-0000-0000BD110000}"/>
    <cellStyle name="Comma 55" xfId="1561" xr:uid="{00000000-0005-0000-0000-0000BE110000}"/>
    <cellStyle name="Comma 55 10" xfId="1562" xr:uid="{00000000-0005-0000-0000-0000BF110000}"/>
    <cellStyle name="Comma 55 10 2" xfId="1563" xr:uid="{00000000-0005-0000-0000-0000C0110000}"/>
    <cellStyle name="Comma 55 11" xfId="1564" xr:uid="{00000000-0005-0000-0000-0000C1110000}"/>
    <cellStyle name="Comma 55 11 2" xfId="1565" xr:uid="{00000000-0005-0000-0000-0000C2110000}"/>
    <cellStyle name="Comma 55 12" xfId="1566" xr:uid="{00000000-0005-0000-0000-0000C3110000}"/>
    <cellStyle name="Comma 55 2" xfId="1567" xr:uid="{00000000-0005-0000-0000-0000C4110000}"/>
    <cellStyle name="Comma 55 2 2" xfId="1568" xr:uid="{00000000-0005-0000-0000-0000C5110000}"/>
    <cellStyle name="Comma 55 2 2 2" xfId="1569" xr:uid="{00000000-0005-0000-0000-0000C6110000}"/>
    <cellStyle name="Comma 55 2 2 2 2" xfId="1570" xr:uid="{00000000-0005-0000-0000-0000C7110000}"/>
    <cellStyle name="Comma 55 2 2 3" xfId="1571" xr:uid="{00000000-0005-0000-0000-0000C8110000}"/>
    <cellStyle name="Comma 55 2 3" xfId="1572" xr:uid="{00000000-0005-0000-0000-0000C9110000}"/>
    <cellStyle name="Comma 55 2 3 2" xfId="1573" xr:uid="{00000000-0005-0000-0000-0000CA110000}"/>
    <cellStyle name="Comma 55 2 4" xfId="1574" xr:uid="{00000000-0005-0000-0000-0000CB110000}"/>
    <cellStyle name="Comma 55 2 4 2" xfId="1575" xr:uid="{00000000-0005-0000-0000-0000CC110000}"/>
    <cellStyle name="Comma 55 2 5" xfId="1576" xr:uid="{00000000-0005-0000-0000-0000CD110000}"/>
    <cellStyle name="Comma 55 3" xfId="1577" xr:uid="{00000000-0005-0000-0000-0000CE110000}"/>
    <cellStyle name="Comma 55 3 2" xfId="1578" xr:uid="{00000000-0005-0000-0000-0000CF110000}"/>
    <cellStyle name="Comma 55 3 2 2" xfId="1579" xr:uid="{00000000-0005-0000-0000-0000D0110000}"/>
    <cellStyle name="Comma 55 3 2 2 2" xfId="1580" xr:uid="{00000000-0005-0000-0000-0000D1110000}"/>
    <cellStyle name="Comma 55 3 2 3" xfId="1581" xr:uid="{00000000-0005-0000-0000-0000D2110000}"/>
    <cellStyle name="Comma 55 3 3" xfId="1582" xr:uid="{00000000-0005-0000-0000-0000D3110000}"/>
    <cellStyle name="Comma 55 3 3 2" xfId="1583" xr:uid="{00000000-0005-0000-0000-0000D4110000}"/>
    <cellStyle name="Comma 55 3 4" xfId="1584" xr:uid="{00000000-0005-0000-0000-0000D5110000}"/>
    <cellStyle name="Comma 55 3 4 2" xfId="1585" xr:uid="{00000000-0005-0000-0000-0000D6110000}"/>
    <cellStyle name="Comma 55 3 5" xfId="1586" xr:uid="{00000000-0005-0000-0000-0000D7110000}"/>
    <cellStyle name="Comma 55 4" xfId="1587" xr:uid="{00000000-0005-0000-0000-0000D8110000}"/>
    <cellStyle name="Comma 55 4 2" xfId="1588" xr:uid="{00000000-0005-0000-0000-0000D9110000}"/>
    <cellStyle name="Comma 55 4 2 2" xfId="1589" xr:uid="{00000000-0005-0000-0000-0000DA110000}"/>
    <cellStyle name="Comma 55 4 2 2 2" xfId="1590" xr:uid="{00000000-0005-0000-0000-0000DB110000}"/>
    <cellStyle name="Comma 55 4 2 3" xfId="1591" xr:uid="{00000000-0005-0000-0000-0000DC110000}"/>
    <cellStyle name="Comma 55 4 3" xfId="1592" xr:uid="{00000000-0005-0000-0000-0000DD110000}"/>
    <cellStyle name="Comma 55 4 3 2" xfId="1593" xr:uid="{00000000-0005-0000-0000-0000DE110000}"/>
    <cellStyle name="Comma 55 4 4" xfId="1594" xr:uid="{00000000-0005-0000-0000-0000DF110000}"/>
    <cellStyle name="Comma 55 4 4 2" xfId="1595" xr:uid="{00000000-0005-0000-0000-0000E0110000}"/>
    <cellStyle name="Comma 55 4 5" xfId="1596" xr:uid="{00000000-0005-0000-0000-0000E1110000}"/>
    <cellStyle name="Comma 55 5" xfId="1597" xr:uid="{00000000-0005-0000-0000-0000E2110000}"/>
    <cellStyle name="Comma 55 5 2" xfId="1598" xr:uid="{00000000-0005-0000-0000-0000E3110000}"/>
    <cellStyle name="Comma 55 5 2 2" xfId="1599" xr:uid="{00000000-0005-0000-0000-0000E4110000}"/>
    <cellStyle name="Comma 55 5 2 2 2" xfId="1600" xr:uid="{00000000-0005-0000-0000-0000E5110000}"/>
    <cellStyle name="Comma 55 5 2 3" xfId="1601" xr:uid="{00000000-0005-0000-0000-0000E6110000}"/>
    <cellStyle name="Comma 55 5 3" xfId="1602" xr:uid="{00000000-0005-0000-0000-0000E7110000}"/>
    <cellStyle name="Comma 55 5 3 2" xfId="1603" xr:uid="{00000000-0005-0000-0000-0000E8110000}"/>
    <cellStyle name="Comma 55 5 4" xfId="1604" xr:uid="{00000000-0005-0000-0000-0000E9110000}"/>
    <cellStyle name="Comma 55 5 4 2" xfId="1605" xr:uid="{00000000-0005-0000-0000-0000EA110000}"/>
    <cellStyle name="Comma 55 5 5" xfId="1606" xr:uid="{00000000-0005-0000-0000-0000EB110000}"/>
    <cellStyle name="Comma 55 6" xfId="1607" xr:uid="{00000000-0005-0000-0000-0000EC110000}"/>
    <cellStyle name="Comma 55 6 2" xfId="1608" xr:uid="{00000000-0005-0000-0000-0000ED110000}"/>
    <cellStyle name="Comma 55 6 2 2" xfId="1609" xr:uid="{00000000-0005-0000-0000-0000EE110000}"/>
    <cellStyle name="Comma 55 6 2 2 2" xfId="1610" xr:uid="{00000000-0005-0000-0000-0000EF110000}"/>
    <cellStyle name="Comma 55 6 2 3" xfId="1611" xr:uid="{00000000-0005-0000-0000-0000F0110000}"/>
    <cellStyle name="Comma 55 6 3" xfId="1612" xr:uid="{00000000-0005-0000-0000-0000F1110000}"/>
    <cellStyle name="Comma 55 6 3 2" xfId="1613" xr:uid="{00000000-0005-0000-0000-0000F2110000}"/>
    <cellStyle name="Comma 55 6 4" xfId="1614" xr:uid="{00000000-0005-0000-0000-0000F3110000}"/>
    <cellStyle name="Comma 55 6 4 2" xfId="1615" xr:uid="{00000000-0005-0000-0000-0000F4110000}"/>
    <cellStyle name="Comma 55 6 5" xfId="1616" xr:uid="{00000000-0005-0000-0000-0000F5110000}"/>
    <cellStyle name="Comma 55 7" xfId="1617" xr:uid="{00000000-0005-0000-0000-0000F6110000}"/>
    <cellStyle name="Comma 55 7 2" xfId="1618" xr:uid="{00000000-0005-0000-0000-0000F7110000}"/>
    <cellStyle name="Comma 55 7 2 2" xfId="1619" xr:uid="{00000000-0005-0000-0000-0000F8110000}"/>
    <cellStyle name="Comma 55 7 2 2 2" xfId="1620" xr:uid="{00000000-0005-0000-0000-0000F9110000}"/>
    <cellStyle name="Comma 55 7 2 3" xfId="1621" xr:uid="{00000000-0005-0000-0000-0000FA110000}"/>
    <cellStyle name="Comma 55 7 3" xfId="1622" xr:uid="{00000000-0005-0000-0000-0000FB110000}"/>
    <cellStyle name="Comma 55 7 3 2" xfId="1623" xr:uid="{00000000-0005-0000-0000-0000FC110000}"/>
    <cellStyle name="Comma 55 7 4" xfId="1624" xr:uid="{00000000-0005-0000-0000-0000FD110000}"/>
    <cellStyle name="Comma 55 8" xfId="1625" xr:uid="{00000000-0005-0000-0000-0000FE110000}"/>
    <cellStyle name="Comma 55 8 2" xfId="1626" xr:uid="{00000000-0005-0000-0000-0000FF110000}"/>
    <cellStyle name="Comma 55 8 2 2" xfId="1627" xr:uid="{00000000-0005-0000-0000-000000120000}"/>
    <cellStyle name="Comma 55 8 2 2 2" xfId="1628" xr:uid="{00000000-0005-0000-0000-000001120000}"/>
    <cellStyle name="Comma 55 8 2 3" xfId="1629" xr:uid="{00000000-0005-0000-0000-000002120000}"/>
    <cellStyle name="Comma 55 8 3" xfId="1630" xr:uid="{00000000-0005-0000-0000-000003120000}"/>
    <cellStyle name="Comma 55 8 3 2" xfId="1631" xr:uid="{00000000-0005-0000-0000-000004120000}"/>
    <cellStyle name="Comma 55 8 4" xfId="1632" xr:uid="{00000000-0005-0000-0000-000005120000}"/>
    <cellStyle name="Comma 55 9" xfId="1633" xr:uid="{00000000-0005-0000-0000-000006120000}"/>
    <cellStyle name="Comma 55 9 2" xfId="1634" xr:uid="{00000000-0005-0000-0000-000007120000}"/>
    <cellStyle name="Comma 55 9 2 2" xfId="1635" xr:uid="{00000000-0005-0000-0000-000008120000}"/>
    <cellStyle name="Comma 55 9 3" xfId="1636" xr:uid="{00000000-0005-0000-0000-000009120000}"/>
    <cellStyle name="Comma 56" xfId="1637" xr:uid="{00000000-0005-0000-0000-00000A120000}"/>
    <cellStyle name="Comma 56 10" xfId="1638" xr:uid="{00000000-0005-0000-0000-00000B120000}"/>
    <cellStyle name="Comma 56 10 2" xfId="1639" xr:uid="{00000000-0005-0000-0000-00000C120000}"/>
    <cellStyle name="Comma 56 11" xfId="1640" xr:uid="{00000000-0005-0000-0000-00000D120000}"/>
    <cellStyle name="Comma 56 11 2" xfId="1641" xr:uid="{00000000-0005-0000-0000-00000E120000}"/>
    <cellStyle name="Comma 56 12" xfId="1642" xr:uid="{00000000-0005-0000-0000-00000F120000}"/>
    <cellStyle name="Comma 56 2" xfId="1643" xr:uid="{00000000-0005-0000-0000-000010120000}"/>
    <cellStyle name="Comma 56 2 2" xfId="1644" xr:uid="{00000000-0005-0000-0000-000011120000}"/>
    <cellStyle name="Comma 56 2 2 2" xfId="1645" xr:uid="{00000000-0005-0000-0000-000012120000}"/>
    <cellStyle name="Comma 56 2 2 2 2" xfId="1646" xr:uid="{00000000-0005-0000-0000-000013120000}"/>
    <cellStyle name="Comma 56 2 2 3" xfId="1647" xr:uid="{00000000-0005-0000-0000-000014120000}"/>
    <cellStyle name="Comma 56 2 3" xfId="1648" xr:uid="{00000000-0005-0000-0000-000015120000}"/>
    <cellStyle name="Comma 56 2 3 2" xfId="1649" xr:uid="{00000000-0005-0000-0000-000016120000}"/>
    <cellStyle name="Comma 56 2 4" xfId="1650" xr:uid="{00000000-0005-0000-0000-000017120000}"/>
    <cellStyle name="Comma 56 2 4 2" xfId="1651" xr:uid="{00000000-0005-0000-0000-000018120000}"/>
    <cellStyle name="Comma 56 2 5" xfId="1652" xr:uid="{00000000-0005-0000-0000-000019120000}"/>
    <cellStyle name="Comma 56 3" xfId="1653" xr:uid="{00000000-0005-0000-0000-00001A120000}"/>
    <cellStyle name="Comma 56 3 2" xfId="1654" xr:uid="{00000000-0005-0000-0000-00001B120000}"/>
    <cellStyle name="Comma 56 3 2 2" xfId="1655" xr:uid="{00000000-0005-0000-0000-00001C120000}"/>
    <cellStyle name="Comma 56 3 2 2 2" xfId="1656" xr:uid="{00000000-0005-0000-0000-00001D120000}"/>
    <cellStyle name="Comma 56 3 2 3" xfId="1657" xr:uid="{00000000-0005-0000-0000-00001E120000}"/>
    <cellStyle name="Comma 56 3 3" xfId="1658" xr:uid="{00000000-0005-0000-0000-00001F120000}"/>
    <cellStyle name="Comma 56 3 3 2" xfId="1659" xr:uid="{00000000-0005-0000-0000-000020120000}"/>
    <cellStyle name="Comma 56 3 4" xfId="1660" xr:uid="{00000000-0005-0000-0000-000021120000}"/>
    <cellStyle name="Comma 56 3 4 2" xfId="1661" xr:uid="{00000000-0005-0000-0000-000022120000}"/>
    <cellStyle name="Comma 56 3 5" xfId="1662" xr:uid="{00000000-0005-0000-0000-000023120000}"/>
    <cellStyle name="Comma 56 4" xfId="1663" xr:uid="{00000000-0005-0000-0000-000024120000}"/>
    <cellStyle name="Comma 56 4 2" xfId="1664" xr:uid="{00000000-0005-0000-0000-000025120000}"/>
    <cellStyle name="Comma 56 4 2 2" xfId="1665" xr:uid="{00000000-0005-0000-0000-000026120000}"/>
    <cellStyle name="Comma 56 4 2 2 2" xfId="1666" xr:uid="{00000000-0005-0000-0000-000027120000}"/>
    <cellStyle name="Comma 56 4 2 3" xfId="1667" xr:uid="{00000000-0005-0000-0000-000028120000}"/>
    <cellStyle name="Comma 56 4 3" xfId="1668" xr:uid="{00000000-0005-0000-0000-000029120000}"/>
    <cellStyle name="Comma 56 4 3 2" xfId="1669" xr:uid="{00000000-0005-0000-0000-00002A120000}"/>
    <cellStyle name="Comma 56 4 4" xfId="1670" xr:uid="{00000000-0005-0000-0000-00002B120000}"/>
    <cellStyle name="Comma 56 4 4 2" xfId="1671" xr:uid="{00000000-0005-0000-0000-00002C120000}"/>
    <cellStyle name="Comma 56 4 5" xfId="1672" xr:uid="{00000000-0005-0000-0000-00002D120000}"/>
    <cellStyle name="Comma 56 5" xfId="1673" xr:uid="{00000000-0005-0000-0000-00002E120000}"/>
    <cellStyle name="Comma 56 5 2" xfId="1674" xr:uid="{00000000-0005-0000-0000-00002F120000}"/>
    <cellStyle name="Comma 56 5 2 2" xfId="1675" xr:uid="{00000000-0005-0000-0000-000030120000}"/>
    <cellStyle name="Comma 56 5 2 2 2" xfId="1676" xr:uid="{00000000-0005-0000-0000-000031120000}"/>
    <cellStyle name="Comma 56 5 2 3" xfId="1677" xr:uid="{00000000-0005-0000-0000-000032120000}"/>
    <cellStyle name="Comma 56 5 3" xfId="1678" xr:uid="{00000000-0005-0000-0000-000033120000}"/>
    <cellStyle name="Comma 56 5 3 2" xfId="1679" xr:uid="{00000000-0005-0000-0000-000034120000}"/>
    <cellStyle name="Comma 56 5 4" xfId="1680" xr:uid="{00000000-0005-0000-0000-000035120000}"/>
    <cellStyle name="Comma 56 5 4 2" xfId="1681" xr:uid="{00000000-0005-0000-0000-000036120000}"/>
    <cellStyle name="Comma 56 5 5" xfId="1682" xr:uid="{00000000-0005-0000-0000-000037120000}"/>
    <cellStyle name="Comma 56 6" xfId="1683" xr:uid="{00000000-0005-0000-0000-000038120000}"/>
    <cellStyle name="Comma 56 6 2" xfId="1684" xr:uid="{00000000-0005-0000-0000-000039120000}"/>
    <cellStyle name="Comma 56 6 2 2" xfId="1685" xr:uid="{00000000-0005-0000-0000-00003A120000}"/>
    <cellStyle name="Comma 56 6 2 2 2" xfId="1686" xr:uid="{00000000-0005-0000-0000-00003B120000}"/>
    <cellStyle name="Comma 56 6 2 3" xfId="1687" xr:uid="{00000000-0005-0000-0000-00003C120000}"/>
    <cellStyle name="Comma 56 6 3" xfId="1688" xr:uid="{00000000-0005-0000-0000-00003D120000}"/>
    <cellStyle name="Comma 56 6 3 2" xfId="1689" xr:uid="{00000000-0005-0000-0000-00003E120000}"/>
    <cellStyle name="Comma 56 6 4" xfId="1690" xr:uid="{00000000-0005-0000-0000-00003F120000}"/>
    <cellStyle name="Comma 56 6 4 2" xfId="1691" xr:uid="{00000000-0005-0000-0000-000040120000}"/>
    <cellStyle name="Comma 56 6 5" xfId="1692" xr:uid="{00000000-0005-0000-0000-000041120000}"/>
    <cellStyle name="Comma 56 7" xfId="1693" xr:uid="{00000000-0005-0000-0000-000042120000}"/>
    <cellStyle name="Comma 56 7 2" xfId="1694" xr:uid="{00000000-0005-0000-0000-000043120000}"/>
    <cellStyle name="Comma 56 7 2 2" xfId="1695" xr:uid="{00000000-0005-0000-0000-000044120000}"/>
    <cellStyle name="Comma 56 7 2 2 2" xfId="1696" xr:uid="{00000000-0005-0000-0000-000045120000}"/>
    <cellStyle name="Comma 56 7 2 3" xfId="1697" xr:uid="{00000000-0005-0000-0000-000046120000}"/>
    <cellStyle name="Comma 56 7 3" xfId="1698" xr:uid="{00000000-0005-0000-0000-000047120000}"/>
    <cellStyle name="Comma 56 7 3 2" xfId="1699" xr:uid="{00000000-0005-0000-0000-000048120000}"/>
    <cellStyle name="Comma 56 7 4" xfId="1700" xr:uid="{00000000-0005-0000-0000-000049120000}"/>
    <cellStyle name="Comma 56 8" xfId="1701" xr:uid="{00000000-0005-0000-0000-00004A120000}"/>
    <cellStyle name="Comma 56 8 2" xfId="1702" xr:uid="{00000000-0005-0000-0000-00004B120000}"/>
    <cellStyle name="Comma 56 8 2 2" xfId="1703" xr:uid="{00000000-0005-0000-0000-00004C120000}"/>
    <cellStyle name="Comma 56 8 2 2 2" xfId="1704" xr:uid="{00000000-0005-0000-0000-00004D120000}"/>
    <cellStyle name="Comma 56 8 2 3" xfId="1705" xr:uid="{00000000-0005-0000-0000-00004E120000}"/>
    <cellStyle name="Comma 56 8 3" xfId="1706" xr:uid="{00000000-0005-0000-0000-00004F120000}"/>
    <cellStyle name="Comma 56 8 3 2" xfId="1707" xr:uid="{00000000-0005-0000-0000-000050120000}"/>
    <cellStyle name="Comma 56 8 4" xfId="1708" xr:uid="{00000000-0005-0000-0000-000051120000}"/>
    <cellStyle name="Comma 56 9" xfId="1709" xr:uid="{00000000-0005-0000-0000-000052120000}"/>
    <cellStyle name="Comma 56 9 2" xfId="1710" xr:uid="{00000000-0005-0000-0000-000053120000}"/>
    <cellStyle name="Comma 56 9 2 2" xfId="1711" xr:uid="{00000000-0005-0000-0000-000054120000}"/>
    <cellStyle name="Comma 56 9 3" xfId="1712" xr:uid="{00000000-0005-0000-0000-000055120000}"/>
    <cellStyle name="Comma 57" xfId="1713" xr:uid="{00000000-0005-0000-0000-000056120000}"/>
    <cellStyle name="Comma 57 10" xfId="1714" xr:uid="{00000000-0005-0000-0000-000057120000}"/>
    <cellStyle name="Comma 57 10 2" xfId="1715" xr:uid="{00000000-0005-0000-0000-000058120000}"/>
    <cellStyle name="Comma 57 11" xfId="1716" xr:uid="{00000000-0005-0000-0000-000059120000}"/>
    <cellStyle name="Comma 57 11 2" xfId="1717" xr:uid="{00000000-0005-0000-0000-00005A120000}"/>
    <cellStyle name="Comma 57 12" xfId="1718" xr:uid="{00000000-0005-0000-0000-00005B120000}"/>
    <cellStyle name="Comma 57 2" xfId="1719" xr:uid="{00000000-0005-0000-0000-00005C120000}"/>
    <cellStyle name="Comma 57 2 2" xfId="1720" xr:uid="{00000000-0005-0000-0000-00005D120000}"/>
    <cellStyle name="Comma 57 2 2 2" xfId="1721" xr:uid="{00000000-0005-0000-0000-00005E120000}"/>
    <cellStyle name="Comma 57 2 2 2 2" xfId="1722" xr:uid="{00000000-0005-0000-0000-00005F120000}"/>
    <cellStyle name="Comma 57 2 2 3" xfId="1723" xr:uid="{00000000-0005-0000-0000-000060120000}"/>
    <cellStyle name="Comma 57 2 3" xfId="1724" xr:uid="{00000000-0005-0000-0000-000061120000}"/>
    <cellStyle name="Comma 57 2 3 2" xfId="1725" xr:uid="{00000000-0005-0000-0000-000062120000}"/>
    <cellStyle name="Comma 57 2 4" xfId="1726" xr:uid="{00000000-0005-0000-0000-000063120000}"/>
    <cellStyle name="Comma 57 2 4 2" xfId="1727" xr:uid="{00000000-0005-0000-0000-000064120000}"/>
    <cellStyle name="Comma 57 2 5" xfId="1728" xr:uid="{00000000-0005-0000-0000-000065120000}"/>
    <cellStyle name="Comma 57 3" xfId="1729" xr:uid="{00000000-0005-0000-0000-000066120000}"/>
    <cellStyle name="Comma 57 3 2" xfId="1730" xr:uid="{00000000-0005-0000-0000-000067120000}"/>
    <cellStyle name="Comma 57 3 2 2" xfId="1731" xr:uid="{00000000-0005-0000-0000-000068120000}"/>
    <cellStyle name="Comma 57 3 2 2 2" xfId="1732" xr:uid="{00000000-0005-0000-0000-000069120000}"/>
    <cellStyle name="Comma 57 3 2 3" xfId="1733" xr:uid="{00000000-0005-0000-0000-00006A120000}"/>
    <cellStyle name="Comma 57 3 3" xfId="1734" xr:uid="{00000000-0005-0000-0000-00006B120000}"/>
    <cellStyle name="Comma 57 3 3 2" xfId="1735" xr:uid="{00000000-0005-0000-0000-00006C120000}"/>
    <cellStyle name="Comma 57 3 4" xfId="1736" xr:uid="{00000000-0005-0000-0000-00006D120000}"/>
    <cellStyle name="Comma 57 3 4 2" xfId="1737" xr:uid="{00000000-0005-0000-0000-00006E120000}"/>
    <cellStyle name="Comma 57 3 5" xfId="1738" xr:uid="{00000000-0005-0000-0000-00006F120000}"/>
    <cellStyle name="Comma 57 4" xfId="1739" xr:uid="{00000000-0005-0000-0000-000070120000}"/>
    <cellStyle name="Comma 57 4 2" xfId="1740" xr:uid="{00000000-0005-0000-0000-000071120000}"/>
    <cellStyle name="Comma 57 4 2 2" xfId="1741" xr:uid="{00000000-0005-0000-0000-000072120000}"/>
    <cellStyle name="Comma 57 4 2 2 2" xfId="1742" xr:uid="{00000000-0005-0000-0000-000073120000}"/>
    <cellStyle name="Comma 57 4 2 3" xfId="1743" xr:uid="{00000000-0005-0000-0000-000074120000}"/>
    <cellStyle name="Comma 57 4 3" xfId="1744" xr:uid="{00000000-0005-0000-0000-000075120000}"/>
    <cellStyle name="Comma 57 4 3 2" xfId="1745" xr:uid="{00000000-0005-0000-0000-000076120000}"/>
    <cellStyle name="Comma 57 4 4" xfId="1746" xr:uid="{00000000-0005-0000-0000-000077120000}"/>
    <cellStyle name="Comma 57 4 4 2" xfId="1747" xr:uid="{00000000-0005-0000-0000-000078120000}"/>
    <cellStyle name="Comma 57 4 5" xfId="1748" xr:uid="{00000000-0005-0000-0000-000079120000}"/>
    <cellStyle name="Comma 57 5" xfId="1749" xr:uid="{00000000-0005-0000-0000-00007A120000}"/>
    <cellStyle name="Comma 57 5 2" xfId="1750" xr:uid="{00000000-0005-0000-0000-00007B120000}"/>
    <cellStyle name="Comma 57 5 2 2" xfId="1751" xr:uid="{00000000-0005-0000-0000-00007C120000}"/>
    <cellStyle name="Comma 57 5 2 2 2" xfId="1752" xr:uid="{00000000-0005-0000-0000-00007D120000}"/>
    <cellStyle name="Comma 57 5 2 3" xfId="1753" xr:uid="{00000000-0005-0000-0000-00007E120000}"/>
    <cellStyle name="Comma 57 5 3" xfId="1754" xr:uid="{00000000-0005-0000-0000-00007F120000}"/>
    <cellStyle name="Comma 57 5 3 2" xfId="1755" xr:uid="{00000000-0005-0000-0000-000080120000}"/>
    <cellStyle name="Comma 57 5 4" xfId="1756" xr:uid="{00000000-0005-0000-0000-000081120000}"/>
    <cellStyle name="Comma 57 5 4 2" xfId="1757" xr:uid="{00000000-0005-0000-0000-000082120000}"/>
    <cellStyle name="Comma 57 5 5" xfId="1758" xr:uid="{00000000-0005-0000-0000-000083120000}"/>
    <cellStyle name="Comma 57 6" xfId="1759" xr:uid="{00000000-0005-0000-0000-000084120000}"/>
    <cellStyle name="Comma 57 6 2" xfId="1760" xr:uid="{00000000-0005-0000-0000-000085120000}"/>
    <cellStyle name="Comma 57 6 2 2" xfId="1761" xr:uid="{00000000-0005-0000-0000-000086120000}"/>
    <cellStyle name="Comma 57 6 2 2 2" xfId="1762" xr:uid="{00000000-0005-0000-0000-000087120000}"/>
    <cellStyle name="Comma 57 6 2 3" xfId="1763" xr:uid="{00000000-0005-0000-0000-000088120000}"/>
    <cellStyle name="Comma 57 6 3" xfId="1764" xr:uid="{00000000-0005-0000-0000-000089120000}"/>
    <cellStyle name="Comma 57 6 3 2" xfId="1765" xr:uid="{00000000-0005-0000-0000-00008A120000}"/>
    <cellStyle name="Comma 57 6 4" xfId="1766" xr:uid="{00000000-0005-0000-0000-00008B120000}"/>
    <cellStyle name="Comma 57 6 4 2" xfId="1767" xr:uid="{00000000-0005-0000-0000-00008C120000}"/>
    <cellStyle name="Comma 57 6 5" xfId="1768" xr:uid="{00000000-0005-0000-0000-00008D120000}"/>
    <cellStyle name="Comma 57 7" xfId="1769" xr:uid="{00000000-0005-0000-0000-00008E120000}"/>
    <cellStyle name="Comma 57 7 2" xfId="1770" xr:uid="{00000000-0005-0000-0000-00008F120000}"/>
    <cellStyle name="Comma 57 7 2 2" xfId="1771" xr:uid="{00000000-0005-0000-0000-000090120000}"/>
    <cellStyle name="Comma 57 7 2 2 2" xfId="1772" xr:uid="{00000000-0005-0000-0000-000091120000}"/>
    <cellStyle name="Comma 57 7 2 3" xfId="1773" xr:uid="{00000000-0005-0000-0000-000092120000}"/>
    <cellStyle name="Comma 57 7 3" xfId="1774" xr:uid="{00000000-0005-0000-0000-000093120000}"/>
    <cellStyle name="Comma 57 7 3 2" xfId="1775" xr:uid="{00000000-0005-0000-0000-000094120000}"/>
    <cellStyle name="Comma 57 7 4" xfId="1776" xr:uid="{00000000-0005-0000-0000-000095120000}"/>
    <cellStyle name="Comma 57 8" xfId="1777" xr:uid="{00000000-0005-0000-0000-000096120000}"/>
    <cellStyle name="Comma 57 8 2" xfId="1778" xr:uid="{00000000-0005-0000-0000-000097120000}"/>
    <cellStyle name="Comma 57 8 2 2" xfId="1779" xr:uid="{00000000-0005-0000-0000-000098120000}"/>
    <cellStyle name="Comma 57 8 2 2 2" xfId="1780" xr:uid="{00000000-0005-0000-0000-000099120000}"/>
    <cellStyle name="Comma 57 8 2 3" xfId="1781" xr:uid="{00000000-0005-0000-0000-00009A120000}"/>
    <cellStyle name="Comma 57 8 3" xfId="1782" xr:uid="{00000000-0005-0000-0000-00009B120000}"/>
    <cellStyle name="Comma 57 8 3 2" xfId="1783" xr:uid="{00000000-0005-0000-0000-00009C120000}"/>
    <cellStyle name="Comma 57 8 4" xfId="1784" xr:uid="{00000000-0005-0000-0000-00009D120000}"/>
    <cellStyle name="Comma 57 9" xfId="1785" xr:uid="{00000000-0005-0000-0000-00009E120000}"/>
    <cellStyle name="Comma 57 9 2" xfId="1786" xr:uid="{00000000-0005-0000-0000-00009F120000}"/>
    <cellStyle name="Comma 57 9 2 2" xfId="1787" xr:uid="{00000000-0005-0000-0000-0000A0120000}"/>
    <cellStyle name="Comma 57 9 3" xfId="1788" xr:uid="{00000000-0005-0000-0000-0000A1120000}"/>
    <cellStyle name="Comma 58" xfId="1789" xr:uid="{00000000-0005-0000-0000-0000A2120000}"/>
    <cellStyle name="Comma 58 10" xfId="1790" xr:uid="{00000000-0005-0000-0000-0000A3120000}"/>
    <cellStyle name="Comma 58 10 2" xfId="1791" xr:uid="{00000000-0005-0000-0000-0000A4120000}"/>
    <cellStyle name="Comma 58 11" xfId="1792" xr:uid="{00000000-0005-0000-0000-0000A5120000}"/>
    <cellStyle name="Comma 58 11 2" xfId="1793" xr:uid="{00000000-0005-0000-0000-0000A6120000}"/>
    <cellStyle name="Comma 58 12" xfId="1794" xr:uid="{00000000-0005-0000-0000-0000A7120000}"/>
    <cellStyle name="Comma 58 2" xfId="1795" xr:uid="{00000000-0005-0000-0000-0000A8120000}"/>
    <cellStyle name="Comma 58 2 2" xfId="1796" xr:uid="{00000000-0005-0000-0000-0000A9120000}"/>
    <cellStyle name="Comma 58 2 2 2" xfId="1797" xr:uid="{00000000-0005-0000-0000-0000AA120000}"/>
    <cellStyle name="Comma 58 2 2 2 2" xfId="1798" xr:uid="{00000000-0005-0000-0000-0000AB120000}"/>
    <cellStyle name="Comma 58 2 2 3" xfId="1799" xr:uid="{00000000-0005-0000-0000-0000AC120000}"/>
    <cellStyle name="Comma 58 2 3" xfId="1800" xr:uid="{00000000-0005-0000-0000-0000AD120000}"/>
    <cellStyle name="Comma 58 2 3 2" xfId="1801" xr:uid="{00000000-0005-0000-0000-0000AE120000}"/>
    <cellStyle name="Comma 58 2 4" xfId="1802" xr:uid="{00000000-0005-0000-0000-0000AF120000}"/>
    <cellStyle name="Comma 58 2 4 2" xfId="1803" xr:uid="{00000000-0005-0000-0000-0000B0120000}"/>
    <cellStyle name="Comma 58 2 5" xfId="1804" xr:uid="{00000000-0005-0000-0000-0000B1120000}"/>
    <cellStyle name="Comma 58 3" xfId="1805" xr:uid="{00000000-0005-0000-0000-0000B2120000}"/>
    <cellStyle name="Comma 58 3 2" xfId="1806" xr:uid="{00000000-0005-0000-0000-0000B3120000}"/>
    <cellStyle name="Comma 58 3 2 2" xfId="1807" xr:uid="{00000000-0005-0000-0000-0000B4120000}"/>
    <cellStyle name="Comma 58 3 2 2 2" xfId="1808" xr:uid="{00000000-0005-0000-0000-0000B5120000}"/>
    <cellStyle name="Comma 58 3 2 3" xfId="1809" xr:uid="{00000000-0005-0000-0000-0000B6120000}"/>
    <cellStyle name="Comma 58 3 3" xfId="1810" xr:uid="{00000000-0005-0000-0000-0000B7120000}"/>
    <cellStyle name="Comma 58 3 3 2" xfId="1811" xr:uid="{00000000-0005-0000-0000-0000B8120000}"/>
    <cellStyle name="Comma 58 3 4" xfId="1812" xr:uid="{00000000-0005-0000-0000-0000B9120000}"/>
    <cellStyle name="Comma 58 3 4 2" xfId="1813" xr:uid="{00000000-0005-0000-0000-0000BA120000}"/>
    <cellStyle name="Comma 58 3 5" xfId="1814" xr:uid="{00000000-0005-0000-0000-0000BB120000}"/>
    <cellStyle name="Comma 58 4" xfId="1815" xr:uid="{00000000-0005-0000-0000-0000BC120000}"/>
    <cellStyle name="Comma 58 4 2" xfId="1816" xr:uid="{00000000-0005-0000-0000-0000BD120000}"/>
    <cellStyle name="Comma 58 4 2 2" xfId="1817" xr:uid="{00000000-0005-0000-0000-0000BE120000}"/>
    <cellStyle name="Comma 58 4 2 2 2" xfId="1818" xr:uid="{00000000-0005-0000-0000-0000BF120000}"/>
    <cellStyle name="Comma 58 4 2 3" xfId="1819" xr:uid="{00000000-0005-0000-0000-0000C0120000}"/>
    <cellStyle name="Comma 58 4 3" xfId="1820" xr:uid="{00000000-0005-0000-0000-0000C1120000}"/>
    <cellStyle name="Comma 58 4 3 2" xfId="1821" xr:uid="{00000000-0005-0000-0000-0000C2120000}"/>
    <cellStyle name="Comma 58 4 4" xfId="1822" xr:uid="{00000000-0005-0000-0000-0000C3120000}"/>
    <cellStyle name="Comma 58 4 4 2" xfId="1823" xr:uid="{00000000-0005-0000-0000-0000C4120000}"/>
    <cellStyle name="Comma 58 4 5" xfId="1824" xr:uid="{00000000-0005-0000-0000-0000C5120000}"/>
    <cellStyle name="Comma 58 5" xfId="1825" xr:uid="{00000000-0005-0000-0000-0000C6120000}"/>
    <cellStyle name="Comma 58 5 2" xfId="1826" xr:uid="{00000000-0005-0000-0000-0000C7120000}"/>
    <cellStyle name="Comma 58 5 2 2" xfId="1827" xr:uid="{00000000-0005-0000-0000-0000C8120000}"/>
    <cellStyle name="Comma 58 5 2 2 2" xfId="1828" xr:uid="{00000000-0005-0000-0000-0000C9120000}"/>
    <cellStyle name="Comma 58 5 2 3" xfId="1829" xr:uid="{00000000-0005-0000-0000-0000CA120000}"/>
    <cellStyle name="Comma 58 5 3" xfId="1830" xr:uid="{00000000-0005-0000-0000-0000CB120000}"/>
    <cellStyle name="Comma 58 5 3 2" xfId="1831" xr:uid="{00000000-0005-0000-0000-0000CC120000}"/>
    <cellStyle name="Comma 58 5 4" xfId="1832" xr:uid="{00000000-0005-0000-0000-0000CD120000}"/>
    <cellStyle name="Comma 58 5 4 2" xfId="1833" xr:uid="{00000000-0005-0000-0000-0000CE120000}"/>
    <cellStyle name="Comma 58 5 5" xfId="1834" xr:uid="{00000000-0005-0000-0000-0000CF120000}"/>
    <cellStyle name="Comma 58 6" xfId="1835" xr:uid="{00000000-0005-0000-0000-0000D0120000}"/>
    <cellStyle name="Comma 58 6 2" xfId="1836" xr:uid="{00000000-0005-0000-0000-0000D1120000}"/>
    <cellStyle name="Comma 58 6 2 2" xfId="1837" xr:uid="{00000000-0005-0000-0000-0000D2120000}"/>
    <cellStyle name="Comma 58 6 2 2 2" xfId="1838" xr:uid="{00000000-0005-0000-0000-0000D3120000}"/>
    <cellStyle name="Comma 58 6 2 3" xfId="1839" xr:uid="{00000000-0005-0000-0000-0000D4120000}"/>
    <cellStyle name="Comma 58 6 3" xfId="1840" xr:uid="{00000000-0005-0000-0000-0000D5120000}"/>
    <cellStyle name="Comma 58 6 3 2" xfId="1841" xr:uid="{00000000-0005-0000-0000-0000D6120000}"/>
    <cellStyle name="Comma 58 6 4" xfId="1842" xr:uid="{00000000-0005-0000-0000-0000D7120000}"/>
    <cellStyle name="Comma 58 6 4 2" xfId="1843" xr:uid="{00000000-0005-0000-0000-0000D8120000}"/>
    <cellStyle name="Comma 58 6 5" xfId="1844" xr:uid="{00000000-0005-0000-0000-0000D9120000}"/>
    <cellStyle name="Comma 58 7" xfId="1845" xr:uid="{00000000-0005-0000-0000-0000DA120000}"/>
    <cellStyle name="Comma 58 7 2" xfId="1846" xr:uid="{00000000-0005-0000-0000-0000DB120000}"/>
    <cellStyle name="Comma 58 7 2 2" xfId="1847" xr:uid="{00000000-0005-0000-0000-0000DC120000}"/>
    <cellStyle name="Comma 58 7 2 2 2" xfId="1848" xr:uid="{00000000-0005-0000-0000-0000DD120000}"/>
    <cellStyle name="Comma 58 7 2 3" xfId="1849" xr:uid="{00000000-0005-0000-0000-0000DE120000}"/>
    <cellStyle name="Comma 58 7 3" xfId="1850" xr:uid="{00000000-0005-0000-0000-0000DF120000}"/>
    <cellStyle name="Comma 58 7 3 2" xfId="1851" xr:uid="{00000000-0005-0000-0000-0000E0120000}"/>
    <cellStyle name="Comma 58 7 4" xfId="1852" xr:uid="{00000000-0005-0000-0000-0000E1120000}"/>
    <cellStyle name="Comma 58 8" xfId="1853" xr:uid="{00000000-0005-0000-0000-0000E2120000}"/>
    <cellStyle name="Comma 58 8 2" xfId="1854" xr:uid="{00000000-0005-0000-0000-0000E3120000}"/>
    <cellStyle name="Comma 58 8 2 2" xfId="1855" xr:uid="{00000000-0005-0000-0000-0000E4120000}"/>
    <cellStyle name="Comma 58 8 2 2 2" xfId="1856" xr:uid="{00000000-0005-0000-0000-0000E5120000}"/>
    <cellStyle name="Comma 58 8 2 3" xfId="1857" xr:uid="{00000000-0005-0000-0000-0000E6120000}"/>
    <cellStyle name="Comma 58 8 3" xfId="1858" xr:uid="{00000000-0005-0000-0000-0000E7120000}"/>
    <cellStyle name="Comma 58 8 3 2" xfId="1859" xr:uid="{00000000-0005-0000-0000-0000E8120000}"/>
    <cellStyle name="Comma 58 8 4" xfId="1860" xr:uid="{00000000-0005-0000-0000-0000E9120000}"/>
    <cellStyle name="Comma 58 9" xfId="1861" xr:uid="{00000000-0005-0000-0000-0000EA120000}"/>
    <cellStyle name="Comma 58 9 2" xfId="1862" xr:uid="{00000000-0005-0000-0000-0000EB120000}"/>
    <cellStyle name="Comma 58 9 2 2" xfId="1863" xr:uid="{00000000-0005-0000-0000-0000EC120000}"/>
    <cellStyle name="Comma 58 9 3" xfId="1864" xr:uid="{00000000-0005-0000-0000-0000ED120000}"/>
    <cellStyle name="Comma 59" xfId="1865" xr:uid="{00000000-0005-0000-0000-0000EE120000}"/>
    <cellStyle name="Comma 6" xfId="51" xr:uid="{00000000-0005-0000-0000-0000EF120000}"/>
    <cellStyle name="Comma 6 10" xfId="9177" xr:uid="{00000000-0005-0000-0000-0000F0120000}"/>
    <cellStyle name="Comma 6 10 2" xfId="15339" xr:uid="{00000000-0005-0000-0000-0000F1120000}"/>
    <cellStyle name="Comma 6 10 3" xfId="21491" xr:uid="{00000000-0005-0000-0000-0000F2120000}"/>
    <cellStyle name="Comma 6 11" xfId="9193" xr:uid="{00000000-0005-0000-0000-0000F3120000}"/>
    <cellStyle name="Comma 6 12" xfId="15345" xr:uid="{00000000-0005-0000-0000-0000F4120000}"/>
    <cellStyle name="Comma 6 13" xfId="182" xr:uid="{00000000-0005-0000-0000-0000F5120000}"/>
    <cellStyle name="Comma 6 2" xfId="196" xr:uid="{00000000-0005-0000-0000-0000F6120000}"/>
    <cellStyle name="Comma 6 2 10" xfId="15351" xr:uid="{00000000-0005-0000-0000-0000F7120000}"/>
    <cellStyle name="Comma 6 2 2" xfId="215" xr:uid="{00000000-0005-0000-0000-0000F8120000}"/>
    <cellStyle name="Comma 6 2 2 2" xfId="3639" xr:uid="{00000000-0005-0000-0000-0000F9120000}"/>
    <cellStyle name="Comma 6 2 2 2 2" xfId="4415" xr:uid="{00000000-0005-0000-0000-0000FA120000}"/>
    <cellStyle name="Comma 6 2 2 2 2 2" xfId="6040" xr:uid="{00000000-0005-0000-0000-0000FB120000}"/>
    <cellStyle name="Comma 6 2 2 2 2 2 2" xfId="9126" xr:uid="{00000000-0005-0000-0000-0000FC120000}"/>
    <cellStyle name="Comma 6 2 2 2 2 2 2 2" xfId="15319" xr:uid="{00000000-0005-0000-0000-0000FD120000}"/>
    <cellStyle name="Comma 6 2 2 2 2 2 2 3" xfId="21471" xr:uid="{00000000-0005-0000-0000-0000FE120000}"/>
    <cellStyle name="Comma 6 2 2 2 2 2 3" xfId="12253" xr:uid="{00000000-0005-0000-0000-0000FF120000}"/>
    <cellStyle name="Comma 6 2 2 2 2 2 4" xfId="18405" xr:uid="{00000000-0005-0000-0000-000000130000}"/>
    <cellStyle name="Comma 6 2 2 2 2 3" xfId="7591" xr:uid="{00000000-0005-0000-0000-000001130000}"/>
    <cellStyle name="Comma 6 2 2 2 2 3 2" xfId="13785" xr:uid="{00000000-0005-0000-0000-000002130000}"/>
    <cellStyle name="Comma 6 2 2 2 2 3 3" xfId="19937" xr:uid="{00000000-0005-0000-0000-000003130000}"/>
    <cellStyle name="Comma 6 2 2 2 2 4" xfId="10719" xr:uid="{00000000-0005-0000-0000-000004130000}"/>
    <cellStyle name="Comma 6 2 2 2 2 5" xfId="16871" xr:uid="{00000000-0005-0000-0000-000005130000}"/>
    <cellStyle name="Comma 6 2 2 2 3" xfId="5271" xr:uid="{00000000-0005-0000-0000-000006130000}"/>
    <cellStyle name="Comma 6 2 2 2 3 2" xfId="8357" xr:uid="{00000000-0005-0000-0000-000007130000}"/>
    <cellStyle name="Comma 6 2 2 2 3 2 2" xfId="14550" xr:uid="{00000000-0005-0000-0000-000008130000}"/>
    <cellStyle name="Comma 6 2 2 2 3 2 3" xfId="20702" xr:uid="{00000000-0005-0000-0000-000009130000}"/>
    <cellStyle name="Comma 6 2 2 2 3 3" xfId="11484" xr:uid="{00000000-0005-0000-0000-00000A130000}"/>
    <cellStyle name="Comma 6 2 2 2 3 4" xfId="17636" xr:uid="{00000000-0005-0000-0000-00000B130000}"/>
    <cellStyle name="Comma 6 2 2 2 4" xfId="6822" xr:uid="{00000000-0005-0000-0000-00000C130000}"/>
    <cellStyle name="Comma 6 2 2 2 4 2" xfId="13016" xr:uid="{00000000-0005-0000-0000-00000D130000}"/>
    <cellStyle name="Comma 6 2 2 2 4 3" xfId="19168" xr:uid="{00000000-0005-0000-0000-00000E130000}"/>
    <cellStyle name="Comma 6 2 2 2 5" xfId="9950" xr:uid="{00000000-0005-0000-0000-00000F130000}"/>
    <cellStyle name="Comma 6 2 2 2 6" xfId="16102" xr:uid="{00000000-0005-0000-0000-000010130000}"/>
    <cellStyle name="Comma 6 2 2 3" xfId="3675" xr:uid="{00000000-0005-0000-0000-000011130000}"/>
    <cellStyle name="Comma 6 2 2 3 2" xfId="5300" xr:uid="{00000000-0005-0000-0000-000012130000}"/>
    <cellStyle name="Comma 6 2 2 3 2 2" xfId="8386" xr:uid="{00000000-0005-0000-0000-000013130000}"/>
    <cellStyle name="Comma 6 2 2 3 2 2 2" xfId="14579" xr:uid="{00000000-0005-0000-0000-000014130000}"/>
    <cellStyle name="Comma 6 2 2 3 2 2 3" xfId="20731" xr:uid="{00000000-0005-0000-0000-000015130000}"/>
    <cellStyle name="Comma 6 2 2 3 2 3" xfId="11513" xr:uid="{00000000-0005-0000-0000-000016130000}"/>
    <cellStyle name="Comma 6 2 2 3 2 4" xfId="17665" xr:uid="{00000000-0005-0000-0000-000017130000}"/>
    <cellStyle name="Comma 6 2 2 3 3" xfId="6851" xr:uid="{00000000-0005-0000-0000-000018130000}"/>
    <cellStyle name="Comma 6 2 2 3 3 2" xfId="13045" xr:uid="{00000000-0005-0000-0000-000019130000}"/>
    <cellStyle name="Comma 6 2 2 3 3 3" xfId="19197" xr:uid="{00000000-0005-0000-0000-00001A130000}"/>
    <cellStyle name="Comma 6 2 2 3 4" xfId="9979" xr:uid="{00000000-0005-0000-0000-00001B130000}"/>
    <cellStyle name="Comma 6 2 2 3 5" xfId="16131" xr:uid="{00000000-0005-0000-0000-00001C130000}"/>
    <cellStyle name="Comma 6 2 2 4" xfId="4514" xr:uid="{00000000-0005-0000-0000-00001D130000}"/>
    <cellStyle name="Comma 6 2 2 4 2" xfId="7617" xr:uid="{00000000-0005-0000-0000-00001E130000}"/>
    <cellStyle name="Comma 6 2 2 4 2 2" xfId="13810" xr:uid="{00000000-0005-0000-0000-00001F130000}"/>
    <cellStyle name="Comma 6 2 2 4 2 3" xfId="19962" xr:uid="{00000000-0005-0000-0000-000020130000}"/>
    <cellStyle name="Comma 6 2 2 4 3" xfId="10744" xr:uid="{00000000-0005-0000-0000-000021130000}"/>
    <cellStyle name="Comma 6 2 2 4 4" xfId="16896" xr:uid="{00000000-0005-0000-0000-000022130000}"/>
    <cellStyle name="Comma 6 2 2 5" xfId="6082" xr:uid="{00000000-0005-0000-0000-000023130000}"/>
    <cellStyle name="Comma 6 2 2 5 2" xfId="12276" xr:uid="{00000000-0005-0000-0000-000024130000}"/>
    <cellStyle name="Comma 6 2 2 5 3" xfId="18428" xr:uid="{00000000-0005-0000-0000-000025130000}"/>
    <cellStyle name="Comma 6 2 2 6" xfId="9210" xr:uid="{00000000-0005-0000-0000-000026130000}"/>
    <cellStyle name="Comma 6 2 2 7" xfId="15362" xr:uid="{00000000-0005-0000-0000-000027130000}"/>
    <cellStyle name="Comma 6 2 3" xfId="3622" xr:uid="{00000000-0005-0000-0000-000028130000}"/>
    <cellStyle name="Comma 6 2 3 2" xfId="4406" xr:uid="{00000000-0005-0000-0000-000029130000}"/>
    <cellStyle name="Comma 6 2 3 2 2" xfId="6031" xr:uid="{00000000-0005-0000-0000-00002A130000}"/>
    <cellStyle name="Comma 6 2 3 2 2 2" xfId="9117" xr:uid="{00000000-0005-0000-0000-00002B130000}"/>
    <cellStyle name="Comma 6 2 3 2 2 2 2" xfId="15310" xr:uid="{00000000-0005-0000-0000-00002C130000}"/>
    <cellStyle name="Comma 6 2 3 2 2 2 3" xfId="21462" xr:uid="{00000000-0005-0000-0000-00002D130000}"/>
    <cellStyle name="Comma 6 2 3 2 2 3" xfId="12244" xr:uid="{00000000-0005-0000-0000-00002E130000}"/>
    <cellStyle name="Comma 6 2 3 2 2 4" xfId="18396" xr:uid="{00000000-0005-0000-0000-00002F130000}"/>
    <cellStyle name="Comma 6 2 3 2 3" xfId="7582" xr:uid="{00000000-0005-0000-0000-000030130000}"/>
    <cellStyle name="Comma 6 2 3 2 3 2" xfId="13776" xr:uid="{00000000-0005-0000-0000-000031130000}"/>
    <cellStyle name="Comma 6 2 3 2 3 3" xfId="19928" xr:uid="{00000000-0005-0000-0000-000032130000}"/>
    <cellStyle name="Comma 6 2 3 2 4" xfId="10710" xr:uid="{00000000-0005-0000-0000-000033130000}"/>
    <cellStyle name="Comma 6 2 3 2 5" xfId="16862" xr:uid="{00000000-0005-0000-0000-000034130000}"/>
    <cellStyle name="Comma 6 2 3 3" xfId="5262" xr:uid="{00000000-0005-0000-0000-000035130000}"/>
    <cellStyle name="Comma 6 2 3 3 2" xfId="8348" xr:uid="{00000000-0005-0000-0000-000036130000}"/>
    <cellStyle name="Comma 6 2 3 3 2 2" xfId="14541" xr:uid="{00000000-0005-0000-0000-000037130000}"/>
    <cellStyle name="Comma 6 2 3 3 2 3" xfId="20693" xr:uid="{00000000-0005-0000-0000-000038130000}"/>
    <cellStyle name="Comma 6 2 3 3 3" xfId="11475" xr:uid="{00000000-0005-0000-0000-000039130000}"/>
    <cellStyle name="Comma 6 2 3 3 4" xfId="17627" xr:uid="{00000000-0005-0000-0000-00003A130000}"/>
    <cellStyle name="Comma 6 2 3 4" xfId="6813" xr:uid="{00000000-0005-0000-0000-00003B130000}"/>
    <cellStyle name="Comma 6 2 3 4 2" xfId="13007" xr:uid="{00000000-0005-0000-0000-00003C130000}"/>
    <cellStyle name="Comma 6 2 3 4 3" xfId="19159" xr:uid="{00000000-0005-0000-0000-00003D130000}"/>
    <cellStyle name="Comma 6 2 3 5" xfId="9941" xr:uid="{00000000-0005-0000-0000-00003E130000}"/>
    <cellStyle name="Comma 6 2 3 6" xfId="16093" xr:uid="{00000000-0005-0000-0000-00003F130000}"/>
    <cellStyle name="Comma 6 2 4" xfId="1867" xr:uid="{00000000-0005-0000-0000-000040130000}"/>
    <cellStyle name="Comma 6 2 5" xfId="3664" xr:uid="{00000000-0005-0000-0000-000041130000}"/>
    <cellStyle name="Comma 6 2 5 2" xfId="5289" xr:uid="{00000000-0005-0000-0000-000042130000}"/>
    <cellStyle name="Comma 6 2 5 2 2" xfId="8375" xr:uid="{00000000-0005-0000-0000-000043130000}"/>
    <cellStyle name="Comma 6 2 5 2 2 2" xfId="14568" xr:uid="{00000000-0005-0000-0000-000044130000}"/>
    <cellStyle name="Comma 6 2 5 2 2 3" xfId="20720" xr:uid="{00000000-0005-0000-0000-000045130000}"/>
    <cellStyle name="Comma 6 2 5 2 3" xfId="11502" xr:uid="{00000000-0005-0000-0000-000046130000}"/>
    <cellStyle name="Comma 6 2 5 2 4" xfId="17654" xr:uid="{00000000-0005-0000-0000-000047130000}"/>
    <cellStyle name="Comma 6 2 5 3" xfId="6840" xr:uid="{00000000-0005-0000-0000-000048130000}"/>
    <cellStyle name="Comma 6 2 5 3 2" xfId="13034" xr:uid="{00000000-0005-0000-0000-000049130000}"/>
    <cellStyle name="Comma 6 2 5 3 3" xfId="19186" xr:uid="{00000000-0005-0000-0000-00004A130000}"/>
    <cellStyle name="Comma 6 2 5 4" xfId="9968" xr:uid="{00000000-0005-0000-0000-00004B130000}"/>
    <cellStyle name="Comma 6 2 5 5" xfId="16120" xr:uid="{00000000-0005-0000-0000-00004C130000}"/>
    <cellStyle name="Comma 6 2 6" xfId="4502" xr:uid="{00000000-0005-0000-0000-00004D130000}"/>
    <cellStyle name="Comma 6 2 6 2" xfId="7606" xr:uid="{00000000-0005-0000-0000-00004E130000}"/>
    <cellStyle name="Comma 6 2 6 2 2" xfId="13799" xr:uid="{00000000-0005-0000-0000-00004F130000}"/>
    <cellStyle name="Comma 6 2 6 2 3" xfId="19951" xr:uid="{00000000-0005-0000-0000-000050130000}"/>
    <cellStyle name="Comma 6 2 6 3" xfId="10733" xr:uid="{00000000-0005-0000-0000-000051130000}"/>
    <cellStyle name="Comma 6 2 6 4" xfId="16885" xr:uid="{00000000-0005-0000-0000-000052130000}"/>
    <cellStyle name="Comma 6 2 7" xfId="6071" xr:uid="{00000000-0005-0000-0000-000053130000}"/>
    <cellStyle name="Comma 6 2 7 2" xfId="12265" xr:uid="{00000000-0005-0000-0000-000054130000}"/>
    <cellStyle name="Comma 6 2 7 3" xfId="18417" xr:uid="{00000000-0005-0000-0000-000055130000}"/>
    <cellStyle name="Comma 6 2 8" xfId="9180" xr:uid="{00000000-0005-0000-0000-000056130000}"/>
    <cellStyle name="Comma 6 2 8 2" xfId="15340" xr:uid="{00000000-0005-0000-0000-000057130000}"/>
    <cellStyle name="Comma 6 2 8 3" xfId="21492" xr:uid="{00000000-0005-0000-0000-000058130000}"/>
    <cellStyle name="Comma 6 2 9" xfId="9199" xr:uid="{00000000-0005-0000-0000-000059130000}"/>
    <cellStyle name="Comma 6 3" xfId="209" xr:uid="{00000000-0005-0000-0000-00005A130000}"/>
    <cellStyle name="Comma 6 3 10" xfId="15356" xr:uid="{00000000-0005-0000-0000-00005B130000}"/>
    <cellStyle name="Comma 6 3 2" xfId="1869" xr:uid="{00000000-0005-0000-0000-00005C130000}"/>
    <cellStyle name="Comma 6 3 3" xfId="1870" xr:uid="{00000000-0005-0000-0000-00005D130000}"/>
    <cellStyle name="Comma 6 3 4" xfId="3634" xr:uid="{00000000-0005-0000-0000-00005E130000}"/>
    <cellStyle name="Comma 6 3 4 2" xfId="4410" xr:uid="{00000000-0005-0000-0000-00005F130000}"/>
    <cellStyle name="Comma 6 3 4 2 2" xfId="6035" xr:uid="{00000000-0005-0000-0000-000060130000}"/>
    <cellStyle name="Comma 6 3 4 2 2 2" xfId="9121" xr:uid="{00000000-0005-0000-0000-000061130000}"/>
    <cellStyle name="Comma 6 3 4 2 2 2 2" xfId="15314" xr:uid="{00000000-0005-0000-0000-000062130000}"/>
    <cellStyle name="Comma 6 3 4 2 2 2 3" xfId="21466" xr:uid="{00000000-0005-0000-0000-000063130000}"/>
    <cellStyle name="Comma 6 3 4 2 2 3" xfId="12248" xr:uid="{00000000-0005-0000-0000-000064130000}"/>
    <cellStyle name="Comma 6 3 4 2 2 4" xfId="18400" xr:uid="{00000000-0005-0000-0000-000065130000}"/>
    <cellStyle name="Comma 6 3 4 2 3" xfId="7586" xr:uid="{00000000-0005-0000-0000-000066130000}"/>
    <cellStyle name="Comma 6 3 4 2 3 2" xfId="13780" xr:uid="{00000000-0005-0000-0000-000067130000}"/>
    <cellStyle name="Comma 6 3 4 2 3 3" xfId="19932" xr:uid="{00000000-0005-0000-0000-000068130000}"/>
    <cellStyle name="Comma 6 3 4 2 4" xfId="10714" xr:uid="{00000000-0005-0000-0000-000069130000}"/>
    <cellStyle name="Comma 6 3 4 2 5" xfId="16866" xr:uid="{00000000-0005-0000-0000-00006A130000}"/>
    <cellStyle name="Comma 6 3 4 3" xfId="5266" xr:uid="{00000000-0005-0000-0000-00006B130000}"/>
    <cellStyle name="Comma 6 3 4 3 2" xfId="8352" xr:uid="{00000000-0005-0000-0000-00006C130000}"/>
    <cellStyle name="Comma 6 3 4 3 2 2" xfId="14545" xr:uid="{00000000-0005-0000-0000-00006D130000}"/>
    <cellStyle name="Comma 6 3 4 3 2 3" xfId="20697" xr:uid="{00000000-0005-0000-0000-00006E130000}"/>
    <cellStyle name="Comma 6 3 4 3 3" xfId="11479" xr:uid="{00000000-0005-0000-0000-00006F130000}"/>
    <cellStyle name="Comma 6 3 4 3 4" xfId="17631" xr:uid="{00000000-0005-0000-0000-000070130000}"/>
    <cellStyle name="Comma 6 3 4 4" xfId="6817" xr:uid="{00000000-0005-0000-0000-000071130000}"/>
    <cellStyle name="Comma 6 3 4 4 2" xfId="13011" xr:uid="{00000000-0005-0000-0000-000072130000}"/>
    <cellStyle name="Comma 6 3 4 4 3" xfId="19163" xr:uid="{00000000-0005-0000-0000-000073130000}"/>
    <cellStyle name="Comma 6 3 4 5" xfId="9945" xr:uid="{00000000-0005-0000-0000-000074130000}"/>
    <cellStyle name="Comma 6 3 4 6" xfId="16097" xr:uid="{00000000-0005-0000-0000-000075130000}"/>
    <cellStyle name="Comma 6 3 5" xfId="1868" xr:uid="{00000000-0005-0000-0000-000076130000}"/>
    <cellStyle name="Comma 6 3 6" xfId="3669" xr:uid="{00000000-0005-0000-0000-000077130000}"/>
    <cellStyle name="Comma 6 3 6 2" xfId="5294" xr:uid="{00000000-0005-0000-0000-000078130000}"/>
    <cellStyle name="Comma 6 3 6 2 2" xfId="8380" xr:uid="{00000000-0005-0000-0000-000079130000}"/>
    <cellStyle name="Comma 6 3 6 2 2 2" xfId="14573" xr:uid="{00000000-0005-0000-0000-00007A130000}"/>
    <cellStyle name="Comma 6 3 6 2 2 3" xfId="20725" xr:uid="{00000000-0005-0000-0000-00007B130000}"/>
    <cellStyle name="Comma 6 3 6 2 3" xfId="11507" xr:uid="{00000000-0005-0000-0000-00007C130000}"/>
    <cellStyle name="Comma 6 3 6 2 4" xfId="17659" xr:uid="{00000000-0005-0000-0000-00007D130000}"/>
    <cellStyle name="Comma 6 3 6 3" xfId="6845" xr:uid="{00000000-0005-0000-0000-00007E130000}"/>
    <cellStyle name="Comma 6 3 6 3 2" xfId="13039" xr:uid="{00000000-0005-0000-0000-00007F130000}"/>
    <cellStyle name="Comma 6 3 6 3 3" xfId="19191" xr:uid="{00000000-0005-0000-0000-000080130000}"/>
    <cellStyle name="Comma 6 3 6 4" xfId="9973" xr:uid="{00000000-0005-0000-0000-000081130000}"/>
    <cellStyle name="Comma 6 3 6 5" xfId="16125" xr:uid="{00000000-0005-0000-0000-000082130000}"/>
    <cellStyle name="Comma 6 3 7" xfId="4508" xr:uid="{00000000-0005-0000-0000-000083130000}"/>
    <cellStyle name="Comma 6 3 7 2" xfId="7611" xr:uid="{00000000-0005-0000-0000-000084130000}"/>
    <cellStyle name="Comma 6 3 7 2 2" xfId="13804" xr:uid="{00000000-0005-0000-0000-000085130000}"/>
    <cellStyle name="Comma 6 3 7 2 3" xfId="19956" xr:uid="{00000000-0005-0000-0000-000086130000}"/>
    <cellStyle name="Comma 6 3 7 3" xfId="10738" xr:uid="{00000000-0005-0000-0000-000087130000}"/>
    <cellStyle name="Comma 6 3 7 4" xfId="16890" xr:uid="{00000000-0005-0000-0000-000088130000}"/>
    <cellStyle name="Comma 6 3 8" xfId="6076" xr:uid="{00000000-0005-0000-0000-000089130000}"/>
    <cellStyle name="Comma 6 3 8 2" xfId="12270" xr:uid="{00000000-0005-0000-0000-00008A130000}"/>
    <cellStyle name="Comma 6 3 8 3" xfId="18422" xr:uid="{00000000-0005-0000-0000-00008B130000}"/>
    <cellStyle name="Comma 6 3 9" xfId="9204" xr:uid="{00000000-0005-0000-0000-00008C130000}"/>
    <cellStyle name="Comma 6 4" xfId="1871" xr:uid="{00000000-0005-0000-0000-00008D130000}"/>
    <cellStyle name="Comma 6 5" xfId="3614" xr:uid="{00000000-0005-0000-0000-00008E130000}"/>
    <cellStyle name="Comma 6 5 2" xfId="4402" xr:uid="{00000000-0005-0000-0000-00008F130000}"/>
    <cellStyle name="Comma 6 5 2 2" xfId="6027" xr:uid="{00000000-0005-0000-0000-000090130000}"/>
    <cellStyle name="Comma 6 5 2 2 2" xfId="9113" xr:uid="{00000000-0005-0000-0000-000091130000}"/>
    <cellStyle name="Comma 6 5 2 2 2 2" xfId="15306" xr:uid="{00000000-0005-0000-0000-000092130000}"/>
    <cellStyle name="Comma 6 5 2 2 2 3" xfId="21458" xr:uid="{00000000-0005-0000-0000-000093130000}"/>
    <cellStyle name="Comma 6 5 2 2 3" xfId="12240" xr:uid="{00000000-0005-0000-0000-000094130000}"/>
    <cellStyle name="Comma 6 5 2 2 4" xfId="18392" xr:uid="{00000000-0005-0000-0000-000095130000}"/>
    <cellStyle name="Comma 6 5 2 3" xfId="7578" xr:uid="{00000000-0005-0000-0000-000096130000}"/>
    <cellStyle name="Comma 6 5 2 3 2" xfId="13772" xr:uid="{00000000-0005-0000-0000-000097130000}"/>
    <cellStyle name="Comma 6 5 2 3 3" xfId="19924" xr:uid="{00000000-0005-0000-0000-000098130000}"/>
    <cellStyle name="Comma 6 5 2 4" xfId="10706" xr:uid="{00000000-0005-0000-0000-000099130000}"/>
    <cellStyle name="Comma 6 5 2 5" xfId="16858" xr:uid="{00000000-0005-0000-0000-00009A130000}"/>
    <cellStyle name="Comma 6 5 3" xfId="5258" xr:uid="{00000000-0005-0000-0000-00009B130000}"/>
    <cellStyle name="Comma 6 5 3 2" xfId="8344" xr:uid="{00000000-0005-0000-0000-00009C130000}"/>
    <cellStyle name="Comma 6 5 3 2 2" xfId="14537" xr:uid="{00000000-0005-0000-0000-00009D130000}"/>
    <cellStyle name="Comma 6 5 3 2 3" xfId="20689" xr:uid="{00000000-0005-0000-0000-00009E130000}"/>
    <cellStyle name="Comma 6 5 3 3" xfId="11471" xr:uid="{00000000-0005-0000-0000-00009F130000}"/>
    <cellStyle name="Comma 6 5 3 4" xfId="17623" xr:uid="{00000000-0005-0000-0000-0000A0130000}"/>
    <cellStyle name="Comma 6 5 4" xfId="6809" xr:uid="{00000000-0005-0000-0000-0000A1130000}"/>
    <cellStyle name="Comma 6 5 4 2" xfId="13003" xr:uid="{00000000-0005-0000-0000-0000A2130000}"/>
    <cellStyle name="Comma 6 5 4 3" xfId="19155" xr:uid="{00000000-0005-0000-0000-0000A3130000}"/>
    <cellStyle name="Comma 6 5 5" xfId="9937" xr:uid="{00000000-0005-0000-0000-0000A4130000}"/>
    <cellStyle name="Comma 6 5 6" xfId="16089" xr:uid="{00000000-0005-0000-0000-0000A5130000}"/>
    <cellStyle name="Comma 6 6" xfId="1866" xr:uid="{00000000-0005-0000-0000-0000A6130000}"/>
    <cellStyle name="Comma 6 7" xfId="3658" xr:uid="{00000000-0005-0000-0000-0000A7130000}"/>
    <cellStyle name="Comma 6 7 2" xfId="5283" xr:uid="{00000000-0005-0000-0000-0000A8130000}"/>
    <cellStyle name="Comma 6 7 2 2" xfId="8369" xr:uid="{00000000-0005-0000-0000-0000A9130000}"/>
    <cellStyle name="Comma 6 7 2 2 2" xfId="14562" xr:uid="{00000000-0005-0000-0000-0000AA130000}"/>
    <cellStyle name="Comma 6 7 2 2 3" xfId="20714" xr:uid="{00000000-0005-0000-0000-0000AB130000}"/>
    <cellStyle name="Comma 6 7 2 3" xfId="11496" xr:uid="{00000000-0005-0000-0000-0000AC130000}"/>
    <cellStyle name="Comma 6 7 2 4" xfId="17648" xr:uid="{00000000-0005-0000-0000-0000AD130000}"/>
    <cellStyle name="Comma 6 7 3" xfId="6834" xr:uid="{00000000-0005-0000-0000-0000AE130000}"/>
    <cellStyle name="Comma 6 7 3 2" xfId="13028" xr:uid="{00000000-0005-0000-0000-0000AF130000}"/>
    <cellStyle name="Comma 6 7 3 3" xfId="19180" xr:uid="{00000000-0005-0000-0000-0000B0130000}"/>
    <cellStyle name="Comma 6 7 4" xfId="9962" xr:uid="{00000000-0005-0000-0000-0000B1130000}"/>
    <cellStyle name="Comma 6 7 5" xfId="16114" xr:uid="{00000000-0005-0000-0000-0000B2130000}"/>
    <cellStyle name="Comma 6 8" xfId="4496" xr:uid="{00000000-0005-0000-0000-0000B3130000}"/>
    <cellStyle name="Comma 6 8 2" xfId="7600" xr:uid="{00000000-0005-0000-0000-0000B4130000}"/>
    <cellStyle name="Comma 6 8 2 2" xfId="13793" xr:uid="{00000000-0005-0000-0000-0000B5130000}"/>
    <cellStyle name="Comma 6 8 2 3" xfId="19945" xr:uid="{00000000-0005-0000-0000-0000B6130000}"/>
    <cellStyle name="Comma 6 8 3" xfId="10727" xr:uid="{00000000-0005-0000-0000-0000B7130000}"/>
    <cellStyle name="Comma 6 8 4" xfId="16879" xr:uid="{00000000-0005-0000-0000-0000B8130000}"/>
    <cellStyle name="Comma 6 9" xfId="6065" xr:uid="{00000000-0005-0000-0000-0000B9130000}"/>
    <cellStyle name="Comma 6 9 2" xfId="12259" xr:uid="{00000000-0005-0000-0000-0000BA130000}"/>
    <cellStyle name="Comma 6 9 3" xfId="18411" xr:uid="{00000000-0005-0000-0000-0000BB130000}"/>
    <cellStyle name="Comma 60" xfId="1872" xr:uid="{00000000-0005-0000-0000-0000BC130000}"/>
    <cellStyle name="Comma 61" xfId="1873" xr:uid="{00000000-0005-0000-0000-0000BD130000}"/>
    <cellStyle name="Comma 62" xfId="1874" xr:uid="{00000000-0005-0000-0000-0000BE130000}"/>
    <cellStyle name="Comma 63" xfId="1875" xr:uid="{00000000-0005-0000-0000-0000BF130000}"/>
    <cellStyle name="Comma 64" xfId="1876" xr:uid="{00000000-0005-0000-0000-0000C0130000}"/>
    <cellStyle name="Comma 65" xfId="1877" xr:uid="{00000000-0005-0000-0000-0000C1130000}"/>
    <cellStyle name="Comma 66" xfId="1878" xr:uid="{00000000-0005-0000-0000-0000C2130000}"/>
    <cellStyle name="Comma 67" xfId="1879" xr:uid="{00000000-0005-0000-0000-0000C3130000}"/>
    <cellStyle name="Comma 68" xfId="1880" xr:uid="{00000000-0005-0000-0000-0000C4130000}"/>
    <cellStyle name="Comma 69" xfId="1881" xr:uid="{00000000-0005-0000-0000-0000C5130000}"/>
    <cellStyle name="Comma 7" xfId="50" xr:uid="{00000000-0005-0000-0000-0000C6130000}"/>
    <cellStyle name="Comma 7 2" xfId="1883" xr:uid="{00000000-0005-0000-0000-0000C7130000}"/>
    <cellStyle name="Comma 7 3" xfId="1884" xr:uid="{00000000-0005-0000-0000-0000C8130000}"/>
    <cellStyle name="Comma 7 3 2" xfId="1885" xr:uid="{00000000-0005-0000-0000-0000C9130000}"/>
    <cellStyle name="Comma 7 3 3" xfId="1886" xr:uid="{00000000-0005-0000-0000-0000CA130000}"/>
    <cellStyle name="Comma 7 4" xfId="1887" xr:uid="{00000000-0005-0000-0000-0000CB130000}"/>
    <cellStyle name="Comma 7 5" xfId="3618" xr:uid="{00000000-0005-0000-0000-0000CC130000}"/>
    <cellStyle name="Comma 7 6" xfId="1882" xr:uid="{00000000-0005-0000-0000-0000CD130000}"/>
    <cellStyle name="Comma 7 7" xfId="189" xr:uid="{00000000-0005-0000-0000-0000CE130000}"/>
    <cellStyle name="Comma 70" xfId="1888" xr:uid="{00000000-0005-0000-0000-0000CF130000}"/>
    <cellStyle name="Comma 71" xfId="1889" xr:uid="{00000000-0005-0000-0000-0000D0130000}"/>
    <cellStyle name="Comma 72" xfId="1890" xr:uid="{00000000-0005-0000-0000-0000D1130000}"/>
    <cellStyle name="Comma 73" xfId="1891" xr:uid="{00000000-0005-0000-0000-0000D2130000}"/>
    <cellStyle name="Comma 74" xfId="1892" xr:uid="{00000000-0005-0000-0000-0000D3130000}"/>
    <cellStyle name="Comma 75" xfId="1893" xr:uid="{00000000-0005-0000-0000-0000D4130000}"/>
    <cellStyle name="Comma 76" xfId="1894" xr:uid="{00000000-0005-0000-0000-0000D5130000}"/>
    <cellStyle name="Comma 77" xfId="1895" xr:uid="{00000000-0005-0000-0000-0000D6130000}"/>
    <cellStyle name="Comma 78" xfId="1896" xr:uid="{00000000-0005-0000-0000-0000D7130000}"/>
    <cellStyle name="Comma 79" xfId="1897" xr:uid="{00000000-0005-0000-0000-0000D8130000}"/>
    <cellStyle name="Comma 8" xfId="52" xr:uid="{00000000-0005-0000-0000-0000D9130000}"/>
    <cellStyle name="Comma 8 2" xfId="1899" xr:uid="{00000000-0005-0000-0000-0000DA130000}"/>
    <cellStyle name="Comma 8 2 2" xfId="1900" xr:uid="{00000000-0005-0000-0000-0000DB130000}"/>
    <cellStyle name="Comma 8 2 3" xfId="1901" xr:uid="{00000000-0005-0000-0000-0000DC130000}"/>
    <cellStyle name="Comma 8 3" xfId="3625" xr:uid="{00000000-0005-0000-0000-0000DD130000}"/>
    <cellStyle name="Comma 8 4" xfId="1898" xr:uid="{00000000-0005-0000-0000-0000DE130000}"/>
    <cellStyle name="Comma 8 5" xfId="199" xr:uid="{00000000-0005-0000-0000-0000DF130000}"/>
    <cellStyle name="Comma 80" xfId="1902" xr:uid="{00000000-0005-0000-0000-0000E0130000}"/>
    <cellStyle name="Comma 81" xfId="1903" xr:uid="{00000000-0005-0000-0000-0000E1130000}"/>
    <cellStyle name="Comma 82" xfId="1904" xr:uid="{00000000-0005-0000-0000-0000E2130000}"/>
    <cellStyle name="Comma 83" xfId="1905" xr:uid="{00000000-0005-0000-0000-0000E3130000}"/>
    <cellStyle name="Comma 84" xfId="1906" xr:uid="{00000000-0005-0000-0000-0000E4130000}"/>
    <cellStyle name="Comma 85" xfId="1907" xr:uid="{00000000-0005-0000-0000-0000E5130000}"/>
    <cellStyle name="Comma 86" xfId="1908" xr:uid="{00000000-0005-0000-0000-0000E6130000}"/>
    <cellStyle name="Comma 87" xfId="1909" xr:uid="{00000000-0005-0000-0000-0000E7130000}"/>
    <cellStyle name="Comma 88" xfId="1910" xr:uid="{00000000-0005-0000-0000-0000E8130000}"/>
    <cellStyle name="Comma 89" xfId="1911" xr:uid="{00000000-0005-0000-0000-0000E9130000}"/>
    <cellStyle name="Comma 9" xfId="53" xr:uid="{00000000-0005-0000-0000-0000EA130000}"/>
    <cellStyle name="Comma 9 2" xfId="1913" xr:uid="{00000000-0005-0000-0000-0000EB130000}"/>
    <cellStyle name="Comma 9 2 2" xfId="1914" xr:uid="{00000000-0005-0000-0000-0000EC130000}"/>
    <cellStyle name="Comma 9 2 3" xfId="1915" xr:uid="{00000000-0005-0000-0000-0000ED130000}"/>
    <cellStyle name="Comma 9 3" xfId="1916" xr:uid="{00000000-0005-0000-0000-0000EE130000}"/>
    <cellStyle name="Comma 9 4" xfId="3629" xr:uid="{00000000-0005-0000-0000-0000EF130000}"/>
    <cellStyle name="Comma 9 5" xfId="1912" xr:uid="{00000000-0005-0000-0000-0000F0130000}"/>
    <cellStyle name="Comma 9 6" xfId="203" xr:uid="{00000000-0005-0000-0000-0000F1130000}"/>
    <cellStyle name="Comma 90" xfId="1917" xr:uid="{00000000-0005-0000-0000-0000F2130000}"/>
    <cellStyle name="Comma 91" xfId="1918" xr:uid="{00000000-0005-0000-0000-0000F3130000}"/>
    <cellStyle name="Comma 92" xfId="1919" xr:uid="{00000000-0005-0000-0000-0000F4130000}"/>
    <cellStyle name="Comma 93" xfId="1920" xr:uid="{00000000-0005-0000-0000-0000F5130000}"/>
    <cellStyle name="Comma 94" xfId="1921" xr:uid="{00000000-0005-0000-0000-0000F6130000}"/>
    <cellStyle name="Comma 95" xfId="1922" xr:uid="{00000000-0005-0000-0000-0000F7130000}"/>
    <cellStyle name="Comma 96" xfId="1923" xr:uid="{00000000-0005-0000-0000-0000F8130000}"/>
    <cellStyle name="Comma 97" xfId="1924" xr:uid="{00000000-0005-0000-0000-0000F9130000}"/>
    <cellStyle name="Comma 98" xfId="1925" xr:uid="{00000000-0005-0000-0000-0000FA130000}"/>
    <cellStyle name="Comma 99" xfId="1926" xr:uid="{00000000-0005-0000-0000-0000FB130000}"/>
    <cellStyle name="Comma(+Credit)" xfId="1927" xr:uid="{00000000-0005-0000-0000-0000FC130000}"/>
    <cellStyle name="Comma0" xfId="9138" xr:uid="{00000000-0005-0000-0000-0000FD130000}"/>
    <cellStyle name="Company Name" xfId="1928" xr:uid="{00000000-0005-0000-0000-0000FE130000}"/>
    <cellStyle name="Company Name 2" xfId="1929" xr:uid="{00000000-0005-0000-0000-0000FF130000}"/>
    <cellStyle name="Company Name 3" xfId="1930" xr:uid="{00000000-0005-0000-0000-000000140000}"/>
    <cellStyle name="Currency [0] 2" xfId="70" xr:uid="{00000000-0005-0000-0000-000001140000}"/>
    <cellStyle name="Currency [0] 2 2" xfId="3540" xr:uid="{00000000-0005-0000-0000-000002140000}"/>
    <cellStyle name="Currency [0] 2 3" xfId="223" xr:uid="{00000000-0005-0000-0000-000003140000}"/>
    <cellStyle name="Currency [0] 3" xfId="97" xr:uid="{00000000-0005-0000-0000-000004140000}"/>
    <cellStyle name="Currency [0] 4" xfId="191" xr:uid="{00000000-0005-0000-0000-000005140000}"/>
    <cellStyle name="Currency [0] 5" xfId="3539" xr:uid="{00000000-0005-0000-0000-000006140000}"/>
    <cellStyle name="Currency [0] 6" xfId="3645" xr:uid="{00000000-0005-0000-0000-000007140000}"/>
    <cellStyle name="Currency [0] 7" xfId="6060" xr:uid="{00000000-0005-0000-0000-000008140000}"/>
    <cellStyle name="Currency [0] 8" xfId="9188" xr:uid="{00000000-0005-0000-0000-000009140000}"/>
    <cellStyle name="Currency [0] 9" xfId="64" xr:uid="{00000000-0005-0000-0000-00000A140000}"/>
    <cellStyle name="Currency 0.0" xfId="1931" xr:uid="{00000000-0005-0000-0000-00000B140000}"/>
    <cellStyle name="Currency 0.00" xfId="1932" xr:uid="{00000000-0005-0000-0000-00000C140000}"/>
    <cellStyle name="Currency 0.000" xfId="1933" xr:uid="{00000000-0005-0000-0000-00000D140000}"/>
    <cellStyle name="Currency 10" xfId="202" xr:uid="{00000000-0005-0000-0000-00000E140000}"/>
    <cellStyle name="Currency 10 2" xfId="1935" xr:uid="{00000000-0005-0000-0000-00000F140000}"/>
    <cellStyle name="Currency 10 3" xfId="1936" xr:uid="{00000000-0005-0000-0000-000010140000}"/>
    <cellStyle name="Currency 10 4" xfId="1937" xr:uid="{00000000-0005-0000-0000-000011140000}"/>
    <cellStyle name="Currency 10 5" xfId="1938" xr:uid="{00000000-0005-0000-0000-000012140000}"/>
    <cellStyle name="Currency 10 6" xfId="1939" xr:uid="{00000000-0005-0000-0000-000013140000}"/>
    <cellStyle name="Currency 10 6 2" xfId="1940" xr:uid="{00000000-0005-0000-0000-000014140000}"/>
    <cellStyle name="Currency 10 6 3" xfId="1941" xr:uid="{00000000-0005-0000-0000-000015140000}"/>
    <cellStyle name="Currency 10 7" xfId="1942" xr:uid="{00000000-0005-0000-0000-000016140000}"/>
    <cellStyle name="Currency 10 8" xfId="3628" xr:uid="{00000000-0005-0000-0000-000017140000}"/>
    <cellStyle name="Currency 10 9" xfId="1934" xr:uid="{00000000-0005-0000-0000-000018140000}"/>
    <cellStyle name="Currency 100" xfId="1943" xr:uid="{00000000-0005-0000-0000-000019140000}"/>
    <cellStyle name="Currency 101" xfId="1944" xr:uid="{00000000-0005-0000-0000-00001A140000}"/>
    <cellStyle name="Currency 102" xfId="1945" xr:uid="{00000000-0005-0000-0000-00001B140000}"/>
    <cellStyle name="Currency 103" xfId="1946" xr:uid="{00000000-0005-0000-0000-00001C140000}"/>
    <cellStyle name="Currency 104" xfId="1947" xr:uid="{00000000-0005-0000-0000-00001D140000}"/>
    <cellStyle name="Currency 105" xfId="1948" xr:uid="{00000000-0005-0000-0000-00001E140000}"/>
    <cellStyle name="Currency 106" xfId="1949" xr:uid="{00000000-0005-0000-0000-00001F140000}"/>
    <cellStyle name="Currency 107" xfId="1950" xr:uid="{00000000-0005-0000-0000-000020140000}"/>
    <cellStyle name="Currency 108" xfId="1951" xr:uid="{00000000-0005-0000-0000-000021140000}"/>
    <cellStyle name="Currency 109" xfId="1952" xr:uid="{00000000-0005-0000-0000-000022140000}"/>
    <cellStyle name="Currency 11" xfId="1953" xr:uid="{00000000-0005-0000-0000-000023140000}"/>
    <cellStyle name="Currency 11 2" xfId="1954" xr:uid="{00000000-0005-0000-0000-000024140000}"/>
    <cellStyle name="Currency 11 3" xfId="1955" xr:uid="{00000000-0005-0000-0000-000025140000}"/>
    <cellStyle name="Currency 110" xfId="1956" xr:uid="{00000000-0005-0000-0000-000026140000}"/>
    <cellStyle name="Currency 111" xfId="1957" xr:uid="{00000000-0005-0000-0000-000027140000}"/>
    <cellStyle name="Currency 112" xfId="1958" xr:uid="{00000000-0005-0000-0000-000028140000}"/>
    <cellStyle name="Currency 113" xfId="1959" xr:uid="{00000000-0005-0000-0000-000029140000}"/>
    <cellStyle name="Currency 114" xfId="1960" xr:uid="{00000000-0005-0000-0000-00002A140000}"/>
    <cellStyle name="Currency 115" xfId="1961" xr:uid="{00000000-0005-0000-0000-00002B140000}"/>
    <cellStyle name="Currency 116" xfId="1962" xr:uid="{00000000-0005-0000-0000-00002C140000}"/>
    <cellStyle name="Currency 117" xfId="1963" xr:uid="{00000000-0005-0000-0000-00002D140000}"/>
    <cellStyle name="Currency 118" xfId="1964" xr:uid="{00000000-0005-0000-0000-00002E140000}"/>
    <cellStyle name="Currency 118 2" xfId="1965" xr:uid="{00000000-0005-0000-0000-00002F140000}"/>
    <cellStyle name="Currency 118 2 2" xfId="1966" xr:uid="{00000000-0005-0000-0000-000030140000}"/>
    <cellStyle name="Currency 118 2 2 2" xfId="1967" xr:uid="{00000000-0005-0000-0000-000031140000}"/>
    <cellStyle name="Currency 118 2 3" xfId="1968" xr:uid="{00000000-0005-0000-0000-000032140000}"/>
    <cellStyle name="Currency 118 3" xfId="1969" xr:uid="{00000000-0005-0000-0000-000033140000}"/>
    <cellStyle name="Currency 118 3 2" xfId="1970" xr:uid="{00000000-0005-0000-0000-000034140000}"/>
    <cellStyle name="Currency 118 4" xfId="1971" xr:uid="{00000000-0005-0000-0000-000035140000}"/>
    <cellStyle name="Currency 118 4 2" xfId="1972" xr:uid="{00000000-0005-0000-0000-000036140000}"/>
    <cellStyle name="Currency 118 5" xfId="1973" xr:uid="{00000000-0005-0000-0000-000037140000}"/>
    <cellStyle name="Currency 119" xfId="1974" xr:uid="{00000000-0005-0000-0000-000038140000}"/>
    <cellStyle name="Currency 119 2" xfId="1975" xr:uid="{00000000-0005-0000-0000-000039140000}"/>
    <cellStyle name="Currency 119 2 2" xfId="1976" xr:uid="{00000000-0005-0000-0000-00003A140000}"/>
    <cellStyle name="Currency 119 2 2 2" xfId="1977" xr:uid="{00000000-0005-0000-0000-00003B140000}"/>
    <cellStyle name="Currency 119 2 3" xfId="1978" xr:uid="{00000000-0005-0000-0000-00003C140000}"/>
    <cellStyle name="Currency 119 3" xfId="1979" xr:uid="{00000000-0005-0000-0000-00003D140000}"/>
    <cellStyle name="Currency 119 3 2" xfId="1980" xr:uid="{00000000-0005-0000-0000-00003E140000}"/>
    <cellStyle name="Currency 119 4" xfId="1981" xr:uid="{00000000-0005-0000-0000-00003F140000}"/>
    <cellStyle name="Currency 119 4 2" xfId="1982" xr:uid="{00000000-0005-0000-0000-000040140000}"/>
    <cellStyle name="Currency 119 5" xfId="1983" xr:uid="{00000000-0005-0000-0000-000041140000}"/>
    <cellStyle name="Currency 12" xfId="1984" xr:uid="{00000000-0005-0000-0000-000042140000}"/>
    <cellStyle name="Currency 12 2" xfId="1985" xr:uid="{00000000-0005-0000-0000-000043140000}"/>
    <cellStyle name="Currency 12 3" xfId="1986" xr:uid="{00000000-0005-0000-0000-000044140000}"/>
    <cellStyle name="Currency 120" xfId="1987" xr:uid="{00000000-0005-0000-0000-000045140000}"/>
    <cellStyle name="Currency 120 2" xfId="3796" xr:uid="{00000000-0005-0000-0000-000046140000}"/>
    <cellStyle name="Currency 120 2 2" xfId="5421" xr:uid="{00000000-0005-0000-0000-000047140000}"/>
    <cellStyle name="Currency 120 2 2 2" xfId="8507" xr:uid="{00000000-0005-0000-0000-000048140000}"/>
    <cellStyle name="Currency 120 2 2 2 2" xfId="14700" xr:uid="{00000000-0005-0000-0000-000049140000}"/>
    <cellStyle name="Currency 120 2 2 2 3" xfId="20852" xr:uid="{00000000-0005-0000-0000-00004A140000}"/>
    <cellStyle name="Currency 120 2 2 3" xfId="11634" xr:uid="{00000000-0005-0000-0000-00004B140000}"/>
    <cellStyle name="Currency 120 2 2 4" xfId="17786" xr:uid="{00000000-0005-0000-0000-00004C140000}"/>
    <cellStyle name="Currency 120 2 3" xfId="6972" xr:uid="{00000000-0005-0000-0000-00004D140000}"/>
    <cellStyle name="Currency 120 2 3 2" xfId="13166" xr:uid="{00000000-0005-0000-0000-00004E140000}"/>
    <cellStyle name="Currency 120 2 3 3" xfId="19318" xr:uid="{00000000-0005-0000-0000-00004F140000}"/>
    <cellStyle name="Currency 120 2 4" xfId="10100" xr:uid="{00000000-0005-0000-0000-000050140000}"/>
    <cellStyle name="Currency 120 2 5" xfId="16252" xr:uid="{00000000-0005-0000-0000-000051140000}"/>
    <cellStyle name="Currency 120 3" xfId="4637" xr:uid="{00000000-0005-0000-0000-000052140000}"/>
    <cellStyle name="Currency 120 3 2" xfId="7738" xr:uid="{00000000-0005-0000-0000-000053140000}"/>
    <cellStyle name="Currency 120 3 2 2" xfId="13931" xr:uid="{00000000-0005-0000-0000-000054140000}"/>
    <cellStyle name="Currency 120 3 2 3" xfId="20083" xr:uid="{00000000-0005-0000-0000-000055140000}"/>
    <cellStyle name="Currency 120 3 3" xfId="10865" xr:uid="{00000000-0005-0000-0000-000056140000}"/>
    <cellStyle name="Currency 120 3 4" xfId="17017" xr:uid="{00000000-0005-0000-0000-000057140000}"/>
    <cellStyle name="Currency 120 4" xfId="6203" xr:uid="{00000000-0005-0000-0000-000058140000}"/>
    <cellStyle name="Currency 120 4 2" xfId="12397" xr:uid="{00000000-0005-0000-0000-000059140000}"/>
    <cellStyle name="Currency 120 4 3" xfId="18549" xr:uid="{00000000-0005-0000-0000-00005A140000}"/>
    <cellStyle name="Currency 120 5" xfId="9331" xr:uid="{00000000-0005-0000-0000-00005B140000}"/>
    <cellStyle name="Currency 120 6" xfId="15483" xr:uid="{00000000-0005-0000-0000-00005C140000}"/>
    <cellStyle name="Currency 121" xfId="1988" xr:uid="{00000000-0005-0000-0000-00005D140000}"/>
    <cellStyle name="Currency 121 2" xfId="3797" xr:uid="{00000000-0005-0000-0000-00005E140000}"/>
    <cellStyle name="Currency 121 2 2" xfId="5422" xr:uid="{00000000-0005-0000-0000-00005F140000}"/>
    <cellStyle name="Currency 121 2 2 2" xfId="8508" xr:uid="{00000000-0005-0000-0000-000060140000}"/>
    <cellStyle name="Currency 121 2 2 2 2" xfId="14701" xr:uid="{00000000-0005-0000-0000-000061140000}"/>
    <cellStyle name="Currency 121 2 2 2 3" xfId="20853" xr:uid="{00000000-0005-0000-0000-000062140000}"/>
    <cellStyle name="Currency 121 2 2 3" xfId="11635" xr:uid="{00000000-0005-0000-0000-000063140000}"/>
    <cellStyle name="Currency 121 2 2 4" xfId="17787" xr:uid="{00000000-0005-0000-0000-000064140000}"/>
    <cellStyle name="Currency 121 2 3" xfId="6973" xr:uid="{00000000-0005-0000-0000-000065140000}"/>
    <cellStyle name="Currency 121 2 3 2" xfId="13167" xr:uid="{00000000-0005-0000-0000-000066140000}"/>
    <cellStyle name="Currency 121 2 3 3" xfId="19319" xr:uid="{00000000-0005-0000-0000-000067140000}"/>
    <cellStyle name="Currency 121 2 4" xfId="10101" xr:uid="{00000000-0005-0000-0000-000068140000}"/>
    <cellStyle name="Currency 121 2 5" xfId="16253" xr:uid="{00000000-0005-0000-0000-000069140000}"/>
    <cellStyle name="Currency 121 3" xfId="4638" xr:uid="{00000000-0005-0000-0000-00006A140000}"/>
    <cellStyle name="Currency 121 3 2" xfId="7739" xr:uid="{00000000-0005-0000-0000-00006B140000}"/>
    <cellStyle name="Currency 121 3 2 2" xfId="13932" xr:uid="{00000000-0005-0000-0000-00006C140000}"/>
    <cellStyle name="Currency 121 3 2 3" xfId="20084" xr:uid="{00000000-0005-0000-0000-00006D140000}"/>
    <cellStyle name="Currency 121 3 3" xfId="10866" xr:uid="{00000000-0005-0000-0000-00006E140000}"/>
    <cellStyle name="Currency 121 3 4" xfId="17018" xr:uid="{00000000-0005-0000-0000-00006F140000}"/>
    <cellStyle name="Currency 121 4" xfId="6204" xr:uid="{00000000-0005-0000-0000-000070140000}"/>
    <cellStyle name="Currency 121 4 2" xfId="12398" xr:uid="{00000000-0005-0000-0000-000071140000}"/>
    <cellStyle name="Currency 121 4 3" xfId="18550" xr:uid="{00000000-0005-0000-0000-000072140000}"/>
    <cellStyle name="Currency 121 5" xfId="9332" xr:uid="{00000000-0005-0000-0000-000073140000}"/>
    <cellStyle name="Currency 121 6" xfId="15484" xr:uid="{00000000-0005-0000-0000-000074140000}"/>
    <cellStyle name="Currency 122" xfId="1989" xr:uid="{00000000-0005-0000-0000-000075140000}"/>
    <cellStyle name="Currency 122 2" xfId="3798" xr:uid="{00000000-0005-0000-0000-000076140000}"/>
    <cellStyle name="Currency 122 2 2" xfId="5423" xr:uid="{00000000-0005-0000-0000-000077140000}"/>
    <cellStyle name="Currency 122 2 2 2" xfId="8509" xr:uid="{00000000-0005-0000-0000-000078140000}"/>
    <cellStyle name="Currency 122 2 2 2 2" xfId="14702" xr:uid="{00000000-0005-0000-0000-000079140000}"/>
    <cellStyle name="Currency 122 2 2 2 3" xfId="20854" xr:uid="{00000000-0005-0000-0000-00007A140000}"/>
    <cellStyle name="Currency 122 2 2 3" xfId="11636" xr:uid="{00000000-0005-0000-0000-00007B140000}"/>
    <cellStyle name="Currency 122 2 2 4" xfId="17788" xr:uid="{00000000-0005-0000-0000-00007C140000}"/>
    <cellStyle name="Currency 122 2 3" xfId="6974" xr:uid="{00000000-0005-0000-0000-00007D140000}"/>
    <cellStyle name="Currency 122 2 3 2" xfId="13168" xr:uid="{00000000-0005-0000-0000-00007E140000}"/>
    <cellStyle name="Currency 122 2 3 3" xfId="19320" xr:uid="{00000000-0005-0000-0000-00007F140000}"/>
    <cellStyle name="Currency 122 2 4" xfId="10102" xr:uid="{00000000-0005-0000-0000-000080140000}"/>
    <cellStyle name="Currency 122 2 5" xfId="16254" xr:uid="{00000000-0005-0000-0000-000081140000}"/>
    <cellStyle name="Currency 122 3" xfId="4639" xr:uid="{00000000-0005-0000-0000-000082140000}"/>
    <cellStyle name="Currency 122 3 2" xfId="7740" xr:uid="{00000000-0005-0000-0000-000083140000}"/>
    <cellStyle name="Currency 122 3 2 2" xfId="13933" xr:uid="{00000000-0005-0000-0000-000084140000}"/>
    <cellStyle name="Currency 122 3 2 3" xfId="20085" xr:uid="{00000000-0005-0000-0000-000085140000}"/>
    <cellStyle name="Currency 122 3 3" xfId="10867" xr:uid="{00000000-0005-0000-0000-000086140000}"/>
    <cellStyle name="Currency 122 3 4" xfId="17019" xr:uid="{00000000-0005-0000-0000-000087140000}"/>
    <cellStyle name="Currency 122 4" xfId="6205" xr:uid="{00000000-0005-0000-0000-000088140000}"/>
    <cellStyle name="Currency 122 4 2" xfId="12399" xr:uid="{00000000-0005-0000-0000-000089140000}"/>
    <cellStyle name="Currency 122 4 3" xfId="18551" xr:uid="{00000000-0005-0000-0000-00008A140000}"/>
    <cellStyle name="Currency 122 5" xfId="9333" xr:uid="{00000000-0005-0000-0000-00008B140000}"/>
    <cellStyle name="Currency 122 6" xfId="15485" xr:uid="{00000000-0005-0000-0000-00008C140000}"/>
    <cellStyle name="Currency 123" xfId="1990" xr:uid="{00000000-0005-0000-0000-00008D140000}"/>
    <cellStyle name="Currency 123 2" xfId="3799" xr:uid="{00000000-0005-0000-0000-00008E140000}"/>
    <cellStyle name="Currency 123 2 2" xfId="5424" xr:uid="{00000000-0005-0000-0000-00008F140000}"/>
    <cellStyle name="Currency 123 2 2 2" xfId="8510" xr:uid="{00000000-0005-0000-0000-000090140000}"/>
    <cellStyle name="Currency 123 2 2 2 2" xfId="14703" xr:uid="{00000000-0005-0000-0000-000091140000}"/>
    <cellStyle name="Currency 123 2 2 2 3" xfId="20855" xr:uid="{00000000-0005-0000-0000-000092140000}"/>
    <cellStyle name="Currency 123 2 2 3" xfId="11637" xr:uid="{00000000-0005-0000-0000-000093140000}"/>
    <cellStyle name="Currency 123 2 2 4" xfId="17789" xr:uid="{00000000-0005-0000-0000-000094140000}"/>
    <cellStyle name="Currency 123 2 3" xfId="6975" xr:uid="{00000000-0005-0000-0000-000095140000}"/>
    <cellStyle name="Currency 123 2 3 2" xfId="13169" xr:uid="{00000000-0005-0000-0000-000096140000}"/>
    <cellStyle name="Currency 123 2 3 3" xfId="19321" xr:uid="{00000000-0005-0000-0000-000097140000}"/>
    <cellStyle name="Currency 123 2 4" xfId="10103" xr:uid="{00000000-0005-0000-0000-000098140000}"/>
    <cellStyle name="Currency 123 2 5" xfId="16255" xr:uid="{00000000-0005-0000-0000-000099140000}"/>
    <cellStyle name="Currency 123 3" xfId="4640" xr:uid="{00000000-0005-0000-0000-00009A140000}"/>
    <cellStyle name="Currency 123 3 2" xfId="7741" xr:uid="{00000000-0005-0000-0000-00009B140000}"/>
    <cellStyle name="Currency 123 3 2 2" xfId="13934" xr:uid="{00000000-0005-0000-0000-00009C140000}"/>
    <cellStyle name="Currency 123 3 2 3" xfId="20086" xr:uid="{00000000-0005-0000-0000-00009D140000}"/>
    <cellStyle name="Currency 123 3 3" xfId="10868" xr:uid="{00000000-0005-0000-0000-00009E140000}"/>
    <cellStyle name="Currency 123 3 4" xfId="17020" xr:uid="{00000000-0005-0000-0000-00009F140000}"/>
    <cellStyle name="Currency 123 4" xfId="6206" xr:uid="{00000000-0005-0000-0000-0000A0140000}"/>
    <cellStyle name="Currency 123 4 2" xfId="12400" xr:uid="{00000000-0005-0000-0000-0000A1140000}"/>
    <cellStyle name="Currency 123 4 3" xfId="18552" xr:uid="{00000000-0005-0000-0000-0000A2140000}"/>
    <cellStyle name="Currency 123 5" xfId="9334" xr:uid="{00000000-0005-0000-0000-0000A3140000}"/>
    <cellStyle name="Currency 123 6" xfId="15486" xr:uid="{00000000-0005-0000-0000-0000A4140000}"/>
    <cellStyle name="Currency 124" xfId="1991" xr:uid="{00000000-0005-0000-0000-0000A5140000}"/>
    <cellStyle name="Currency 124 2" xfId="3800" xr:uid="{00000000-0005-0000-0000-0000A6140000}"/>
    <cellStyle name="Currency 124 2 2" xfId="5425" xr:uid="{00000000-0005-0000-0000-0000A7140000}"/>
    <cellStyle name="Currency 124 2 2 2" xfId="8511" xr:uid="{00000000-0005-0000-0000-0000A8140000}"/>
    <cellStyle name="Currency 124 2 2 2 2" xfId="14704" xr:uid="{00000000-0005-0000-0000-0000A9140000}"/>
    <cellStyle name="Currency 124 2 2 2 3" xfId="20856" xr:uid="{00000000-0005-0000-0000-0000AA140000}"/>
    <cellStyle name="Currency 124 2 2 3" xfId="11638" xr:uid="{00000000-0005-0000-0000-0000AB140000}"/>
    <cellStyle name="Currency 124 2 2 4" xfId="17790" xr:uid="{00000000-0005-0000-0000-0000AC140000}"/>
    <cellStyle name="Currency 124 2 3" xfId="6976" xr:uid="{00000000-0005-0000-0000-0000AD140000}"/>
    <cellStyle name="Currency 124 2 3 2" xfId="13170" xr:uid="{00000000-0005-0000-0000-0000AE140000}"/>
    <cellStyle name="Currency 124 2 3 3" xfId="19322" xr:uid="{00000000-0005-0000-0000-0000AF140000}"/>
    <cellStyle name="Currency 124 2 4" xfId="10104" xr:uid="{00000000-0005-0000-0000-0000B0140000}"/>
    <cellStyle name="Currency 124 2 5" xfId="16256" xr:uid="{00000000-0005-0000-0000-0000B1140000}"/>
    <cellStyle name="Currency 124 3" xfId="4641" xr:uid="{00000000-0005-0000-0000-0000B2140000}"/>
    <cellStyle name="Currency 124 3 2" xfId="7742" xr:uid="{00000000-0005-0000-0000-0000B3140000}"/>
    <cellStyle name="Currency 124 3 2 2" xfId="13935" xr:uid="{00000000-0005-0000-0000-0000B4140000}"/>
    <cellStyle name="Currency 124 3 2 3" xfId="20087" xr:uid="{00000000-0005-0000-0000-0000B5140000}"/>
    <cellStyle name="Currency 124 3 3" xfId="10869" xr:uid="{00000000-0005-0000-0000-0000B6140000}"/>
    <cellStyle name="Currency 124 3 4" xfId="17021" xr:uid="{00000000-0005-0000-0000-0000B7140000}"/>
    <cellStyle name="Currency 124 4" xfId="6207" xr:uid="{00000000-0005-0000-0000-0000B8140000}"/>
    <cellStyle name="Currency 124 4 2" xfId="12401" xr:uid="{00000000-0005-0000-0000-0000B9140000}"/>
    <cellStyle name="Currency 124 4 3" xfId="18553" xr:uid="{00000000-0005-0000-0000-0000BA140000}"/>
    <cellStyle name="Currency 124 5" xfId="9335" xr:uid="{00000000-0005-0000-0000-0000BB140000}"/>
    <cellStyle name="Currency 124 6" xfId="15487" xr:uid="{00000000-0005-0000-0000-0000BC140000}"/>
    <cellStyle name="Currency 125" xfId="1992" xr:uid="{00000000-0005-0000-0000-0000BD140000}"/>
    <cellStyle name="Currency 125 2" xfId="3801" xr:uid="{00000000-0005-0000-0000-0000BE140000}"/>
    <cellStyle name="Currency 125 2 2" xfId="5426" xr:uid="{00000000-0005-0000-0000-0000BF140000}"/>
    <cellStyle name="Currency 125 2 2 2" xfId="8512" xr:uid="{00000000-0005-0000-0000-0000C0140000}"/>
    <cellStyle name="Currency 125 2 2 2 2" xfId="14705" xr:uid="{00000000-0005-0000-0000-0000C1140000}"/>
    <cellStyle name="Currency 125 2 2 2 3" xfId="20857" xr:uid="{00000000-0005-0000-0000-0000C2140000}"/>
    <cellStyle name="Currency 125 2 2 3" xfId="11639" xr:uid="{00000000-0005-0000-0000-0000C3140000}"/>
    <cellStyle name="Currency 125 2 2 4" xfId="17791" xr:uid="{00000000-0005-0000-0000-0000C4140000}"/>
    <cellStyle name="Currency 125 2 3" xfId="6977" xr:uid="{00000000-0005-0000-0000-0000C5140000}"/>
    <cellStyle name="Currency 125 2 3 2" xfId="13171" xr:uid="{00000000-0005-0000-0000-0000C6140000}"/>
    <cellStyle name="Currency 125 2 3 3" xfId="19323" xr:uid="{00000000-0005-0000-0000-0000C7140000}"/>
    <cellStyle name="Currency 125 2 4" xfId="10105" xr:uid="{00000000-0005-0000-0000-0000C8140000}"/>
    <cellStyle name="Currency 125 2 5" xfId="16257" xr:uid="{00000000-0005-0000-0000-0000C9140000}"/>
    <cellStyle name="Currency 125 3" xfId="4642" xr:uid="{00000000-0005-0000-0000-0000CA140000}"/>
    <cellStyle name="Currency 125 3 2" xfId="7743" xr:uid="{00000000-0005-0000-0000-0000CB140000}"/>
    <cellStyle name="Currency 125 3 2 2" xfId="13936" xr:uid="{00000000-0005-0000-0000-0000CC140000}"/>
    <cellStyle name="Currency 125 3 2 3" xfId="20088" xr:uid="{00000000-0005-0000-0000-0000CD140000}"/>
    <cellStyle name="Currency 125 3 3" xfId="10870" xr:uid="{00000000-0005-0000-0000-0000CE140000}"/>
    <cellStyle name="Currency 125 3 4" xfId="17022" xr:uid="{00000000-0005-0000-0000-0000CF140000}"/>
    <cellStyle name="Currency 125 4" xfId="6208" xr:uid="{00000000-0005-0000-0000-0000D0140000}"/>
    <cellStyle name="Currency 125 4 2" xfId="12402" xr:uid="{00000000-0005-0000-0000-0000D1140000}"/>
    <cellStyle name="Currency 125 4 3" xfId="18554" xr:uid="{00000000-0005-0000-0000-0000D2140000}"/>
    <cellStyle name="Currency 125 5" xfId="9336" xr:uid="{00000000-0005-0000-0000-0000D3140000}"/>
    <cellStyle name="Currency 125 6" xfId="15488" xr:uid="{00000000-0005-0000-0000-0000D4140000}"/>
    <cellStyle name="Currency 126" xfId="1993" xr:uid="{00000000-0005-0000-0000-0000D5140000}"/>
    <cellStyle name="Currency 126 2" xfId="3802" xr:uid="{00000000-0005-0000-0000-0000D6140000}"/>
    <cellStyle name="Currency 126 2 2" xfId="5427" xr:uid="{00000000-0005-0000-0000-0000D7140000}"/>
    <cellStyle name="Currency 126 2 2 2" xfId="8513" xr:uid="{00000000-0005-0000-0000-0000D8140000}"/>
    <cellStyle name="Currency 126 2 2 2 2" xfId="14706" xr:uid="{00000000-0005-0000-0000-0000D9140000}"/>
    <cellStyle name="Currency 126 2 2 2 3" xfId="20858" xr:uid="{00000000-0005-0000-0000-0000DA140000}"/>
    <cellStyle name="Currency 126 2 2 3" xfId="11640" xr:uid="{00000000-0005-0000-0000-0000DB140000}"/>
    <cellStyle name="Currency 126 2 2 4" xfId="17792" xr:uid="{00000000-0005-0000-0000-0000DC140000}"/>
    <cellStyle name="Currency 126 2 3" xfId="6978" xr:uid="{00000000-0005-0000-0000-0000DD140000}"/>
    <cellStyle name="Currency 126 2 3 2" xfId="13172" xr:uid="{00000000-0005-0000-0000-0000DE140000}"/>
    <cellStyle name="Currency 126 2 3 3" xfId="19324" xr:uid="{00000000-0005-0000-0000-0000DF140000}"/>
    <cellStyle name="Currency 126 2 4" xfId="10106" xr:uid="{00000000-0005-0000-0000-0000E0140000}"/>
    <cellStyle name="Currency 126 2 5" xfId="16258" xr:uid="{00000000-0005-0000-0000-0000E1140000}"/>
    <cellStyle name="Currency 126 3" xfId="4643" xr:uid="{00000000-0005-0000-0000-0000E2140000}"/>
    <cellStyle name="Currency 126 3 2" xfId="7744" xr:uid="{00000000-0005-0000-0000-0000E3140000}"/>
    <cellStyle name="Currency 126 3 2 2" xfId="13937" xr:uid="{00000000-0005-0000-0000-0000E4140000}"/>
    <cellStyle name="Currency 126 3 2 3" xfId="20089" xr:uid="{00000000-0005-0000-0000-0000E5140000}"/>
    <cellStyle name="Currency 126 3 3" xfId="10871" xr:uid="{00000000-0005-0000-0000-0000E6140000}"/>
    <cellStyle name="Currency 126 3 4" xfId="17023" xr:uid="{00000000-0005-0000-0000-0000E7140000}"/>
    <cellStyle name="Currency 126 4" xfId="6209" xr:uid="{00000000-0005-0000-0000-0000E8140000}"/>
    <cellStyle name="Currency 126 4 2" xfId="12403" xr:uid="{00000000-0005-0000-0000-0000E9140000}"/>
    <cellStyle name="Currency 126 4 3" xfId="18555" xr:uid="{00000000-0005-0000-0000-0000EA140000}"/>
    <cellStyle name="Currency 126 5" xfId="9337" xr:uid="{00000000-0005-0000-0000-0000EB140000}"/>
    <cellStyle name="Currency 126 6" xfId="15489" xr:uid="{00000000-0005-0000-0000-0000EC140000}"/>
    <cellStyle name="Currency 127" xfId="1994" xr:uid="{00000000-0005-0000-0000-0000ED140000}"/>
    <cellStyle name="Currency 127 2" xfId="3803" xr:uid="{00000000-0005-0000-0000-0000EE140000}"/>
    <cellStyle name="Currency 127 2 2" xfId="5428" xr:uid="{00000000-0005-0000-0000-0000EF140000}"/>
    <cellStyle name="Currency 127 2 2 2" xfId="8514" xr:uid="{00000000-0005-0000-0000-0000F0140000}"/>
    <cellStyle name="Currency 127 2 2 2 2" xfId="14707" xr:uid="{00000000-0005-0000-0000-0000F1140000}"/>
    <cellStyle name="Currency 127 2 2 2 3" xfId="20859" xr:uid="{00000000-0005-0000-0000-0000F2140000}"/>
    <cellStyle name="Currency 127 2 2 3" xfId="11641" xr:uid="{00000000-0005-0000-0000-0000F3140000}"/>
    <cellStyle name="Currency 127 2 2 4" xfId="17793" xr:uid="{00000000-0005-0000-0000-0000F4140000}"/>
    <cellStyle name="Currency 127 2 3" xfId="6979" xr:uid="{00000000-0005-0000-0000-0000F5140000}"/>
    <cellStyle name="Currency 127 2 3 2" xfId="13173" xr:uid="{00000000-0005-0000-0000-0000F6140000}"/>
    <cellStyle name="Currency 127 2 3 3" xfId="19325" xr:uid="{00000000-0005-0000-0000-0000F7140000}"/>
    <cellStyle name="Currency 127 2 4" xfId="10107" xr:uid="{00000000-0005-0000-0000-0000F8140000}"/>
    <cellStyle name="Currency 127 2 5" xfId="16259" xr:uid="{00000000-0005-0000-0000-0000F9140000}"/>
    <cellStyle name="Currency 127 3" xfId="4644" xr:uid="{00000000-0005-0000-0000-0000FA140000}"/>
    <cellStyle name="Currency 127 3 2" xfId="7745" xr:uid="{00000000-0005-0000-0000-0000FB140000}"/>
    <cellStyle name="Currency 127 3 2 2" xfId="13938" xr:uid="{00000000-0005-0000-0000-0000FC140000}"/>
    <cellStyle name="Currency 127 3 2 3" xfId="20090" xr:uid="{00000000-0005-0000-0000-0000FD140000}"/>
    <cellStyle name="Currency 127 3 3" xfId="10872" xr:uid="{00000000-0005-0000-0000-0000FE140000}"/>
    <cellStyle name="Currency 127 3 4" xfId="17024" xr:uid="{00000000-0005-0000-0000-0000FF140000}"/>
    <cellStyle name="Currency 127 4" xfId="6210" xr:uid="{00000000-0005-0000-0000-000000150000}"/>
    <cellStyle name="Currency 127 4 2" xfId="12404" xr:uid="{00000000-0005-0000-0000-000001150000}"/>
    <cellStyle name="Currency 127 4 3" xfId="18556" xr:uid="{00000000-0005-0000-0000-000002150000}"/>
    <cellStyle name="Currency 127 5" xfId="9338" xr:uid="{00000000-0005-0000-0000-000003150000}"/>
    <cellStyle name="Currency 127 6" xfId="15490" xr:uid="{00000000-0005-0000-0000-000004150000}"/>
    <cellStyle name="Currency 128" xfId="1995" xr:uid="{00000000-0005-0000-0000-000005150000}"/>
    <cellStyle name="Currency 128 2" xfId="3804" xr:uid="{00000000-0005-0000-0000-000006150000}"/>
    <cellStyle name="Currency 128 2 2" xfId="5429" xr:uid="{00000000-0005-0000-0000-000007150000}"/>
    <cellStyle name="Currency 128 2 2 2" xfId="8515" xr:uid="{00000000-0005-0000-0000-000008150000}"/>
    <cellStyle name="Currency 128 2 2 2 2" xfId="14708" xr:uid="{00000000-0005-0000-0000-000009150000}"/>
    <cellStyle name="Currency 128 2 2 2 3" xfId="20860" xr:uid="{00000000-0005-0000-0000-00000A150000}"/>
    <cellStyle name="Currency 128 2 2 3" xfId="11642" xr:uid="{00000000-0005-0000-0000-00000B150000}"/>
    <cellStyle name="Currency 128 2 2 4" xfId="17794" xr:uid="{00000000-0005-0000-0000-00000C150000}"/>
    <cellStyle name="Currency 128 2 3" xfId="6980" xr:uid="{00000000-0005-0000-0000-00000D150000}"/>
    <cellStyle name="Currency 128 2 3 2" xfId="13174" xr:uid="{00000000-0005-0000-0000-00000E150000}"/>
    <cellStyle name="Currency 128 2 3 3" xfId="19326" xr:uid="{00000000-0005-0000-0000-00000F150000}"/>
    <cellStyle name="Currency 128 2 4" xfId="10108" xr:uid="{00000000-0005-0000-0000-000010150000}"/>
    <cellStyle name="Currency 128 2 5" xfId="16260" xr:uid="{00000000-0005-0000-0000-000011150000}"/>
    <cellStyle name="Currency 128 3" xfId="4645" xr:uid="{00000000-0005-0000-0000-000012150000}"/>
    <cellStyle name="Currency 128 3 2" xfId="7746" xr:uid="{00000000-0005-0000-0000-000013150000}"/>
    <cellStyle name="Currency 128 3 2 2" xfId="13939" xr:uid="{00000000-0005-0000-0000-000014150000}"/>
    <cellStyle name="Currency 128 3 2 3" xfId="20091" xr:uid="{00000000-0005-0000-0000-000015150000}"/>
    <cellStyle name="Currency 128 3 3" xfId="10873" xr:uid="{00000000-0005-0000-0000-000016150000}"/>
    <cellStyle name="Currency 128 3 4" xfId="17025" xr:uid="{00000000-0005-0000-0000-000017150000}"/>
    <cellStyle name="Currency 128 4" xfId="6211" xr:uid="{00000000-0005-0000-0000-000018150000}"/>
    <cellStyle name="Currency 128 4 2" xfId="12405" xr:uid="{00000000-0005-0000-0000-000019150000}"/>
    <cellStyle name="Currency 128 4 3" xfId="18557" xr:uid="{00000000-0005-0000-0000-00001A150000}"/>
    <cellStyle name="Currency 128 5" xfId="9339" xr:uid="{00000000-0005-0000-0000-00001B150000}"/>
    <cellStyle name="Currency 128 6" xfId="15491" xr:uid="{00000000-0005-0000-0000-00001C150000}"/>
    <cellStyle name="Currency 129" xfId="1996" xr:uid="{00000000-0005-0000-0000-00001D150000}"/>
    <cellStyle name="Currency 129 2" xfId="3805" xr:uid="{00000000-0005-0000-0000-00001E150000}"/>
    <cellStyle name="Currency 129 2 2" xfId="5430" xr:uid="{00000000-0005-0000-0000-00001F150000}"/>
    <cellStyle name="Currency 129 2 2 2" xfId="8516" xr:uid="{00000000-0005-0000-0000-000020150000}"/>
    <cellStyle name="Currency 129 2 2 2 2" xfId="14709" xr:uid="{00000000-0005-0000-0000-000021150000}"/>
    <cellStyle name="Currency 129 2 2 2 3" xfId="20861" xr:uid="{00000000-0005-0000-0000-000022150000}"/>
    <cellStyle name="Currency 129 2 2 3" xfId="11643" xr:uid="{00000000-0005-0000-0000-000023150000}"/>
    <cellStyle name="Currency 129 2 2 4" xfId="17795" xr:uid="{00000000-0005-0000-0000-000024150000}"/>
    <cellStyle name="Currency 129 2 3" xfId="6981" xr:uid="{00000000-0005-0000-0000-000025150000}"/>
    <cellStyle name="Currency 129 2 3 2" xfId="13175" xr:uid="{00000000-0005-0000-0000-000026150000}"/>
    <cellStyle name="Currency 129 2 3 3" xfId="19327" xr:uid="{00000000-0005-0000-0000-000027150000}"/>
    <cellStyle name="Currency 129 2 4" xfId="10109" xr:uid="{00000000-0005-0000-0000-000028150000}"/>
    <cellStyle name="Currency 129 2 5" xfId="16261" xr:uid="{00000000-0005-0000-0000-000029150000}"/>
    <cellStyle name="Currency 129 3" xfId="4646" xr:uid="{00000000-0005-0000-0000-00002A150000}"/>
    <cellStyle name="Currency 129 3 2" xfId="7747" xr:uid="{00000000-0005-0000-0000-00002B150000}"/>
    <cellStyle name="Currency 129 3 2 2" xfId="13940" xr:uid="{00000000-0005-0000-0000-00002C150000}"/>
    <cellStyle name="Currency 129 3 2 3" xfId="20092" xr:uid="{00000000-0005-0000-0000-00002D150000}"/>
    <cellStyle name="Currency 129 3 3" xfId="10874" xr:uid="{00000000-0005-0000-0000-00002E150000}"/>
    <cellStyle name="Currency 129 3 4" xfId="17026" xr:uid="{00000000-0005-0000-0000-00002F150000}"/>
    <cellStyle name="Currency 129 4" xfId="6212" xr:uid="{00000000-0005-0000-0000-000030150000}"/>
    <cellStyle name="Currency 129 4 2" xfId="12406" xr:uid="{00000000-0005-0000-0000-000031150000}"/>
    <cellStyle name="Currency 129 4 3" xfId="18558" xr:uid="{00000000-0005-0000-0000-000032150000}"/>
    <cellStyle name="Currency 129 5" xfId="9340" xr:uid="{00000000-0005-0000-0000-000033150000}"/>
    <cellStyle name="Currency 129 6" xfId="15492" xr:uid="{00000000-0005-0000-0000-000034150000}"/>
    <cellStyle name="Currency 13" xfId="1997" xr:uid="{00000000-0005-0000-0000-000035150000}"/>
    <cellStyle name="Currency 13 2" xfId="1998" xr:uid="{00000000-0005-0000-0000-000036150000}"/>
    <cellStyle name="Currency 13 3" xfId="1999" xr:uid="{00000000-0005-0000-0000-000037150000}"/>
    <cellStyle name="Currency 130" xfId="2000" xr:uid="{00000000-0005-0000-0000-000038150000}"/>
    <cellStyle name="Currency 130 2" xfId="3806" xr:uid="{00000000-0005-0000-0000-000039150000}"/>
    <cellStyle name="Currency 130 2 2" xfId="5431" xr:uid="{00000000-0005-0000-0000-00003A150000}"/>
    <cellStyle name="Currency 130 2 2 2" xfId="8517" xr:uid="{00000000-0005-0000-0000-00003B150000}"/>
    <cellStyle name="Currency 130 2 2 2 2" xfId="14710" xr:uid="{00000000-0005-0000-0000-00003C150000}"/>
    <cellStyle name="Currency 130 2 2 2 3" xfId="20862" xr:uid="{00000000-0005-0000-0000-00003D150000}"/>
    <cellStyle name="Currency 130 2 2 3" xfId="11644" xr:uid="{00000000-0005-0000-0000-00003E150000}"/>
    <cellStyle name="Currency 130 2 2 4" xfId="17796" xr:uid="{00000000-0005-0000-0000-00003F150000}"/>
    <cellStyle name="Currency 130 2 3" xfId="6982" xr:uid="{00000000-0005-0000-0000-000040150000}"/>
    <cellStyle name="Currency 130 2 3 2" xfId="13176" xr:uid="{00000000-0005-0000-0000-000041150000}"/>
    <cellStyle name="Currency 130 2 3 3" xfId="19328" xr:uid="{00000000-0005-0000-0000-000042150000}"/>
    <cellStyle name="Currency 130 2 4" xfId="10110" xr:uid="{00000000-0005-0000-0000-000043150000}"/>
    <cellStyle name="Currency 130 2 5" xfId="16262" xr:uid="{00000000-0005-0000-0000-000044150000}"/>
    <cellStyle name="Currency 130 3" xfId="4647" xr:uid="{00000000-0005-0000-0000-000045150000}"/>
    <cellStyle name="Currency 130 3 2" xfId="7748" xr:uid="{00000000-0005-0000-0000-000046150000}"/>
    <cellStyle name="Currency 130 3 2 2" xfId="13941" xr:uid="{00000000-0005-0000-0000-000047150000}"/>
    <cellStyle name="Currency 130 3 2 3" xfId="20093" xr:uid="{00000000-0005-0000-0000-000048150000}"/>
    <cellStyle name="Currency 130 3 3" xfId="10875" xr:uid="{00000000-0005-0000-0000-000049150000}"/>
    <cellStyle name="Currency 130 3 4" xfId="17027" xr:uid="{00000000-0005-0000-0000-00004A150000}"/>
    <cellStyle name="Currency 130 4" xfId="6213" xr:uid="{00000000-0005-0000-0000-00004B150000}"/>
    <cellStyle name="Currency 130 4 2" xfId="12407" xr:uid="{00000000-0005-0000-0000-00004C150000}"/>
    <cellStyle name="Currency 130 4 3" xfId="18559" xr:uid="{00000000-0005-0000-0000-00004D150000}"/>
    <cellStyle name="Currency 130 5" xfId="9341" xr:uid="{00000000-0005-0000-0000-00004E150000}"/>
    <cellStyle name="Currency 130 6" xfId="15493" xr:uid="{00000000-0005-0000-0000-00004F150000}"/>
    <cellStyle name="Currency 131" xfId="2001" xr:uid="{00000000-0005-0000-0000-000050150000}"/>
    <cellStyle name="Currency 132" xfId="2002" xr:uid="{00000000-0005-0000-0000-000051150000}"/>
    <cellStyle name="Currency 133" xfId="2003" xr:uid="{00000000-0005-0000-0000-000052150000}"/>
    <cellStyle name="Currency 134" xfId="2004" xr:uid="{00000000-0005-0000-0000-000053150000}"/>
    <cellStyle name="Currency 135" xfId="2005" xr:uid="{00000000-0005-0000-0000-000054150000}"/>
    <cellStyle name="Currency 136" xfId="2006" xr:uid="{00000000-0005-0000-0000-000055150000}"/>
    <cellStyle name="Currency 137" xfId="2007" xr:uid="{00000000-0005-0000-0000-000056150000}"/>
    <cellStyle name="Currency 138" xfId="2008" xr:uid="{00000000-0005-0000-0000-000057150000}"/>
    <cellStyle name="Currency 139" xfId="2009" xr:uid="{00000000-0005-0000-0000-000058150000}"/>
    <cellStyle name="Currency 14" xfId="2010" xr:uid="{00000000-0005-0000-0000-000059150000}"/>
    <cellStyle name="Currency 14 2" xfId="2011" xr:uid="{00000000-0005-0000-0000-00005A150000}"/>
    <cellStyle name="Currency 14 3" xfId="2012" xr:uid="{00000000-0005-0000-0000-00005B150000}"/>
    <cellStyle name="Currency 140" xfId="2013" xr:uid="{00000000-0005-0000-0000-00005C150000}"/>
    <cellStyle name="Currency 141" xfId="2014" xr:uid="{00000000-0005-0000-0000-00005D150000}"/>
    <cellStyle name="Currency 142" xfId="2015" xr:uid="{00000000-0005-0000-0000-00005E150000}"/>
    <cellStyle name="Currency 143" xfId="2016" xr:uid="{00000000-0005-0000-0000-00005F150000}"/>
    <cellStyle name="Currency 144" xfId="2017" xr:uid="{00000000-0005-0000-0000-000060150000}"/>
    <cellStyle name="Currency 145" xfId="2018" xr:uid="{00000000-0005-0000-0000-000061150000}"/>
    <cellStyle name="Currency 146" xfId="2019" xr:uid="{00000000-0005-0000-0000-000062150000}"/>
    <cellStyle name="Currency 147" xfId="2020" xr:uid="{00000000-0005-0000-0000-000063150000}"/>
    <cellStyle name="Currency 148" xfId="2021" xr:uid="{00000000-0005-0000-0000-000064150000}"/>
    <cellStyle name="Currency 149" xfId="2022" xr:uid="{00000000-0005-0000-0000-000065150000}"/>
    <cellStyle name="Currency 15" xfId="2023" xr:uid="{00000000-0005-0000-0000-000066150000}"/>
    <cellStyle name="Currency 15 2" xfId="2024" xr:uid="{00000000-0005-0000-0000-000067150000}"/>
    <cellStyle name="Currency 15 3" xfId="2025" xr:uid="{00000000-0005-0000-0000-000068150000}"/>
    <cellStyle name="Currency 150" xfId="2026" xr:uid="{00000000-0005-0000-0000-000069150000}"/>
    <cellStyle name="Currency 151" xfId="2027" xr:uid="{00000000-0005-0000-0000-00006A150000}"/>
    <cellStyle name="Currency 152" xfId="2028" xr:uid="{00000000-0005-0000-0000-00006B150000}"/>
    <cellStyle name="Currency 153" xfId="2029" xr:uid="{00000000-0005-0000-0000-00006C150000}"/>
    <cellStyle name="Currency 154" xfId="2030" xr:uid="{00000000-0005-0000-0000-00006D150000}"/>
    <cellStyle name="Currency 155" xfId="2031" xr:uid="{00000000-0005-0000-0000-00006E150000}"/>
    <cellStyle name="Currency 156" xfId="2032" xr:uid="{00000000-0005-0000-0000-00006F150000}"/>
    <cellStyle name="Currency 157" xfId="2033" xr:uid="{00000000-0005-0000-0000-000070150000}"/>
    <cellStyle name="Currency 158" xfId="2034" xr:uid="{00000000-0005-0000-0000-000071150000}"/>
    <cellStyle name="Currency 159" xfId="2035" xr:uid="{00000000-0005-0000-0000-000072150000}"/>
    <cellStyle name="Currency 159 2" xfId="3807" xr:uid="{00000000-0005-0000-0000-000073150000}"/>
    <cellStyle name="Currency 159 2 2" xfId="5432" xr:uid="{00000000-0005-0000-0000-000074150000}"/>
    <cellStyle name="Currency 159 2 2 2" xfId="8518" xr:uid="{00000000-0005-0000-0000-000075150000}"/>
    <cellStyle name="Currency 159 2 2 2 2" xfId="14711" xr:uid="{00000000-0005-0000-0000-000076150000}"/>
    <cellStyle name="Currency 159 2 2 2 3" xfId="20863" xr:uid="{00000000-0005-0000-0000-000077150000}"/>
    <cellStyle name="Currency 159 2 2 3" xfId="11645" xr:uid="{00000000-0005-0000-0000-000078150000}"/>
    <cellStyle name="Currency 159 2 2 4" xfId="17797" xr:uid="{00000000-0005-0000-0000-000079150000}"/>
    <cellStyle name="Currency 159 2 3" xfId="6983" xr:uid="{00000000-0005-0000-0000-00007A150000}"/>
    <cellStyle name="Currency 159 2 3 2" xfId="13177" xr:uid="{00000000-0005-0000-0000-00007B150000}"/>
    <cellStyle name="Currency 159 2 3 3" xfId="19329" xr:uid="{00000000-0005-0000-0000-00007C150000}"/>
    <cellStyle name="Currency 159 2 4" xfId="10111" xr:uid="{00000000-0005-0000-0000-00007D150000}"/>
    <cellStyle name="Currency 159 2 5" xfId="16263" xr:uid="{00000000-0005-0000-0000-00007E150000}"/>
    <cellStyle name="Currency 159 3" xfId="4648" xr:uid="{00000000-0005-0000-0000-00007F150000}"/>
    <cellStyle name="Currency 159 3 2" xfId="7749" xr:uid="{00000000-0005-0000-0000-000080150000}"/>
    <cellStyle name="Currency 159 3 2 2" xfId="13942" xr:uid="{00000000-0005-0000-0000-000081150000}"/>
    <cellStyle name="Currency 159 3 2 3" xfId="20094" xr:uid="{00000000-0005-0000-0000-000082150000}"/>
    <cellStyle name="Currency 159 3 3" xfId="10876" xr:uid="{00000000-0005-0000-0000-000083150000}"/>
    <cellStyle name="Currency 159 3 4" xfId="17028" xr:uid="{00000000-0005-0000-0000-000084150000}"/>
    <cellStyle name="Currency 159 4" xfId="6214" xr:uid="{00000000-0005-0000-0000-000085150000}"/>
    <cellStyle name="Currency 159 4 2" xfId="12408" xr:uid="{00000000-0005-0000-0000-000086150000}"/>
    <cellStyle name="Currency 159 4 3" xfId="18560" xr:uid="{00000000-0005-0000-0000-000087150000}"/>
    <cellStyle name="Currency 159 5" xfId="9342" xr:uid="{00000000-0005-0000-0000-000088150000}"/>
    <cellStyle name="Currency 159 6" xfId="15494" xr:uid="{00000000-0005-0000-0000-000089150000}"/>
    <cellStyle name="Currency 16" xfId="2036" xr:uid="{00000000-0005-0000-0000-00008A150000}"/>
    <cellStyle name="Currency 16 2" xfId="2037" xr:uid="{00000000-0005-0000-0000-00008B150000}"/>
    <cellStyle name="Currency 16 3" xfId="2038" xr:uid="{00000000-0005-0000-0000-00008C150000}"/>
    <cellStyle name="Currency 160" xfId="222" xr:uid="{00000000-0005-0000-0000-00008D150000}"/>
    <cellStyle name="Currency 161" xfId="3536" xr:uid="{00000000-0005-0000-0000-00008E150000}"/>
    <cellStyle name="Currency 162" xfId="3643" xr:uid="{00000000-0005-0000-0000-00008F150000}"/>
    <cellStyle name="Currency 162 2" xfId="3648" xr:uid="{00000000-0005-0000-0000-000090150000}"/>
    <cellStyle name="Currency 162 3" xfId="5275" xr:uid="{00000000-0005-0000-0000-000091150000}"/>
    <cellStyle name="Currency 162 3 2" xfId="8361" xr:uid="{00000000-0005-0000-0000-000092150000}"/>
    <cellStyle name="Currency 162 3 2 2" xfId="14554" xr:uid="{00000000-0005-0000-0000-000093150000}"/>
    <cellStyle name="Currency 162 3 2 3" xfId="20706" xr:uid="{00000000-0005-0000-0000-000094150000}"/>
    <cellStyle name="Currency 162 3 3" xfId="11488" xr:uid="{00000000-0005-0000-0000-000095150000}"/>
    <cellStyle name="Currency 162 3 4" xfId="17640" xr:uid="{00000000-0005-0000-0000-000096150000}"/>
    <cellStyle name="Currency 162 4" xfId="6826" xr:uid="{00000000-0005-0000-0000-000097150000}"/>
    <cellStyle name="Currency 162 4 2" xfId="13020" xr:uid="{00000000-0005-0000-0000-000098150000}"/>
    <cellStyle name="Currency 162 4 3" xfId="19172" xr:uid="{00000000-0005-0000-0000-000099150000}"/>
    <cellStyle name="Currency 162 5" xfId="9954" xr:uid="{00000000-0005-0000-0000-00009A150000}"/>
    <cellStyle name="Currency 162 6" xfId="16106" xr:uid="{00000000-0005-0000-0000-00009B150000}"/>
    <cellStyle name="Currency 163" xfId="4417" xr:uid="{00000000-0005-0000-0000-00009C150000}"/>
    <cellStyle name="Currency 164" xfId="4485" xr:uid="{00000000-0005-0000-0000-00009D150000}"/>
    <cellStyle name="Currency 165" xfId="4425" xr:uid="{00000000-0005-0000-0000-00009E150000}"/>
    <cellStyle name="Currency 166" xfId="4476" xr:uid="{00000000-0005-0000-0000-00009F150000}"/>
    <cellStyle name="Currency 167" xfId="4436" xr:uid="{00000000-0005-0000-0000-0000A0150000}"/>
    <cellStyle name="Currency 168" xfId="4422" xr:uid="{00000000-0005-0000-0000-0000A1150000}"/>
    <cellStyle name="Currency 169" xfId="4478" xr:uid="{00000000-0005-0000-0000-0000A2150000}"/>
    <cellStyle name="Currency 17" xfId="2039" xr:uid="{00000000-0005-0000-0000-0000A3150000}"/>
    <cellStyle name="Currency 17 2" xfId="2040" xr:uid="{00000000-0005-0000-0000-0000A4150000}"/>
    <cellStyle name="Currency 17 3" xfId="2041" xr:uid="{00000000-0005-0000-0000-0000A5150000}"/>
    <cellStyle name="Currency 170" xfId="4434" xr:uid="{00000000-0005-0000-0000-0000A6150000}"/>
    <cellStyle name="Currency 171" xfId="4474" xr:uid="{00000000-0005-0000-0000-0000A7150000}"/>
    <cellStyle name="Currency 172" xfId="4465" xr:uid="{00000000-0005-0000-0000-0000A8150000}"/>
    <cellStyle name="Currency 173" xfId="4439" xr:uid="{00000000-0005-0000-0000-0000A9150000}"/>
    <cellStyle name="Currency 174" xfId="4461" xr:uid="{00000000-0005-0000-0000-0000AA150000}"/>
    <cellStyle name="Currency 175" xfId="4446" xr:uid="{00000000-0005-0000-0000-0000AB150000}"/>
    <cellStyle name="Currency 176" xfId="4442" xr:uid="{00000000-0005-0000-0000-0000AC150000}"/>
    <cellStyle name="Currency 177" xfId="4458" xr:uid="{00000000-0005-0000-0000-0000AD150000}"/>
    <cellStyle name="Currency 178" xfId="4445" xr:uid="{00000000-0005-0000-0000-0000AE150000}"/>
    <cellStyle name="Currency 179" xfId="3652" xr:uid="{00000000-0005-0000-0000-0000AF150000}"/>
    <cellStyle name="Currency 179 2" xfId="5277" xr:uid="{00000000-0005-0000-0000-0000B0150000}"/>
    <cellStyle name="Currency 179 2 2" xfId="8363" xr:uid="{00000000-0005-0000-0000-0000B1150000}"/>
    <cellStyle name="Currency 179 2 2 2" xfId="14556" xr:uid="{00000000-0005-0000-0000-0000B2150000}"/>
    <cellStyle name="Currency 179 2 2 3" xfId="20708" xr:uid="{00000000-0005-0000-0000-0000B3150000}"/>
    <cellStyle name="Currency 179 2 3" xfId="11490" xr:uid="{00000000-0005-0000-0000-0000B4150000}"/>
    <cellStyle name="Currency 179 2 4" xfId="17642" xr:uid="{00000000-0005-0000-0000-0000B5150000}"/>
    <cellStyle name="Currency 179 3" xfId="6828" xr:uid="{00000000-0005-0000-0000-0000B6150000}"/>
    <cellStyle name="Currency 179 3 2" xfId="13022" xr:uid="{00000000-0005-0000-0000-0000B7150000}"/>
    <cellStyle name="Currency 179 3 3" xfId="19174" xr:uid="{00000000-0005-0000-0000-0000B8150000}"/>
    <cellStyle name="Currency 179 4" xfId="9956" xr:uid="{00000000-0005-0000-0000-0000B9150000}"/>
    <cellStyle name="Currency 179 5" xfId="16108" xr:uid="{00000000-0005-0000-0000-0000BA150000}"/>
    <cellStyle name="Currency 18" xfId="2042" xr:uid="{00000000-0005-0000-0000-0000BB150000}"/>
    <cellStyle name="Currency 18 2" xfId="2043" xr:uid="{00000000-0005-0000-0000-0000BC150000}"/>
    <cellStyle name="Currency 18 3" xfId="2044" xr:uid="{00000000-0005-0000-0000-0000BD150000}"/>
    <cellStyle name="Currency 180" xfId="6057" xr:uid="{00000000-0005-0000-0000-0000BE150000}"/>
    <cellStyle name="Currency 181" xfId="9128" xr:uid="{00000000-0005-0000-0000-0000BF150000}"/>
    <cellStyle name="Currency 182" xfId="9132" xr:uid="{00000000-0005-0000-0000-0000C0150000}"/>
    <cellStyle name="Currency 183" xfId="9185" xr:uid="{00000000-0005-0000-0000-0000C1150000}"/>
    <cellStyle name="Currency 184" xfId="61" xr:uid="{00000000-0005-0000-0000-0000C2150000}"/>
    <cellStyle name="Currency 185" xfId="69" xr:uid="{00000000-0005-0000-0000-0000C3150000}"/>
    <cellStyle name="Currency 186" xfId="21498" xr:uid="{00000000-0005-0000-0000-0000C4150000}"/>
    <cellStyle name="Currency 187" xfId="21493" xr:uid="{00000000-0005-0000-0000-0000C5150000}"/>
    <cellStyle name="Currency 188" xfId="21501" xr:uid="{00000000-0005-0000-0000-0000C6150000}"/>
    <cellStyle name="Currency 189" xfId="21512" xr:uid="{00000000-0005-0000-0000-0000C7150000}"/>
    <cellStyle name="Currency 19" xfId="2045" xr:uid="{00000000-0005-0000-0000-0000C8150000}"/>
    <cellStyle name="Currency 19 2" xfId="2046" xr:uid="{00000000-0005-0000-0000-0000C9150000}"/>
    <cellStyle name="Currency 19 3" xfId="2047" xr:uid="{00000000-0005-0000-0000-0000CA150000}"/>
    <cellStyle name="Currency 2" xfId="9" xr:uid="{00000000-0005-0000-0000-0000CB150000}"/>
    <cellStyle name="Currency 2 10" xfId="99" xr:uid="{00000000-0005-0000-0000-0000CC150000}"/>
    <cellStyle name="Currency 2 10 2" xfId="3558" xr:uid="{00000000-0005-0000-0000-0000CD150000}"/>
    <cellStyle name="Currency 2 10 3" xfId="2049" xr:uid="{00000000-0005-0000-0000-0000CE150000}"/>
    <cellStyle name="Currency 2 11" xfId="100" xr:uid="{00000000-0005-0000-0000-0000CF150000}"/>
    <cellStyle name="Currency 2 11 2" xfId="3559" xr:uid="{00000000-0005-0000-0000-0000D0150000}"/>
    <cellStyle name="Currency 2 11 3" xfId="2050" xr:uid="{00000000-0005-0000-0000-0000D1150000}"/>
    <cellStyle name="Currency 2 12" xfId="101" xr:uid="{00000000-0005-0000-0000-0000D2150000}"/>
    <cellStyle name="Currency 2 12 2" xfId="3560" xr:uid="{00000000-0005-0000-0000-0000D3150000}"/>
    <cellStyle name="Currency 2 12 3" xfId="2051" xr:uid="{00000000-0005-0000-0000-0000D4150000}"/>
    <cellStyle name="Currency 2 13" xfId="102" xr:uid="{00000000-0005-0000-0000-0000D5150000}"/>
    <cellStyle name="Currency 2 13 2" xfId="3561" xr:uid="{00000000-0005-0000-0000-0000D6150000}"/>
    <cellStyle name="Currency 2 13 3" xfId="2052" xr:uid="{00000000-0005-0000-0000-0000D7150000}"/>
    <cellStyle name="Currency 2 14" xfId="103" xr:uid="{00000000-0005-0000-0000-0000D8150000}"/>
    <cellStyle name="Currency 2 14 2" xfId="3562" xr:uid="{00000000-0005-0000-0000-0000D9150000}"/>
    <cellStyle name="Currency 2 14 3" xfId="2053" xr:uid="{00000000-0005-0000-0000-0000DA150000}"/>
    <cellStyle name="Currency 2 15" xfId="104" xr:uid="{00000000-0005-0000-0000-0000DB150000}"/>
    <cellStyle name="Currency 2 15 2" xfId="3563" xr:uid="{00000000-0005-0000-0000-0000DC150000}"/>
    <cellStyle name="Currency 2 15 3" xfId="2054" xr:uid="{00000000-0005-0000-0000-0000DD150000}"/>
    <cellStyle name="Currency 2 16" xfId="105" xr:uid="{00000000-0005-0000-0000-0000DE150000}"/>
    <cellStyle name="Currency 2 16 2" xfId="3564" xr:uid="{00000000-0005-0000-0000-0000DF150000}"/>
    <cellStyle name="Currency 2 16 3" xfId="2055" xr:uid="{00000000-0005-0000-0000-0000E0150000}"/>
    <cellStyle name="Currency 2 17" xfId="106" xr:uid="{00000000-0005-0000-0000-0000E1150000}"/>
    <cellStyle name="Currency 2 17 2" xfId="3565" xr:uid="{00000000-0005-0000-0000-0000E2150000}"/>
    <cellStyle name="Currency 2 17 3" xfId="2056" xr:uid="{00000000-0005-0000-0000-0000E3150000}"/>
    <cellStyle name="Currency 2 18" xfId="107" xr:uid="{00000000-0005-0000-0000-0000E4150000}"/>
    <cellStyle name="Currency 2 18 2" xfId="3566" xr:uid="{00000000-0005-0000-0000-0000E5150000}"/>
    <cellStyle name="Currency 2 18 3" xfId="2057" xr:uid="{00000000-0005-0000-0000-0000E6150000}"/>
    <cellStyle name="Currency 2 19" xfId="108" xr:uid="{00000000-0005-0000-0000-0000E7150000}"/>
    <cellStyle name="Currency 2 19 2" xfId="3567" xr:uid="{00000000-0005-0000-0000-0000E8150000}"/>
    <cellStyle name="Currency 2 19 3" xfId="2058" xr:uid="{00000000-0005-0000-0000-0000E9150000}"/>
    <cellStyle name="Currency 2 2" xfId="16" xr:uid="{00000000-0005-0000-0000-0000EA150000}"/>
    <cellStyle name="Currency 2 2 10" xfId="2060" xr:uid="{00000000-0005-0000-0000-0000EB150000}"/>
    <cellStyle name="Currency 2 2 10 2" xfId="3810" xr:uid="{00000000-0005-0000-0000-0000EC150000}"/>
    <cellStyle name="Currency 2 2 10 2 2" xfId="5435" xr:uid="{00000000-0005-0000-0000-0000ED150000}"/>
    <cellStyle name="Currency 2 2 10 2 2 2" xfId="8521" xr:uid="{00000000-0005-0000-0000-0000EE150000}"/>
    <cellStyle name="Currency 2 2 10 2 2 2 2" xfId="14714" xr:uid="{00000000-0005-0000-0000-0000EF150000}"/>
    <cellStyle name="Currency 2 2 10 2 2 2 3" xfId="20866" xr:uid="{00000000-0005-0000-0000-0000F0150000}"/>
    <cellStyle name="Currency 2 2 10 2 2 3" xfId="11648" xr:uid="{00000000-0005-0000-0000-0000F1150000}"/>
    <cellStyle name="Currency 2 2 10 2 2 4" xfId="17800" xr:uid="{00000000-0005-0000-0000-0000F2150000}"/>
    <cellStyle name="Currency 2 2 10 2 3" xfId="6986" xr:uid="{00000000-0005-0000-0000-0000F3150000}"/>
    <cellStyle name="Currency 2 2 10 2 3 2" xfId="13180" xr:uid="{00000000-0005-0000-0000-0000F4150000}"/>
    <cellStyle name="Currency 2 2 10 2 3 3" xfId="19332" xr:uid="{00000000-0005-0000-0000-0000F5150000}"/>
    <cellStyle name="Currency 2 2 10 2 4" xfId="10114" xr:uid="{00000000-0005-0000-0000-0000F6150000}"/>
    <cellStyle name="Currency 2 2 10 2 5" xfId="16266" xr:uid="{00000000-0005-0000-0000-0000F7150000}"/>
    <cellStyle name="Currency 2 2 10 3" xfId="4651" xr:uid="{00000000-0005-0000-0000-0000F8150000}"/>
    <cellStyle name="Currency 2 2 10 3 2" xfId="7752" xr:uid="{00000000-0005-0000-0000-0000F9150000}"/>
    <cellStyle name="Currency 2 2 10 3 2 2" xfId="13945" xr:uid="{00000000-0005-0000-0000-0000FA150000}"/>
    <cellStyle name="Currency 2 2 10 3 2 3" xfId="20097" xr:uid="{00000000-0005-0000-0000-0000FB150000}"/>
    <cellStyle name="Currency 2 2 10 3 3" xfId="10879" xr:uid="{00000000-0005-0000-0000-0000FC150000}"/>
    <cellStyle name="Currency 2 2 10 3 4" xfId="17031" xr:uid="{00000000-0005-0000-0000-0000FD150000}"/>
    <cellStyle name="Currency 2 2 10 4" xfId="6217" xr:uid="{00000000-0005-0000-0000-0000FE150000}"/>
    <cellStyle name="Currency 2 2 10 4 2" xfId="12411" xr:uid="{00000000-0005-0000-0000-0000FF150000}"/>
    <cellStyle name="Currency 2 2 10 4 3" xfId="18563" xr:uid="{00000000-0005-0000-0000-000000160000}"/>
    <cellStyle name="Currency 2 2 10 5" xfId="9345" xr:uid="{00000000-0005-0000-0000-000001160000}"/>
    <cellStyle name="Currency 2 2 10 6" xfId="15497" xr:uid="{00000000-0005-0000-0000-000002160000}"/>
    <cellStyle name="Currency 2 2 11" xfId="2061" xr:uid="{00000000-0005-0000-0000-000003160000}"/>
    <cellStyle name="Currency 2 2 11 2" xfId="3811" xr:uid="{00000000-0005-0000-0000-000004160000}"/>
    <cellStyle name="Currency 2 2 11 2 2" xfId="5436" xr:uid="{00000000-0005-0000-0000-000005160000}"/>
    <cellStyle name="Currency 2 2 11 2 2 2" xfId="8522" xr:uid="{00000000-0005-0000-0000-000006160000}"/>
    <cellStyle name="Currency 2 2 11 2 2 2 2" xfId="14715" xr:uid="{00000000-0005-0000-0000-000007160000}"/>
    <cellStyle name="Currency 2 2 11 2 2 2 3" xfId="20867" xr:uid="{00000000-0005-0000-0000-000008160000}"/>
    <cellStyle name="Currency 2 2 11 2 2 3" xfId="11649" xr:uid="{00000000-0005-0000-0000-000009160000}"/>
    <cellStyle name="Currency 2 2 11 2 2 4" xfId="17801" xr:uid="{00000000-0005-0000-0000-00000A160000}"/>
    <cellStyle name="Currency 2 2 11 2 3" xfId="6987" xr:uid="{00000000-0005-0000-0000-00000B160000}"/>
    <cellStyle name="Currency 2 2 11 2 3 2" xfId="13181" xr:uid="{00000000-0005-0000-0000-00000C160000}"/>
    <cellStyle name="Currency 2 2 11 2 3 3" xfId="19333" xr:uid="{00000000-0005-0000-0000-00000D160000}"/>
    <cellStyle name="Currency 2 2 11 2 4" xfId="10115" xr:uid="{00000000-0005-0000-0000-00000E160000}"/>
    <cellStyle name="Currency 2 2 11 2 5" xfId="16267" xr:uid="{00000000-0005-0000-0000-00000F160000}"/>
    <cellStyle name="Currency 2 2 11 3" xfId="4652" xr:uid="{00000000-0005-0000-0000-000010160000}"/>
    <cellStyle name="Currency 2 2 11 3 2" xfId="7753" xr:uid="{00000000-0005-0000-0000-000011160000}"/>
    <cellStyle name="Currency 2 2 11 3 2 2" xfId="13946" xr:uid="{00000000-0005-0000-0000-000012160000}"/>
    <cellStyle name="Currency 2 2 11 3 2 3" xfId="20098" xr:uid="{00000000-0005-0000-0000-000013160000}"/>
    <cellStyle name="Currency 2 2 11 3 3" xfId="10880" xr:uid="{00000000-0005-0000-0000-000014160000}"/>
    <cellStyle name="Currency 2 2 11 3 4" xfId="17032" xr:uid="{00000000-0005-0000-0000-000015160000}"/>
    <cellStyle name="Currency 2 2 11 4" xfId="6218" xr:uid="{00000000-0005-0000-0000-000016160000}"/>
    <cellStyle name="Currency 2 2 11 4 2" xfId="12412" xr:uid="{00000000-0005-0000-0000-000017160000}"/>
    <cellStyle name="Currency 2 2 11 4 3" xfId="18564" xr:uid="{00000000-0005-0000-0000-000018160000}"/>
    <cellStyle name="Currency 2 2 11 5" xfId="9346" xr:uid="{00000000-0005-0000-0000-000019160000}"/>
    <cellStyle name="Currency 2 2 11 6" xfId="15498" xr:uid="{00000000-0005-0000-0000-00001A160000}"/>
    <cellStyle name="Currency 2 2 12" xfId="2062" xr:uid="{00000000-0005-0000-0000-00001B160000}"/>
    <cellStyle name="Currency 2 2 12 2" xfId="3812" xr:uid="{00000000-0005-0000-0000-00001C160000}"/>
    <cellStyle name="Currency 2 2 12 2 2" xfId="5437" xr:uid="{00000000-0005-0000-0000-00001D160000}"/>
    <cellStyle name="Currency 2 2 12 2 2 2" xfId="8523" xr:uid="{00000000-0005-0000-0000-00001E160000}"/>
    <cellStyle name="Currency 2 2 12 2 2 2 2" xfId="14716" xr:uid="{00000000-0005-0000-0000-00001F160000}"/>
    <cellStyle name="Currency 2 2 12 2 2 2 3" xfId="20868" xr:uid="{00000000-0005-0000-0000-000020160000}"/>
    <cellStyle name="Currency 2 2 12 2 2 3" xfId="11650" xr:uid="{00000000-0005-0000-0000-000021160000}"/>
    <cellStyle name="Currency 2 2 12 2 2 4" xfId="17802" xr:uid="{00000000-0005-0000-0000-000022160000}"/>
    <cellStyle name="Currency 2 2 12 2 3" xfId="6988" xr:uid="{00000000-0005-0000-0000-000023160000}"/>
    <cellStyle name="Currency 2 2 12 2 3 2" xfId="13182" xr:uid="{00000000-0005-0000-0000-000024160000}"/>
    <cellStyle name="Currency 2 2 12 2 3 3" xfId="19334" xr:uid="{00000000-0005-0000-0000-000025160000}"/>
    <cellStyle name="Currency 2 2 12 2 4" xfId="10116" xr:uid="{00000000-0005-0000-0000-000026160000}"/>
    <cellStyle name="Currency 2 2 12 2 5" xfId="16268" xr:uid="{00000000-0005-0000-0000-000027160000}"/>
    <cellStyle name="Currency 2 2 12 3" xfId="4653" xr:uid="{00000000-0005-0000-0000-000028160000}"/>
    <cellStyle name="Currency 2 2 12 3 2" xfId="7754" xr:uid="{00000000-0005-0000-0000-000029160000}"/>
    <cellStyle name="Currency 2 2 12 3 2 2" xfId="13947" xr:uid="{00000000-0005-0000-0000-00002A160000}"/>
    <cellStyle name="Currency 2 2 12 3 2 3" xfId="20099" xr:uid="{00000000-0005-0000-0000-00002B160000}"/>
    <cellStyle name="Currency 2 2 12 3 3" xfId="10881" xr:uid="{00000000-0005-0000-0000-00002C160000}"/>
    <cellStyle name="Currency 2 2 12 3 4" xfId="17033" xr:uid="{00000000-0005-0000-0000-00002D160000}"/>
    <cellStyle name="Currency 2 2 12 4" xfId="6219" xr:uid="{00000000-0005-0000-0000-00002E160000}"/>
    <cellStyle name="Currency 2 2 12 4 2" xfId="12413" xr:uid="{00000000-0005-0000-0000-00002F160000}"/>
    <cellStyle name="Currency 2 2 12 4 3" xfId="18565" xr:uid="{00000000-0005-0000-0000-000030160000}"/>
    <cellStyle name="Currency 2 2 12 5" xfId="9347" xr:uid="{00000000-0005-0000-0000-000031160000}"/>
    <cellStyle name="Currency 2 2 12 6" xfId="15499" xr:uid="{00000000-0005-0000-0000-000032160000}"/>
    <cellStyle name="Currency 2 2 13" xfId="2063" xr:uid="{00000000-0005-0000-0000-000033160000}"/>
    <cellStyle name="Currency 2 2 13 2" xfId="3813" xr:uid="{00000000-0005-0000-0000-000034160000}"/>
    <cellStyle name="Currency 2 2 13 2 2" xfId="5438" xr:uid="{00000000-0005-0000-0000-000035160000}"/>
    <cellStyle name="Currency 2 2 13 2 2 2" xfId="8524" xr:uid="{00000000-0005-0000-0000-000036160000}"/>
    <cellStyle name="Currency 2 2 13 2 2 2 2" xfId="14717" xr:uid="{00000000-0005-0000-0000-000037160000}"/>
    <cellStyle name="Currency 2 2 13 2 2 2 3" xfId="20869" xr:uid="{00000000-0005-0000-0000-000038160000}"/>
    <cellStyle name="Currency 2 2 13 2 2 3" xfId="11651" xr:uid="{00000000-0005-0000-0000-000039160000}"/>
    <cellStyle name="Currency 2 2 13 2 2 4" xfId="17803" xr:uid="{00000000-0005-0000-0000-00003A160000}"/>
    <cellStyle name="Currency 2 2 13 2 3" xfId="6989" xr:uid="{00000000-0005-0000-0000-00003B160000}"/>
    <cellStyle name="Currency 2 2 13 2 3 2" xfId="13183" xr:uid="{00000000-0005-0000-0000-00003C160000}"/>
    <cellStyle name="Currency 2 2 13 2 3 3" xfId="19335" xr:uid="{00000000-0005-0000-0000-00003D160000}"/>
    <cellStyle name="Currency 2 2 13 2 4" xfId="10117" xr:uid="{00000000-0005-0000-0000-00003E160000}"/>
    <cellStyle name="Currency 2 2 13 2 5" xfId="16269" xr:uid="{00000000-0005-0000-0000-00003F160000}"/>
    <cellStyle name="Currency 2 2 13 3" xfId="4654" xr:uid="{00000000-0005-0000-0000-000040160000}"/>
    <cellStyle name="Currency 2 2 13 3 2" xfId="7755" xr:uid="{00000000-0005-0000-0000-000041160000}"/>
    <cellStyle name="Currency 2 2 13 3 2 2" xfId="13948" xr:uid="{00000000-0005-0000-0000-000042160000}"/>
    <cellStyle name="Currency 2 2 13 3 2 3" xfId="20100" xr:uid="{00000000-0005-0000-0000-000043160000}"/>
    <cellStyle name="Currency 2 2 13 3 3" xfId="10882" xr:uid="{00000000-0005-0000-0000-000044160000}"/>
    <cellStyle name="Currency 2 2 13 3 4" xfId="17034" xr:uid="{00000000-0005-0000-0000-000045160000}"/>
    <cellStyle name="Currency 2 2 13 4" xfId="6220" xr:uid="{00000000-0005-0000-0000-000046160000}"/>
    <cellStyle name="Currency 2 2 13 4 2" xfId="12414" xr:uid="{00000000-0005-0000-0000-000047160000}"/>
    <cellStyle name="Currency 2 2 13 4 3" xfId="18566" xr:uid="{00000000-0005-0000-0000-000048160000}"/>
    <cellStyle name="Currency 2 2 13 5" xfId="9348" xr:uid="{00000000-0005-0000-0000-000049160000}"/>
    <cellStyle name="Currency 2 2 13 6" xfId="15500" xr:uid="{00000000-0005-0000-0000-00004A160000}"/>
    <cellStyle name="Currency 2 2 14" xfId="2064" xr:uid="{00000000-0005-0000-0000-00004B160000}"/>
    <cellStyle name="Currency 2 2 14 2" xfId="3814" xr:uid="{00000000-0005-0000-0000-00004C160000}"/>
    <cellStyle name="Currency 2 2 14 2 2" xfId="5439" xr:uid="{00000000-0005-0000-0000-00004D160000}"/>
    <cellStyle name="Currency 2 2 14 2 2 2" xfId="8525" xr:uid="{00000000-0005-0000-0000-00004E160000}"/>
    <cellStyle name="Currency 2 2 14 2 2 2 2" xfId="14718" xr:uid="{00000000-0005-0000-0000-00004F160000}"/>
    <cellStyle name="Currency 2 2 14 2 2 2 3" xfId="20870" xr:uid="{00000000-0005-0000-0000-000050160000}"/>
    <cellStyle name="Currency 2 2 14 2 2 3" xfId="11652" xr:uid="{00000000-0005-0000-0000-000051160000}"/>
    <cellStyle name="Currency 2 2 14 2 2 4" xfId="17804" xr:uid="{00000000-0005-0000-0000-000052160000}"/>
    <cellStyle name="Currency 2 2 14 2 3" xfId="6990" xr:uid="{00000000-0005-0000-0000-000053160000}"/>
    <cellStyle name="Currency 2 2 14 2 3 2" xfId="13184" xr:uid="{00000000-0005-0000-0000-000054160000}"/>
    <cellStyle name="Currency 2 2 14 2 3 3" xfId="19336" xr:uid="{00000000-0005-0000-0000-000055160000}"/>
    <cellStyle name="Currency 2 2 14 2 4" xfId="10118" xr:uid="{00000000-0005-0000-0000-000056160000}"/>
    <cellStyle name="Currency 2 2 14 2 5" xfId="16270" xr:uid="{00000000-0005-0000-0000-000057160000}"/>
    <cellStyle name="Currency 2 2 14 3" xfId="4655" xr:uid="{00000000-0005-0000-0000-000058160000}"/>
    <cellStyle name="Currency 2 2 14 3 2" xfId="7756" xr:uid="{00000000-0005-0000-0000-000059160000}"/>
    <cellStyle name="Currency 2 2 14 3 2 2" xfId="13949" xr:uid="{00000000-0005-0000-0000-00005A160000}"/>
    <cellStyle name="Currency 2 2 14 3 2 3" xfId="20101" xr:uid="{00000000-0005-0000-0000-00005B160000}"/>
    <cellStyle name="Currency 2 2 14 3 3" xfId="10883" xr:uid="{00000000-0005-0000-0000-00005C160000}"/>
    <cellStyle name="Currency 2 2 14 3 4" xfId="17035" xr:uid="{00000000-0005-0000-0000-00005D160000}"/>
    <cellStyle name="Currency 2 2 14 4" xfId="6221" xr:uid="{00000000-0005-0000-0000-00005E160000}"/>
    <cellStyle name="Currency 2 2 14 4 2" xfId="12415" xr:uid="{00000000-0005-0000-0000-00005F160000}"/>
    <cellStyle name="Currency 2 2 14 4 3" xfId="18567" xr:uid="{00000000-0005-0000-0000-000060160000}"/>
    <cellStyle name="Currency 2 2 14 5" xfId="9349" xr:uid="{00000000-0005-0000-0000-000061160000}"/>
    <cellStyle name="Currency 2 2 14 6" xfId="15501" xr:uid="{00000000-0005-0000-0000-000062160000}"/>
    <cellStyle name="Currency 2 2 15" xfId="2065" xr:uid="{00000000-0005-0000-0000-000063160000}"/>
    <cellStyle name="Currency 2 2 15 2" xfId="3815" xr:uid="{00000000-0005-0000-0000-000064160000}"/>
    <cellStyle name="Currency 2 2 15 2 2" xfId="5440" xr:uid="{00000000-0005-0000-0000-000065160000}"/>
    <cellStyle name="Currency 2 2 15 2 2 2" xfId="8526" xr:uid="{00000000-0005-0000-0000-000066160000}"/>
    <cellStyle name="Currency 2 2 15 2 2 2 2" xfId="14719" xr:uid="{00000000-0005-0000-0000-000067160000}"/>
    <cellStyle name="Currency 2 2 15 2 2 2 3" xfId="20871" xr:uid="{00000000-0005-0000-0000-000068160000}"/>
    <cellStyle name="Currency 2 2 15 2 2 3" xfId="11653" xr:uid="{00000000-0005-0000-0000-000069160000}"/>
    <cellStyle name="Currency 2 2 15 2 2 4" xfId="17805" xr:uid="{00000000-0005-0000-0000-00006A160000}"/>
    <cellStyle name="Currency 2 2 15 2 3" xfId="6991" xr:uid="{00000000-0005-0000-0000-00006B160000}"/>
    <cellStyle name="Currency 2 2 15 2 3 2" xfId="13185" xr:uid="{00000000-0005-0000-0000-00006C160000}"/>
    <cellStyle name="Currency 2 2 15 2 3 3" xfId="19337" xr:uid="{00000000-0005-0000-0000-00006D160000}"/>
    <cellStyle name="Currency 2 2 15 2 4" xfId="10119" xr:uid="{00000000-0005-0000-0000-00006E160000}"/>
    <cellStyle name="Currency 2 2 15 2 5" xfId="16271" xr:uid="{00000000-0005-0000-0000-00006F160000}"/>
    <cellStyle name="Currency 2 2 15 3" xfId="4656" xr:uid="{00000000-0005-0000-0000-000070160000}"/>
    <cellStyle name="Currency 2 2 15 3 2" xfId="7757" xr:uid="{00000000-0005-0000-0000-000071160000}"/>
    <cellStyle name="Currency 2 2 15 3 2 2" xfId="13950" xr:uid="{00000000-0005-0000-0000-000072160000}"/>
    <cellStyle name="Currency 2 2 15 3 2 3" xfId="20102" xr:uid="{00000000-0005-0000-0000-000073160000}"/>
    <cellStyle name="Currency 2 2 15 3 3" xfId="10884" xr:uid="{00000000-0005-0000-0000-000074160000}"/>
    <cellStyle name="Currency 2 2 15 3 4" xfId="17036" xr:uid="{00000000-0005-0000-0000-000075160000}"/>
    <cellStyle name="Currency 2 2 15 4" xfId="6222" xr:uid="{00000000-0005-0000-0000-000076160000}"/>
    <cellStyle name="Currency 2 2 15 4 2" xfId="12416" xr:uid="{00000000-0005-0000-0000-000077160000}"/>
    <cellStyle name="Currency 2 2 15 4 3" xfId="18568" xr:uid="{00000000-0005-0000-0000-000078160000}"/>
    <cellStyle name="Currency 2 2 15 5" xfId="9350" xr:uid="{00000000-0005-0000-0000-000079160000}"/>
    <cellStyle name="Currency 2 2 15 6" xfId="15502" xr:uid="{00000000-0005-0000-0000-00007A160000}"/>
    <cellStyle name="Currency 2 2 16" xfId="2066" xr:uid="{00000000-0005-0000-0000-00007B160000}"/>
    <cellStyle name="Currency 2 2 16 2" xfId="3816" xr:uid="{00000000-0005-0000-0000-00007C160000}"/>
    <cellStyle name="Currency 2 2 16 2 2" xfId="5441" xr:uid="{00000000-0005-0000-0000-00007D160000}"/>
    <cellStyle name="Currency 2 2 16 2 2 2" xfId="8527" xr:uid="{00000000-0005-0000-0000-00007E160000}"/>
    <cellStyle name="Currency 2 2 16 2 2 2 2" xfId="14720" xr:uid="{00000000-0005-0000-0000-00007F160000}"/>
    <cellStyle name="Currency 2 2 16 2 2 2 3" xfId="20872" xr:uid="{00000000-0005-0000-0000-000080160000}"/>
    <cellStyle name="Currency 2 2 16 2 2 3" xfId="11654" xr:uid="{00000000-0005-0000-0000-000081160000}"/>
    <cellStyle name="Currency 2 2 16 2 2 4" xfId="17806" xr:uid="{00000000-0005-0000-0000-000082160000}"/>
    <cellStyle name="Currency 2 2 16 2 3" xfId="6992" xr:uid="{00000000-0005-0000-0000-000083160000}"/>
    <cellStyle name="Currency 2 2 16 2 3 2" xfId="13186" xr:uid="{00000000-0005-0000-0000-000084160000}"/>
    <cellStyle name="Currency 2 2 16 2 3 3" xfId="19338" xr:uid="{00000000-0005-0000-0000-000085160000}"/>
    <cellStyle name="Currency 2 2 16 2 4" xfId="10120" xr:uid="{00000000-0005-0000-0000-000086160000}"/>
    <cellStyle name="Currency 2 2 16 2 5" xfId="16272" xr:uid="{00000000-0005-0000-0000-000087160000}"/>
    <cellStyle name="Currency 2 2 16 3" xfId="4657" xr:uid="{00000000-0005-0000-0000-000088160000}"/>
    <cellStyle name="Currency 2 2 16 3 2" xfId="7758" xr:uid="{00000000-0005-0000-0000-000089160000}"/>
    <cellStyle name="Currency 2 2 16 3 2 2" xfId="13951" xr:uid="{00000000-0005-0000-0000-00008A160000}"/>
    <cellStyle name="Currency 2 2 16 3 2 3" xfId="20103" xr:uid="{00000000-0005-0000-0000-00008B160000}"/>
    <cellStyle name="Currency 2 2 16 3 3" xfId="10885" xr:uid="{00000000-0005-0000-0000-00008C160000}"/>
    <cellStyle name="Currency 2 2 16 3 4" xfId="17037" xr:uid="{00000000-0005-0000-0000-00008D160000}"/>
    <cellStyle name="Currency 2 2 16 4" xfId="6223" xr:uid="{00000000-0005-0000-0000-00008E160000}"/>
    <cellStyle name="Currency 2 2 16 4 2" xfId="12417" xr:uid="{00000000-0005-0000-0000-00008F160000}"/>
    <cellStyle name="Currency 2 2 16 4 3" xfId="18569" xr:uid="{00000000-0005-0000-0000-000090160000}"/>
    <cellStyle name="Currency 2 2 16 5" xfId="9351" xr:uid="{00000000-0005-0000-0000-000091160000}"/>
    <cellStyle name="Currency 2 2 16 6" xfId="15503" xr:uid="{00000000-0005-0000-0000-000092160000}"/>
    <cellStyle name="Currency 2 2 17" xfId="2067" xr:uid="{00000000-0005-0000-0000-000093160000}"/>
    <cellStyle name="Currency 2 2 17 2" xfId="3817" xr:uid="{00000000-0005-0000-0000-000094160000}"/>
    <cellStyle name="Currency 2 2 17 2 2" xfId="5442" xr:uid="{00000000-0005-0000-0000-000095160000}"/>
    <cellStyle name="Currency 2 2 17 2 2 2" xfId="8528" xr:uid="{00000000-0005-0000-0000-000096160000}"/>
    <cellStyle name="Currency 2 2 17 2 2 2 2" xfId="14721" xr:uid="{00000000-0005-0000-0000-000097160000}"/>
    <cellStyle name="Currency 2 2 17 2 2 2 3" xfId="20873" xr:uid="{00000000-0005-0000-0000-000098160000}"/>
    <cellStyle name="Currency 2 2 17 2 2 3" xfId="11655" xr:uid="{00000000-0005-0000-0000-000099160000}"/>
    <cellStyle name="Currency 2 2 17 2 2 4" xfId="17807" xr:uid="{00000000-0005-0000-0000-00009A160000}"/>
    <cellStyle name="Currency 2 2 17 2 3" xfId="6993" xr:uid="{00000000-0005-0000-0000-00009B160000}"/>
    <cellStyle name="Currency 2 2 17 2 3 2" xfId="13187" xr:uid="{00000000-0005-0000-0000-00009C160000}"/>
    <cellStyle name="Currency 2 2 17 2 3 3" xfId="19339" xr:uid="{00000000-0005-0000-0000-00009D160000}"/>
    <cellStyle name="Currency 2 2 17 2 4" xfId="10121" xr:uid="{00000000-0005-0000-0000-00009E160000}"/>
    <cellStyle name="Currency 2 2 17 2 5" xfId="16273" xr:uid="{00000000-0005-0000-0000-00009F160000}"/>
    <cellStyle name="Currency 2 2 17 3" xfId="4658" xr:uid="{00000000-0005-0000-0000-0000A0160000}"/>
    <cellStyle name="Currency 2 2 17 3 2" xfId="7759" xr:uid="{00000000-0005-0000-0000-0000A1160000}"/>
    <cellStyle name="Currency 2 2 17 3 2 2" xfId="13952" xr:uid="{00000000-0005-0000-0000-0000A2160000}"/>
    <cellStyle name="Currency 2 2 17 3 2 3" xfId="20104" xr:uid="{00000000-0005-0000-0000-0000A3160000}"/>
    <cellStyle name="Currency 2 2 17 3 3" xfId="10886" xr:uid="{00000000-0005-0000-0000-0000A4160000}"/>
    <cellStyle name="Currency 2 2 17 3 4" xfId="17038" xr:uid="{00000000-0005-0000-0000-0000A5160000}"/>
    <cellStyle name="Currency 2 2 17 4" xfId="6224" xr:uid="{00000000-0005-0000-0000-0000A6160000}"/>
    <cellStyle name="Currency 2 2 17 4 2" xfId="12418" xr:uid="{00000000-0005-0000-0000-0000A7160000}"/>
    <cellStyle name="Currency 2 2 17 4 3" xfId="18570" xr:uid="{00000000-0005-0000-0000-0000A8160000}"/>
    <cellStyle name="Currency 2 2 17 5" xfId="9352" xr:uid="{00000000-0005-0000-0000-0000A9160000}"/>
    <cellStyle name="Currency 2 2 17 6" xfId="15504" xr:uid="{00000000-0005-0000-0000-0000AA160000}"/>
    <cellStyle name="Currency 2 2 18" xfId="2068" xr:uid="{00000000-0005-0000-0000-0000AB160000}"/>
    <cellStyle name="Currency 2 2 18 2" xfId="3818" xr:uid="{00000000-0005-0000-0000-0000AC160000}"/>
    <cellStyle name="Currency 2 2 18 2 2" xfId="5443" xr:uid="{00000000-0005-0000-0000-0000AD160000}"/>
    <cellStyle name="Currency 2 2 18 2 2 2" xfId="8529" xr:uid="{00000000-0005-0000-0000-0000AE160000}"/>
    <cellStyle name="Currency 2 2 18 2 2 2 2" xfId="14722" xr:uid="{00000000-0005-0000-0000-0000AF160000}"/>
    <cellStyle name="Currency 2 2 18 2 2 2 3" xfId="20874" xr:uid="{00000000-0005-0000-0000-0000B0160000}"/>
    <cellStyle name="Currency 2 2 18 2 2 3" xfId="11656" xr:uid="{00000000-0005-0000-0000-0000B1160000}"/>
    <cellStyle name="Currency 2 2 18 2 2 4" xfId="17808" xr:uid="{00000000-0005-0000-0000-0000B2160000}"/>
    <cellStyle name="Currency 2 2 18 2 3" xfId="6994" xr:uid="{00000000-0005-0000-0000-0000B3160000}"/>
    <cellStyle name="Currency 2 2 18 2 3 2" xfId="13188" xr:uid="{00000000-0005-0000-0000-0000B4160000}"/>
    <cellStyle name="Currency 2 2 18 2 3 3" xfId="19340" xr:uid="{00000000-0005-0000-0000-0000B5160000}"/>
    <cellStyle name="Currency 2 2 18 2 4" xfId="10122" xr:uid="{00000000-0005-0000-0000-0000B6160000}"/>
    <cellStyle name="Currency 2 2 18 2 5" xfId="16274" xr:uid="{00000000-0005-0000-0000-0000B7160000}"/>
    <cellStyle name="Currency 2 2 18 3" xfId="4659" xr:uid="{00000000-0005-0000-0000-0000B8160000}"/>
    <cellStyle name="Currency 2 2 18 3 2" xfId="7760" xr:uid="{00000000-0005-0000-0000-0000B9160000}"/>
    <cellStyle name="Currency 2 2 18 3 2 2" xfId="13953" xr:uid="{00000000-0005-0000-0000-0000BA160000}"/>
    <cellStyle name="Currency 2 2 18 3 2 3" xfId="20105" xr:uid="{00000000-0005-0000-0000-0000BB160000}"/>
    <cellStyle name="Currency 2 2 18 3 3" xfId="10887" xr:uid="{00000000-0005-0000-0000-0000BC160000}"/>
    <cellStyle name="Currency 2 2 18 3 4" xfId="17039" xr:uid="{00000000-0005-0000-0000-0000BD160000}"/>
    <cellStyle name="Currency 2 2 18 4" xfId="6225" xr:uid="{00000000-0005-0000-0000-0000BE160000}"/>
    <cellStyle name="Currency 2 2 18 4 2" xfId="12419" xr:uid="{00000000-0005-0000-0000-0000BF160000}"/>
    <cellStyle name="Currency 2 2 18 4 3" xfId="18571" xr:uid="{00000000-0005-0000-0000-0000C0160000}"/>
    <cellStyle name="Currency 2 2 18 5" xfId="9353" xr:uid="{00000000-0005-0000-0000-0000C1160000}"/>
    <cellStyle name="Currency 2 2 18 6" xfId="15505" xr:uid="{00000000-0005-0000-0000-0000C2160000}"/>
    <cellStyle name="Currency 2 2 19" xfId="2069" xr:uid="{00000000-0005-0000-0000-0000C3160000}"/>
    <cellStyle name="Currency 2 2 2" xfId="2070" xr:uid="{00000000-0005-0000-0000-0000C4160000}"/>
    <cellStyle name="Currency 2 2 2 2" xfId="2071" xr:uid="{00000000-0005-0000-0000-0000C5160000}"/>
    <cellStyle name="Currency 2 2 2 2 2" xfId="3819" xr:uid="{00000000-0005-0000-0000-0000C6160000}"/>
    <cellStyle name="Currency 2 2 2 2 2 2" xfId="5444" xr:uid="{00000000-0005-0000-0000-0000C7160000}"/>
    <cellStyle name="Currency 2 2 2 2 2 2 2" xfId="8530" xr:uid="{00000000-0005-0000-0000-0000C8160000}"/>
    <cellStyle name="Currency 2 2 2 2 2 2 2 2" xfId="14723" xr:uid="{00000000-0005-0000-0000-0000C9160000}"/>
    <cellStyle name="Currency 2 2 2 2 2 2 2 3" xfId="20875" xr:uid="{00000000-0005-0000-0000-0000CA160000}"/>
    <cellStyle name="Currency 2 2 2 2 2 2 3" xfId="11657" xr:uid="{00000000-0005-0000-0000-0000CB160000}"/>
    <cellStyle name="Currency 2 2 2 2 2 2 4" xfId="17809" xr:uid="{00000000-0005-0000-0000-0000CC160000}"/>
    <cellStyle name="Currency 2 2 2 2 2 3" xfId="6995" xr:uid="{00000000-0005-0000-0000-0000CD160000}"/>
    <cellStyle name="Currency 2 2 2 2 2 3 2" xfId="13189" xr:uid="{00000000-0005-0000-0000-0000CE160000}"/>
    <cellStyle name="Currency 2 2 2 2 2 3 3" xfId="19341" xr:uid="{00000000-0005-0000-0000-0000CF160000}"/>
    <cellStyle name="Currency 2 2 2 2 2 4" xfId="10123" xr:uid="{00000000-0005-0000-0000-0000D0160000}"/>
    <cellStyle name="Currency 2 2 2 2 2 5" xfId="16275" xr:uid="{00000000-0005-0000-0000-0000D1160000}"/>
    <cellStyle name="Currency 2 2 2 2 3" xfId="4660" xr:uid="{00000000-0005-0000-0000-0000D2160000}"/>
    <cellStyle name="Currency 2 2 2 2 3 2" xfId="7761" xr:uid="{00000000-0005-0000-0000-0000D3160000}"/>
    <cellStyle name="Currency 2 2 2 2 3 2 2" xfId="13954" xr:uid="{00000000-0005-0000-0000-0000D4160000}"/>
    <cellStyle name="Currency 2 2 2 2 3 2 3" xfId="20106" xr:uid="{00000000-0005-0000-0000-0000D5160000}"/>
    <cellStyle name="Currency 2 2 2 2 3 3" xfId="10888" xr:uid="{00000000-0005-0000-0000-0000D6160000}"/>
    <cellStyle name="Currency 2 2 2 2 3 4" xfId="17040" xr:uid="{00000000-0005-0000-0000-0000D7160000}"/>
    <cellStyle name="Currency 2 2 2 2 4" xfId="6226" xr:uid="{00000000-0005-0000-0000-0000D8160000}"/>
    <cellStyle name="Currency 2 2 2 2 4 2" xfId="12420" xr:uid="{00000000-0005-0000-0000-0000D9160000}"/>
    <cellStyle name="Currency 2 2 2 2 4 3" xfId="18572" xr:uid="{00000000-0005-0000-0000-0000DA160000}"/>
    <cellStyle name="Currency 2 2 2 2 5" xfId="9354" xr:uid="{00000000-0005-0000-0000-0000DB160000}"/>
    <cellStyle name="Currency 2 2 2 2 6" xfId="15506" xr:uid="{00000000-0005-0000-0000-0000DC160000}"/>
    <cellStyle name="Currency 2 2 2 3" xfId="2072" xr:uid="{00000000-0005-0000-0000-0000DD160000}"/>
    <cellStyle name="Currency 2 2 2 3 2" xfId="3820" xr:uid="{00000000-0005-0000-0000-0000DE160000}"/>
    <cellStyle name="Currency 2 2 2 3 2 2" xfId="5445" xr:uid="{00000000-0005-0000-0000-0000DF160000}"/>
    <cellStyle name="Currency 2 2 2 3 2 2 2" xfId="8531" xr:uid="{00000000-0005-0000-0000-0000E0160000}"/>
    <cellStyle name="Currency 2 2 2 3 2 2 2 2" xfId="14724" xr:uid="{00000000-0005-0000-0000-0000E1160000}"/>
    <cellStyle name="Currency 2 2 2 3 2 2 2 3" xfId="20876" xr:uid="{00000000-0005-0000-0000-0000E2160000}"/>
    <cellStyle name="Currency 2 2 2 3 2 2 3" xfId="11658" xr:uid="{00000000-0005-0000-0000-0000E3160000}"/>
    <cellStyle name="Currency 2 2 2 3 2 2 4" xfId="17810" xr:uid="{00000000-0005-0000-0000-0000E4160000}"/>
    <cellStyle name="Currency 2 2 2 3 2 3" xfId="6996" xr:uid="{00000000-0005-0000-0000-0000E5160000}"/>
    <cellStyle name="Currency 2 2 2 3 2 3 2" xfId="13190" xr:uid="{00000000-0005-0000-0000-0000E6160000}"/>
    <cellStyle name="Currency 2 2 2 3 2 3 3" xfId="19342" xr:uid="{00000000-0005-0000-0000-0000E7160000}"/>
    <cellStyle name="Currency 2 2 2 3 2 4" xfId="10124" xr:uid="{00000000-0005-0000-0000-0000E8160000}"/>
    <cellStyle name="Currency 2 2 2 3 2 5" xfId="16276" xr:uid="{00000000-0005-0000-0000-0000E9160000}"/>
    <cellStyle name="Currency 2 2 2 3 3" xfId="4661" xr:uid="{00000000-0005-0000-0000-0000EA160000}"/>
    <cellStyle name="Currency 2 2 2 3 3 2" xfId="7762" xr:uid="{00000000-0005-0000-0000-0000EB160000}"/>
    <cellStyle name="Currency 2 2 2 3 3 2 2" xfId="13955" xr:uid="{00000000-0005-0000-0000-0000EC160000}"/>
    <cellStyle name="Currency 2 2 2 3 3 2 3" xfId="20107" xr:uid="{00000000-0005-0000-0000-0000ED160000}"/>
    <cellStyle name="Currency 2 2 2 3 3 3" xfId="10889" xr:uid="{00000000-0005-0000-0000-0000EE160000}"/>
    <cellStyle name="Currency 2 2 2 3 3 4" xfId="17041" xr:uid="{00000000-0005-0000-0000-0000EF160000}"/>
    <cellStyle name="Currency 2 2 2 3 4" xfId="6227" xr:uid="{00000000-0005-0000-0000-0000F0160000}"/>
    <cellStyle name="Currency 2 2 2 3 4 2" xfId="12421" xr:uid="{00000000-0005-0000-0000-0000F1160000}"/>
    <cellStyle name="Currency 2 2 2 3 4 3" xfId="18573" xr:uid="{00000000-0005-0000-0000-0000F2160000}"/>
    <cellStyle name="Currency 2 2 2 3 5" xfId="9355" xr:uid="{00000000-0005-0000-0000-0000F3160000}"/>
    <cellStyle name="Currency 2 2 2 3 6" xfId="15507" xr:uid="{00000000-0005-0000-0000-0000F4160000}"/>
    <cellStyle name="Currency 2 2 2 4" xfId="2073" xr:uid="{00000000-0005-0000-0000-0000F5160000}"/>
    <cellStyle name="Currency 2 2 2 4 2" xfId="3821" xr:uid="{00000000-0005-0000-0000-0000F6160000}"/>
    <cellStyle name="Currency 2 2 2 4 2 2" xfId="5446" xr:uid="{00000000-0005-0000-0000-0000F7160000}"/>
    <cellStyle name="Currency 2 2 2 4 2 2 2" xfId="8532" xr:uid="{00000000-0005-0000-0000-0000F8160000}"/>
    <cellStyle name="Currency 2 2 2 4 2 2 2 2" xfId="14725" xr:uid="{00000000-0005-0000-0000-0000F9160000}"/>
    <cellStyle name="Currency 2 2 2 4 2 2 2 3" xfId="20877" xr:uid="{00000000-0005-0000-0000-0000FA160000}"/>
    <cellStyle name="Currency 2 2 2 4 2 2 3" xfId="11659" xr:uid="{00000000-0005-0000-0000-0000FB160000}"/>
    <cellStyle name="Currency 2 2 2 4 2 2 4" xfId="17811" xr:uid="{00000000-0005-0000-0000-0000FC160000}"/>
    <cellStyle name="Currency 2 2 2 4 2 3" xfId="6997" xr:uid="{00000000-0005-0000-0000-0000FD160000}"/>
    <cellStyle name="Currency 2 2 2 4 2 3 2" xfId="13191" xr:uid="{00000000-0005-0000-0000-0000FE160000}"/>
    <cellStyle name="Currency 2 2 2 4 2 3 3" xfId="19343" xr:uid="{00000000-0005-0000-0000-0000FF160000}"/>
    <cellStyle name="Currency 2 2 2 4 2 4" xfId="10125" xr:uid="{00000000-0005-0000-0000-000000170000}"/>
    <cellStyle name="Currency 2 2 2 4 2 5" xfId="16277" xr:uid="{00000000-0005-0000-0000-000001170000}"/>
    <cellStyle name="Currency 2 2 2 4 3" xfId="4662" xr:uid="{00000000-0005-0000-0000-000002170000}"/>
    <cellStyle name="Currency 2 2 2 4 3 2" xfId="7763" xr:uid="{00000000-0005-0000-0000-000003170000}"/>
    <cellStyle name="Currency 2 2 2 4 3 2 2" xfId="13956" xr:uid="{00000000-0005-0000-0000-000004170000}"/>
    <cellStyle name="Currency 2 2 2 4 3 2 3" xfId="20108" xr:uid="{00000000-0005-0000-0000-000005170000}"/>
    <cellStyle name="Currency 2 2 2 4 3 3" xfId="10890" xr:uid="{00000000-0005-0000-0000-000006170000}"/>
    <cellStyle name="Currency 2 2 2 4 3 4" xfId="17042" xr:uid="{00000000-0005-0000-0000-000007170000}"/>
    <cellStyle name="Currency 2 2 2 4 4" xfId="6228" xr:uid="{00000000-0005-0000-0000-000008170000}"/>
    <cellStyle name="Currency 2 2 2 4 4 2" xfId="12422" xr:uid="{00000000-0005-0000-0000-000009170000}"/>
    <cellStyle name="Currency 2 2 2 4 4 3" xfId="18574" xr:uid="{00000000-0005-0000-0000-00000A170000}"/>
    <cellStyle name="Currency 2 2 2 4 5" xfId="9356" xr:uid="{00000000-0005-0000-0000-00000B170000}"/>
    <cellStyle name="Currency 2 2 2 4 6" xfId="15508" xr:uid="{00000000-0005-0000-0000-00000C170000}"/>
    <cellStyle name="Currency 2 2 2 5" xfId="2074" xr:uid="{00000000-0005-0000-0000-00000D170000}"/>
    <cellStyle name="Currency 2 2 2 5 2" xfId="3822" xr:uid="{00000000-0005-0000-0000-00000E170000}"/>
    <cellStyle name="Currency 2 2 2 5 2 2" xfId="5447" xr:uid="{00000000-0005-0000-0000-00000F170000}"/>
    <cellStyle name="Currency 2 2 2 5 2 2 2" xfId="8533" xr:uid="{00000000-0005-0000-0000-000010170000}"/>
    <cellStyle name="Currency 2 2 2 5 2 2 2 2" xfId="14726" xr:uid="{00000000-0005-0000-0000-000011170000}"/>
    <cellStyle name="Currency 2 2 2 5 2 2 2 3" xfId="20878" xr:uid="{00000000-0005-0000-0000-000012170000}"/>
    <cellStyle name="Currency 2 2 2 5 2 2 3" xfId="11660" xr:uid="{00000000-0005-0000-0000-000013170000}"/>
    <cellStyle name="Currency 2 2 2 5 2 2 4" xfId="17812" xr:uid="{00000000-0005-0000-0000-000014170000}"/>
    <cellStyle name="Currency 2 2 2 5 2 3" xfId="6998" xr:uid="{00000000-0005-0000-0000-000015170000}"/>
    <cellStyle name="Currency 2 2 2 5 2 3 2" xfId="13192" xr:uid="{00000000-0005-0000-0000-000016170000}"/>
    <cellStyle name="Currency 2 2 2 5 2 3 3" xfId="19344" xr:uid="{00000000-0005-0000-0000-000017170000}"/>
    <cellStyle name="Currency 2 2 2 5 2 4" xfId="10126" xr:uid="{00000000-0005-0000-0000-000018170000}"/>
    <cellStyle name="Currency 2 2 2 5 2 5" xfId="16278" xr:uid="{00000000-0005-0000-0000-000019170000}"/>
    <cellStyle name="Currency 2 2 2 5 3" xfId="4663" xr:uid="{00000000-0005-0000-0000-00001A170000}"/>
    <cellStyle name="Currency 2 2 2 5 3 2" xfId="7764" xr:uid="{00000000-0005-0000-0000-00001B170000}"/>
    <cellStyle name="Currency 2 2 2 5 3 2 2" xfId="13957" xr:uid="{00000000-0005-0000-0000-00001C170000}"/>
    <cellStyle name="Currency 2 2 2 5 3 2 3" xfId="20109" xr:uid="{00000000-0005-0000-0000-00001D170000}"/>
    <cellStyle name="Currency 2 2 2 5 3 3" xfId="10891" xr:uid="{00000000-0005-0000-0000-00001E170000}"/>
    <cellStyle name="Currency 2 2 2 5 3 4" xfId="17043" xr:uid="{00000000-0005-0000-0000-00001F170000}"/>
    <cellStyle name="Currency 2 2 2 5 4" xfId="6229" xr:uid="{00000000-0005-0000-0000-000020170000}"/>
    <cellStyle name="Currency 2 2 2 5 4 2" xfId="12423" xr:uid="{00000000-0005-0000-0000-000021170000}"/>
    <cellStyle name="Currency 2 2 2 5 4 3" xfId="18575" xr:uid="{00000000-0005-0000-0000-000022170000}"/>
    <cellStyle name="Currency 2 2 2 5 5" xfId="9357" xr:uid="{00000000-0005-0000-0000-000023170000}"/>
    <cellStyle name="Currency 2 2 2 5 6" xfId="15509" xr:uid="{00000000-0005-0000-0000-000024170000}"/>
    <cellStyle name="Currency 2 2 20" xfId="2059" xr:uid="{00000000-0005-0000-0000-000025170000}"/>
    <cellStyle name="Currency 2 2 20 2" xfId="3809" xr:uid="{00000000-0005-0000-0000-000026170000}"/>
    <cellStyle name="Currency 2 2 20 2 2" xfId="5434" xr:uid="{00000000-0005-0000-0000-000027170000}"/>
    <cellStyle name="Currency 2 2 20 2 2 2" xfId="8520" xr:uid="{00000000-0005-0000-0000-000028170000}"/>
    <cellStyle name="Currency 2 2 20 2 2 2 2" xfId="14713" xr:uid="{00000000-0005-0000-0000-000029170000}"/>
    <cellStyle name="Currency 2 2 20 2 2 2 3" xfId="20865" xr:uid="{00000000-0005-0000-0000-00002A170000}"/>
    <cellStyle name="Currency 2 2 20 2 2 3" xfId="11647" xr:uid="{00000000-0005-0000-0000-00002B170000}"/>
    <cellStyle name="Currency 2 2 20 2 2 4" xfId="17799" xr:uid="{00000000-0005-0000-0000-00002C170000}"/>
    <cellStyle name="Currency 2 2 20 2 3" xfId="6985" xr:uid="{00000000-0005-0000-0000-00002D170000}"/>
    <cellStyle name="Currency 2 2 20 2 3 2" xfId="13179" xr:uid="{00000000-0005-0000-0000-00002E170000}"/>
    <cellStyle name="Currency 2 2 20 2 3 3" xfId="19331" xr:uid="{00000000-0005-0000-0000-00002F170000}"/>
    <cellStyle name="Currency 2 2 20 2 4" xfId="10113" xr:uid="{00000000-0005-0000-0000-000030170000}"/>
    <cellStyle name="Currency 2 2 20 2 5" xfId="16265" xr:uid="{00000000-0005-0000-0000-000031170000}"/>
    <cellStyle name="Currency 2 2 20 3" xfId="4650" xr:uid="{00000000-0005-0000-0000-000032170000}"/>
    <cellStyle name="Currency 2 2 20 3 2" xfId="7751" xr:uid="{00000000-0005-0000-0000-000033170000}"/>
    <cellStyle name="Currency 2 2 20 3 2 2" xfId="13944" xr:uid="{00000000-0005-0000-0000-000034170000}"/>
    <cellStyle name="Currency 2 2 20 3 2 3" xfId="20096" xr:uid="{00000000-0005-0000-0000-000035170000}"/>
    <cellStyle name="Currency 2 2 20 3 3" xfId="10878" xr:uid="{00000000-0005-0000-0000-000036170000}"/>
    <cellStyle name="Currency 2 2 20 3 4" xfId="17030" xr:uid="{00000000-0005-0000-0000-000037170000}"/>
    <cellStyle name="Currency 2 2 20 4" xfId="6216" xr:uid="{00000000-0005-0000-0000-000038170000}"/>
    <cellStyle name="Currency 2 2 20 4 2" xfId="12410" xr:uid="{00000000-0005-0000-0000-000039170000}"/>
    <cellStyle name="Currency 2 2 20 4 3" xfId="18562" xr:uid="{00000000-0005-0000-0000-00003A170000}"/>
    <cellStyle name="Currency 2 2 20 5" xfId="9344" xr:uid="{00000000-0005-0000-0000-00003B170000}"/>
    <cellStyle name="Currency 2 2 20 6" xfId="15496" xr:uid="{00000000-0005-0000-0000-00003C170000}"/>
    <cellStyle name="Currency 2 2 3" xfId="2075" xr:uid="{00000000-0005-0000-0000-00003D170000}"/>
    <cellStyle name="Currency 2 2 3 10" xfId="15510" xr:uid="{00000000-0005-0000-0000-00003E170000}"/>
    <cellStyle name="Currency 2 2 3 2" xfId="2076" xr:uid="{00000000-0005-0000-0000-00003F170000}"/>
    <cellStyle name="Currency 2 2 3 2 2" xfId="3824" xr:uid="{00000000-0005-0000-0000-000040170000}"/>
    <cellStyle name="Currency 2 2 3 2 2 2" xfId="5449" xr:uid="{00000000-0005-0000-0000-000041170000}"/>
    <cellStyle name="Currency 2 2 3 2 2 2 2" xfId="8535" xr:uid="{00000000-0005-0000-0000-000042170000}"/>
    <cellStyle name="Currency 2 2 3 2 2 2 2 2" xfId="14728" xr:uid="{00000000-0005-0000-0000-000043170000}"/>
    <cellStyle name="Currency 2 2 3 2 2 2 2 3" xfId="20880" xr:uid="{00000000-0005-0000-0000-000044170000}"/>
    <cellStyle name="Currency 2 2 3 2 2 2 3" xfId="11662" xr:uid="{00000000-0005-0000-0000-000045170000}"/>
    <cellStyle name="Currency 2 2 3 2 2 2 4" xfId="17814" xr:uid="{00000000-0005-0000-0000-000046170000}"/>
    <cellStyle name="Currency 2 2 3 2 2 3" xfId="7000" xr:uid="{00000000-0005-0000-0000-000047170000}"/>
    <cellStyle name="Currency 2 2 3 2 2 3 2" xfId="13194" xr:uid="{00000000-0005-0000-0000-000048170000}"/>
    <cellStyle name="Currency 2 2 3 2 2 3 3" xfId="19346" xr:uid="{00000000-0005-0000-0000-000049170000}"/>
    <cellStyle name="Currency 2 2 3 2 2 4" xfId="10128" xr:uid="{00000000-0005-0000-0000-00004A170000}"/>
    <cellStyle name="Currency 2 2 3 2 2 5" xfId="16280" xr:uid="{00000000-0005-0000-0000-00004B170000}"/>
    <cellStyle name="Currency 2 2 3 2 3" xfId="4665" xr:uid="{00000000-0005-0000-0000-00004C170000}"/>
    <cellStyle name="Currency 2 2 3 2 3 2" xfId="7766" xr:uid="{00000000-0005-0000-0000-00004D170000}"/>
    <cellStyle name="Currency 2 2 3 2 3 2 2" xfId="13959" xr:uid="{00000000-0005-0000-0000-00004E170000}"/>
    <cellStyle name="Currency 2 2 3 2 3 2 3" xfId="20111" xr:uid="{00000000-0005-0000-0000-00004F170000}"/>
    <cellStyle name="Currency 2 2 3 2 3 3" xfId="10893" xr:uid="{00000000-0005-0000-0000-000050170000}"/>
    <cellStyle name="Currency 2 2 3 2 3 4" xfId="17045" xr:uid="{00000000-0005-0000-0000-000051170000}"/>
    <cellStyle name="Currency 2 2 3 2 4" xfId="6231" xr:uid="{00000000-0005-0000-0000-000052170000}"/>
    <cellStyle name="Currency 2 2 3 2 4 2" xfId="12425" xr:uid="{00000000-0005-0000-0000-000053170000}"/>
    <cellStyle name="Currency 2 2 3 2 4 3" xfId="18577" xr:uid="{00000000-0005-0000-0000-000054170000}"/>
    <cellStyle name="Currency 2 2 3 2 5" xfId="9359" xr:uid="{00000000-0005-0000-0000-000055170000}"/>
    <cellStyle name="Currency 2 2 3 2 6" xfId="15511" xr:uid="{00000000-0005-0000-0000-000056170000}"/>
    <cellStyle name="Currency 2 2 3 3" xfId="2077" xr:uid="{00000000-0005-0000-0000-000057170000}"/>
    <cellStyle name="Currency 2 2 3 3 2" xfId="3825" xr:uid="{00000000-0005-0000-0000-000058170000}"/>
    <cellStyle name="Currency 2 2 3 3 2 2" xfId="5450" xr:uid="{00000000-0005-0000-0000-000059170000}"/>
    <cellStyle name="Currency 2 2 3 3 2 2 2" xfId="8536" xr:uid="{00000000-0005-0000-0000-00005A170000}"/>
    <cellStyle name="Currency 2 2 3 3 2 2 2 2" xfId="14729" xr:uid="{00000000-0005-0000-0000-00005B170000}"/>
    <cellStyle name="Currency 2 2 3 3 2 2 2 3" xfId="20881" xr:uid="{00000000-0005-0000-0000-00005C170000}"/>
    <cellStyle name="Currency 2 2 3 3 2 2 3" xfId="11663" xr:uid="{00000000-0005-0000-0000-00005D170000}"/>
    <cellStyle name="Currency 2 2 3 3 2 2 4" xfId="17815" xr:uid="{00000000-0005-0000-0000-00005E170000}"/>
    <cellStyle name="Currency 2 2 3 3 2 3" xfId="7001" xr:uid="{00000000-0005-0000-0000-00005F170000}"/>
    <cellStyle name="Currency 2 2 3 3 2 3 2" xfId="13195" xr:uid="{00000000-0005-0000-0000-000060170000}"/>
    <cellStyle name="Currency 2 2 3 3 2 3 3" xfId="19347" xr:uid="{00000000-0005-0000-0000-000061170000}"/>
    <cellStyle name="Currency 2 2 3 3 2 4" xfId="10129" xr:uid="{00000000-0005-0000-0000-000062170000}"/>
    <cellStyle name="Currency 2 2 3 3 2 5" xfId="16281" xr:uid="{00000000-0005-0000-0000-000063170000}"/>
    <cellStyle name="Currency 2 2 3 3 3" xfId="4666" xr:uid="{00000000-0005-0000-0000-000064170000}"/>
    <cellStyle name="Currency 2 2 3 3 3 2" xfId="7767" xr:uid="{00000000-0005-0000-0000-000065170000}"/>
    <cellStyle name="Currency 2 2 3 3 3 2 2" xfId="13960" xr:uid="{00000000-0005-0000-0000-000066170000}"/>
    <cellStyle name="Currency 2 2 3 3 3 2 3" xfId="20112" xr:uid="{00000000-0005-0000-0000-000067170000}"/>
    <cellStyle name="Currency 2 2 3 3 3 3" xfId="10894" xr:uid="{00000000-0005-0000-0000-000068170000}"/>
    <cellStyle name="Currency 2 2 3 3 3 4" xfId="17046" xr:uid="{00000000-0005-0000-0000-000069170000}"/>
    <cellStyle name="Currency 2 2 3 3 4" xfId="6232" xr:uid="{00000000-0005-0000-0000-00006A170000}"/>
    <cellStyle name="Currency 2 2 3 3 4 2" xfId="12426" xr:uid="{00000000-0005-0000-0000-00006B170000}"/>
    <cellStyle name="Currency 2 2 3 3 4 3" xfId="18578" xr:uid="{00000000-0005-0000-0000-00006C170000}"/>
    <cellStyle name="Currency 2 2 3 3 5" xfId="9360" xr:uid="{00000000-0005-0000-0000-00006D170000}"/>
    <cellStyle name="Currency 2 2 3 3 6" xfId="15512" xr:uid="{00000000-0005-0000-0000-00006E170000}"/>
    <cellStyle name="Currency 2 2 3 4" xfId="2078" xr:uid="{00000000-0005-0000-0000-00006F170000}"/>
    <cellStyle name="Currency 2 2 3 4 2" xfId="3826" xr:uid="{00000000-0005-0000-0000-000070170000}"/>
    <cellStyle name="Currency 2 2 3 4 2 2" xfId="5451" xr:uid="{00000000-0005-0000-0000-000071170000}"/>
    <cellStyle name="Currency 2 2 3 4 2 2 2" xfId="8537" xr:uid="{00000000-0005-0000-0000-000072170000}"/>
    <cellStyle name="Currency 2 2 3 4 2 2 2 2" xfId="14730" xr:uid="{00000000-0005-0000-0000-000073170000}"/>
    <cellStyle name="Currency 2 2 3 4 2 2 2 3" xfId="20882" xr:uid="{00000000-0005-0000-0000-000074170000}"/>
    <cellStyle name="Currency 2 2 3 4 2 2 3" xfId="11664" xr:uid="{00000000-0005-0000-0000-000075170000}"/>
    <cellStyle name="Currency 2 2 3 4 2 2 4" xfId="17816" xr:uid="{00000000-0005-0000-0000-000076170000}"/>
    <cellStyle name="Currency 2 2 3 4 2 3" xfId="7002" xr:uid="{00000000-0005-0000-0000-000077170000}"/>
    <cellStyle name="Currency 2 2 3 4 2 3 2" xfId="13196" xr:uid="{00000000-0005-0000-0000-000078170000}"/>
    <cellStyle name="Currency 2 2 3 4 2 3 3" xfId="19348" xr:uid="{00000000-0005-0000-0000-000079170000}"/>
    <cellStyle name="Currency 2 2 3 4 2 4" xfId="10130" xr:uid="{00000000-0005-0000-0000-00007A170000}"/>
    <cellStyle name="Currency 2 2 3 4 2 5" xfId="16282" xr:uid="{00000000-0005-0000-0000-00007B170000}"/>
    <cellStyle name="Currency 2 2 3 4 3" xfId="4667" xr:uid="{00000000-0005-0000-0000-00007C170000}"/>
    <cellStyle name="Currency 2 2 3 4 3 2" xfId="7768" xr:uid="{00000000-0005-0000-0000-00007D170000}"/>
    <cellStyle name="Currency 2 2 3 4 3 2 2" xfId="13961" xr:uid="{00000000-0005-0000-0000-00007E170000}"/>
    <cellStyle name="Currency 2 2 3 4 3 2 3" xfId="20113" xr:uid="{00000000-0005-0000-0000-00007F170000}"/>
    <cellStyle name="Currency 2 2 3 4 3 3" xfId="10895" xr:uid="{00000000-0005-0000-0000-000080170000}"/>
    <cellStyle name="Currency 2 2 3 4 3 4" xfId="17047" xr:uid="{00000000-0005-0000-0000-000081170000}"/>
    <cellStyle name="Currency 2 2 3 4 4" xfId="6233" xr:uid="{00000000-0005-0000-0000-000082170000}"/>
    <cellStyle name="Currency 2 2 3 4 4 2" xfId="12427" xr:uid="{00000000-0005-0000-0000-000083170000}"/>
    <cellStyle name="Currency 2 2 3 4 4 3" xfId="18579" xr:uid="{00000000-0005-0000-0000-000084170000}"/>
    <cellStyle name="Currency 2 2 3 4 5" xfId="9361" xr:uid="{00000000-0005-0000-0000-000085170000}"/>
    <cellStyle name="Currency 2 2 3 4 6" xfId="15513" xr:uid="{00000000-0005-0000-0000-000086170000}"/>
    <cellStyle name="Currency 2 2 3 5" xfId="2079" xr:uid="{00000000-0005-0000-0000-000087170000}"/>
    <cellStyle name="Currency 2 2 3 5 2" xfId="3827" xr:uid="{00000000-0005-0000-0000-000088170000}"/>
    <cellStyle name="Currency 2 2 3 5 2 2" xfId="5452" xr:uid="{00000000-0005-0000-0000-000089170000}"/>
    <cellStyle name="Currency 2 2 3 5 2 2 2" xfId="8538" xr:uid="{00000000-0005-0000-0000-00008A170000}"/>
    <cellStyle name="Currency 2 2 3 5 2 2 2 2" xfId="14731" xr:uid="{00000000-0005-0000-0000-00008B170000}"/>
    <cellStyle name="Currency 2 2 3 5 2 2 2 3" xfId="20883" xr:uid="{00000000-0005-0000-0000-00008C170000}"/>
    <cellStyle name="Currency 2 2 3 5 2 2 3" xfId="11665" xr:uid="{00000000-0005-0000-0000-00008D170000}"/>
    <cellStyle name="Currency 2 2 3 5 2 2 4" xfId="17817" xr:uid="{00000000-0005-0000-0000-00008E170000}"/>
    <cellStyle name="Currency 2 2 3 5 2 3" xfId="7003" xr:uid="{00000000-0005-0000-0000-00008F170000}"/>
    <cellStyle name="Currency 2 2 3 5 2 3 2" xfId="13197" xr:uid="{00000000-0005-0000-0000-000090170000}"/>
    <cellStyle name="Currency 2 2 3 5 2 3 3" xfId="19349" xr:uid="{00000000-0005-0000-0000-000091170000}"/>
    <cellStyle name="Currency 2 2 3 5 2 4" xfId="10131" xr:uid="{00000000-0005-0000-0000-000092170000}"/>
    <cellStyle name="Currency 2 2 3 5 2 5" xfId="16283" xr:uid="{00000000-0005-0000-0000-000093170000}"/>
    <cellStyle name="Currency 2 2 3 5 3" xfId="4668" xr:uid="{00000000-0005-0000-0000-000094170000}"/>
    <cellStyle name="Currency 2 2 3 5 3 2" xfId="7769" xr:uid="{00000000-0005-0000-0000-000095170000}"/>
    <cellStyle name="Currency 2 2 3 5 3 2 2" xfId="13962" xr:uid="{00000000-0005-0000-0000-000096170000}"/>
    <cellStyle name="Currency 2 2 3 5 3 2 3" xfId="20114" xr:uid="{00000000-0005-0000-0000-000097170000}"/>
    <cellStyle name="Currency 2 2 3 5 3 3" xfId="10896" xr:uid="{00000000-0005-0000-0000-000098170000}"/>
    <cellStyle name="Currency 2 2 3 5 3 4" xfId="17048" xr:uid="{00000000-0005-0000-0000-000099170000}"/>
    <cellStyle name="Currency 2 2 3 5 4" xfId="6234" xr:uid="{00000000-0005-0000-0000-00009A170000}"/>
    <cellStyle name="Currency 2 2 3 5 4 2" xfId="12428" xr:uid="{00000000-0005-0000-0000-00009B170000}"/>
    <cellStyle name="Currency 2 2 3 5 4 3" xfId="18580" xr:uid="{00000000-0005-0000-0000-00009C170000}"/>
    <cellStyle name="Currency 2 2 3 5 5" xfId="9362" xr:uid="{00000000-0005-0000-0000-00009D170000}"/>
    <cellStyle name="Currency 2 2 3 5 6" xfId="15514" xr:uid="{00000000-0005-0000-0000-00009E170000}"/>
    <cellStyle name="Currency 2 2 3 6" xfId="3823" xr:uid="{00000000-0005-0000-0000-00009F170000}"/>
    <cellStyle name="Currency 2 2 3 6 2" xfId="5448" xr:uid="{00000000-0005-0000-0000-0000A0170000}"/>
    <cellStyle name="Currency 2 2 3 6 2 2" xfId="8534" xr:uid="{00000000-0005-0000-0000-0000A1170000}"/>
    <cellStyle name="Currency 2 2 3 6 2 2 2" xfId="14727" xr:uid="{00000000-0005-0000-0000-0000A2170000}"/>
    <cellStyle name="Currency 2 2 3 6 2 2 3" xfId="20879" xr:uid="{00000000-0005-0000-0000-0000A3170000}"/>
    <cellStyle name="Currency 2 2 3 6 2 3" xfId="11661" xr:uid="{00000000-0005-0000-0000-0000A4170000}"/>
    <cellStyle name="Currency 2 2 3 6 2 4" xfId="17813" xr:uid="{00000000-0005-0000-0000-0000A5170000}"/>
    <cellStyle name="Currency 2 2 3 6 3" xfId="6999" xr:uid="{00000000-0005-0000-0000-0000A6170000}"/>
    <cellStyle name="Currency 2 2 3 6 3 2" xfId="13193" xr:uid="{00000000-0005-0000-0000-0000A7170000}"/>
    <cellStyle name="Currency 2 2 3 6 3 3" xfId="19345" xr:uid="{00000000-0005-0000-0000-0000A8170000}"/>
    <cellStyle name="Currency 2 2 3 6 4" xfId="10127" xr:uid="{00000000-0005-0000-0000-0000A9170000}"/>
    <cellStyle name="Currency 2 2 3 6 5" xfId="16279" xr:uid="{00000000-0005-0000-0000-0000AA170000}"/>
    <cellStyle name="Currency 2 2 3 7" xfId="4664" xr:uid="{00000000-0005-0000-0000-0000AB170000}"/>
    <cellStyle name="Currency 2 2 3 7 2" xfId="7765" xr:uid="{00000000-0005-0000-0000-0000AC170000}"/>
    <cellStyle name="Currency 2 2 3 7 2 2" xfId="13958" xr:uid="{00000000-0005-0000-0000-0000AD170000}"/>
    <cellStyle name="Currency 2 2 3 7 2 3" xfId="20110" xr:uid="{00000000-0005-0000-0000-0000AE170000}"/>
    <cellStyle name="Currency 2 2 3 7 3" xfId="10892" xr:uid="{00000000-0005-0000-0000-0000AF170000}"/>
    <cellStyle name="Currency 2 2 3 7 4" xfId="17044" xr:uid="{00000000-0005-0000-0000-0000B0170000}"/>
    <cellStyle name="Currency 2 2 3 8" xfId="6230" xr:uid="{00000000-0005-0000-0000-0000B1170000}"/>
    <cellStyle name="Currency 2 2 3 8 2" xfId="12424" xr:uid="{00000000-0005-0000-0000-0000B2170000}"/>
    <cellStyle name="Currency 2 2 3 8 3" xfId="18576" xr:uid="{00000000-0005-0000-0000-0000B3170000}"/>
    <cellStyle name="Currency 2 2 3 9" xfId="9358" xr:uid="{00000000-0005-0000-0000-0000B4170000}"/>
    <cellStyle name="Currency 2 2 4" xfId="2080" xr:uid="{00000000-0005-0000-0000-0000B5170000}"/>
    <cellStyle name="Currency 2 2 4 2" xfId="3828" xr:uid="{00000000-0005-0000-0000-0000B6170000}"/>
    <cellStyle name="Currency 2 2 4 2 2" xfId="5453" xr:uid="{00000000-0005-0000-0000-0000B7170000}"/>
    <cellStyle name="Currency 2 2 4 2 2 2" xfId="8539" xr:uid="{00000000-0005-0000-0000-0000B8170000}"/>
    <cellStyle name="Currency 2 2 4 2 2 2 2" xfId="14732" xr:uid="{00000000-0005-0000-0000-0000B9170000}"/>
    <cellStyle name="Currency 2 2 4 2 2 2 3" xfId="20884" xr:uid="{00000000-0005-0000-0000-0000BA170000}"/>
    <cellStyle name="Currency 2 2 4 2 2 3" xfId="11666" xr:uid="{00000000-0005-0000-0000-0000BB170000}"/>
    <cellStyle name="Currency 2 2 4 2 2 4" xfId="17818" xr:uid="{00000000-0005-0000-0000-0000BC170000}"/>
    <cellStyle name="Currency 2 2 4 2 3" xfId="7004" xr:uid="{00000000-0005-0000-0000-0000BD170000}"/>
    <cellStyle name="Currency 2 2 4 2 3 2" xfId="13198" xr:uid="{00000000-0005-0000-0000-0000BE170000}"/>
    <cellStyle name="Currency 2 2 4 2 3 3" xfId="19350" xr:uid="{00000000-0005-0000-0000-0000BF170000}"/>
    <cellStyle name="Currency 2 2 4 2 4" xfId="10132" xr:uid="{00000000-0005-0000-0000-0000C0170000}"/>
    <cellStyle name="Currency 2 2 4 2 5" xfId="16284" xr:uid="{00000000-0005-0000-0000-0000C1170000}"/>
    <cellStyle name="Currency 2 2 4 3" xfId="4669" xr:uid="{00000000-0005-0000-0000-0000C2170000}"/>
    <cellStyle name="Currency 2 2 4 3 2" xfId="7770" xr:uid="{00000000-0005-0000-0000-0000C3170000}"/>
    <cellStyle name="Currency 2 2 4 3 2 2" xfId="13963" xr:uid="{00000000-0005-0000-0000-0000C4170000}"/>
    <cellStyle name="Currency 2 2 4 3 2 3" xfId="20115" xr:uid="{00000000-0005-0000-0000-0000C5170000}"/>
    <cellStyle name="Currency 2 2 4 3 3" xfId="10897" xr:uid="{00000000-0005-0000-0000-0000C6170000}"/>
    <cellStyle name="Currency 2 2 4 3 4" xfId="17049" xr:uid="{00000000-0005-0000-0000-0000C7170000}"/>
    <cellStyle name="Currency 2 2 4 4" xfId="6235" xr:uid="{00000000-0005-0000-0000-0000C8170000}"/>
    <cellStyle name="Currency 2 2 4 4 2" xfId="12429" xr:uid="{00000000-0005-0000-0000-0000C9170000}"/>
    <cellStyle name="Currency 2 2 4 4 3" xfId="18581" xr:uid="{00000000-0005-0000-0000-0000CA170000}"/>
    <cellStyle name="Currency 2 2 4 5" xfId="9363" xr:uid="{00000000-0005-0000-0000-0000CB170000}"/>
    <cellStyle name="Currency 2 2 4 6" xfId="15515" xr:uid="{00000000-0005-0000-0000-0000CC170000}"/>
    <cellStyle name="Currency 2 2 5" xfId="2081" xr:uid="{00000000-0005-0000-0000-0000CD170000}"/>
    <cellStyle name="Currency 2 2 5 2" xfId="3829" xr:uid="{00000000-0005-0000-0000-0000CE170000}"/>
    <cellStyle name="Currency 2 2 5 2 2" xfId="5454" xr:uid="{00000000-0005-0000-0000-0000CF170000}"/>
    <cellStyle name="Currency 2 2 5 2 2 2" xfId="8540" xr:uid="{00000000-0005-0000-0000-0000D0170000}"/>
    <cellStyle name="Currency 2 2 5 2 2 2 2" xfId="14733" xr:uid="{00000000-0005-0000-0000-0000D1170000}"/>
    <cellStyle name="Currency 2 2 5 2 2 2 3" xfId="20885" xr:uid="{00000000-0005-0000-0000-0000D2170000}"/>
    <cellStyle name="Currency 2 2 5 2 2 3" xfId="11667" xr:uid="{00000000-0005-0000-0000-0000D3170000}"/>
    <cellStyle name="Currency 2 2 5 2 2 4" xfId="17819" xr:uid="{00000000-0005-0000-0000-0000D4170000}"/>
    <cellStyle name="Currency 2 2 5 2 3" xfId="7005" xr:uid="{00000000-0005-0000-0000-0000D5170000}"/>
    <cellStyle name="Currency 2 2 5 2 3 2" xfId="13199" xr:uid="{00000000-0005-0000-0000-0000D6170000}"/>
    <cellStyle name="Currency 2 2 5 2 3 3" xfId="19351" xr:uid="{00000000-0005-0000-0000-0000D7170000}"/>
    <cellStyle name="Currency 2 2 5 2 4" xfId="10133" xr:uid="{00000000-0005-0000-0000-0000D8170000}"/>
    <cellStyle name="Currency 2 2 5 2 5" xfId="16285" xr:uid="{00000000-0005-0000-0000-0000D9170000}"/>
    <cellStyle name="Currency 2 2 5 3" xfId="4670" xr:uid="{00000000-0005-0000-0000-0000DA170000}"/>
    <cellStyle name="Currency 2 2 5 3 2" xfId="7771" xr:uid="{00000000-0005-0000-0000-0000DB170000}"/>
    <cellStyle name="Currency 2 2 5 3 2 2" xfId="13964" xr:uid="{00000000-0005-0000-0000-0000DC170000}"/>
    <cellStyle name="Currency 2 2 5 3 2 3" xfId="20116" xr:uid="{00000000-0005-0000-0000-0000DD170000}"/>
    <cellStyle name="Currency 2 2 5 3 3" xfId="10898" xr:uid="{00000000-0005-0000-0000-0000DE170000}"/>
    <cellStyle name="Currency 2 2 5 3 4" xfId="17050" xr:uid="{00000000-0005-0000-0000-0000DF170000}"/>
    <cellStyle name="Currency 2 2 5 4" xfId="6236" xr:uid="{00000000-0005-0000-0000-0000E0170000}"/>
    <cellStyle name="Currency 2 2 5 4 2" xfId="12430" xr:uid="{00000000-0005-0000-0000-0000E1170000}"/>
    <cellStyle name="Currency 2 2 5 4 3" xfId="18582" xr:uid="{00000000-0005-0000-0000-0000E2170000}"/>
    <cellStyle name="Currency 2 2 5 5" xfId="9364" xr:uid="{00000000-0005-0000-0000-0000E3170000}"/>
    <cellStyle name="Currency 2 2 5 6" xfId="15516" xr:uid="{00000000-0005-0000-0000-0000E4170000}"/>
    <cellStyle name="Currency 2 2 6" xfId="2082" xr:uid="{00000000-0005-0000-0000-0000E5170000}"/>
    <cellStyle name="Currency 2 2 6 2" xfId="3830" xr:uid="{00000000-0005-0000-0000-0000E6170000}"/>
    <cellStyle name="Currency 2 2 6 2 2" xfId="5455" xr:uid="{00000000-0005-0000-0000-0000E7170000}"/>
    <cellStyle name="Currency 2 2 6 2 2 2" xfId="8541" xr:uid="{00000000-0005-0000-0000-0000E8170000}"/>
    <cellStyle name="Currency 2 2 6 2 2 2 2" xfId="14734" xr:uid="{00000000-0005-0000-0000-0000E9170000}"/>
    <cellStyle name="Currency 2 2 6 2 2 2 3" xfId="20886" xr:uid="{00000000-0005-0000-0000-0000EA170000}"/>
    <cellStyle name="Currency 2 2 6 2 2 3" xfId="11668" xr:uid="{00000000-0005-0000-0000-0000EB170000}"/>
    <cellStyle name="Currency 2 2 6 2 2 4" xfId="17820" xr:uid="{00000000-0005-0000-0000-0000EC170000}"/>
    <cellStyle name="Currency 2 2 6 2 3" xfId="7006" xr:uid="{00000000-0005-0000-0000-0000ED170000}"/>
    <cellStyle name="Currency 2 2 6 2 3 2" xfId="13200" xr:uid="{00000000-0005-0000-0000-0000EE170000}"/>
    <cellStyle name="Currency 2 2 6 2 3 3" xfId="19352" xr:uid="{00000000-0005-0000-0000-0000EF170000}"/>
    <cellStyle name="Currency 2 2 6 2 4" xfId="10134" xr:uid="{00000000-0005-0000-0000-0000F0170000}"/>
    <cellStyle name="Currency 2 2 6 2 5" xfId="16286" xr:uid="{00000000-0005-0000-0000-0000F1170000}"/>
    <cellStyle name="Currency 2 2 6 3" xfId="4671" xr:uid="{00000000-0005-0000-0000-0000F2170000}"/>
    <cellStyle name="Currency 2 2 6 3 2" xfId="7772" xr:uid="{00000000-0005-0000-0000-0000F3170000}"/>
    <cellStyle name="Currency 2 2 6 3 2 2" xfId="13965" xr:uid="{00000000-0005-0000-0000-0000F4170000}"/>
    <cellStyle name="Currency 2 2 6 3 2 3" xfId="20117" xr:uid="{00000000-0005-0000-0000-0000F5170000}"/>
    <cellStyle name="Currency 2 2 6 3 3" xfId="10899" xr:uid="{00000000-0005-0000-0000-0000F6170000}"/>
    <cellStyle name="Currency 2 2 6 3 4" xfId="17051" xr:uid="{00000000-0005-0000-0000-0000F7170000}"/>
    <cellStyle name="Currency 2 2 6 4" xfId="6237" xr:uid="{00000000-0005-0000-0000-0000F8170000}"/>
    <cellStyle name="Currency 2 2 6 4 2" xfId="12431" xr:uid="{00000000-0005-0000-0000-0000F9170000}"/>
    <cellStyle name="Currency 2 2 6 4 3" xfId="18583" xr:uid="{00000000-0005-0000-0000-0000FA170000}"/>
    <cellStyle name="Currency 2 2 6 5" xfId="9365" xr:uid="{00000000-0005-0000-0000-0000FB170000}"/>
    <cellStyle name="Currency 2 2 6 6" xfId="15517" xr:uid="{00000000-0005-0000-0000-0000FC170000}"/>
    <cellStyle name="Currency 2 2 7" xfId="2083" xr:uid="{00000000-0005-0000-0000-0000FD170000}"/>
    <cellStyle name="Currency 2 2 7 2" xfId="3831" xr:uid="{00000000-0005-0000-0000-0000FE170000}"/>
    <cellStyle name="Currency 2 2 7 2 2" xfId="5456" xr:uid="{00000000-0005-0000-0000-0000FF170000}"/>
    <cellStyle name="Currency 2 2 7 2 2 2" xfId="8542" xr:uid="{00000000-0005-0000-0000-000000180000}"/>
    <cellStyle name="Currency 2 2 7 2 2 2 2" xfId="14735" xr:uid="{00000000-0005-0000-0000-000001180000}"/>
    <cellStyle name="Currency 2 2 7 2 2 2 3" xfId="20887" xr:uid="{00000000-0005-0000-0000-000002180000}"/>
    <cellStyle name="Currency 2 2 7 2 2 3" xfId="11669" xr:uid="{00000000-0005-0000-0000-000003180000}"/>
    <cellStyle name="Currency 2 2 7 2 2 4" xfId="17821" xr:uid="{00000000-0005-0000-0000-000004180000}"/>
    <cellStyle name="Currency 2 2 7 2 3" xfId="7007" xr:uid="{00000000-0005-0000-0000-000005180000}"/>
    <cellStyle name="Currency 2 2 7 2 3 2" xfId="13201" xr:uid="{00000000-0005-0000-0000-000006180000}"/>
    <cellStyle name="Currency 2 2 7 2 3 3" xfId="19353" xr:uid="{00000000-0005-0000-0000-000007180000}"/>
    <cellStyle name="Currency 2 2 7 2 4" xfId="10135" xr:uid="{00000000-0005-0000-0000-000008180000}"/>
    <cellStyle name="Currency 2 2 7 2 5" xfId="16287" xr:uid="{00000000-0005-0000-0000-000009180000}"/>
    <cellStyle name="Currency 2 2 7 3" xfId="4672" xr:uid="{00000000-0005-0000-0000-00000A180000}"/>
    <cellStyle name="Currency 2 2 7 3 2" xfId="7773" xr:uid="{00000000-0005-0000-0000-00000B180000}"/>
    <cellStyle name="Currency 2 2 7 3 2 2" xfId="13966" xr:uid="{00000000-0005-0000-0000-00000C180000}"/>
    <cellStyle name="Currency 2 2 7 3 2 3" xfId="20118" xr:uid="{00000000-0005-0000-0000-00000D180000}"/>
    <cellStyle name="Currency 2 2 7 3 3" xfId="10900" xr:uid="{00000000-0005-0000-0000-00000E180000}"/>
    <cellStyle name="Currency 2 2 7 3 4" xfId="17052" xr:uid="{00000000-0005-0000-0000-00000F180000}"/>
    <cellStyle name="Currency 2 2 7 4" xfId="6238" xr:uid="{00000000-0005-0000-0000-000010180000}"/>
    <cellStyle name="Currency 2 2 7 4 2" xfId="12432" xr:uid="{00000000-0005-0000-0000-000011180000}"/>
    <cellStyle name="Currency 2 2 7 4 3" xfId="18584" xr:uid="{00000000-0005-0000-0000-000012180000}"/>
    <cellStyle name="Currency 2 2 7 5" xfId="9366" xr:uid="{00000000-0005-0000-0000-000013180000}"/>
    <cellStyle name="Currency 2 2 7 6" xfId="15518" xr:uid="{00000000-0005-0000-0000-000014180000}"/>
    <cellStyle name="Currency 2 2 8" xfId="2084" xr:uid="{00000000-0005-0000-0000-000015180000}"/>
    <cellStyle name="Currency 2 2 8 2" xfId="3832" xr:uid="{00000000-0005-0000-0000-000016180000}"/>
    <cellStyle name="Currency 2 2 8 2 2" xfId="5457" xr:uid="{00000000-0005-0000-0000-000017180000}"/>
    <cellStyle name="Currency 2 2 8 2 2 2" xfId="8543" xr:uid="{00000000-0005-0000-0000-000018180000}"/>
    <cellStyle name="Currency 2 2 8 2 2 2 2" xfId="14736" xr:uid="{00000000-0005-0000-0000-000019180000}"/>
    <cellStyle name="Currency 2 2 8 2 2 2 3" xfId="20888" xr:uid="{00000000-0005-0000-0000-00001A180000}"/>
    <cellStyle name="Currency 2 2 8 2 2 3" xfId="11670" xr:uid="{00000000-0005-0000-0000-00001B180000}"/>
    <cellStyle name="Currency 2 2 8 2 2 4" xfId="17822" xr:uid="{00000000-0005-0000-0000-00001C180000}"/>
    <cellStyle name="Currency 2 2 8 2 3" xfId="7008" xr:uid="{00000000-0005-0000-0000-00001D180000}"/>
    <cellStyle name="Currency 2 2 8 2 3 2" xfId="13202" xr:uid="{00000000-0005-0000-0000-00001E180000}"/>
    <cellStyle name="Currency 2 2 8 2 3 3" xfId="19354" xr:uid="{00000000-0005-0000-0000-00001F180000}"/>
    <cellStyle name="Currency 2 2 8 2 4" xfId="10136" xr:uid="{00000000-0005-0000-0000-000020180000}"/>
    <cellStyle name="Currency 2 2 8 2 5" xfId="16288" xr:uid="{00000000-0005-0000-0000-000021180000}"/>
    <cellStyle name="Currency 2 2 8 3" xfId="4673" xr:uid="{00000000-0005-0000-0000-000022180000}"/>
    <cellStyle name="Currency 2 2 8 3 2" xfId="7774" xr:uid="{00000000-0005-0000-0000-000023180000}"/>
    <cellStyle name="Currency 2 2 8 3 2 2" xfId="13967" xr:uid="{00000000-0005-0000-0000-000024180000}"/>
    <cellStyle name="Currency 2 2 8 3 2 3" xfId="20119" xr:uid="{00000000-0005-0000-0000-000025180000}"/>
    <cellStyle name="Currency 2 2 8 3 3" xfId="10901" xr:uid="{00000000-0005-0000-0000-000026180000}"/>
    <cellStyle name="Currency 2 2 8 3 4" xfId="17053" xr:uid="{00000000-0005-0000-0000-000027180000}"/>
    <cellStyle name="Currency 2 2 8 4" xfId="6239" xr:uid="{00000000-0005-0000-0000-000028180000}"/>
    <cellStyle name="Currency 2 2 8 4 2" xfId="12433" xr:uid="{00000000-0005-0000-0000-000029180000}"/>
    <cellStyle name="Currency 2 2 8 4 3" xfId="18585" xr:uid="{00000000-0005-0000-0000-00002A180000}"/>
    <cellStyle name="Currency 2 2 8 5" xfId="9367" xr:uid="{00000000-0005-0000-0000-00002B180000}"/>
    <cellStyle name="Currency 2 2 8 6" xfId="15519" xr:uid="{00000000-0005-0000-0000-00002C180000}"/>
    <cellStyle name="Currency 2 2 9" xfId="2085" xr:uid="{00000000-0005-0000-0000-00002D180000}"/>
    <cellStyle name="Currency 2 2 9 2" xfId="3833" xr:uid="{00000000-0005-0000-0000-00002E180000}"/>
    <cellStyle name="Currency 2 2 9 2 2" xfId="5458" xr:uid="{00000000-0005-0000-0000-00002F180000}"/>
    <cellStyle name="Currency 2 2 9 2 2 2" xfId="8544" xr:uid="{00000000-0005-0000-0000-000030180000}"/>
    <cellStyle name="Currency 2 2 9 2 2 2 2" xfId="14737" xr:uid="{00000000-0005-0000-0000-000031180000}"/>
    <cellStyle name="Currency 2 2 9 2 2 2 3" xfId="20889" xr:uid="{00000000-0005-0000-0000-000032180000}"/>
    <cellStyle name="Currency 2 2 9 2 2 3" xfId="11671" xr:uid="{00000000-0005-0000-0000-000033180000}"/>
    <cellStyle name="Currency 2 2 9 2 2 4" xfId="17823" xr:uid="{00000000-0005-0000-0000-000034180000}"/>
    <cellStyle name="Currency 2 2 9 2 3" xfId="7009" xr:uid="{00000000-0005-0000-0000-000035180000}"/>
    <cellStyle name="Currency 2 2 9 2 3 2" xfId="13203" xr:uid="{00000000-0005-0000-0000-000036180000}"/>
    <cellStyle name="Currency 2 2 9 2 3 3" xfId="19355" xr:uid="{00000000-0005-0000-0000-000037180000}"/>
    <cellStyle name="Currency 2 2 9 2 4" xfId="10137" xr:uid="{00000000-0005-0000-0000-000038180000}"/>
    <cellStyle name="Currency 2 2 9 2 5" xfId="16289" xr:uid="{00000000-0005-0000-0000-000039180000}"/>
    <cellStyle name="Currency 2 2 9 3" xfId="4674" xr:uid="{00000000-0005-0000-0000-00003A180000}"/>
    <cellStyle name="Currency 2 2 9 3 2" xfId="7775" xr:uid="{00000000-0005-0000-0000-00003B180000}"/>
    <cellStyle name="Currency 2 2 9 3 2 2" xfId="13968" xr:uid="{00000000-0005-0000-0000-00003C180000}"/>
    <cellStyle name="Currency 2 2 9 3 2 3" xfId="20120" xr:uid="{00000000-0005-0000-0000-00003D180000}"/>
    <cellStyle name="Currency 2 2 9 3 3" xfId="10902" xr:uid="{00000000-0005-0000-0000-00003E180000}"/>
    <cellStyle name="Currency 2 2 9 3 4" xfId="17054" xr:uid="{00000000-0005-0000-0000-00003F180000}"/>
    <cellStyle name="Currency 2 2 9 4" xfId="6240" xr:uid="{00000000-0005-0000-0000-000040180000}"/>
    <cellStyle name="Currency 2 2 9 4 2" xfId="12434" xr:uid="{00000000-0005-0000-0000-000041180000}"/>
    <cellStyle name="Currency 2 2 9 4 3" xfId="18586" xr:uid="{00000000-0005-0000-0000-000042180000}"/>
    <cellStyle name="Currency 2 2 9 5" xfId="9368" xr:uid="{00000000-0005-0000-0000-000043180000}"/>
    <cellStyle name="Currency 2 2 9 6" xfId="15520" xr:uid="{00000000-0005-0000-0000-000044180000}"/>
    <cellStyle name="Currency 2 20" xfId="2086" xr:uid="{00000000-0005-0000-0000-000045180000}"/>
    <cellStyle name="Currency 2 21" xfId="2087" xr:uid="{00000000-0005-0000-0000-000046180000}"/>
    <cellStyle name="Currency 2 22" xfId="2088" xr:uid="{00000000-0005-0000-0000-000047180000}"/>
    <cellStyle name="Currency 2 23" xfId="2089" xr:uid="{00000000-0005-0000-0000-000048180000}"/>
    <cellStyle name="Currency 2 24" xfId="2090" xr:uid="{00000000-0005-0000-0000-000049180000}"/>
    <cellStyle name="Currency 2 24 2" xfId="2091" xr:uid="{00000000-0005-0000-0000-00004A180000}"/>
    <cellStyle name="Currency 2 24 3" xfId="2092" xr:uid="{00000000-0005-0000-0000-00004B180000}"/>
    <cellStyle name="Currency 2 25" xfId="2093" xr:uid="{00000000-0005-0000-0000-00004C180000}"/>
    <cellStyle name="Currency 2 25 2" xfId="2094" xr:uid="{00000000-0005-0000-0000-00004D180000}"/>
    <cellStyle name="Currency 2 26" xfId="2095" xr:uid="{00000000-0005-0000-0000-00004E180000}"/>
    <cellStyle name="Currency 2 26 2" xfId="2096" xr:uid="{00000000-0005-0000-0000-00004F180000}"/>
    <cellStyle name="Currency 2 27" xfId="2048" xr:uid="{00000000-0005-0000-0000-000050180000}"/>
    <cellStyle name="Currency 2 27 2" xfId="3808" xr:uid="{00000000-0005-0000-0000-000051180000}"/>
    <cellStyle name="Currency 2 27 2 2" xfId="5433" xr:uid="{00000000-0005-0000-0000-000052180000}"/>
    <cellStyle name="Currency 2 27 2 2 2" xfId="8519" xr:uid="{00000000-0005-0000-0000-000053180000}"/>
    <cellStyle name="Currency 2 27 2 2 2 2" xfId="14712" xr:uid="{00000000-0005-0000-0000-000054180000}"/>
    <cellStyle name="Currency 2 27 2 2 2 3" xfId="20864" xr:uid="{00000000-0005-0000-0000-000055180000}"/>
    <cellStyle name="Currency 2 27 2 2 3" xfId="11646" xr:uid="{00000000-0005-0000-0000-000056180000}"/>
    <cellStyle name="Currency 2 27 2 2 4" xfId="17798" xr:uid="{00000000-0005-0000-0000-000057180000}"/>
    <cellStyle name="Currency 2 27 2 3" xfId="6984" xr:uid="{00000000-0005-0000-0000-000058180000}"/>
    <cellStyle name="Currency 2 27 2 3 2" xfId="13178" xr:uid="{00000000-0005-0000-0000-000059180000}"/>
    <cellStyle name="Currency 2 27 2 3 3" xfId="19330" xr:uid="{00000000-0005-0000-0000-00005A180000}"/>
    <cellStyle name="Currency 2 27 2 4" xfId="10112" xr:uid="{00000000-0005-0000-0000-00005B180000}"/>
    <cellStyle name="Currency 2 27 2 5" xfId="16264" xr:uid="{00000000-0005-0000-0000-00005C180000}"/>
    <cellStyle name="Currency 2 27 3" xfId="4649" xr:uid="{00000000-0005-0000-0000-00005D180000}"/>
    <cellStyle name="Currency 2 27 3 2" xfId="7750" xr:uid="{00000000-0005-0000-0000-00005E180000}"/>
    <cellStyle name="Currency 2 27 3 2 2" xfId="13943" xr:uid="{00000000-0005-0000-0000-00005F180000}"/>
    <cellStyle name="Currency 2 27 3 2 3" xfId="20095" xr:uid="{00000000-0005-0000-0000-000060180000}"/>
    <cellStyle name="Currency 2 27 3 3" xfId="10877" xr:uid="{00000000-0005-0000-0000-000061180000}"/>
    <cellStyle name="Currency 2 27 3 4" xfId="17029" xr:uid="{00000000-0005-0000-0000-000062180000}"/>
    <cellStyle name="Currency 2 27 4" xfId="6215" xr:uid="{00000000-0005-0000-0000-000063180000}"/>
    <cellStyle name="Currency 2 27 4 2" xfId="12409" xr:uid="{00000000-0005-0000-0000-000064180000}"/>
    <cellStyle name="Currency 2 27 4 3" xfId="18561" xr:uid="{00000000-0005-0000-0000-000065180000}"/>
    <cellStyle name="Currency 2 27 5" xfId="9343" xr:uid="{00000000-0005-0000-0000-000066180000}"/>
    <cellStyle name="Currency 2 27 6" xfId="15495" xr:uid="{00000000-0005-0000-0000-000067180000}"/>
    <cellStyle name="Currency 2 28" xfId="9135" xr:uid="{00000000-0005-0000-0000-000068180000}"/>
    <cellStyle name="Currency 2 29" xfId="21689" xr:uid="{00000000-0005-0000-0000-000069180000}"/>
    <cellStyle name="Currency 2 3" xfId="17" xr:uid="{00000000-0005-0000-0000-00006A180000}"/>
    <cellStyle name="Currency 2 3 2" xfId="2098" xr:uid="{00000000-0005-0000-0000-00006B180000}"/>
    <cellStyle name="Currency 2 3 3" xfId="3568" xr:uid="{00000000-0005-0000-0000-00006C180000}"/>
    <cellStyle name="Currency 2 3 4" xfId="2097" xr:uid="{00000000-0005-0000-0000-00006D180000}"/>
    <cellStyle name="Currency 2 3 5" xfId="9168" xr:uid="{00000000-0005-0000-0000-00006E180000}"/>
    <cellStyle name="Currency 2 30" xfId="21690" xr:uid="{00000000-0005-0000-0000-00006F180000}"/>
    <cellStyle name="Currency 2 31" xfId="21691" xr:uid="{00000000-0005-0000-0000-000070180000}"/>
    <cellStyle name="Currency 2 32" xfId="21692" xr:uid="{00000000-0005-0000-0000-000071180000}"/>
    <cellStyle name="Currency 2 33" xfId="21693" xr:uid="{00000000-0005-0000-0000-000072180000}"/>
    <cellStyle name="Currency 2 34" xfId="21694" xr:uid="{00000000-0005-0000-0000-000073180000}"/>
    <cellStyle name="Currency 2 35" xfId="21695" xr:uid="{00000000-0005-0000-0000-000074180000}"/>
    <cellStyle name="Currency 2 36" xfId="21696" xr:uid="{00000000-0005-0000-0000-000075180000}"/>
    <cellStyle name="Currency 2 37" xfId="21697" xr:uid="{00000000-0005-0000-0000-000076180000}"/>
    <cellStyle name="Currency 2 38" xfId="21698" xr:uid="{00000000-0005-0000-0000-000077180000}"/>
    <cellStyle name="Currency 2 4" xfId="109" xr:uid="{00000000-0005-0000-0000-000078180000}"/>
    <cellStyle name="Currency 2 4 2" xfId="3569" xr:uid="{00000000-0005-0000-0000-000079180000}"/>
    <cellStyle name="Currency 2 4 3" xfId="2099" xr:uid="{00000000-0005-0000-0000-00007A180000}"/>
    <cellStyle name="Currency 2 5" xfId="110" xr:uid="{00000000-0005-0000-0000-00007B180000}"/>
    <cellStyle name="Currency 2 6" xfId="111" xr:uid="{00000000-0005-0000-0000-00007C180000}"/>
    <cellStyle name="Currency 2 6 2" xfId="3570" xr:uid="{00000000-0005-0000-0000-00007D180000}"/>
    <cellStyle name="Currency 2 6 3" xfId="2100" xr:uid="{00000000-0005-0000-0000-00007E180000}"/>
    <cellStyle name="Currency 2 7" xfId="112" xr:uid="{00000000-0005-0000-0000-00007F180000}"/>
    <cellStyle name="Currency 2 7 2" xfId="3571" xr:uid="{00000000-0005-0000-0000-000080180000}"/>
    <cellStyle name="Currency 2 7 3" xfId="2101" xr:uid="{00000000-0005-0000-0000-000081180000}"/>
    <cellStyle name="Currency 2 8" xfId="113" xr:uid="{00000000-0005-0000-0000-000082180000}"/>
    <cellStyle name="Currency 2 8 2" xfId="3572" xr:uid="{00000000-0005-0000-0000-000083180000}"/>
    <cellStyle name="Currency 2 8 3" xfId="2102" xr:uid="{00000000-0005-0000-0000-000084180000}"/>
    <cellStyle name="Currency 2 9" xfId="114" xr:uid="{00000000-0005-0000-0000-000085180000}"/>
    <cellStyle name="Currency 2 9 2" xfId="3573" xr:uid="{00000000-0005-0000-0000-000086180000}"/>
    <cellStyle name="Currency 2 9 3" xfId="2103" xr:uid="{00000000-0005-0000-0000-000087180000}"/>
    <cellStyle name="Currency 20" xfId="2104" xr:uid="{00000000-0005-0000-0000-000088180000}"/>
    <cellStyle name="Currency 20 2" xfId="2105" xr:uid="{00000000-0005-0000-0000-000089180000}"/>
    <cellStyle name="Currency 20 3" xfId="2106" xr:uid="{00000000-0005-0000-0000-00008A180000}"/>
    <cellStyle name="Currency 21" xfId="2107" xr:uid="{00000000-0005-0000-0000-00008B180000}"/>
    <cellStyle name="Currency 22" xfId="2108" xr:uid="{00000000-0005-0000-0000-00008C180000}"/>
    <cellStyle name="Currency 23" xfId="2109" xr:uid="{00000000-0005-0000-0000-00008D180000}"/>
    <cellStyle name="Currency 24" xfId="2110" xr:uid="{00000000-0005-0000-0000-00008E180000}"/>
    <cellStyle name="Currency 25" xfId="2111" xr:uid="{00000000-0005-0000-0000-00008F180000}"/>
    <cellStyle name="Currency 26" xfId="2112" xr:uid="{00000000-0005-0000-0000-000090180000}"/>
    <cellStyle name="Currency 27" xfId="2113" xr:uid="{00000000-0005-0000-0000-000091180000}"/>
    <cellStyle name="Currency 28" xfId="2114" xr:uid="{00000000-0005-0000-0000-000092180000}"/>
    <cellStyle name="Currency 29" xfId="2115" xr:uid="{00000000-0005-0000-0000-000093180000}"/>
    <cellStyle name="Currency 3" xfId="12" xr:uid="{00000000-0005-0000-0000-000094180000}"/>
    <cellStyle name="Currency 3 10" xfId="2116" xr:uid="{00000000-0005-0000-0000-000095180000}"/>
    <cellStyle name="Currency 3 10 2" xfId="3834" xr:uid="{00000000-0005-0000-0000-000096180000}"/>
    <cellStyle name="Currency 3 10 2 2" xfId="5459" xr:uid="{00000000-0005-0000-0000-000097180000}"/>
    <cellStyle name="Currency 3 10 2 2 2" xfId="8545" xr:uid="{00000000-0005-0000-0000-000098180000}"/>
    <cellStyle name="Currency 3 10 2 2 2 2" xfId="14738" xr:uid="{00000000-0005-0000-0000-000099180000}"/>
    <cellStyle name="Currency 3 10 2 2 2 3" xfId="20890" xr:uid="{00000000-0005-0000-0000-00009A180000}"/>
    <cellStyle name="Currency 3 10 2 2 3" xfId="11672" xr:uid="{00000000-0005-0000-0000-00009B180000}"/>
    <cellStyle name="Currency 3 10 2 2 4" xfId="17824" xr:uid="{00000000-0005-0000-0000-00009C180000}"/>
    <cellStyle name="Currency 3 10 2 3" xfId="7010" xr:uid="{00000000-0005-0000-0000-00009D180000}"/>
    <cellStyle name="Currency 3 10 2 3 2" xfId="13204" xr:uid="{00000000-0005-0000-0000-00009E180000}"/>
    <cellStyle name="Currency 3 10 2 3 3" xfId="19356" xr:uid="{00000000-0005-0000-0000-00009F180000}"/>
    <cellStyle name="Currency 3 10 2 4" xfId="10138" xr:uid="{00000000-0005-0000-0000-0000A0180000}"/>
    <cellStyle name="Currency 3 10 2 5" xfId="16290" xr:uid="{00000000-0005-0000-0000-0000A1180000}"/>
    <cellStyle name="Currency 3 10 3" xfId="4675" xr:uid="{00000000-0005-0000-0000-0000A2180000}"/>
    <cellStyle name="Currency 3 10 3 2" xfId="7776" xr:uid="{00000000-0005-0000-0000-0000A3180000}"/>
    <cellStyle name="Currency 3 10 3 2 2" xfId="13969" xr:uid="{00000000-0005-0000-0000-0000A4180000}"/>
    <cellStyle name="Currency 3 10 3 2 3" xfId="20121" xr:uid="{00000000-0005-0000-0000-0000A5180000}"/>
    <cellStyle name="Currency 3 10 3 3" xfId="10903" xr:uid="{00000000-0005-0000-0000-0000A6180000}"/>
    <cellStyle name="Currency 3 10 3 4" xfId="17055" xr:uid="{00000000-0005-0000-0000-0000A7180000}"/>
    <cellStyle name="Currency 3 10 4" xfId="6241" xr:uid="{00000000-0005-0000-0000-0000A8180000}"/>
    <cellStyle name="Currency 3 10 4 2" xfId="12435" xr:uid="{00000000-0005-0000-0000-0000A9180000}"/>
    <cellStyle name="Currency 3 10 4 3" xfId="18587" xr:uid="{00000000-0005-0000-0000-0000AA180000}"/>
    <cellStyle name="Currency 3 10 5" xfId="9369" xr:uid="{00000000-0005-0000-0000-0000AB180000}"/>
    <cellStyle name="Currency 3 10 6" xfId="15521" xr:uid="{00000000-0005-0000-0000-0000AC180000}"/>
    <cellStyle name="Currency 3 11" xfId="2117" xr:uid="{00000000-0005-0000-0000-0000AD180000}"/>
    <cellStyle name="Currency 3 11 2" xfId="3835" xr:uid="{00000000-0005-0000-0000-0000AE180000}"/>
    <cellStyle name="Currency 3 11 2 2" xfId="5460" xr:uid="{00000000-0005-0000-0000-0000AF180000}"/>
    <cellStyle name="Currency 3 11 2 2 2" xfId="8546" xr:uid="{00000000-0005-0000-0000-0000B0180000}"/>
    <cellStyle name="Currency 3 11 2 2 2 2" xfId="14739" xr:uid="{00000000-0005-0000-0000-0000B1180000}"/>
    <cellStyle name="Currency 3 11 2 2 2 3" xfId="20891" xr:uid="{00000000-0005-0000-0000-0000B2180000}"/>
    <cellStyle name="Currency 3 11 2 2 3" xfId="11673" xr:uid="{00000000-0005-0000-0000-0000B3180000}"/>
    <cellStyle name="Currency 3 11 2 2 4" xfId="17825" xr:uid="{00000000-0005-0000-0000-0000B4180000}"/>
    <cellStyle name="Currency 3 11 2 3" xfId="7011" xr:uid="{00000000-0005-0000-0000-0000B5180000}"/>
    <cellStyle name="Currency 3 11 2 3 2" xfId="13205" xr:uid="{00000000-0005-0000-0000-0000B6180000}"/>
    <cellStyle name="Currency 3 11 2 3 3" xfId="19357" xr:uid="{00000000-0005-0000-0000-0000B7180000}"/>
    <cellStyle name="Currency 3 11 2 4" xfId="10139" xr:uid="{00000000-0005-0000-0000-0000B8180000}"/>
    <cellStyle name="Currency 3 11 2 5" xfId="16291" xr:uid="{00000000-0005-0000-0000-0000B9180000}"/>
    <cellStyle name="Currency 3 11 3" xfId="4676" xr:uid="{00000000-0005-0000-0000-0000BA180000}"/>
    <cellStyle name="Currency 3 11 3 2" xfId="7777" xr:uid="{00000000-0005-0000-0000-0000BB180000}"/>
    <cellStyle name="Currency 3 11 3 2 2" xfId="13970" xr:uid="{00000000-0005-0000-0000-0000BC180000}"/>
    <cellStyle name="Currency 3 11 3 2 3" xfId="20122" xr:uid="{00000000-0005-0000-0000-0000BD180000}"/>
    <cellStyle name="Currency 3 11 3 3" xfId="10904" xr:uid="{00000000-0005-0000-0000-0000BE180000}"/>
    <cellStyle name="Currency 3 11 3 4" xfId="17056" xr:uid="{00000000-0005-0000-0000-0000BF180000}"/>
    <cellStyle name="Currency 3 11 4" xfId="6242" xr:uid="{00000000-0005-0000-0000-0000C0180000}"/>
    <cellStyle name="Currency 3 11 4 2" xfId="12436" xr:uid="{00000000-0005-0000-0000-0000C1180000}"/>
    <cellStyle name="Currency 3 11 4 3" xfId="18588" xr:uid="{00000000-0005-0000-0000-0000C2180000}"/>
    <cellStyle name="Currency 3 11 5" xfId="9370" xr:uid="{00000000-0005-0000-0000-0000C3180000}"/>
    <cellStyle name="Currency 3 11 6" xfId="15522" xr:uid="{00000000-0005-0000-0000-0000C4180000}"/>
    <cellStyle name="Currency 3 12" xfId="2118" xr:uid="{00000000-0005-0000-0000-0000C5180000}"/>
    <cellStyle name="Currency 3 12 2" xfId="3836" xr:uid="{00000000-0005-0000-0000-0000C6180000}"/>
    <cellStyle name="Currency 3 12 2 2" xfId="5461" xr:uid="{00000000-0005-0000-0000-0000C7180000}"/>
    <cellStyle name="Currency 3 12 2 2 2" xfId="8547" xr:uid="{00000000-0005-0000-0000-0000C8180000}"/>
    <cellStyle name="Currency 3 12 2 2 2 2" xfId="14740" xr:uid="{00000000-0005-0000-0000-0000C9180000}"/>
    <cellStyle name="Currency 3 12 2 2 2 3" xfId="20892" xr:uid="{00000000-0005-0000-0000-0000CA180000}"/>
    <cellStyle name="Currency 3 12 2 2 3" xfId="11674" xr:uid="{00000000-0005-0000-0000-0000CB180000}"/>
    <cellStyle name="Currency 3 12 2 2 4" xfId="17826" xr:uid="{00000000-0005-0000-0000-0000CC180000}"/>
    <cellStyle name="Currency 3 12 2 3" xfId="7012" xr:uid="{00000000-0005-0000-0000-0000CD180000}"/>
    <cellStyle name="Currency 3 12 2 3 2" xfId="13206" xr:uid="{00000000-0005-0000-0000-0000CE180000}"/>
    <cellStyle name="Currency 3 12 2 3 3" xfId="19358" xr:uid="{00000000-0005-0000-0000-0000CF180000}"/>
    <cellStyle name="Currency 3 12 2 4" xfId="10140" xr:uid="{00000000-0005-0000-0000-0000D0180000}"/>
    <cellStyle name="Currency 3 12 2 5" xfId="16292" xr:uid="{00000000-0005-0000-0000-0000D1180000}"/>
    <cellStyle name="Currency 3 12 3" xfId="4677" xr:uid="{00000000-0005-0000-0000-0000D2180000}"/>
    <cellStyle name="Currency 3 12 3 2" xfId="7778" xr:uid="{00000000-0005-0000-0000-0000D3180000}"/>
    <cellStyle name="Currency 3 12 3 2 2" xfId="13971" xr:uid="{00000000-0005-0000-0000-0000D4180000}"/>
    <cellStyle name="Currency 3 12 3 2 3" xfId="20123" xr:uid="{00000000-0005-0000-0000-0000D5180000}"/>
    <cellStyle name="Currency 3 12 3 3" xfId="10905" xr:uid="{00000000-0005-0000-0000-0000D6180000}"/>
    <cellStyle name="Currency 3 12 3 4" xfId="17057" xr:uid="{00000000-0005-0000-0000-0000D7180000}"/>
    <cellStyle name="Currency 3 12 4" xfId="6243" xr:uid="{00000000-0005-0000-0000-0000D8180000}"/>
    <cellStyle name="Currency 3 12 4 2" xfId="12437" xr:uid="{00000000-0005-0000-0000-0000D9180000}"/>
    <cellStyle name="Currency 3 12 4 3" xfId="18589" xr:uid="{00000000-0005-0000-0000-0000DA180000}"/>
    <cellStyle name="Currency 3 12 5" xfId="9371" xr:uid="{00000000-0005-0000-0000-0000DB180000}"/>
    <cellStyle name="Currency 3 12 6" xfId="15523" xr:uid="{00000000-0005-0000-0000-0000DC180000}"/>
    <cellStyle name="Currency 3 13" xfId="2119" xr:uid="{00000000-0005-0000-0000-0000DD180000}"/>
    <cellStyle name="Currency 3 13 2" xfId="3837" xr:uid="{00000000-0005-0000-0000-0000DE180000}"/>
    <cellStyle name="Currency 3 13 2 2" xfId="5462" xr:uid="{00000000-0005-0000-0000-0000DF180000}"/>
    <cellStyle name="Currency 3 13 2 2 2" xfId="8548" xr:uid="{00000000-0005-0000-0000-0000E0180000}"/>
    <cellStyle name="Currency 3 13 2 2 2 2" xfId="14741" xr:uid="{00000000-0005-0000-0000-0000E1180000}"/>
    <cellStyle name="Currency 3 13 2 2 2 3" xfId="20893" xr:uid="{00000000-0005-0000-0000-0000E2180000}"/>
    <cellStyle name="Currency 3 13 2 2 3" xfId="11675" xr:uid="{00000000-0005-0000-0000-0000E3180000}"/>
    <cellStyle name="Currency 3 13 2 2 4" xfId="17827" xr:uid="{00000000-0005-0000-0000-0000E4180000}"/>
    <cellStyle name="Currency 3 13 2 3" xfId="7013" xr:uid="{00000000-0005-0000-0000-0000E5180000}"/>
    <cellStyle name="Currency 3 13 2 3 2" xfId="13207" xr:uid="{00000000-0005-0000-0000-0000E6180000}"/>
    <cellStyle name="Currency 3 13 2 3 3" xfId="19359" xr:uid="{00000000-0005-0000-0000-0000E7180000}"/>
    <cellStyle name="Currency 3 13 2 4" xfId="10141" xr:uid="{00000000-0005-0000-0000-0000E8180000}"/>
    <cellStyle name="Currency 3 13 2 5" xfId="16293" xr:uid="{00000000-0005-0000-0000-0000E9180000}"/>
    <cellStyle name="Currency 3 13 3" xfId="4678" xr:uid="{00000000-0005-0000-0000-0000EA180000}"/>
    <cellStyle name="Currency 3 13 3 2" xfId="7779" xr:uid="{00000000-0005-0000-0000-0000EB180000}"/>
    <cellStyle name="Currency 3 13 3 2 2" xfId="13972" xr:uid="{00000000-0005-0000-0000-0000EC180000}"/>
    <cellStyle name="Currency 3 13 3 2 3" xfId="20124" xr:uid="{00000000-0005-0000-0000-0000ED180000}"/>
    <cellStyle name="Currency 3 13 3 3" xfId="10906" xr:uid="{00000000-0005-0000-0000-0000EE180000}"/>
    <cellStyle name="Currency 3 13 3 4" xfId="17058" xr:uid="{00000000-0005-0000-0000-0000EF180000}"/>
    <cellStyle name="Currency 3 13 4" xfId="6244" xr:uid="{00000000-0005-0000-0000-0000F0180000}"/>
    <cellStyle name="Currency 3 13 4 2" xfId="12438" xr:uid="{00000000-0005-0000-0000-0000F1180000}"/>
    <cellStyle name="Currency 3 13 4 3" xfId="18590" xr:uid="{00000000-0005-0000-0000-0000F2180000}"/>
    <cellStyle name="Currency 3 13 5" xfId="9372" xr:uid="{00000000-0005-0000-0000-0000F3180000}"/>
    <cellStyle name="Currency 3 13 6" xfId="15524" xr:uid="{00000000-0005-0000-0000-0000F4180000}"/>
    <cellStyle name="Currency 3 14" xfId="2120" xr:uid="{00000000-0005-0000-0000-0000F5180000}"/>
    <cellStyle name="Currency 3 14 2" xfId="3838" xr:uid="{00000000-0005-0000-0000-0000F6180000}"/>
    <cellStyle name="Currency 3 14 2 2" xfId="5463" xr:uid="{00000000-0005-0000-0000-0000F7180000}"/>
    <cellStyle name="Currency 3 14 2 2 2" xfId="8549" xr:uid="{00000000-0005-0000-0000-0000F8180000}"/>
    <cellStyle name="Currency 3 14 2 2 2 2" xfId="14742" xr:uid="{00000000-0005-0000-0000-0000F9180000}"/>
    <cellStyle name="Currency 3 14 2 2 2 3" xfId="20894" xr:uid="{00000000-0005-0000-0000-0000FA180000}"/>
    <cellStyle name="Currency 3 14 2 2 3" xfId="11676" xr:uid="{00000000-0005-0000-0000-0000FB180000}"/>
    <cellStyle name="Currency 3 14 2 2 4" xfId="17828" xr:uid="{00000000-0005-0000-0000-0000FC180000}"/>
    <cellStyle name="Currency 3 14 2 3" xfId="7014" xr:uid="{00000000-0005-0000-0000-0000FD180000}"/>
    <cellStyle name="Currency 3 14 2 3 2" xfId="13208" xr:uid="{00000000-0005-0000-0000-0000FE180000}"/>
    <cellStyle name="Currency 3 14 2 3 3" xfId="19360" xr:uid="{00000000-0005-0000-0000-0000FF180000}"/>
    <cellStyle name="Currency 3 14 2 4" xfId="10142" xr:uid="{00000000-0005-0000-0000-000000190000}"/>
    <cellStyle name="Currency 3 14 2 5" xfId="16294" xr:uid="{00000000-0005-0000-0000-000001190000}"/>
    <cellStyle name="Currency 3 14 3" xfId="4679" xr:uid="{00000000-0005-0000-0000-000002190000}"/>
    <cellStyle name="Currency 3 14 3 2" xfId="7780" xr:uid="{00000000-0005-0000-0000-000003190000}"/>
    <cellStyle name="Currency 3 14 3 2 2" xfId="13973" xr:uid="{00000000-0005-0000-0000-000004190000}"/>
    <cellStyle name="Currency 3 14 3 2 3" xfId="20125" xr:uid="{00000000-0005-0000-0000-000005190000}"/>
    <cellStyle name="Currency 3 14 3 3" xfId="10907" xr:uid="{00000000-0005-0000-0000-000006190000}"/>
    <cellStyle name="Currency 3 14 3 4" xfId="17059" xr:uid="{00000000-0005-0000-0000-000007190000}"/>
    <cellStyle name="Currency 3 14 4" xfId="6245" xr:uid="{00000000-0005-0000-0000-000008190000}"/>
    <cellStyle name="Currency 3 14 4 2" xfId="12439" xr:uid="{00000000-0005-0000-0000-000009190000}"/>
    <cellStyle name="Currency 3 14 4 3" xfId="18591" xr:uid="{00000000-0005-0000-0000-00000A190000}"/>
    <cellStyle name="Currency 3 14 5" xfId="9373" xr:uid="{00000000-0005-0000-0000-00000B190000}"/>
    <cellStyle name="Currency 3 14 6" xfId="15525" xr:uid="{00000000-0005-0000-0000-00000C190000}"/>
    <cellStyle name="Currency 3 15" xfId="2121" xr:uid="{00000000-0005-0000-0000-00000D190000}"/>
    <cellStyle name="Currency 3 15 2" xfId="3839" xr:uid="{00000000-0005-0000-0000-00000E190000}"/>
    <cellStyle name="Currency 3 15 2 2" xfId="5464" xr:uid="{00000000-0005-0000-0000-00000F190000}"/>
    <cellStyle name="Currency 3 15 2 2 2" xfId="8550" xr:uid="{00000000-0005-0000-0000-000010190000}"/>
    <cellStyle name="Currency 3 15 2 2 2 2" xfId="14743" xr:uid="{00000000-0005-0000-0000-000011190000}"/>
    <cellStyle name="Currency 3 15 2 2 2 3" xfId="20895" xr:uid="{00000000-0005-0000-0000-000012190000}"/>
    <cellStyle name="Currency 3 15 2 2 3" xfId="11677" xr:uid="{00000000-0005-0000-0000-000013190000}"/>
    <cellStyle name="Currency 3 15 2 2 4" xfId="17829" xr:uid="{00000000-0005-0000-0000-000014190000}"/>
    <cellStyle name="Currency 3 15 2 3" xfId="7015" xr:uid="{00000000-0005-0000-0000-000015190000}"/>
    <cellStyle name="Currency 3 15 2 3 2" xfId="13209" xr:uid="{00000000-0005-0000-0000-000016190000}"/>
    <cellStyle name="Currency 3 15 2 3 3" xfId="19361" xr:uid="{00000000-0005-0000-0000-000017190000}"/>
    <cellStyle name="Currency 3 15 2 4" xfId="10143" xr:uid="{00000000-0005-0000-0000-000018190000}"/>
    <cellStyle name="Currency 3 15 2 5" xfId="16295" xr:uid="{00000000-0005-0000-0000-000019190000}"/>
    <cellStyle name="Currency 3 15 3" xfId="4680" xr:uid="{00000000-0005-0000-0000-00001A190000}"/>
    <cellStyle name="Currency 3 15 3 2" xfId="7781" xr:uid="{00000000-0005-0000-0000-00001B190000}"/>
    <cellStyle name="Currency 3 15 3 2 2" xfId="13974" xr:uid="{00000000-0005-0000-0000-00001C190000}"/>
    <cellStyle name="Currency 3 15 3 2 3" xfId="20126" xr:uid="{00000000-0005-0000-0000-00001D190000}"/>
    <cellStyle name="Currency 3 15 3 3" xfId="10908" xr:uid="{00000000-0005-0000-0000-00001E190000}"/>
    <cellStyle name="Currency 3 15 3 4" xfId="17060" xr:uid="{00000000-0005-0000-0000-00001F190000}"/>
    <cellStyle name="Currency 3 15 4" xfId="6246" xr:uid="{00000000-0005-0000-0000-000020190000}"/>
    <cellStyle name="Currency 3 15 4 2" xfId="12440" xr:uid="{00000000-0005-0000-0000-000021190000}"/>
    <cellStyle name="Currency 3 15 4 3" xfId="18592" xr:uid="{00000000-0005-0000-0000-000022190000}"/>
    <cellStyle name="Currency 3 15 5" xfId="9374" xr:uid="{00000000-0005-0000-0000-000023190000}"/>
    <cellStyle name="Currency 3 15 6" xfId="15526" xr:uid="{00000000-0005-0000-0000-000024190000}"/>
    <cellStyle name="Currency 3 16" xfId="2122" xr:uid="{00000000-0005-0000-0000-000025190000}"/>
    <cellStyle name="Currency 3 16 2" xfId="3840" xr:uid="{00000000-0005-0000-0000-000026190000}"/>
    <cellStyle name="Currency 3 16 2 2" xfId="5465" xr:uid="{00000000-0005-0000-0000-000027190000}"/>
    <cellStyle name="Currency 3 16 2 2 2" xfId="8551" xr:uid="{00000000-0005-0000-0000-000028190000}"/>
    <cellStyle name="Currency 3 16 2 2 2 2" xfId="14744" xr:uid="{00000000-0005-0000-0000-000029190000}"/>
    <cellStyle name="Currency 3 16 2 2 2 3" xfId="20896" xr:uid="{00000000-0005-0000-0000-00002A190000}"/>
    <cellStyle name="Currency 3 16 2 2 3" xfId="11678" xr:uid="{00000000-0005-0000-0000-00002B190000}"/>
    <cellStyle name="Currency 3 16 2 2 4" xfId="17830" xr:uid="{00000000-0005-0000-0000-00002C190000}"/>
    <cellStyle name="Currency 3 16 2 3" xfId="7016" xr:uid="{00000000-0005-0000-0000-00002D190000}"/>
    <cellStyle name="Currency 3 16 2 3 2" xfId="13210" xr:uid="{00000000-0005-0000-0000-00002E190000}"/>
    <cellStyle name="Currency 3 16 2 3 3" xfId="19362" xr:uid="{00000000-0005-0000-0000-00002F190000}"/>
    <cellStyle name="Currency 3 16 2 4" xfId="10144" xr:uid="{00000000-0005-0000-0000-000030190000}"/>
    <cellStyle name="Currency 3 16 2 5" xfId="16296" xr:uid="{00000000-0005-0000-0000-000031190000}"/>
    <cellStyle name="Currency 3 16 3" xfId="4681" xr:uid="{00000000-0005-0000-0000-000032190000}"/>
    <cellStyle name="Currency 3 16 3 2" xfId="7782" xr:uid="{00000000-0005-0000-0000-000033190000}"/>
    <cellStyle name="Currency 3 16 3 2 2" xfId="13975" xr:uid="{00000000-0005-0000-0000-000034190000}"/>
    <cellStyle name="Currency 3 16 3 2 3" xfId="20127" xr:uid="{00000000-0005-0000-0000-000035190000}"/>
    <cellStyle name="Currency 3 16 3 3" xfId="10909" xr:uid="{00000000-0005-0000-0000-000036190000}"/>
    <cellStyle name="Currency 3 16 3 4" xfId="17061" xr:uid="{00000000-0005-0000-0000-000037190000}"/>
    <cellStyle name="Currency 3 16 4" xfId="6247" xr:uid="{00000000-0005-0000-0000-000038190000}"/>
    <cellStyle name="Currency 3 16 4 2" xfId="12441" xr:uid="{00000000-0005-0000-0000-000039190000}"/>
    <cellStyle name="Currency 3 16 4 3" xfId="18593" xr:uid="{00000000-0005-0000-0000-00003A190000}"/>
    <cellStyle name="Currency 3 16 5" xfId="9375" xr:uid="{00000000-0005-0000-0000-00003B190000}"/>
    <cellStyle name="Currency 3 16 6" xfId="15527" xr:uid="{00000000-0005-0000-0000-00003C190000}"/>
    <cellStyle name="Currency 3 17" xfId="2123" xr:uid="{00000000-0005-0000-0000-00003D190000}"/>
    <cellStyle name="Currency 3 17 2" xfId="3841" xr:uid="{00000000-0005-0000-0000-00003E190000}"/>
    <cellStyle name="Currency 3 17 2 2" xfId="5466" xr:uid="{00000000-0005-0000-0000-00003F190000}"/>
    <cellStyle name="Currency 3 17 2 2 2" xfId="8552" xr:uid="{00000000-0005-0000-0000-000040190000}"/>
    <cellStyle name="Currency 3 17 2 2 2 2" xfId="14745" xr:uid="{00000000-0005-0000-0000-000041190000}"/>
    <cellStyle name="Currency 3 17 2 2 2 3" xfId="20897" xr:uid="{00000000-0005-0000-0000-000042190000}"/>
    <cellStyle name="Currency 3 17 2 2 3" xfId="11679" xr:uid="{00000000-0005-0000-0000-000043190000}"/>
    <cellStyle name="Currency 3 17 2 2 4" xfId="17831" xr:uid="{00000000-0005-0000-0000-000044190000}"/>
    <cellStyle name="Currency 3 17 2 3" xfId="7017" xr:uid="{00000000-0005-0000-0000-000045190000}"/>
    <cellStyle name="Currency 3 17 2 3 2" xfId="13211" xr:uid="{00000000-0005-0000-0000-000046190000}"/>
    <cellStyle name="Currency 3 17 2 3 3" xfId="19363" xr:uid="{00000000-0005-0000-0000-000047190000}"/>
    <cellStyle name="Currency 3 17 2 4" xfId="10145" xr:uid="{00000000-0005-0000-0000-000048190000}"/>
    <cellStyle name="Currency 3 17 2 5" xfId="16297" xr:uid="{00000000-0005-0000-0000-000049190000}"/>
    <cellStyle name="Currency 3 17 3" xfId="4682" xr:uid="{00000000-0005-0000-0000-00004A190000}"/>
    <cellStyle name="Currency 3 17 3 2" xfId="7783" xr:uid="{00000000-0005-0000-0000-00004B190000}"/>
    <cellStyle name="Currency 3 17 3 2 2" xfId="13976" xr:uid="{00000000-0005-0000-0000-00004C190000}"/>
    <cellStyle name="Currency 3 17 3 2 3" xfId="20128" xr:uid="{00000000-0005-0000-0000-00004D190000}"/>
    <cellStyle name="Currency 3 17 3 3" xfId="10910" xr:uid="{00000000-0005-0000-0000-00004E190000}"/>
    <cellStyle name="Currency 3 17 3 4" xfId="17062" xr:uid="{00000000-0005-0000-0000-00004F190000}"/>
    <cellStyle name="Currency 3 17 4" xfId="6248" xr:uid="{00000000-0005-0000-0000-000050190000}"/>
    <cellStyle name="Currency 3 17 4 2" xfId="12442" xr:uid="{00000000-0005-0000-0000-000051190000}"/>
    <cellStyle name="Currency 3 17 4 3" xfId="18594" xr:uid="{00000000-0005-0000-0000-000052190000}"/>
    <cellStyle name="Currency 3 17 5" xfId="9376" xr:uid="{00000000-0005-0000-0000-000053190000}"/>
    <cellStyle name="Currency 3 17 6" xfId="15528" xr:uid="{00000000-0005-0000-0000-000054190000}"/>
    <cellStyle name="Currency 3 18" xfId="2124" xr:uid="{00000000-0005-0000-0000-000055190000}"/>
    <cellStyle name="Currency 3 18 2" xfId="3842" xr:uid="{00000000-0005-0000-0000-000056190000}"/>
    <cellStyle name="Currency 3 18 2 2" xfId="5467" xr:uid="{00000000-0005-0000-0000-000057190000}"/>
    <cellStyle name="Currency 3 18 2 2 2" xfId="8553" xr:uid="{00000000-0005-0000-0000-000058190000}"/>
    <cellStyle name="Currency 3 18 2 2 2 2" xfId="14746" xr:uid="{00000000-0005-0000-0000-000059190000}"/>
    <cellStyle name="Currency 3 18 2 2 2 3" xfId="20898" xr:uid="{00000000-0005-0000-0000-00005A190000}"/>
    <cellStyle name="Currency 3 18 2 2 3" xfId="11680" xr:uid="{00000000-0005-0000-0000-00005B190000}"/>
    <cellStyle name="Currency 3 18 2 2 4" xfId="17832" xr:uid="{00000000-0005-0000-0000-00005C190000}"/>
    <cellStyle name="Currency 3 18 2 3" xfId="7018" xr:uid="{00000000-0005-0000-0000-00005D190000}"/>
    <cellStyle name="Currency 3 18 2 3 2" xfId="13212" xr:uid="{00000000-0005-0000-0000-00005E190000}"/>
    <cellStyle name="Currency 3 18 2 3 3" xfId="19364" xr:uid="{00000000-0005-0000-0000-00005F190000}"/>
    <cellStyle name="Currency 3 18 2 4" xfId="10146" xr:uid="{00000000-0005-0000-0000-000060190000}"/>
    <cellStyle name="Currency 3 18 2 5" xfId="16298" xr:uid="{00000000-0005-0000-0000-000061190000}"/>
    <cellStyle name="Currency 3 18 3" xfId="4683" xr:uid="{00000000-0005-0000-0000-000062190000}"/>
    <cellStyle name="Currency 3 18 3 2" xfId="7784" xr:uid="{00000000-0005-0000-0000-000063190000}"/>
    <cellStyle name="Currency 3 18 3 2 2" xfId="13977" xr:uid="{00000000-0005-0000-0000-000064190000}"/>
    <cellStyle name="Currency 3 18 3 2 3" xfId="20129" xr:uid="{00000000-0005-0000-0000-000065190000}"/>
    <cellStyle name="Currency 3 18 3 3" xfId="10911" xr:uid="{00000000-0005-0000-0000-000066190000}"/>
    <cellStyle name="Currency 3 18 3 4" xfId="17063" xr:uid="{00000000-0005-0000-0000-000067190000}"/>
    <cellStyle name="Currency 3 18 4" xfId="6249" xr:uid="{00000000-0005-0000-0000-000068190000}"/>
    <cellStyle name="Currency 3 18 4 2" xfId="12443" xr:uid="{00000000-0005-0000-0000-000069190000}"/>
    <cellStyle name="Currency 3 18 4 3" xfId="18595" xr:uid="{00000000-0005-0000-0000-00006A190000}"/>
    <cellStyle name="Currency 3 18 5" xfId="9377" xr:uid="{00000000-0005-0000-0000-00006B190000}"/>
    <cellStyle name="Currency 3 18 6" xfId="15529" xr:uid="{00000000-0005-0000-0000-00006C190000}"/>
    <cellStyle name="Currency 3 19" xfId="2125" xr:uid="{00000000-0005-0000-0000-00006D190000}"/>
    <cellStyle name="Currency 3 19 2" xfId="3843" xr:uid="{00000000-0005-0000-0000-00006E190000}"/>
    <cellStyle name="Currency 3 19 2 2" xfId="5468" xr:uid="{00000000-0005-0000-0000-00006F190000}"/>
    <cellStyle name="Currency 3 19 2 2 2" xfId="8554" xr:uid="{00000000-0005-0000-0000-000070190000}"/>
    <cellStyle name="Currency 3 19 2 2 2 2" xfId="14747" xr:uid="{00000000-0005-0000-0000-000071190000}"/>
    <cellStyle name="Currency 3 19 2 2 2 3" xfId="20899" xr:uid="{00000000-0005-0000-0000-000072190000}"/>
    <cellStyle name="Currency 3 19 2 2 3" xfId="11681" xr:uid="{00000000-0005-0000-0000-000073190000}"/>
    <cellStyle name="Currency 3 19 2 2 4" xfId="17833" xr:uid="{00000000-0005-0000-0000-000074190000}"/>
    <cellStyle name="Currency 3 19 2 3" xfId="7019" xr:uid="{00000000-0005-0000-0000-000075190000}"/>
    <cellStyle name="Currency 3 19 2 3 2" xfId="13213" xr:uid="{00000000-0005-0000-0000-000076190000}"/>
    <cellStyle name="Currency 3 19 2 3 3" xfId="19365" xr:uid="{00000000-0005-0000-0000-000077190000}"/>
    <cellStyle name="Currency 3 19 2 4" xfId="10147" xr:uid="{00000000-0005-0000-0000-000078190000}"/>
    <cellStyle name="Currency 3 19 2 5" xfId="16299" xr:uid="{00000000-0005-0000-0000-000079190000}"/>
    <cellStyle name="Currency 3 19 3" xfId="4684" xr:uid="{00000000-0005-0000-0000-00007A190000}"/>
    <cellStyle name="Currency 3 19 3 2" xfId="7785" xr:uid="{00000000-0005-0000-0000-00007B190000}"/>
    <cellStyle name="Currency 3 19 3 2 2" xfId="13978" xr:uid="{00000000-0005-0000-0000-00007C190000}"/>
    <cellStyle name="Currency 3 19 3 2 3" xfId="20130" xr:uid="{00000000-0005-0000-0000-00007D190000}"/>
    <cellStyle name="Currency 3 19 3 3" xfId="10912" xr:uid="{00000000-0005-0000-0000-00007E190000}"/>
    <cellStyle name="Currency 3 19 3 4" xfId="17064" xr:uid="{00000000-0005-0000-0000-00007F190000}"/>
    <cellStyle name="Currency 3 19 4" xfId="6250" xr:uid="{00000000-0005-0000-0000-000080190000}"/>
    <cellStyle name="Currency 3 19 4 2" xfId="12444" xr:uid="{00000000-0005-0000-0000-000081190000}"/>
    <cellStyle name="Currency 3 19 4 3" xfId="18596" xr:uid="{00000000-0005-0000-0000-000082190000}"/>
    <cellStyle name="Currency 3 19 5" xfId="9378" xr:uid="{00000000-0005-0000-0000-000083190000}"/>
    <cellStyle name="Currency 3 19 6" xfId="15530" xr:uid="{00000000-0005-0000-0000-000084190000}"/>
    <cellStyle name="Currency 3 2" xfId="18" xr:uid="{00000000-0005-0000-0000-000085190000}"/>
    <cellStyle name="Currency 3 2 2" xfId="2127" xr:uid="{00000000-0005-0000-0000-000086190000}"/>
    <cellStyle name="Currency 3 2 2 2" xfId="3844" xr:uid="{00000000-0005-0000-0000-000087190000}"/>
    <cellStyle name="Currency 3 2 2 2 2" xfId="5469" xr:uid="{00000000-0005-0000-0000-000088190000}"/>
    <cellStyle name="Currency 3 2 2 2 2 2" xfId="8555" xr:uid="{00000000-0005-0000-0000-000089190000}"/>
    <cellStyle name="Currency 3 2 2 2 2 2 2" xfId="14748" xr:uid="{00000000-0005-0000-0000-00008A190000}"/>
    <cellStyle name="Currency 3 2 2 2 2 2 3" xfId="20900" xr:uid="{00000000-0005-0000-0000-00008B190000}"/>
    <cellStyle name="Currency 3 2 2 2 2 3" xfId="11682" xr:uid="{00000000-0005-0000-0000-00008C190000}"/>
    <cellStyle name="Currency 3 2 2 2 2 4" xfId="17834" xr:uid="{00000000-0005-0000-0000-00008D190000}"/>
    <cellStyle name="Currency 3 2 2 2 3" xfId="7020" xr:uid="{00000000-0005-0000-0000-00008E190000}"/>
    <cellStyle name="Currency 3 2 2 2 3 2" xfId="13214" xr:uid="{00000000-0005-0000-0000-00008F190000}"/>
    <cellStyle name="Currency 3 2 2 2 3 3" xfId="19366" xr:uid="{00000000-0005-0000-0000-000090190000}"/>
    <cellStyle name="Currency 3 2 2 2 4" xfId="10148" xr:uid="{00000000-0005-0000-0000-000091190000}"/>
    <cellStyle name="Currency 3 2 2 2 5" xfId="16300" xr:uid="{00000000-0005-0000-0000-000092190000}"/>
    <cellStyle name="Currency 3 2 2 3" xfId="4685" xr:uid="{00000000-0005-0000-0000-000093190000}"/>
    <cellStyle name="Currency 3 2 2 3 2" xfId="7786" xr:uid="{00000000-0005-0000-0000-000094190000}"/>
    <cellStyle name="Currency 3 2 2 3 2 2" xfId="13979" xr:uid="{00000000-0005-0000-0000-000095190000}"/>
    <cellStyle name="Currency 3 2 2 3 2 3" xfId="20131" xr:uid="{00000000-0005-0000-0000-000096190000}"/>
    <cellStyle name="Currency 3 2 2 3 3" xfId="10913" xr:uid="{00000000-0005-0000-0000-000097190000}"/>
    <cellStyle name="Currency 3 2 2 3 4" xfId="17065" xr:uid="{00000000-0005-0000-0000-000098190000}"/>
    <cellStyle name="Currency 3 2 2 4" xfId="6251" xr:uid="{00000000-0005-0000-0000-000099190000}"/>
    <cellStyle name="Currency 3 2 2 4 2" xfId="12445" xr:uid="{00000000-0005-0000-0000-00009A190000}"/>
    <cellStyle name="Currency 3 2 2 4 3" xfId="18597" xr:uid="{00000000-0005-0000-0000-00009B190000}"/>
    <cellStyle name="Currency 3 2 2 5" xfId="9379" xr:uid="{00000000-0005-0000-0000-00009C190000}"/>
    <cellStyle name="Currency 3 2 2 6" xfId="15531" xr:uid="{00000000-0005-0000-0000-00009D190000}"/>
    <cellStyle name="Currency 3 2 3" xfId="2128" xr:uid="{00000000-0005-0000-0000-00009E190000}"/>
    <cellStyle name="Currency 3 2 3 2" xfId="3845" xr:uid="{00000000-0005-0000-0000-00009F190000}"/>
    <cellStyle name="Currency 3 2 3 2 2" xfId="5470" xr:uid="{00000000-0005-0000-0000-0000A0190000}"/>
    <cellStyle name="Currency 3 2 3 2 2 2" xfId="8556" xr:uid="{00000000-0005-0000-0000-0000A1190000}"/>
    <cellStyle name="Currency 3 2 3 2 2 2 2" xfId="14749" xr:uid="{00000000-0005-0000-0000-0000A2190000}"/>
    <cellStyle name="Currency 3 2 3 2 2 2 3" xfId="20901" xr:uid="{00000000-0005-0000-0000-0000A3190000}"/>
    <cellStyle name="Currency 3 2 3 2 2 3" xfId="11683" xr:uid="{00000000-0005-0000-0000-0000A4190000}"/>
    <cellStyle name="Currency 3 2 3 2 2 4" xfId="17835" xr:uid="{00000000-0005-0000-0000-0000A5190000}"/>
    <cellStyle name="Currency 3 2 3 2 3" xfId="7021" xr:uid="{00000000-0005-0000-0000-0000A6190000}"/>
    <cellStyle name="Currency 3 2 3 2 3 2" xfId="13215" xr:uid="{00000000-0005-0000-0000-0000A7190000}"/>
    <cellStyle name="Currency 3 2 3 2 3 3" xfId="19367" xr:uid="{00000000-0005-0000-0000-0000A8190000}"/>
    <cellStyle name="Currency 3 2 3 2 4" xfId="10149" xr:uid="{00000000-0005-0000-0000-0000A9190000}"/>
    <cellStyle name="Currency 3 2 3 2 5" xfId="16301" xr:uid="{00000000-0005-0000-0000-0000AA190000}"/>
    <cellStyle name="Currency 3 2 3 3" xfId="4686" xr:uid="{00000000-0005-0000-0000-0000AB190000}"/>
    <cellStyle name="Currency 3 2 3 3 2" xfId="7787" xr:uid="{00000000-0005-0000-0000-0000AC190000}"/>
    <cellStyle name="Currency 3 2 3 3 2 2" xfId="13980" xr:uid="{00000000-0005-0000-0000-0000AD190000}"/>
    <cellStyle name="Currency 3 2 3 3 2 3" xfId="20132" xr:uid="{00000000-0005-0000-0000-0000AE190000}"/>
    <cellStyle name="Currency 3 2 3 3 3" xfId="10914" xr:uid="{00000000-0005-0000-0000-0000AF190000}"/>
    <cellStyle name="Currency 3 2 3 3 4" xfId="17066" xr:uid="{00000000-0005-0000-0000-0000B0190000}"/>
    <cellStyle name="Currency 3 2 3 4" xfId="6252" xr:uid="{00000000-0005-0000-0000-0000B1190000}"/>
    <cellStyle name="Currency 3 2 3 4 2" xfId="12446" xr:uid="{00000000-0005-0000-0000-0000B2190000}"/>
    <cellStyle name="Currency 3 2 3 4 3" xfId="18598" xr:uid="{00000000-0005-0000-0000-0000B3190000}"/>
    <cellStyle name="Currency 3 2 3 5" xfId="9380" xr:uid="{00000000-0005-0000-0000-0000B4190000}"/>
    <cellStyle name="Currency 3 2 3 6" xfId="15532" xr:uid="{00000000-0005-0000-0000-0000B5190000}"/>
    <cellStyle name="Currency 3 2 4" xfId="2129" xr:uid="{00000000-0005-0000-0000-0000B6190000}"/>
    <cellStyle name="Currency 3 2 4 2" xfId="3846" xr:uid="{00000000-0005-0000-0000-0000B7190000}"/>
    <cellStyle name="Currency 3 2 4 2 2" xfId="5471" xr:uid="{00000000-0005-0000-0000-0000B8190000}"/>
    <cellStyle name="Currency 3 2 4 2 2 2" xfId="8557" xr:uid="{00000000-0005-0000-0000-0000B9190000}"/>
    <cellStyle name="Currency 3 2 4 2 2 2 2" xfId="14750" xr:uid="{00000000-0005-0000-0000-0000BA190000}"/>
    <cellStyle name="Currency 3 2 4 2 2 2 3" xfId="20902" xr:uid="{00000000-0005-0000-0000-0000BB190000}"/>
    <cellStyle name="Currency 3 2 4 2 2 3" xfId="11684" xr:uid="{00000000-0005-0000-0000-0000BC190000}"/>
    <cellStyle name="Currency 3 2 4 2 2 4" xfId="17836" xr:uid="{00000000-0005-0000-0000-0000BD190000}"/>
    <cellStyle name="Currency 3 2 4 2 3" xfId="7022" xr:uid="{00000000-0005-0000-0000-0000BE190000}"/>
    <cellStyle name="Currency 3 2 4 2 3 2" xfId="13216" xr:uid="{00000000-0005-0000-0000-0000BF190000}"/>
    <cellStyle name="Currency 3 2 4 2 3 3" xfId="19368" xr:uid="{00000000-0005-0000-0000-0000C0190000}"/>
    <cellStyle name="Currency 3 2 4 2 4" xfId="10150" xr:uid="{00000000-0005-0000-0000-0000C1190000}"/>
    <cellStyle name="Currency 3 2 4 2 5" xfId="16302" xr:uid="{00000000-0005-0000-0000-0000C2190000}"/>
    <cellStyle name="Currency 3 2 4 3" xfId="4687" xr:uid="{00000000-0005-0000-0000-0000C3190000}"/>
    <cellStyle name="Currency 3 2 4 3 2" xfId="7788" xr:uid="{00000000-0005-0000-0000-0000C4190000}"/>
    <cellStyle name="Currency 3 2 4 3 2 2" xfId="13981" xr:uid="{00000000-0005-0000-0000-0000C5190000}"/>
    <cellStyle name="Currency 3 2 4 3 2 3" xfId="20133" xr:uid="{00000000-0005-0000-0000-0000C6190000}"/>
    <cellStyle name="Currency 3 2 4 3 3" xfId="10915" xr:uid="{00000000-0005-0000-0000-0000C7190000}"/>
    <cellStyle name="Currency 3 2 4 3 4" xfId="17067" xr:uid="{00000000-0005-0000-0000-0000C8190000}"/>
    <cellStyle name="Currency 3 2 4 4" xfId="6253" xr:uid="{00000000-0005-0000-0000-0000C9190000}"/>
    <cellStyle name="Currency 3 2 4 4 2" xfId="12447" xr:uid="{00000000-0005-0000-0000-0000CA190000}"/>
    <cellStyle name="Currency 3 2 4 4 3" xfId="18599" xr:uid="{00000000-0005-0000-0000-0000CB190000}"/>
    <cellStyle name="Currency 3 2 4 5" xfId="9381" xr:uid="{00000000-0005-0000-0000-0000CC190000}"/>
    <cellStyle name="Currency 3 2 4 6" xfId="15533" xr:uid="{00000000-0005-0000-0000-0000CD190000}"/>
    <cellStyle name="Currency 3 2 5" xfId="2130" xr:uid="{00000000-0005-0000-0000-0000CE190000}"/>
    <cellStyle name="Currency 3 2 5 2" xfId="3847" xr:uid="{00000000-0005-0000-0000-0000CF190000}"/>
    <cellStyle name="Currency 3 2 5 2 2" xfId="5472" xr:uid="{00000000-0005-0000-0000-0000D0190000}"/>
    <cellStyle name="Currency 3 2 5 2 2 2" xfId="8558" xr:uid="{00000000-0005-0000-0000-0000D1190000}"/>
    <cellStyle name="Currency 3 2 5 2 2 2 2" xfId="14751" xr:uid="{00000000-0005-0000-0000-0000D2190000}"/>
    <cellStyle name="Currency 3 2 5 2 2 2 3" xfId="20903" xr:uid="{00000000-0005-0000-0000-0000D3190000}"/>
    <cellStyle name="Currency 3 2 5 2 2 3" xfId="11685" xr:uid="{00000000-0005-0000-0000-0000D4190000}"/>
    <cellStyle name="Currency 3 2 5 2 2 4" xfId="17837" xr:uid="{00000000-0005-0000-0000-0000D5190000}"/>
    <cellStyle name="Currency 3 2 5 2 3" xfId="7023" xr:uid="{00000000-0005-0000-0000-0000D6190000}"/>
    <cellStyle name="Currency 3 2 5 2 3 2" xfId="13217" xr:uid="{00000000-0005-0000-0000-0000D7190000}"/>
    <cellStyle name="Currency 3 2 5 2 3 3" xfId="19369" xr:uid="{00000000-0005-0000-0000-0000D8190000}"/>
    <cellStyle name="Currency 3 2 5 2 4" xfId="10151" xr:uid="{00000000-0005-0000-0000-0000D9190000}"/>
    <cellStyle name="Currency 3 2 5 2 5" xfId="16303" xr:uid="{00000000-0005-0000-0000-0000DA190000}"/>
    <cellStyle name="Currency 3 2 5 3" xfId="4688" xr:uid="{00000000-0005-0000-0000-0000DB190000}"/>
    <cellStyle name="Currency 3 2 5 3 2" xfId="7789" xr:uid="{00000000-0005-0000-0000-0000DC190000}"/>
    <cellStyle name="Currency 3 2 5 3 2 2" xfId="13982" xr:uid="{00000000-0005-0000-0000-0000DD190000}"/>
    <cellStyle name="Currency 3 2 5 3 2 3" xfId="20134" xr:uid="{00000000-0005-0000-0000-0000DE190000}"/>
    <cellStyle name="Currency 3 2 5 3 3" xfId="10916" xr:uid="{00000000-0005-0000-0000-0000DF190000}"/>
    <cellStyle name="Currency 3 2 5 3 4" xfId="17068" xr:uid="{00000000-0005-0000-0000-0000E0190000}"/>
    <cellStyle name="Currency 3 2 5 4" xfId="6254" xr:uid="{00000000-0005-0000-0000-0000E1190000}"/>
    <cellStyle name="Currency 3 2 5 4 2" xfId="12448" xr:uid="{00000000-0005-0000-0000-0000E2190000}"/>
    <cellStyle name="Currency 3 2 5 4 3" xfId="18600" xr:uid="{00000000-0005-0000-0000-0000E3190000}"/>
    <cellStyle name="Currency 3 2 5 5" xfId="9382" xr:uid="{00000000-0005-0000-0000-0000E4190000}"/>
    <cellStyle name="Currency 3 2 5 6" xfId="15534" xr:uid="{00000000-0005-0000-0000-0000E5190000}"/>
    <cellStyle name="Currency 3 2 6" xfId="2131" xr:uid="{00000000-0005-0000-0000-0000E6190000}"/>
    <cellStyle name="Currency 3 2 7" xfId="2132" xr:uid="{00000000-0005-0000-0000-0000E7190000}"/>
    <cellStyle name="Currency 3 2 8" xfId="9174" xr:uid="{00000000-0005-0000-0000-0000E8190000}"/>
    <cellStyle name="Currency 3 2 9" xfId="2126" xr:uid="{00000000-0005-0000-0000-0000E9190000}"/>
    <cellStyle name="Currency 3 20" xfId="2133" xr:uid="{00000000-0005-0000-0000-0000EA190000}"/>
    <cellStyle name="Currency 3 20 2" xfId="3848" xr:uid="{00000000-0005-0000-0000-0000EB190000}"/>
    <cellStyle name="Currency 3 20 2 2" xfId="5473" xr:uid="{00000000-0005-0000-0000-0000EC190000}"/>
    <cellStyle name="Currency 3 20 2 2 2" xfId="8559" xr:uid="{00000000-0005-0000-0000-0000ED190000}"/>
    <cellStyle name="Currency 3 20 2 2 2 2" xfId="14752" xr:uid="{00000000-0005-0000-0000-0000EE190000}"/>
    <cellStyle name="Currency 3 20 2 2 2 3" xfId="20904" xr:uid="{00000000-0005-0000-0000-0000EF190000}"/>
    <cellStyle name="Currency 3 20 2 2 3" xfId="11686" xr:uid="{00000000-0005-0000-0000-0000F0190000}"/>
    <cellStyle name="Currency 3 20 2 2 4" xfId="17838" xr:uid="{00000000-0005-0000-0000-0000F1190000}"/>
    <cellStyle name="Currency 3 20 2 3" xfId="7024" xr:uid="{00000000-0005-0000-0000-0000F2190000}"/>
    <cellStyle name="Currency 3 20 2 3 2" xfId="13218" xr:uid="{00000000-0005-0000-0000-0000F3190000}"/>
    <cellStyle name="Currency 3 20 2 3 3" xfId="19370" xr:uid="{00000000-0005-0000-0000-0000F4190000}"/>
    <cellStyle name="Currency 3 20 2 4" xfId="10152" xr:uid="{00000000-0005-0000-0000-0000F5190000}"/>
    <cellStyle name="Currency 3 20 2 5" xfId="16304" xr:uid="{00000000-0005-0000-0000-0000F6190000}"/>
    <cellStyle name="Currency 3 20 3" xfId="4689" xr:uid="{00000000-0005-0000-0000-0000F7190000}"/>
    <cellStyle name="Currency 3 20 3 2" xfId="7790" xr:uid="{00000000-0005-0000-0000-0000F8190000}"/>
    <cellStyle name="Currency 3 20 3 2 2" xfId="13983" xr:uid="{00000000-0005-0000-0000-0000F9190000}"/>
    <cellStyle name="Currency 3 20 3 2 3" xfId="20135" xr:uid="{00000000-0005-0000-0000-0000FA190000}"/>
    <cellStyle name="Currency 3 20 3 3" xfId="10917" xr:uid="{00000000-0005-0000-0000-0000FB190000}"/>
    <cellStyle name="Currency 3 20 3 4" xfId="17069" xr:uid="{00000000-0005-0000-0000-0000FC190000}"/>
    <cellStyle name="Currency 3 20 4" xfId="6255" xr:uid="{00000000-0005-0000-0000-0000FD190000}"/>
    <cellStyle name="Currency 3 20 4 2" xfId="12449" xr:uid="{00000000-0005-0000-0000-0000FE190000}"/>
    <cellStyle name="Currency 3 20 4 3" xfId="18601" xr:uid="{00000000-0005-0000-0000-0000FF190000}"/>
    <cellStyle name="Currency 3 20 5" xfId="9383" xr:uid="{00000000-0005-0000-0000-0000001A0000}"/>
    <cellStyle name="Currency 3 20 6" xfId="15535" xr:uid="{00000000-0005-0000-0000-0000011A0000}"/>
    <cellStyle name="Currency 3 21" xfId="2134" xr:uid="{00000000-0005-0000-0000-0000021A0000}"/>
    <cellStyle name="Currency 3 21 2" xfId="3849" xr:uid="{00000000-0005-0000-0000-0000031A0000}"/>
    <cellStyle name="Currency 3 21 2 2" xfId="5474" xr:uid="{00000000-0005-0000-0000-0000041A0000}"/>
    <cellStyle name="Currency 3 21 2 2 2" xfId="8560" xr:uid="{00000000-0005-0000-0000-0000051A0000}"/>
    <cellStyle name="Currency 3 21 2 2 2 2" xfId="14753" xr:uid="{00000000-0005-0000-0000-0000061A0000}"/>
    <cellStyle name="Currency 3 21 2 2 2 3" xfId="20905" xr:uid="{00000000-0005-0000-0000-0000071A0000}"/>
    <cellStyle name="Currency 3 21 2 2 3" xfId="11687" xr:uid="{00000000-0005-0000-0000-0000081A0000}"/>
    <cellStyle name="Currency 3 21 2 2 4" xfId="17839" xr:uid="{00000000-0005-0000-0000-0000091A0000}"/>
    <cellStyle name="Currency 3 21 2 3" xfId="7025" xr:uid="{00000000-0005-0000-0000-00000A1A0000}"/>
    <cellStyle name="Currency 3 21 2 3 2" xfId="13219" xr:uid="{00000000-0005-0000-0000-00000B1A0000}"/>
    <cellStyle name="Currency 3 21 2 3 3" xfId="19371" xr:uid="{00000000-0005-0000-0000-00000C1A0000}"/>
    <cellStyle name="Currency 3 21 2 4" xfId="10153" xr:uid="{00000000-0005-0000-0000-00000D1A0000}"/>
    <cellStyle name="Currency 3 21 2 5" xfId="16305" xr:uid="{00000000-0005-0000-0000-00000E1A0000}"/>
    <cellStyle name="Currency 3 21 3" xfId="4690" xr:uid="{00000000-0005-0000-0000-00000F1A0000}"/>
    <cellStyle name="Currency 3 21 3 2" xfId="7791" xr:uid="{00000000-0005-0000-0000-0000101A0000}"/>
    <cellStyle name="Currency 3 21 3 2 2" xfId="13984" xr:uid="{00000000-0005-0000-0000-0000111A0000}"/>
    <cellStyle name="Currency 3 21 3 2 3" xfId="20136" xr:uid="{00000000-0005-0000-0000-0000121A0000}"/>
    <cellStyle name="Currency 3 21 3 3" xfId="10918" xr:uid="{00000000-0005-0000-0000-0000131A0000}"/>
    <cellStyle name="Currency 3 21 3 4" xfId="17070" xr:uid="{00000000-0005-0000-0000-0000141A0000}"/>
    <cellStyle name="Currency 3 21 4" xfId="6256" xr:uid="{00000000-0005-0000-0000-0000151A0000}"/>
    <cellStyle name="Currency 3 21 4 2" xfId="12450" xr:uid="{00000000-0005-0000-0000-0000161A0000}"/>
    <cellStyle name="Currency 3 21 4 3" xfId="18602" xr:uid="{00000000-0005-0000-0000-0000171A0000}"/>
    <cellStyle name="Currency 3 21 5" xfId="9384" xr:uid="{00000000-0005-0000-0000-0000181A0000}"/>
    <cellStyle name="Currency 3 21 6" xfId="15536" xr:uid="{00000000-0005-0000-0000-0000191A0000}"/>
    <cellStyle name="Currency 3 22" xfId="2135" xr:uid="{00000000-0005-0000-0000-00001A1A0000}"/>
    <cellStyle name="Currency 3 22 2" xfId="2136" xr:uid="{00000000-0005-0000-0000-00001B1A0000}"/>
    <cellStyle name="Currency 3 22 3" xfId="2137" xr:uid="{00000000-0005-0000-0000-00001C1A0000}"/>
    <cellStyle name="Currency 3 23" xfId="9139" xr:uid="{00000000-0005-0000-0000-00001D1A0000}"/>
    <cellStyle name="Currency 3 24" xfId="21699" xr:uid="{00000000-0005-0000-0000-00001E1A0000}"/>
    <cellStyle name="Currency 3 25" xfId="21700" xr:uid="{00000000-0005-0000-0000-00001F1A0000}"/>
    <cellStyle name="Currency 3 26" xfId="21701" xr:uid="{00000000-0005-0000-0000-0000201A0000}"/>
    <cellStyle name="Currency 3 27" xfId="21702" xr:uid="{00000000-0005-0000-0000-0000211A0000}"/>
    <cellStyle name="Currency 3 28" xfId="21703" xr:uid="{00000000-0005-0000-0000-0000221A0000}"/>
    <cellStyle name="Currency 3 29" xfId="21704" xr:uid="{00000000-0005-0000-0000-0000231A0000}"/>
    <cellStyle name="Currency 3 3" xfId="2138" xr:uid="{00000000-0005-0000-0000-0000241A0000}"/>
    <cellStyle name="Currency 3 3 10" xfId="6257" xr:uid="{00000000-0005-0000-0000-0000251A0000}"/>
    <cellStyle name="Currency 3 3 10 2" xfId="12451" xr:uid="{00000000-0005-0000-0000-0000261A0000}"/>
    <cellStyle name="Currency 3 3 10 3" xfId="18603" xr:uid="{00000000-0005-0000-0000-0000271A0000}"/>
    <cellStyle name="Currency 3 3 11" xfId="9169" xr:uid="{00000000-0005-0000-0000-0000281A0000}"/>
    <cellStyle name="Currency 3 3 12" xfId="9385" xr:uid="{00000000-0005-0000-0000-0000291A0000}"/>
    <cellStyle name="Currency 3 3 13" xfId="15537" xr:uid="{00000000-0005-0000-0000-00002A1A0000}"/>
    <cellStyle name="Currency 3 3 2" xfId="2139" xr:uid="{00000000-0005-0000-0000-00002B1A0000}"/>
    <cellStyle name="Currency 3 3 2 2" xfId="3851" xr:uid="{00000000-0005-0000-0000-00002C1A0000}"/>
    <cellStyle name="Currency 3 3 2 2 2" xfId="5476" xr:uid="{00000000-0005-0000-0000-00002D1A0000}"/>
    <cellStyle name="Currency 3 3 2 2 2 2" xfId="8562" xr:uid="{00000000-0005-0000-0000-00002E1A0000}"/>
    <cellStyle name="Currency 3 3 2 2 2 2 2" xfId="14755" xr:uid="{00000000-0005-0000-0000-00002F1A0000}"/>
    <cellStyle name="Currency 3 3 2 2 2 2 3" xfId="20907" xr:uid="{00000000-0005-0000-0000-0000301A0000}"/>
    <cellStyle name="Currency 3 3 2 2 2 3" xfId="11689" xr:uid="{00000000-0005-0000-0000-0000311A0000}"/>
    <cellStyle name="Currency 3 3 2 2 2 4" xfId="17841" xr:uid="{00000000-0005-0000-0000-0000321A0000}"/>
    <cellStyle name="Currency 3 3 2 2 3" xfId="7027" xr:uid="{00000000-0005-0000-0000-0000331A0000}"/>
    <cellStyle name="Currency 3 3 2 2 3 2" xfId="13221" xr:uid="{00000000-0005-0000-0000-0000341A0000}"/>
    <cellStyle name="Currency 3 3 2 2 3 3" xfId="19373" xr:uid="{00000000-0005-0000-0000-0000351A0000}"/>
    <cellStyle name="Currency 3 3 2 2 4" xfId="10155" xr:uid="{00000000-0005-0000-0000-0000361A0000}"/>
    <cellStyle name="Currency 3 3 2 2 5" xfId="16307" xr:uid="{00000000-0005-0000-0000-0000371A0000}"/>
    <cellStyle name="Currency 3 3 2 3" xfId="4692" xr:uid="{00000000-0005-0000-0000-0000381A0000}"/>
    <cellStyle name="Currency 3 3 2 3 2" xfId="7793" xr:uid="{00000000-0005-0000-0000-0000391A0000}"/>
    <cellStyle name="Currency 3 3 2 3 2 2" xfId="13986" xr:uid="{00000000-0005-0000-0000-00003A1A0000}"/>
    <cellStyle name="Currency 3 3 2 3 2 3" xfId="20138" xr:uid="{00000000-0005-0000-0000-00003B1A0000}"/>
    <cellStyle name="Currency 3 3 2 3 3" xfId="10920" xr:uid="{00000000-0005-0000-0000-00003C1A0000}"/>
    <cellStyle name="Currency 3 3 2 3 4" xfId="17072" xr:uid="{00000000-0005-0000-0000-00003D1A0000}"/>
    <cellStyle name="Currency 3 3 2 4" xfId="6258" xr:uid="{00000000-0005-0000-0000-00003E1A0000}"/>
    <cellStyle name="Currency 3 3 2 4 2" xfId="12452" xr:uid="{00000000-0005-0000-0000-00003F1A0000}"/>
    <cellStyle name="Currency 3 3 2 4 3" xfId="18604" xr:uid="{00000000-0005-0000-0000-0000401A0000}"/>
    <cellStyle name="Currency 3 3 2 5" xfId="9386" xr:uid="{00000000-0005-0000-0000-0000411A0000}"/>
    <cellStyle name="Currency 3 3 2 6" xfId="15538" xr:uid="{00000000-0005-0000-0000-0000421A0000}"/>
    <cellStyle name="Currency 3 3 3" xfId="2140" xr:uid="{00000000-0005-0000-0000-0000431A0000}"/>
    <cellStyle name="Currency 3 3 3 2" xfId="3852" xr:uid="{00000000-0005-0000-0000-0000441A0000}"/>
    <cellStyle name="Currency 3 3 3 2 2" xfId="5477" xr:uid="{00000000-0005-0000-0000-0000451A0000}"/>
    <cellStyle name="Currency 3 3 3 2 2 2" xfId="8563" xr:uid="{00000000-0005-0000-0000-0000461A0000}"/>
    <cellStyle name="Currency 3 3 3 2 2 2 2" xfId="14756" xr:uid="{00000000-0005-0000-0000-0000471A0000}"/>
    <cellStyle name="Currency 3 3 3 2 2 2 3" xfId="20908" xr:uid="{00000000-0005-0000-0000-0000481A0000}"/>
    <cellStyle name="Currency 3 3 3 2 2 3" xfId="11690" xr:uid="{00000000-0005-0000-0000-0000491A0000}"/>
    <cellStyle name="Currency 3 3 3 2 2 4" xfId="17842" xr:uid="{00000000-0005-0000-0000-00004A1A0000}"/>
    <cellStyle name="Currency 3 3 3 2 3" xfId="7028" xr:uid="{00000000-0005-0000-0000-00004B1A0000}"/>
    <cellStyle name="Currency 3 3 3 2 3 2" xfId="13222" xr:uid="{00000000-0005-0000-0000-00004C1A0000}"/>
    <cellStyle name="Currency 3 3 3 2 3 3" xfId="19374" xr:uid="{00000000-0005-0000-0000-00004D1A0000}"/>
    <cellStyle name="Currency 3 3 3 2 4" xfId="10156" xr:uid="{00000000-0005-0000-0000-00004E1A0000}"/>
    <cellStyle name="Currency 3 3 3 2 5" xfId="16308" xr:uid="{00000000-0005-0000-0000-00004F1A0000}"/>
    <cellStyle name="Currency 3 3 3 3" xfId="4693" xr:uid="{00000000-0005-0000-0000-0000501A0000}"/>
    <cellStyle name="Currency 3 3 3 3 2" xfId="7794" xr:uid="{00000000-0005-0000-0000-0000511A0000}"/>
    <cellStyle name="Currency 3 3 3 3 2 2" xfId="13987" xr:uid="{00000000-0005-0000-0000-0000521A0000}"/>
    <cellStyle name="Currency 3 3 3 3 2 3" xfId="20139" xr:uid="{00000000-0005-0000-0000-0000531A0000}"/>
    <cellStyle name="Currency 3 3 3 3 3" xfId="10921" xr:uid="{00000000-0005-0000-0000-0000541A0000}"/>
    <cellStyle name="Currency 3 3 3 3 4" xfId="17073" xr:uid="{00000000-0005-0000-0000-0000551A0000}"/>
    <cellStyle name="Currency 3 3 3 4" xfId="6259" xr:uid="{00000000-0005-0000-0000-0000561A0000}"/>
    <cellStyle name="Currency 3 3 3 4 2" xfId="12453" xr:uid="{00000000-0005-0000-0000-0000571A0000}"/>
    <cellStyle name="Currency 3 3 3 4 3" xfId="18605" xr:uid="{00000000-0005-0000-0000-0000581A0000}"/>
    <cellStyle name="Currency 3 3 3 5" xfId="9387" xr:uid="{00000000-0005-0000-0000-0000591A0000}"/>
    <cellStyle name="Currency 3 3 3 6" xfId="15539" xr:uid="{00000000-0005-0000-0000-00005A1A0000}"/>
    <cellStyle name="Currency 3 3 4" xfId="2141" xr:uid="{00000000-0005-0000-0000-00005B1A0000}"/>
    <cellStyle name="Currency 3 3 4 2" xfId="3853" xr:uid="{00000000-0005-0000-0000-00005C1A0000}"/>
    <cellStyle name="Currency 3 3 4 2 2" xfId="5478" xr:uid="{00000000-0005-0000-0000-00005D1A0000}"/>
    <cellStyle name="Currency 3 3 4 2 2 2" xfId="8564" xr:uid="{00000000-0005-0000-0000-00005E1A0000}"/>
    <cellStyle name="Currency 3 3 4 2 2 2 2" xfId="14757" xr:uid="{00000000-0005-0000-0000-00005F1A0000}"/>
    <cellStyle name="Currency 3 3 4 2 2 2 3" xfId="20909" xr:uid="{00000000-0005-0000-0000-0000601A0000}"/>
    <cellStyle name="Currency 3 3 4 2 2 3" xfId="11691" xr:uid="{00000000-0005-0000-0000-0000611A0000}"/>
    <cellStyle name="Currency 3 3 4 2 2 4" xfId="17843" xr:uid="{00000000-0005-0000-0000-0000621A0000}"/>
    <cellStyle name="Currency 3 3 4 2 3" xfId="7029" xr:uid="{00000000-0005-0000-0000-0000631A0000}"/>
    <cellStyle name="Currency 3 3 4 2 3 2" xfId="13223" xr:uid="{00000000-0005-0000-0000-0000641A0000}"/>
    <cellStyle name="Currency 3 3 4 2 3 3" xfId="19375" xr:uid="{00000000-0005-0000-0000-0000651A0000}"/>
    <cellStyle name="Currency 3 3 4 2 4" xfId="10157" xr:uid="{00000000-0005-0000-0000-0000661A0000}"/>
    <cellStyle name="Currency 3 3 4 2 5" xfId="16309" xr:uid="{00000000-0005-0000-0000-0000671A0000}"/>
    <cellStyle name="Currency 3 3 4 3" xfId="4694" xr:uid="{00000000-0005-0000-0000-0000681A0000}"/>
    <cellStyle name="Currency 3 3 4 3 2" xfId="7795" xr:uid="{00000000-0005-0000-0000-0000691A0000}"/>
    <cellStyle name="Currency 3 3 4 3 2 2" xfId="13988" xr:uid="{00000000-0005-0000-0000-00006A1A0000}"/>
    <cellStyle name="Currency 3 3 4 3 2 3" xfId="20140" xr:uid="{00000000-0005-0000-0000-00006B1A0000}"/>
    <cellStyle name="Currency 3 3 4 3 3" xfId="10922" xr:uid="{00000000-0005-0000-0000-00006C1A0000}"/>
    <cellStyle name="Currency 3 3 4 3 4" xfId="17074" xr:uid="{00000000-0005-0000-0000-00006D1A0000}"/>
    <cellStyle name="Currency 3 3 4 4" xfId="6260" xr:uid="{00000000-0005-0000-0000-00006E1A0000}"/>
    <cellStyle name="Currency 3 3 4 4 2" xfId="12454" xr:uid="{00000000-0005-0000-0000-00006F1A0000}"/>
    <cellStyle name="Currency 3 3 4 4 3" xfId="18606" xr:uid="{00000000-0005-0000-0000-0000701A0000}"/>
    <cellStyle name="Currency 3 3 4 5" xfId="9388" xr:uid="{00000000-0005-0000-0000-0000711A0000}"/>
    <cellStyle name="Currency 3 3 4 6" xfId="15540" xr:uid="{00000000-0005-0000-0000-0000721A0000}"/>
    <cellStyle name="Currency 3 3 5" xfId="2142" xr:uid="{00000000-0005-0000-0000-0000731A0000}"/>
    <cellStyle name="Currency 3 3 5 2" xfId="3854" xr:uid="{00000000-0005-0000-0000-0000741A0000}"/>
    <cellStyle name="Currency 3 3 5 2 2" xfId="5479" xr:uid="{00000000-0005-0000-0000-0000751A0000}"/>
    <cellStyle name="Currency 3 3 5 2 2 2" xfId="8565" xr:uid="{00000000-0005-0000-0000-0000761A0000}"/>
    <cellStyle name="Currency 3 3 5 2 2 2 2" xfId="14758" xr:uid="{00000000-0005-0000-0000-0000771A0000}"/>
    <cellStyle name="Currency 3 3 5 2 2 2 3" xfId="20910" xr:uid="{00000000-0005-0000-0000-0000781A0000}"/>
    <cellStyle name="Currency 3 3 5 2 2 3" xfId="11692" xr:uid="{00000000-0005-0000-0000-0000791A0000}"/>
    <cellStyle name="Currency 3 3 5 2 2 4" xfId="17844" xr:uid="{00000000-0005-0000-0000-00007A1A0000}"/>
    <cellStyle name="Currency 3 3 5 2 3" xfId="7030" xr:uid="{00000000-0005-0000-0000-00007B1A0000}"/>
    <cellStyle name="Currency 3 3 5 2 3 2" xfId="13224" xr:uid="{00000000-0005-0000-0000-00007C1A0000}"/>
    <cellStyle name="Currency 3 3 5 2 3 3" xfId="19376" xr:uid="{00000000-0005-0000-0000-00007D1A0000}"/>
    <cellStyle name="Currency 3 3 5 2 4" xfId="10158" xr:uid="{00000000-0005-0000-0000-00007E1A0000}"/>
    <cellStyle name="Currency 3 3 5 2 5" xfId="16310" xr:uid="{00000000-0005-0000-0000-00007F1A0000}"/>
    <cellStyle name="Currency 3 3 5 3" xfId="4695" xr:uid="{00000000-0005-0000-0000-0000801A0000}"/>
    <cellStyle name="Currency 3 3 5 3 2" xfId="7796" xr:uid="{00000000-0005-0000-0000-0000811A0000}"/>
    <cellStyle name="Currency 3 3 5 3 2 2" xfId="13989" xr:uid="{00000000-0005-0000-0000-0000821A0000}"/>
    <cellStyle name="Currency 3 3 5 3 2 3" xfId="20141" xr:uid="{00000000-0005-0000-0000-0000831A0000}"/>
    <cellStyle name="Currency 3 3 5 3 3" xfId="10923" xr:uid="{00000000-0005-0000-0000-0000841A0000}"/>
    <cellStyle name="Currency 3 3 5 3 4" xfId="17075" xr:uid="{00000000-0005-0000-0000-0000851A0000}"/>
    <cellStyle name="Currency 3 3 5 4" xfId="6261" xr:uid="{00000000-0005-0000-0000-0000861A0000}"/>
    <cellStyle name="Currency 3 3 5 4 2" xfId="12455" xr:uid="{00000000-0005-0000-0000-0000871A0000}"/>
    <cellStyle name="Currency 3 3 5 4 3" xfId="18607" xr:uid="{00000000-0005-0000-0000-0000881A0000}"/>
    <cellStyle name="Currency 3 3 5 5" xfId="9389" xr:uid="{00000000-0005-0000-0000-0000891A0000}"/>
    <cellStyle name="Currency 3 3 5 6" xfId="15541" xr:uid="{00000000-0005-0000-0000-00008A1A0000}"/>
    <cellStyle name="Currency 3 3 6" xfId="2143" xr:uid="{00000000-0005-0000-0000-00008B1A0000}"/>
    <cellStyle name="Currency 3 3 6 2" xfId="3855" xr:uid="{00000000-0005-0000-0000-00008C1A0000}"/>
    <cellStyle name="Currency 3 3 6 2 2" xfId="5480" xr:uid="{00000000-0005-0000-0000-00008D1A0000}"/>
    <cellStyle name="Currency 3 3 6 2 2 2" xfId="8566" xr:uid="{00000000-0005-0000-0000-00008E1A0000}"/>
    <cellStyle name="Currency 3 3 6 2 2 2 2" xfId="14759" xr:uid="{00000000-0005-0000-0000-00008F1A0000}"/>
    <cellStyle name="Currency 3 3 6 2 2 2 3" xfId="20911" xr:uid="{00000000-0005-0000-0000-0000901A0000}"/>
    <cellStyle name="Currency 3 3 6 2 2 3" xfId="11693" xr:uid="{00000000-0005-0000-0000-0000911A0000}"/>
    <cellStyle name="Currency 3 3 6 2 2 4" xfId="17845" xr:uid="{00000000-0005-0000-0000-0000921A0000}"/>
    <cellStyle name="Currency 3 3 6 2 3" xfId="7031" xr:uid="{00000000-0005-0000-0000-0000931A0000}"/>
    <cellStyle name="Currency 3 3 6 2 3 2" xfId="13225" xr:uid="{00000000-0005-0000-0000-0000941A0000}"/>
    <cellStyle name="Currency 3 3 6 2 3 3" xfId="19377" xr:uid="{00000000-0005-0000-0000-0000951A0000}"/>
    <cellStyle name="Currency 3 3 6 2 4" xfId="10159" xr:uid="{00000000-0005-0000-0000-0000961A0000}"/>
    <cellStyle name="Currency 3 3 6 2 5" xfId="16311" xr:uid="{00000000-0005-0000-0000-0000971A0000}"/>
    <cellStyle name="Currency 3 3 6 3" xfId="4696" xr:uid="{00000000-0005-0000-0000-0000981A0000}"/>
    <cellStyle name="Currency 3 3 6 3 2" xfId="7797" xr:uid="{00000000-0005-0000-0000-0000991A0000}"/>
    <cellStyle name="Currency 3 3 6 3 2 2" xfId="13990" xr:uid="{00000000-0005-0000-0000-00009A1A0000}"/>
    <cellStyle name="Currency 3 3 6 3 2 3" xfId="20142" xr:uid="{00000000-0005-0000-0000-00009B1A0000}"/>
    <cellStyle name="Currency 3 3 6 3 3" xfId="10924" xr:uid="{00000000-0005-0000-0000-00009C1A0000}"/>
    <cellStyle name="Currency 3 3 6 3 4" xfId="17076" xr:uid="{00000000-0005-0000-0000-00009D1A0000}"/>
    <cellStyle name="Currency 3 3 6 4" xfId="6262" xr:uid="{00000000-0005-0000-0000-00009E1A0000}"/>
    <cellStyle name="Currency 3 3 6 4 2" xfId="12456" xr:uid="{00000000-0005-0000-0000-00009F1A0000}"/>
    <cellStyle name="Currency 3 3 6 4 3" xfId="18608" xr:uid="{00000000-0005-0000-0000-0000A01A0000}"/>
    <cellStyle name="Currency 3 3 6 5" xfId="9390" xr:uid="{00000000-0005-0000-0000-0000A11A0000}"/>
    <cellStyle name="Currency 3 3 6 6" xfId="15542" xr:uid="{00000000-0005-0000-0000-0000A21A0000}"/>
    <cellStyle name="Currency 3 3 7" xfId="2144" xr:uid="{00000000-0005-0000-0000-0000A31A0000}"/>
    <cellStyle name="Currency 3 3 8" xfId="3850" xr:uid="{00000000-0005-0000-0000-0000A41A0000}"/>
    <cellStyle name="Currency 3 3 8 2" xfId="5475" xr:uid="{00000000-0005-0000-0000-0000A51A0000}"/>
    <cellStyle name="Currency 3 3 8 2 2" xfId="8561" xr:uid="{00000000-0005-0000-0000-0000A61A0000}"/>
    <cellStyle name="Currency 3 3 8 2 2 2" xfId="14754" xr:uid="{00000000-0005-0000-0000-0000A71A0000}"/>
    <cellStyle name="Currency 3 3 8 2 2 3" xfId="20906" xr:uid="{00000000-0005-0000-0000-0000A81A0000}"/>
    <cellStyle name="Currency 3 3 8 2 3" xfId="11688" xr:uid="{00000000-0005-0000-0000-0000A91A0000}"/>
    <cellStyle name="Currency 3 3 8 2 4" xfId="17840" xr:uid="{00000000-0005-0000-0000-0000AA1A0000}"/>
    <cellStyle name="Currency 3 3 8 3" xfId="7026" xr:uid="{00000000-0005-0000-0000-0000AB1A0000}"/>
    <cellStyle name="Currency 3 3 8 3 2" xfId="13220" xr:uid="{00000000-0005-0000-0000-0000AC1A0000}"/>
    <cellStyle name="Currency 3 3 8 3 3" xfId="19372" xr:uid="{00000000-0005-0000-0000-0000AD1A0000}"/>
    <cellStyle name="Currency 3 3 8 4" xfId="10154" xr:uid="{00000000-0005-0000-0000-0000AE1A0000}"/>
    <cellStyle name="Currency 3 3 8 5" xfId="16306" xr:uid="{00000000-0005-0000-0000-0000AF1A0000}"/>
    <cellStyle name="Currency 3 3 9" xfId="4691" xr:uid="{00000000-0005-0000-0000-0000B01A0000}"/>
    <cellStyle name="Currency 3 3 9 2" xfId="7792" xr:uid="{00000000-0005-0000-0000-0000B11A0000}"/>
    <cellStyle name="Currency 3 3 9 2 2" xfId="13985" xr:uid="{00000000-0005-0000-0000-0000B21A0000}"/>
    <cellStyle name="Currency 3 3 9 2 3" xfId="20137" xr:uid="{00000000-0005-0000-0000-0000B31A0000}"/>
    <cellStyle name="Currency 3 3 9 3" xfId="10919" xr:uid="{00000000-0005-0000-0000-0000B41A0000}"/>
    <cellStyle name="Currency 3 3 9 4" xfId="17071" xr:uid="{00000000-0005-0000-0000-0000B51A0000}"/>
    <cellStyle name="Currency 3 30" xfId="21705" xr:uid="{00000000-0005-0000-0000-0000B61A0000}"/>
    <cellStyle name="Currency 3 31" xfId="21706" xr:uid="{00000000-0005-0000-0000-0000B71A0000}"/>
    <cellStyle name="Currency 3 32" xfId="21707" xr:uid="{00000000-0005-0000-0000-0000B81A0000}"/>
    <cellStyle name="Currency 3 33" xfId="21708" xr:uid="{00000000-0005-0000-0000-0000B91A0000}"/>
    <cellStyle name="Currency 3 34" xfId="21709" xr:uid="{00000000-0005-0000-0000-0000BA1A0000}"/>
    <cellStyle name="Currency 3 35" xfId="21710" xr:uid="{00000000-0005-0000-0000-0000BB1A0000}"/>
    <cellStyle name="Currency 3 36" xfId="21711" xr:uid="{00000000-0005-0000-0000-0000BC1A0000}"/>
    <cellStyle name="Currency 3 37" xfId="21712" xr:uid="{00000000-0005-0000-0000-0000BD1A0000}"/>
    <cellStyle name="Currency 3 4" xfId="2145" xr:uid="{00000000-0005-0000-0000-0000BE1A0000}"/>
    <cellStyle name="Currency 3 4 2" xfId="2146" xr:uid="{00000000-0005-0000-0000-0000BF1A0000}"/>
    <cellStyle name="Currency 3 4 2 2" xfId="3857" xr:uid="{00000000-0005-0000-0000-0000C01A0000}"/>
    <cellStyle name="Currency 3 4 2 2 2" xfId="5482" xr:uid="{00000000-0005-0000-0000-0000C11A0000}"/>
    <cellStyle name="Currency 3 4 2 2 2 2" xfId="8568" xr:uid="{00000000-0005-0000-0000-0000C21A0000}"/>
    <cellStyle name="Currency 3 4 2 2 2 2 2" xfId="14761" xr:uid="{00000000-0005-0000-0000-0000C31A0000}"/>
    <cellStyle name="Currency 3 4 2 2 2 2 3" xfId="20913" xr:uid="{00000000-0005-0000-0000-0000C41A0000}"/>
    <cellStyle name="Currency 3 4 2 2 2 3" xfId="11695" xr:uid="{00000000-0005-0000-0000-0000C51A0000}"/>
    <cellStyle name="Currency 3 4 2 2 2 4" xfId="17847" xr:uid="{00000000-0005-0000-0000-0000C61A0000}"/>
    <cellStyle name="Currency 3 4 2 2 3" xfId="7033" xr:uid="{00000000-0005-0000-0000-0000C71A0000}"/>
    <cellStyle name="Currency 3 4 2 2 3 2" xfId="13227" xr:uid="{00000000-0005-0000-0000-0000C81A0000}"/>
    <cellStyle name="Currency 3 4 2 2 3 3" xfId="19379" xr:uid="{00000000-0005-0000-0000-0000C91A0000}"/>
    <cellStyle name="Currency 3 4 2 2 4" xfId="10161" xr:uid="{00000000-0005-0000-0000-0000CA1A0000}"/>
    <cellStyle name="Currency 3 4 2 2 5" xfId="16313" xr:uid="{00000000-0005-0000-0000-0000CB1A0000}"/>
    <cellStyle name="Currency 3 4 2 3" xfId="4698" xr:uid="{00000000-0005-0000-0000-0000CC1A0000}"/>
    <cellStyle name="Currency 3 4 2 3 2" xfId="7799" xr:uid="{00000000-0005-0000-0000-0000CD1A0000}"/>
    <cellStyle name="Currency 3 4 2 3 2 2" xfId="13992" xr:uid="{00000000-0005-0000-0000-0000CE1A0000}"/>
    <cellStyle name="Currency 3 4 2 3 2 3" xfId="20144" xr:uid="{00000000-0005-0000-0000-0000CF1A0000}"/>
    <cellStyle name="Currency 3 4 2 3 3" xfId="10926" xr:uid="{00000000-0005-0000-0000-0000D01A0000}"/>
    <cellStyle name="Currency 3 4 2 3 4" xfId="17078" xr:uid="{00000000-0005-0000-0000-0000D11A0000}"/>
    <cellStyle name="Currency 3 4 2 4" xfId="6264" xr:uid="{00000000-0005-0000-0000-0000D21A0000}"/>
    <cellStyle name="Currency 3 4 2 4 2" xfId="12458" xr:uid="{00000000-0005-0000-0000-0000D31A0000}"/>
    <cellStyle name="Currency 3 4 2 4 3" xfId="18610" xr:uid="{00000000-0005-0000-0000-0000D41A0000}"/>
    <cellStyle name="Currency 3 4 2 5" xfId="9392" xr:uid="{00000000-0005-0000-0000-0000D51A0000}"/>
    <cellStyle name="Currency 3 4 2 6" xfId="15544" xr:uid="{00000000-0005-0000-0000-0000D61A0000}"/>
    <cellStyle name="Currency 3 4 3" xfId="3856" xr:uid="{00000000-0005-0000-0000-0000D71A0000}"/>
    <cellStyle name="Currency 3 4 3 2" xfId="5481" xr:uid="{00000000-0005-0000-0000-0000D81A0000}"/>
    <cellStyle name="Currency 3 4 3 2 2" xfId="8567" xr:uid="{00000000-0005-0000-0000-0000D91A0000}"/>
    <cellStyle name="Currency 3 4 3 2 2 2" xfId="14760" xr:uid="{00000000-0005-0000-0000-0000DA1A0000}"/>
    <cellStyle name="Currency 3 4 3 2 2 3" xfId="20912" xr:uid="{00000000-0005-0000-0000-0000DB1A0000}"/>
    <cellStyle name="Currency 3 4 3 2 3" xfId="11694" xr:uid="{00000000-0005-0000-0000-0000DC1A0000}"/>
    <cellStyle name="Currency 3 4 3 2 4" xfId="17846" xr:uid="{00000000-0005-0000-0000-0000DD1A0000}"/>
    <cellStyle name="Currency 3 4 3 3" xfId="7032" xr:uid="{00000000-0005-0000-0000-0000DE1A0000}"/>
    <cellStyle name="Currency 3 4 3 3 2" xfId="13226" xr:uid="{00000000-0005-0000-0000-0000DF1A0000}"/>
    <cellStyle name="Currency 3 4 3 3 3" xfId="19378" xr:uid="{00000000-0005-0000-0000-0000E01A0000}"/>
    <cellStyle name="Currency 3 4 3 4" xfId="10160" xr:uid="{00000000-0005-0000-0000-0000E11A0000}"/>
    <cellStyle name="Currency 3 4 3 5" xfId="16312" xr:uid="{00000000-0005-0000-0000-0000E21A0000}"/>
    <cellStyle name="Currency 3 4 4" xfId="4697" xr:uid="{00000000-0005-0000-0000-0000E31A0000}"/>
    <cellStyle name="Currency 3 4 4 2" xfId="7798" xr:uid="{00000000-0005-0000-0000-0000E41A0000}"/>
    <cellStyle name="Currency 3 4 4 2 2" xfId="13991" xr:uid="{00000000-0005-0000-0000-0000E51A0000}"/>
    <cellStyle name="Currency 3 4 4 2 3" xfId="20143" xr:uid="{00000000-0005-0000-0000-0000E61A0000}"/>
    <cellStyle name="Currency 3 4 4 3" xfId="10925" xr:uid="{00000000-0005-0000-0000-0000E71A0000}"/>
    <cellStyle name="Currency 3 4 4 4" xfId="17077" xr:uid="{00000000-0005-0000-0000-0000E81A0000}"/>
    <cellStyle name="Currency 3 4 5" xfId="6263" xr:uid="{00000000-0005-0000-0000-0000E91A0000}"/>
    <cellStyle name="Currency 3 4 5 2" xfId="12457" xr:uid="{00000000-0005-0000-0000-0000EA1A0000}"/>
    <cellStyle name="Currency 3 4 5 3" xfId="18609" xr:uid="{00000000-0005-0000-0000-0000EB1A0000}"/>
    <cellStyle name="Currency 3 4 6" xfId="9391" xr:uid="{00000000-0005-0000-0000-0000EC1A0000}"/>
    <cellStyle name="Currency 3 4 7" xfId="15543" xr:uid="{00000000-0005-0000-0000-0000ED1A0000}"/>
    <cellStyle name="Currency 3 5" xfId="2147" xr:uid="{00000000-0005-0000-0000-0000EE1A0000}"/>
    <cellStyle name="Currency 3 5 2" xfId="2148" xr:uid="{00000000-0005-0000-0000-0000EF1A0000}"/>
    <cellStyle name="Currency 3 5 2 2" xfId="3859" xr:uid="{00000000-0005-0000-0000-0000F01A0000}"/>
    <cellStyle name="Currency 3 5 2 2 2" xfId="5484" xr:uid="{00000000-0005-0000-0000-0000F11A0000}"/>
    <cellStyle name="Currency 3 5 2 2 2 2" xfId="8570" xr:uid="{00000000-0005-0000-0000-0000F21A0000}"/>
    <cellStyle name="Currency 3 5 2 2 2 2 2" xfId="14763" xr:uid="{00000000-0005-0000-0000-0000F31A0000}"/>
    <cellStyle name="Currency 3 5 2 2 2 2 3" xfId="20915" xr:uid="{00000000-0005-0000-0000-0000F41A0000}"/>
    <cellStyle name="Currency 3 5 2 2 2 3" xfId="11697" xr:uid="{00000000-0005-0000-0000-0000F51A0000}"/>
    <cellStyle name="Currency 3 5 2 2 2 4" xfId="17849" xr:uid="{00000000-0005-0000-0000-0000F61A0000}"/>
    <cellStyle name="Currency 3 5 2 2 3" xfId="7035" xr:uid="{00000000-0005-0000-0000-0000F71A0000}"/>
    <cellStyle name="Currency 3 5 2 2 3 2" xfId="13229" xr:uid="{00000000-0005-0000-0000-0000F81A0000}"/>
    <cellStyle name="Currency 3 5 2 2 3 3" xfId="19381" xr:uid="{00000000-0005-0000-0000-0000F91A0000}"/>
    <cellStyle name="Currency 3 5 2 2 4" xfId="10163" xr:uid="{00000000-0005-0000-0000-0000FA1A0000}"/>
    <cellStyle name="Currency 3 5 2 2 5" xfId="16315" xr:uid="{00000000-0005-0000-0000-0000FB1A0000}"/>
    <cellStyle name="Currency 3 5 2 3" xfId="4700" xr:uid="{00000000-0005-0000-0000-0000FC1A0000}"/>
    <cellStyle name="Currency 3 5 2 3 2" xfId="7801" xr:uid="{00000000-0005-0000-0000-0000FD1A0000}"/>
    <cellStyle name="Currency 3 5 2 3 2 2" xfId="13994" xr:uid="{00000000-0005-0000-0000-0000FE1A0000}"/>
    <cellStyle name="Currency 3 5 2 3 2 3" xfId="20146" xr:uid="{00000000-0005-0000-0000-0000FF1A0000}"/>
    <cellStyle name="Currency 3 5 2 3 3" xfId="10928" xr:uid="{00000000-0005-0000-0000-0000001B0000}"/>
    <cellStyle name="Currency 3 5 2 3 4" xfId="17080" xr:uid="{00000000-0005-0000-0000-0000011B0000}"/>
    <cellStyle name="Currency 3 5 2 4" xfId="6266" xr:uid="{00000000-0005-0000-0000-0000021B0000}"/>
    <cellStyle name="Currency 3 5 2 4 2" xfId="12460" xr:uid="{00000000-0005-0000-0000-0000031B0000}"/>
    <cellStyle name="Currency 3 5 2 4 3" xfId="18612" xr:uid="{00000000-0005-0000-0000-0000041B0000}"/>
    <cellStyle name="Currency 3 5 2 5" xfId="9394" xr:uid="{00000000-0005-0000-0000-0000051B0000}"/>
    <cellStyle name="Currency 3 5 2 6" xfId="15546" xr:uid="{00000000-0005-0000-0000-0000061B0000}"/>
    <cellStyle name="Currency 3 5 3" xfId="3858" xr:uid="{00000000-0005-0000-0000-0000071B0000}"/>
    <cellStyle name="Currency 3 5 3 2" xfId="5483" xr:uid="{00000000-0005-0000-0000-0000081B0000}"/>
    <cellStyle name="Currency 3 5 3 2 2" xfId="8569" xr:uid="{00000000-0005-0000-0000-0000091B0000}"/>
    <cellStyle name="Currency 3 5 3 2 2 2" xfId="14762" xr:uid="{00000000-0005-0000-0000-00000A1B0000}"/>
    <cellStyle name="Currency 3 5 3 2 2 3" xfId="20914" xr:uid="{00000000-0005-0000-0000-00000B1B0000}"/>
    <cellStyle name="Currency 3 5 3 2 3" xfId="11696" xr:uid="{00000000-0005-0000-0000-00000C1B0000}"/>
    <cellStyle name="Currency 3 5 3 2 4" xfId="17848" xr:uid="{00000000-0005-0000-0000-00000D1B0000}"/>
    <cellStyle name="Currency 3 5 3 3" xfId="7034" xr:uid="{00000000-0005-0000-0000-00000E1B0000}"/>
    <cellStyle name="Currency 3 5 3 3 2" xfId="13228" xr:uid="{00000000-0005-0000-0000-00000F1B0000}"/>
    <cellStyle name="Currency 3 5 3 3 3" xfId="19380" xr:uid="{00000000-0005-0000-0000-0000101B0000}"/>
    <cellStyle name="Currency 3 5 3 4" xfId="10162" xr:uid="{00000000-0005-0000-0000-0000111B0000}"/>
    <cellStyle name="Currency 3 5 3 5" xfId="16314" xr:uid="{00000000-0005-0000-0000-0000121B0000}"/>
    <cellStyle name="Currency 3 5 4" xfId="4699" xr:uid="{00000000-0005-0000-0000-0000131B0000}"/>
    <cellStyle name="Currency 3 5 4 2" xfId="7800" xr:uid="{00000000-0005-0000-0000-0000141B0000}"/>
    <cellStyle name="Currency 3 5 4 2 2" xfId="13993" xr:uid="{00000000-0005-0000-0000-0000151B0000}"/>
    <cellStyle name="Currency 3 5 4 2 3" xfId="20145" xr:uid="{00000000-0005-0000-0000-0000161B0000}"/>
    <cellStyle name="Currency 3 5 4 3" xfId="10927" xr:uid="{00000000-0005-0000-0000-0000171B0000}"/>
    <cellStyle name="Currency 3 5 4 4" xfId="17079" xr:uid="{00000000-0005-0000-0000-0000181B0000}"/>
    <cellStyle name="Currency 3 5 5" xfId="6265" xr:uid="{00000000-0005-0000-0000-0000191B0000}"/>
    <cellStyle name="Currency 3 5 5 2" xfId="12459" xr:uid="{00000000-0005-0000-0000-00001A1B0000}"/>
    <cellStyle name="Currency 3 5 5 3" xfId="18611" xr:uid="{00000000-0005-0000-0000-00001B1B0000}"/>
    <cellStyle name="Currency 3 5 6" xfId="9393" xr:uid="{00000000-0005-0000-0000-00001C1B0000}"/>
    <cellStyle name="Currency 3 5 7" xfId="15545" xr:uid="{00000000-0005-0000-0000-00001D1B0000}"/>
    <cellStyle name="Currency 3 6" xfId="2149" xr:uid="{00000000-0005-0000-0000-00001E1B0000}"/>
    <cellStyle name="Currency 3 6 2" xfId="2150" xr:uid="{00000000-0005-0000-0000-00001F1B0000}"/>
    <cellStyle name="Currency 3 6 2 2" xfId="3861" xr:uid="{00000000-0005-0000-0000-0000201B0000}"/>
    <cellStyle name="Currency 3 6 2 2 2" xfId="5486" xr:uid="{00000000-0005-0000-0000-0000211B0000}"/>
    <cellStyle name="Currency 3 6 2 2 2 2" xfId="8572" xr:uid="{00000000-0005-0000-0000-0000221B0000}"/>
    <cellStyle name="Currency 3 6 2 2 2 2 2" xfId="14765" xr:uid="{00000000-0005-0000-0000-0000231B0000}"/>
    <cellStyle name="Currency 3 6 2 2 2 2 3" xfId="20917" xr:uid="{00000000-0005-0000-0000-0000241B0000}"/>
    <cellStyle name="Currency 3 6 2 2 2 3" xfId="11699" xr:uid="{00000000-0005-0000-0000-0000251B0000}"/>
    <cellStyle name="Currency 3 6 2 2 2 4" xfId="17851" xr:uid="{00000000-0005-0000-0000-0000261B0000}"/>
    <cellStyle name="Currency 3 6 2 2 3" xfId="7037" xr:uid="{00000000-0005-0000-0000-0000271B0000}"/>
    <cellStyle name="Currency 3 6 2 2 3 2" xfId="13231" xr:uid="{00000000-0005-0000-0000-0000281B0000}"/>
    <cellStyle name="Currency 3 6 2 2 3 3" xfId="19383" xr:uid="{00000000-0005-0000-0000-0000291B0000}"/>
    <cellStyle name="Currency 3 6 2 2 4" xfId="10165" xr:uid="{00000000-0005-0000-0000-00002A1B0000}"/>
    <cellStyle name="Currency 3 6 2 2 5" xfId="16317" xr:uid="{00000000-0005-0000-0000-00002B1B0000}"/>
    <cellStyle name="Currency 3 6 2 3" xfId="4702" xr:uid="{00000000-0005-0000-0000-00002C1B0000}"/>
    <cellStyle name="Currency 3 6 2 3 2" xfId="7803" xr:uid="{00000000-0005-0000-0000-00002D1B0000}"/>
    <cellStyle name="Currency 3 6 2 3 2 2" xfId="13996" xr:uid="{00000000-0005-0000-0000-00002E1B0000}"/>
    <cellStyle name="Currency 3 6 2 3 2 3" xfId="20148" xr:uid="{00000000-0005-0000-0000-00002F1B0000}"/>
    <cellStyle name="Currency 3 6 2 3 3" xfId="10930" xr:uid="{00000000-0005-0000-0000-0000301B0000}"/>
    <cellStyle name="Currency 3 6 2 3 4" xfId="17082" xr:uid="{00000000-0005-0000-0000-0000311B0000}"/>
    <cellStyle name="Currency 3 6 2 4" xfId="6268" xr:uid="{00000000-0005-0000-0000-0000321B0000}"/>
    <cellStyle name="Currency 3 6 2 4 2" xfId="12462" xr:uid="{00000000-0005-0000-0000-0000331B0000}"/>
    <cellStyle name="Currency 3 6 2 4 3" xfId="18614" xr:uid="{00000000-0005-0000-0000-0000341B0000}"/>
    <cellStyle name="Currency 3 6 2 5" xfId="9396" xr:uid="{00000000-0005-0000-0000-0000351B0000}"/>
    <cellStyle name="Currency 3 6 2 6" xfId="15548" xr:uid="{00000000-0005-0000-0000-0000361B0000}"/>
    <cellStyle name="Currency 3 6 3" xfId="3860" xr:uid="{00000000-0005-0000-0000-0000371B0000}"/>
    <cellStyle name="Currency 3 6 3 2" xfId="5485" xr:uid="{00000000-0005-0000-0000-0000381B0000}"/>
    <cellStyle name="Currency 3 6 3 2 2" xfId="8571" xr:uid="{00000000-0005-0000-0000-0000391B0000}"/>
    <cellStyle name="Currency 3 6 3 2 2 2" xfId="14764" xr:uid="{00000000-0005-0000-0000-00003A1B0000}"/>
    <cellStyle name="Currency 3 6 3 2 2 3" xfId="20916" xr:uid="{00000000-0005-0000-0000-00003B1B0000}"/>
    <cellStyle name="Currency 3 6 3 2 3" xfId="11698" xr:uid="{00000000-0005-0000-0000-00003C1B0000}"/>
    <cellStyle name="Currency 3 6 3 2 4" xfId="17850" xr:uid="{00000000-0005-0000-0000-00003D1B0000}"/>
    <cellStyle name="Currency 3 6 3 3" xfId="7036" xr:uid="{00000000-0005-0000-0000-00003E1B0000}"/>
    <cellStyle name="Currency 3 6 3 3 2" xfId="13230" xr:uid="{00000000-0005-0000-0000-00003F1B0000}"/>
    <cellStyle name="Currency 3 6 3 3 3" xfId="19382" xr:uid="{00000000-0005-0000-0000-0000401B0000}"/>
    <cellStyle name="Currency 3 6 3 4" xfId="10164" xr:uid="{00000000-0005-0000-0000-0000411B0000}"/>
    <cellStyle name="Currency 3 6 3 5" xfId="16316" xr:uid="{00000000-0005-0000-0000-0000421B0000}"/>
    <cellStyle name="Currency 3 6 4" xfId="4701" xr:uid="{00000000-0005-0000-0000-0000431B0000}"/>
    <cellStyle name="Currency 3 6 4 2" xfId="7802" xr:uid="{00000000-0005-0000-0000-0000441B0000}"/>
    <cellStyle name="Currency 3 6 4 2 2" xfId="13995" xr:uid="{00000000-0005-0000-0000-0000451B0000}"/>
    <cellStyle name="Currency 3 6 4 2 3" xfId="20147" xr:uid="{00000000-0005-0000-0000-0000461B0000}"/>
    <cellStyle name="Currency 3 6 4 3" xfId="10929" xr:uid="{00000000-0005-0000-0000-0000471B0000}"/>
    <cellStyle name="Currency 3 6 4 4" xfId="17081" xr:uid="{00000000-0005-0000-0000-0000481B0000}"/>
    <cellStyle name="Currency 3 6 5" xfId="6267" xr:uid="{00000000-0005-0000-0000-0000491B0000}"/>
    <cellStyle name="Currency 3 6 5 2" xfId="12461" xr:uid="{00000000-0005-0000-0000-00004A1B0000}"/>
    <cellStyle name="Currency 3 6 5 3" xfId="18613" xr:uid="{00000000-0005-0000-0000-00004B1B0000}"/>
    <cellStyle name="Currency 3 6 6" xfId="9395" xr:uid="{00000000-0005-0000-0000-00004C1B0000}"/>
    <cellStyle name="Currency 3 6 7" xfId="15547" xr:uid="{00000000-0005-0000-0000-00004D1B0000}"/>
    <cellStyle name="Currency 3 7" xfId="2151" xr:uid="{00000000-0005-0000-0000-00004E1B0000}"/>
    <cellStyle name="Currency 3 7 2" xfId="3862" xr:uid="{00000000-0005-0000-0000-00004F1B0000}"/>
    <cellStyle name="Currency 3 7 2 2" xfId="5487" xr:uid="{00000000-0005-0000-0000-0000501B0000}"/>
    <cellStyle name="Currency 3 7 2 2 2" xfId="8573" xr:uid="{00000000-0005-0000-0000-0000511B0000}"/>
    <cellStyle name="Currency 3 7 2 2 2 2" xfId="14766" xr:uid="{00000000-0005-0000-0000-0000521B0000}"/>
    <cellStyle name="Currency 3 7 2 2 2 3" xfId="20918" xr:uid="{00000000-0005-0000-0000-0000531B0000}"/>
    <cellStyle name="Currency 3 7 2 2 3" xfId="11700" xr:uid="{00000000-0005-0000-0000-0000541B0000}"/>
    <cellStyle name="Currency 3 7 2 2 4" xfId="17852" xr:uid="{00000000-0005-0000-0000-0000551B0000}"/>
    <cellStyle name="Currency 3 7 2 3" xfId="7038" xr:uid="{00000000-0005-0000-0000-0000561B0000}"/>
    <cellStyle name="Currency 3 7 2 3 2" xfId="13232" xr:uid="{00000000-0005-0000-0000-0000571B0000}"/>
    <cellStyle name="Currency 3 7 2 3 3" xfId="19384" xr:uid="{00000000-0005-0000-0000-0000581B0000}"/>
    <cellStyle name="Currency 3 7 2 4" xfId="10166" xr:uid="{00000000-0005-0000-0000-0000591B0000}"/>
    <cellStyle name="Currency 3 7 2 5" xfId="16318" xr:uid="{00000000-0005-0000-0000-00005A1B0000}"/>
    <cellStyle name="Currency 3 7 3" xfId="4703" xr:uid="{00000000-0005-0000-0000-00005B1B0000}"/>
    <cellStyle name="Currency 3 7 3 2" xfId="7804" xr:uid="{00000000-0005-0000-0000-00005C1B0000}"/>
    <cellStyle name="Currency 3 7 3 2 2" xfId="13997" xr:uid="{00000000-0005-0000-0000-00005D1B0000}"/>
    <cellStyle name="Currency 3 7 3 2 3" xfId="20149" xr:uid="{00000000-0005-0000-0000-00005E1B0000}"/>
    <cellStyle name="Currency 3 7 3 3" xfId="10931" xr:uid="{00000000-0005-0000-0000-00005F1B0000}"/>
    <cellStyle name="Currency 3 7 3 4" xfId="17083" xr:uid="{00000000-0005-0000-0000-0000601B0000}"/>
    <cellStyle name="Currency 3 7 4" xfId="6269" xr:uid="{00000000-0005-0000-0000-0000611B0000}"/>
    <cellStyle name="Currency 3 7 4 2" xfId="12463" xr:uid="{00000000-0005-0000-0000-0000621B0000}"/>
    <cellStyle name="Currency 3 7 4 3" xfId="18615" xr:uid="{00000000-0005-0000-0000-0000631B0000}"/>
    <cellStyle name="Currency 3 7 5" xfId="9397" xr:uid="{00000000-0005-0000-0000-0000641B0000}"/>
    <cellStyle name="Currency 3 7 6" xfId="15549" xr:uid="{00000000-0005-0000-0000-0000651B0000}"/>
    <cellStyle name="Currency 3 8" xfId="2152" xr:uid="{00000000-0005-0000-0000-0000661B0000}"/>
    <cellStyle name="Currency 3 8 2" xfId="3863" xr:uid="{00000000-0005-0000-0000-0000671B0000}"/>
    <cellStyle name="Currency 3 8 2 2" xfId="5488" xr:uid="{00000000-0005-0000-0000-0000681B0000}"/>
    <cellStyle name="Currency 3 8 2 2 2" xfId="8574" xr:uid="{00000000-0005-0000-0000-0000691B0000}"/>
    <cellStyle name="Currency 3 8 2 2 2 2" xfId="14767" xr:uid="{00000000-0005-0000-0000-00006A1B0000}"/>
    <cellStyle name="Currency 3 8 2 2 2 3" xfId="20919" xr:uid="{00000000-0005-0000-0000-00006B1B0000}"/>
    <cellStyle name="Currency 3 8 2 2 3" xfId="11701" xr:uid="{00000000-0005-0000-0000-00006C1B0000}"/>
    <cellStyle name="Currency 3 8 2 2 4" xfId="17853" xr:uid="{00000000-0005-0000-0000-00006D1B0000}"/>
    <cellStyle name="Currency 3 8 2 3" xfId="7039" xr:uid="{00000000-0005-0000-0000-00006E1B0000}"/>
    <cellStyle name="Currency 3 8 2 3 2" xfId="13233" xr:uid="{00000000-0005-0000-0000-00006F1B0000}"/>
    <cellStyle name="Currency 3 8 2 3 3" xfId="19385" xr:uid="{00000000-0005-0000-0000-0000701B0000}"/>
    <cellStyle name="Currency 3 8 2 4" xfId="10167" xr:uid="{00000000-0005-0000-0000-0000711B0000}"/>
    <cellStyle name="Currency 3 8 2 5" xfId="16319" xr:uid="{00000000-0005-0000-0000-0000721B0000}"/>
    <cellStyle name="Currency 3 8 3" xfId="4704" xr:uid="{00000000-0005-0000-0000-0000731B0000}"/>
    <cellStyle name="Currency 3 8 3 2" xfId="7805" xr:uid="{00000000-0005-0000-0000-0000741B0000}"/>
    <cellStyle name="Currency 3 8 3 2 2" xfId="13998" xr:uid="{00000000-0005-0000-0000-0000751B0000}"/>
    <cellStyle name="Currency 3 8 3 2 3" xfId="20150" xr:uid="{00000000-0005-0000-0000-0000761B0000}"/>
    <cellStyle name="Currency 3 8 3 3" xfId="10932" xr:uid="{00000000-0005-0000-0000-0000771B0000}"/>
    <cellStyle name="Currency 3 8 3 4" xfId="17084" xr:uid="{00000000-0005-0000-0000-0000781B0000}"/>
    <cellStyle name="Currency 3 8 4" xfId="6270" xr:uid="{00000000-0005-0000-0000-0000791B0000}"/>
    <cellStyle name="Currency 3 8 4 2" xfId="12464" xr:uid="{00000000-0005-0000-0000-00007A1B0000}"/>
    <cellStyle name="Currency 3 8 4 3" xfId="18616" xr:uid="{00000000-0005-0000-0000-00007B1B0000}"/>
    <cellStyle name="Currency 3 8 5" xfId="9398" xr:uid="{00000000-0005-0000-0000-00007C1B0000}"/>
    <cellStyle name="Currency 3 8 6" xfId="15550" xr:uid="{00000000-0005-0000-0000-00007D1B0000}"/>
    <cellStyle name="Currency 3 9" xfId="2153" xr:uid="{00000000-0005-0000-0000-00007E1B0000}"/>
    <cellStyle name="Currency 3 9 2" xfId="3864" xr:uid="{00000000-0005-0000-0000-00007F1B0000}"/>
    <cellStyle name="Currency 3 9 2 2" xfId="5489" xr:uid="{00000000-0005-0000-0000-0000801B0000}"/>
    <cellStyle name="Currency 3 9 2 2 2" xfId="8575" xr:uid="{00000000-0005-0000-0000-0000811B0000}"/>
    <cellStyle name="Currency 3 9 2 2 2 2" xfId="14768" xr:uid="{00000000-0005-0000-0000-0000821B0000}"/>
    <cellStyle name="Currency 3 9 2 2 2 3" xfId="20920" xr:uid="{00000000-0005-0000-0000-0000831B0000}"/>
    <cellStyle name="Currency 3 9 2 2 3" xfId="11702" xr:uid="{00000000-0005-0000-0000-0000841B0000}"/>
    <cellStyle name="Currency 3 9 2 2 4" xfId="17854" xr:uid="{00000000-0005-0000-0000-0000851B0000}"/>
    <cellStyle name="Currency 3 9 2 3" xfId="7040" xr:uid="{00000000-0005-0000-0000-0000861B0000}"/>
    <cellStyle name="Currency 3 9 2 3 2" xfId="13234" xr:uid="{00000000-0005-0000-0000-0000871B0000}"/>
    <cellStyle name="Currency 3 9 2 3 3" xfId="19386" xr:uid="{00000000-0005-0000-0000-0000881B0000}"/>
    <cellStyle name="Currency 3 9 2 4" xfId="10168" xr:uid="{00000000-0005-0000-0000-0000891B0000}"/>
    <cellStyle name="Currency 3 9 2 5" xfId="16320" xr:uid="{00000000-0005-0000-0000-00008A1B0000}"/>
    <cellStyle name="Currency 3 9 3" xfId="4705" xr:uid="{00000000-0005-0000-0000-00008B1B0000}"/>
    <cellStyle name="Currency 3 9 3 2" xfId="7806" xr:uid="{00000000-0005-0000-0000-00008C1B0000}"/>
    <cellStyle name="Currency 3 9 3 2 2" xfId="13999" xr:uid="{00000000-0005-0000-0000-00008D1B0000}"/>
    <cellStyle name="Currency 3 9 3 2 3" xfId="20151" xr:uid="{00000000-0005-0000-0000-00008E1B0000}"/>
    <cellStyle name="Currency 3 9 3 3" xfId="10933" xr:uid="{00000000-0005-0000-0000-00008F1B0000}"/>
    <cellStyle name="Currency 3 9 3 4" xfId="17085" xr:uid="{00000000-0005-0000-0000-0000901B0000}"/>
    <cellStyle name="Currency 3 9 4" xfId="6271" xr:uid="{00000000-0005-0000-0000-0000911B0000}"/>
    <cellStyle name="Currency 3 9 4 2" xfId="12465" xr:uid="{00000000-0005-0000-0000-0000921B0000}"/>
    <cellStyle name="Currency 3 9 4 3" xfId="18617" xr:uid="{00000000-0005-0000-0000-0000931B0000}"/>
    <cellStyle name="Currency 3 9 5" xfId="9399" xr:uid="{00000000-0005-0000-0000-0000941B0000}"/>
    <cellStyle name="Currency 3 9 6" xfId="15551" xr:uid="{00000000-0005-0000-0000-0000951B0000}"/>
    <cellStyle name="Currency 30" xfId="2154" xr:uid="{00000000-0005-0000-0000-0000961B0000}"/>
    <cellStyle name="Currency 31" xfId="2155" xr:uid="{00000000-0005-0000-0000-0000971B0000}"/>
    <cellStyle name="Currency 32" xfId="2156" xr:uid="{00000000-0005-0000-0000-0000981B0000}"/>
    <cellStyle name="Currency 33" xfId="2157" xr:uid="{00000000-0005-0000-0000-0000991B0000}"/>
    <cellStyle name="Currency 34" xfId="2158" xr:uid="{00000000-0005-0000-0000-00009A1B0000}"/>
    <cellStyle name="Currency 35" xfId="2159" xr:uid="{00000000-0005-0000-0000-00009B1B0000}"/>
    <cellStyle name="Currency 36" xfId="2160" xr:uid="{00000000-0005-0000-0000-00009C1B0000}"/>
    <cellStyle name="Currency 37" xfId="2161" xr:uid="{00000000-0005-0000-0000-00009D1B0000}"/>
    <cellStyle name="Currency 38" xfId="2162" xr:uid="{00000000-0005-0000-0000-00009E1B0000}"/>
    <cellStyle name="Currency 39" xfId="2163" xr:uid="{00000000-0005-0000-0000-00009F1B0000}"/>
    <cellStyle name="Currency 4" xfId="19" xr:uid="{00000000-0005-0000-0000-0000A01B0000}"/>
    <cellStyle name="Currency 4 2" xfId="2165" xr:uid="{00000000-0005-0000-0000-0000A11B0000}"/>
    <cellStyle name="Currency 4 2 2" xfId="9159" xr:uid="{00000000-0005-0000-0000-0000A21B0000}"/>
    <cellStyle name="Currency 4 2 2 2" xfId="15331" xr:uid="{00000000-0005-0000-0000-0000A31B0000}"/>
    <cellStyle name="Currency 4 2 2 3" xfId="21483" xr:uid="{00000000-0005-0000-0000-0000A41B0000}"/>
    <cellStyle name="Currency 4 2 3" xfId="9141" xr:uid="{00000000-0005-0000-0000-0000A51B0000}"/>
    <cellStyle name="Currency 4 2 3 2" xfId="15322" xr:uid="{00000000-0005-0000-0000-0000A61B0000}"/>
    <cellStyle name="Currency 4 2 3 3" xfId="21474" xr:uid="{00000000-0005-0000-0000-0000A71B0000}"/>
    <cellStyle name="Currency 4 3" xfId="2166" xr:uid="{00000000-0005-0000-0000-0000A81B0000}"/>
    <cellStyle name="Currency 4 3 2" xfId="2167" xr:uid="{00000000-0005-0000-0000-0000A91B0000}"/>
    <cellStyle name="Currency 4 3 3" xfId="2168" xr:uid="{00000000-0005-0000-0000-0000AA1B0000}"/>
    <cellStyle name="Currency 4 3 4" xfId="2169" xr:uid="{00000000-0005-0000-0000-0000AB1B0000}"/>
    <cellStyle name="Currency 4 3 5" xfId="9158" xr:uid="{00000000-0005-0000-0000-0000AC1B0000}"/>
    <cellStyle name="Currency 4 3 5 2" xfId="15330" xr:uid="{00000000-0005-0000-0000-0000AD1B0000}"/>
    <cellStyle name="Currency 4 3 5 3" xfId="21482" xr:uid="{00000000-0005-0000-0000-0000AE1B0000}"/>
    <cellStyle name="Currency 4 4" xfId="2170" xr:uid="{00000000-0005-0000-0000-0000AF1B0000}"/>
    <cellStyle name="Currency 4 4 2" xfId="9175" xr:uid="{00000000-0005-0000-0000-0000B01B0000}"/>
    <cellStyle name="Currency 4 5" xfId="3574" xr:uid="{00000000-0005-0000-0000-0000B11B0000}"/>
    <cellStyle name="Currency 4 6" xfId="2164" xr:uid="{00000000-0005-0000-0000-0000B21B0000}"/>
    <cellStyle name="Currency 4 7" xfId="9140" xr:uid="{00000000-0005-0000-0000-0000B31B0000}"/>
    <cellStyle name="Currency 4 7 2" xfId="15321" xr:uid="{00000000-0005-0000-0000-0000B41B0000}"/>
    <cellStyle name="Currency 4 7 3" xfId="21473" xr:uid="{00000000-0005-0000-0000-0000B51B0000}"/>
    <cellStyle name="Currency 4 8" xfId="115" xr:uid="{00000000-0005-0000-0000-0000B61B0000}"/>
    <cellStyle name="Currency 40" xfId="2171" xr:uid="{00000000-0005-0000-0000-0000B71B0000}"/>
    <cellStyle name="Currency 41" xfId="2172" xr:uid="{00000000-0005-0000-0000-0000B81B0000}"/>
    <cellStyle name="Currency 42" xfId="2173" xr:uid="{00000000-0005-0000-0000-0000B91B0000}"/>
    <cellStyle name="Currency 43" xfId="2174" xr:uid="{00000000-0005-0000-0000-0000BA1B0000}"/>
    <cellStyle name="Currency 44" xfId="2175" xr:uid="{00000000-0005-0000-0000-0000BB1B0000}"/>
    <cellStyle name="Currency 45" xfId="2176" xr:uid="{00000000-0005-0000-0000-0000BC1B0000}"/>
    <cellStyle name="Currency 46" xfId="2177" xr:uid="{00000000-0005-0000-0000-0000BD1B0000}"/>
    <cellStyle name="Currency 47" xfId="2178" xr:uid="{00000000-0005-0000-0000-0000BE1B0000}"/>
    <cellStyle name="Currency 48" xfId="2179" xr:uid="{00000000-0005-0000-0000-0000BF1B0000}"/>
    <cellStyle name="Currency 49" xfId="2180" xr:uid="{00000000-0005-0000-0000-0000C01B0000}"/>
    <cellStyle name="Currency 5" xfId="20" xr:uid="{00000000-0005-0000-0000-0000C11B0000}"/>
    <cellStyle name="Currency 5 10" xfId="15341" xr:uid="{00000000-0005-0000-0000-0000C21B0000}"/>
    <cellStyle name="Currency 5 11" xfId="116" xr:uid="{00000000-0005-0000-0000-0000C31B0000}"/>
    <cellStyle name="Currency 5 2" xfId="192" xr:uid="{00000000-0005-0000-0000-0000C41B0000}"/>
    <cellStyle name="Currency 5 2 10" xfId="15347" xr:uid="{00000000-0005-0000-0000-0000C51B0000}"/>
    <cellStyle name="Currency 5 2 2" xfId="211" xr:uid="{00000000-0005-0000-0000-0000C61B0000}"/>
    <cellStyle name="Currency 5 2 2 2" xfId="3636" xr:uid="{00000000-0005-0000-0000-0000C71B0000}"/>
    <cellStyle name="Currency 5 2 2 2 2" xfId="4412" xr:uid="{00000000-0005-0000-0000-0000C81B0000}"/>
    <cellStyle name="Currency 5 2 2 2 2 2" xfId="6037" xr:uid="{00000000-0005-0000-0000-0000C91B0000}"/>
    <cellStyle name="Currency 5 2 2 2 2 2 2" xfId="9123" xr:uid="{00000000-0005-0000-0000-0000CA1B0000}"/>
    <cellStyle name="Currency 5 2 2 2 2 2 2 2" xfId="15316" xr:uid="{00000000-0005-0000-0000-0000CB1B0000}"/>
    <cellStyle name="Currency 5 2 2 2 2 2 2 3" xfId="21468" xr:uid="{00000000-0005-0000-0000-0000CC1B0000}"/>
    <cellStyle name="Currency 5 2 2 2 2 2 3" xfId="12250" xr:uid="{00000000-0005-0000-0000-0000CD1B0000}"/>
    <cellStyle name="Currency 5 2 2 2 2 2 4" xfId="18402" xr:uid="{00000000-0005-0000-0000-0000CE1B0000}"/>
    <cellStyle name="Currency 5 2 2 2 2 3" xfId="7588" xr:uid="{00000000-0005-0000-0000-0000CF1B0000}"/>
    <cellStyle name="Currency 5 2 2 2 2 3 2" xfId="13782" xr:uid="{00000000-0005-0000-0000-0000D01B0000}"/>
    <cellStyle name="Currency 5 2 2 2 2 3 3" xfId="19934" xr:uid="{00000000-0005-0000-0000-0000D11B0000}"/>
    <cellStyle name="Currency 5 2 2 2 2 4" xfId="10716" xr:uid="{00000000-0005-0000-0000-0000D21B0000}"/>
    <cellStyle name="Currency 5 2 2 2 2 5" xfId="16868" xr:uid="{00000000-0005-0000-0000-0000D31B0000}"/>
    <cellStyle name="Currency 5 2 2 2 3" xfId="5268" xr:uid="{00000000-0005-0000-0000-0000D41B0000}"/>
    <cellStyle name="Currency 5 2 2 2 3 2" xfId="8354" xr:uid="{00000000-0005-0000-0000-0000D51B0000}"/>
    <cellStyle name="Currency 5 2 2 2 3 2 2" xfId="14547" xr:uid="{00000000-0005-0000-0000-0000D61B0000}"/>
    <cellStyle name="Currency 5 2 2 2 3 2 3" xfId="20699" xr:uid="{00000000-0005-0000-0000-0000D71B0000}"/>
    <cellStyle name="Currency 5 2 2 2 3 3" xfId="11481" xr:uid="{00000000-0005-0000-0000-0000D81B0000}"/>
    <cellStyle name="Currency 5 2 2 2 3 4" xfId="17633" xr:uid="{00000000-0005-0000-0000-0000D91B0000}"/>
    <cellStyle name="Currency 5 2 2 2 4" xfId="6819" xr:uid="{00000000-0005-0000-0000-0000DA1B0000}"/>
    <cellStyle name="Currency 5 2 2 2 4 2" xfId="13013" xr:uid="{00000000-0005-0000-0000-0000DB1B0000}"/>
    <cellStyle name="Currency 5 2 2 2 4 3" xfId="19165" xr:uid="{00000000-0005-0000-0000-0000DC1B0000}"/>
    <cellStyle name="Currency 5 2 2 2 5" xfId="9947" xr:uid="{00000000-0005-0000-0000-0000DD1B0000}"/>
    <cellStyle name="Currency 5 2 2 2 6" xfId="16099" xr:uid="{00000000-0005-0000-0000-0000DE1B0000}"/>
    <cellStyle name="Currency 5 2 2 3" xfId="2183" xr:uid="{00000000-0005-0000-0000-0000DF1B0000}"/>
    <cellStyle name="Currency 5 2 2 4" xfId="3671" xr:uid="{00000000-0005-0000-0000-0000E01B0000}"/>
    <cellStyle name="Currency 5 2 2 4 2" xfId="5296" xr:uid="{00000000-0005-0000-0000-0000E11B0000}"/>
    <cellStyle name="Currency 5 2 2 4 2 2" xfId="8382" xr:uid="{00000000-0005-0000-0000-0000E21B0000}"/>
    <cellStyle name="Currency 5 2 2 4 2 2 2" xfId="14575" xr:uid="{00000000-0005-0000-0000-0000E31B0000}"/>
    <cellStyle name="Currency 5 2 2 4 2 2 3" xfId="20727" xr:uid="{00000000-0005-0000-0000-0000E41B0000}"/>
    <cellStyle name="Currency 5 2 2 4 2 3" xfId="11509" xr:uid="{00000000-0005-0000-0000-0000E51B0000}"/>
    <cellStyle name="Currency 5 2 2 4 2 4" xfId="17661" xr:uid="{00000000-0005-0000-0000-0000E61B0000}"/>
    <cellStyle name="Currency 5 2 2 4 3" xfId="6847" xr:uid="{00000000-0005-0000-0000-0000E71B0000}"/>
    <cellStyle name="Currency 5 2 2 4 3 2" xfId="13041" xr:uid="{00000000-0005-0000-0000-0000E81B0000}"/>
    <cellStyle name="Currency 5 2 2 4 3 3" xfId="19193" xr:uid="{00000000-0005-0000-0000-0000E91B0000}"/>
    <cellStyle name="Currency 5 2 2 4 4" xfId="9975" xr:uid="{00000000-0005-0000-0000-0000EA1B0000}"/>
    <cellStyle name="Currency 5 2 2 4 5" xfId="16127" xr:uid="{00000000-0005-0000-0000-0000EB1B0000}"/>
    <cellStyle name="Currency 5 2 2 5" xfId="4510" xr:uid="{00000000-0005-0000-0000-0000EC1B0000}"/>
    <cellStyle name="Currency 5 2 2 5 2" xfId="7613" xr:uid="{00000000-0005-0000-0000-0000ED1B0000}"/>
    <cellStyle name="Currency 5 2 2 5 2 2" xfId="13806" xr:uid="{00000000-0005-0000-0000-0000EE1B0000}"/>
    <cellStyle name="Currency 5 2 2 5 2 3" xfId="19958" xr:uid="{00000000-0005-0000-0000-0000EF1B0000}"/>
    <cellStyle name="Currency 5 2 2 5 3" xfId="10740" xr:uid="{00000000-0005-0000-0000-0000F01B0000}"/>
    <cellStyle name="Currency 5 2 2 5 4" xfId="16892" xr:uid="{00000000-0005-0000-0000-0000F11B0000}"/>
    <cellStyle name="Currency 5 2 2 6" xfId="6078" xr:uid="{00000000-0005-0000-0000-0000F21B0000}"/>
    <cellStyle name="Currency 5 2 2 6 2" xfId="12272" xr:uid="{00000000-0005-0000-0000-0000F31B0000}"/>
    <cellStyle name="Currency 5 2 2 6 3" xfId="18424" xr:uid="{00000000-0005-0000-0000-0000F41B0000}"/>
    <cellStyle name="Currency 5 2 2 7" xfId="9206" xr:uid="{00000000-0005-0000-0000-0000F51B0000}"/>
    <cellStyle name="Currency 5 2 2 8" xfId="15358" xr:uid="{00000000-0005-0000-0000-0000F61B0000}"/>
    <cellStyle name="Currency 5 2 3" xfId="2184" xr:uid="{00000000-0005-0000-0000-0000F71B0000}"/>
    <cellStyle name="Currency 5 2 4" xfId="3619" xr:uid="{00000000-0005-0000-0000-0000F81B0000}"/>
    <cellStyle name="Currency 5 2 4 2" xfId="4403" xr:uid="{00000000-0005-0000-0000-0000F91B0000}"/>
    <cellStyle name="Currency 5 2 4 2 2" xfId="6028" xr:uid="{00000000-0005-0000-0000-0000FA1B0000}"/>
    <cellStyle name="Currency 5 2 4 2 2 2" xfId="9114" xr:uid="{00000000-0005-0000-0000-0000FB1B0000}"/>
    <cellStyle name="Currency 5 2 4 2 2 2 2" xfId="15307" xr:uid="{00000000-0005-0000-0000-0000FC1B0000}"/>
    <cellStyle name="Currency 5 2 4 2 2 2 3" xfId="21459" xr:uid="{00000000-0005-0000-0000-0000FD1B0000}"/>
    <cellStyle name="Currency 5 2 4 2 2 3" xfId="12241" xr:uid="{00000000-0005-0000-0000-0000FE1B0000}"/>
    <cellStyle name="Currency 5 2 4 2 2 4" xfId="18393" xr:uid="{00000000-0005-0000-0000-0000FF1B0000}"/>
    <cellStyle name="Currency 5 2 4 2 3" xfId="7579" xr:uid="{00000000-0005-0000-0000-0000001C0000}"/>
    <cellStyle name="Currency 5 2 4 2 3 2" xfId="13773" xr:uid="{00000000-0005-0000-0000-0000011C0000}"/>
    <cellStyle name="Currency 5 2 4 2 3 3" xfId="19925" xr:uid="{00000000-0005-0000-0000-0000021C0000}"/>
    <cellStyle name="Currency 5 2 4 2 4" xfId="10707" xr:uid="{00000000-0005-0000-0000-0000031C0000}"/>
    <cellStyle name="Currency 5 2 4 2 5" xfId="16859" xr:uid="{00000000-0005-0000-0000-0000041C0000}"/>
    <cellStyle name="Currency 5 2 4 3" xfId="5259" xr:uid="{00000000-0005-0000-0000-0000051C0000}"/>
    <cellStyle name="Currency 5 2 4 3 2" xfId="8345" xr:uid="{00000000-0005-0000-0000-0000061C0000}"/>
    <cellStyle name="Currency 5 2 4 3 2 2" xfId="14538" xr:uid="{00000000-0005-0000-0000-0000071C0000}"/>
    <cellStyle name="Currency 5 2 4 3 2 3" xfId="20690" xr:uid="{00000000-0005-0000-0000-0000081C0000}"/>
    <cellStyle name="Currency 5 2 4 3 3" xfId="11472" xr:uid="{00000000-0005-0000-0000-0000091C0000}"/>
    <cellStyle name="Currency 5 2 4 3 4" xfId="17624" xr:uid="{00000000-0005-0000-0000-00000A1C0000}"/>
    <cellStyle name="Currency 5 2 4 4" xfId="6810" xr:uid="{00000000-0005-0000-0000-00000B1C0000}"/>
    <cellStyle name="Currency 5 2 4 4 2" xfId="13004" xr:uid="{00000000-0005-0000-0000-00000C1C0000}"/>
    <cellStyle name="Currency 5 2 4 4 3" xfId="19156" xr:uid="{00000000-0005-0000-0000-00000D1C0000}"/>
    <cellStyle name="Currency 5 2 4 5" xfId="9938" xr:uid="{00000000-0005-0000-0000-00000E1C0000}"/>
    <cellStyle name="Currency 5 2 4 6" xfId="16090" xr:uid="{00000000-0005-0000-0000-00000F1C0000}"/>
    <cellStyle name="Currency 5 2 5" xfId="2182" xr:uid="{00000000-0005-0000-0000-0000101C0000}"/>
    <cellStyle name="Currency 5 2 6" xfId="3660" xr:uid="{00000000-0005-0000-0000-0000111C0000}"/>
    <cellStyle name="Currency 5 2 6 2" xfId="5285" xr:uid="{00000000-0005-0000-0000-0000121C0000}"/>
    <cellStyle name="Currency 5 2 6 2 2" xfId="8371" xr:uid="{00000000-0005-0000-0000-0000131C0000}"/>
    <cellStyle name="Currency 5 2 6 2 2 2" xfId="14564" xr:uid="{00000000-0005-0000-0000-0000141C0000}"/>
    <cellStyle name="Currency 5 2 6 2 2 3" xfId="20716" xr:uid="{00000000-0005-0000-0000-0000151C0000}"/>
    <cellStyle name="Currency 5 2 6 2 3" xfId="11498" xr:uid="{00000000-0005-0000-0000-0000161C0000}"/>
    <cellStyle name="Currency 5 2 6 2 4" xfId="17650" xr:uid="{00000000-0005-0000-0000-0000171C0000}"/>
    <cellStyle name="Currency 5 2 6 3" xfId="6836" xr:uid="{00000000-0005-0000-0000-0000181C0000}"/>
    <cellStyle name="Currency 5 2 6 3 2" xfId="13030" xr:uid="{00000000-0005-0000-0000-0000191C0000}"/>
    <cellStyle name="Currency 5 2 6 3 3" xfId="19182" xr:uid="{00000000-0005-0000-0000-00001A1C0000}"/>
    <cellStyle name="Currency 5 2 6 4" xfId="9964" xr:uid="{00000000-0005-0000-0000-00001B1C0000}"/>
    <cellStyle name="Currency 5 2 6 5" xfId="16116" xr:uid="{00000000-0005-0000-0000-00001C1C0000}"/>
    <cellStyle name="Currency 5 2 7" xfId="4498" xr:uid="{00000000-0005-0000-0000-00001D1C0000}"/>
    <cellStyle name="Currency 5 2 7 2" xfId="7602" xr:uid="{00000000-0005-0000-0000-00001E1C0000}"/>
    <cellStyle name="Currency 5 2 7 2 2" xfId="13795" xr:uid="{00000000-0005-0000-0000-00001F1C0000}"/>
    <cellStyle name="Currency 5 2 7 2 3" xfId="19947" xr:uid="{00000000-0005-0000-0000-0000201C0000}"/>
    <cellStyle name="Currency 5 2 7 3" xfId="10729" xr:uid="{00000000-0005-0000-0000-0000211C0000}"/>
    <cellStyle name="Currency 5 2 7 4" xfId="16881" xr:uid="{00000000-0005-0000-0000-0000221C0000}"/>
    <cellStyle name="Currency 5 2 8" xfId="6067" xr:uid="{00000000-0005-0000-0000-0000231C0000}"/>
    <cellStyle name="Currency 5 2 8 2" xfId="12261" xr:uid="{00000000-0005-0000-0000-0000241C0000}"/>
    <cellStyle name="Currency 5 2 8 3" xfId="18413" xr:uid="{00000000-0005-0000-0000-0000251C0000}"/>
    <cellStyle name="Currency 5 2 9" xfId="9195" xr:uid="{00000000-0005-0000-0000-0000261C0000}"/>
    <cellStyle name="Currency 5 3" xfId="205" xr:uid="{00000000-0005-0000-0000-0000271C0000}"/>
    <cellStyle name="Currency 5 3 2" xfId="3631" xr:uid="{00000000-0005-0000-0000-0000281C0000}"/>
    <cellStyle name="Currency 5 3 2 2" xfId="4407" xr:uid="{00000000-0005-0000-0000-0000291C0000}"/>
    <cellStyle name="Currency 5 3 2 2 2" xfId="6032" xr:uid="{00000000-0005-0000-0000-00002A1C0000}"/>
    <cellStyle name="Currency 5 3 2 2 2 2" xfId="9118" xr:uid="{00000000-0005-0000-0000-00002B1C0000}"/>
    <cellStyle name="Currency 5 3 2 2 2 2 2" xfId="15311" xr:uid="{00000000-0005-0000-0000-00002C1C0000}"/>
    <cellStyle name="Currency 5 3 2 2 2 2 3" xfId="21463" xr:uid="{00000000-0005-0000-0000-00002D1C0000}"/>
    <cellStyle name="Currency 5 3 2 2 2 3" xfId="12245" xr:uid="{00000000-0005-0000-0000-00002E1C0000}"/>
    <cellStyle name="Currency 5 3 2 2 2 4" xfId="18397" xr:uid="{00000000-0005-0000-0000-00002F1C0000}"/>
    <cellStyle name="Currency 5 3 2 2 3" xfId="7583" xr:uid="{00000000-0005-0000-0000-0000301C0000}"/>
    <cellStyle name="Currency 5 3 2 2 3 2" xfId="13777" xr:uid="{00000000-0005-0000-0000-0000311C0000}"/>
    <cellStyle name="Currency 5 3 2 2 3 3" xfId="19929" xr:uid="{00000000-0005-0000-0000-0000321C0000}"/>
    <cellStyle name="Currency 5 3 2 2 4" xfId="10711" xr:uid="{00000000-0005-0000-0000-0000331C0000}"/>
    <cellStyle name="Currency 5 3 2 2 5" xfId="16863" xr:uid="{00000000-0005-0000-0000-0000341C0000}"/>
    <cellStyle name="Currency 5 3 2 3" xfId="5263" xr:uid="{00000000-0005-0000-0000-0000351C0000}"/>
    <cellStyle name="Currency 5 3 2 3 2" xfId="8349" xr:uid="{00000000-0005-0000-0000-0000361C0000}"/>
    <cellStyle name="Currency 5 3 2 3 2 2" xfId="14542" xr:uid="{00000000-0005-0000-0000-0000371C0000}"/>
    <cellStyle name="Currency 5 3 2 3 2 3" xfId="20694" xr:uid="{00000000-0005-0000-0000-0000381C0000}"/>
    <cellStyle name="Currency 5 3 2 3 3" xfId="11476" xr:uid="{00000000-0005-0000-0000-0000391C0000}"/>
    <cellStyle name="Currency 5 3 2 3 4" xfId="17628" xr:uid="{00000000-0005-0000-0000-00003A1C0000}"/>
    <cellStyle name="Currency 5 3 2 4" xfId="6814" xr:uid="{00000000-0005-0000-0000-00003B1C0000}"/>
    <cellStyle name="Currency 5 3 2 4 2" xfId="13008" xr:uid="{00000000-0005-0000-0000-00003C1C0000}"/>
    <cellStyle name="Currency 5 3 2 4 3" xfId="19160" xr:uid="{00000000-0005-0000-0000-00003D1C0000}"/>
    <cellStyle name="Currency 5 3 2 5" xfId="9942" xr:uid="{00000000-0005-0000-0000-00003E1C0000}"/>
    <cellStyle name="Currency 5 3 2 6" xfId="16094" xr:uid="{00000000-0005-0000-0000-00003F1C0000}"/>
    <cellStyle name="Currency 5 3 3" xfId="2185" xr:uid="{00000000-0005-0000-0000-0000401C0000}"/>
    <cellStyle name="Currency 5 3 4" xfId="3665" xr:uid="{00000000-0005-0000-0000-0000411C0000}"/>
    <cellStyle name="Currency 5 3 4 2" xfId="5290" xr:uid="{00000000-0005-0000-0000-0000421C0000}"/>
    <cellStyle name="Currency 5 3 4 2 2" xfId="8376" xr:uid="{00000000-0005-0000-0000-0000431C0000}"/>
    <cellStyle name="Currency 5 3 4 2 2 2" xfId="14569" xr:uid="{00000000-0005-0000-0000-0000441C0000}"/>
    <cellStyle name="Currency 5 3 4 2 2 3" xfId="20721" xr:uid="{00000000-0005-0000-0000-0000451C0000}"/>
    <cellStyle name="Currency 5 3 4 2 3" xfId="11503" xr:uid="{00000000-0005-0000-0000-0000461C0000}"/>
    <cellStyle name="Currency 5 3 4 2 4" xfId="17655" xr:uid="{00000000-0005-0000-0000-0000471C0000}"/>
    <cellStyle name="Currency 5 3 4 3" xfId="6841" xr:uid="{00000000-0005-0000-0000-0000481C0000}"/>
    <cellStyle name="Currency 5 3 4 3 2" xfId="13035" xr:uid="{00000000-0005-0000-0000-0000491C0000}"/>
    <cellStyle name="Currency 5 3 4 3 3" xfId="19187" xr:uid="{00000000-0005-0000-0000-00004A1C0000}"/>
    <cellStyle name="Currency 5 3 4 4" xfId="9969" xr:uid="{00000000-0005-0000-0000-00004B1C0000}"/>
    <cellStyle name="Currency 5 3 4 5" xfId="16121" xr:uid="{00000000-0005-0000-0000-00004C1C0000}"/>
    <cellStyle name="Currency 5 3 5" xfId="4504" xr:uid="{00000000-0005-0000-0000-00004D1C0000}"/>
    <cellStyle name="Currency 5 3 5 2" xfId="7607" xr:uid="{00000000-0005-0000-0000-00004E1C0000}"/>
    <cellStyle name="Currency 5 3 5 2 2" xfId="13800" xr:uid="{00000000-0005-0000-0000-00004F1C0000}"/>
    <cellStyle name="Currency 5 3 5 2 3" xfId="19952" xr:uid="{00000000-0005-0000-0000-0000501C0000}"/>
    <cellStyle name="Currency 5 3 5 3" xfId="10734" xr:uid="{00000000-0005-0000-0000-0000511C0000}"/>
    <cellStyle name="Currency 5 3 5 4" xfId="16886" xr:uid="{00000000-0005-0000-0000-0000521C0000}"/>
    <cellStyle name="Currency 5 3 6" xfId="6072" xr:uid="{00000000-0005-0000-0000-0000531C0000}"/>
    <cellStyle name="Currency 5 3 6 2" xfId="12266" xr:uid="{00000000-0005-0000-0000-0000541C0000}"/>
    <cellStyle name="Currency 5 3 6 3" xfId="18418" xr:uid="{00000000-0005-0000-0000-0000551C0000}"/>
    <cellStyle name="Currency 5 3 7" xfId="9200" xr:uid="{00000000-0005-0000-0000-0000561C0000}"/>
    <cellStyle name="Currency 5 3 8" xfId="15352" xr:uid="{00000000-0005-0000-0000-0000571C0000}"/>
    <cellStyle name="Currency 5 4" xfId="3575" xr:uid="{00000000-0005-0000-0000-0000581C0000}"/>
    <cellStyle name="Currency 5 4 2" xfId="4399" xr:uid="{00000000-0005-0000-0000-0000591C0000}"/>
    <cellStyle name="Currency 5 4 2 2" xfId="6024" xr:uid="{00000000-0005-0000-0000-00005A1C0000}"/>
    <cellStyle name="Currency 5 4 2 2 2" xfId="9110" xr:uid="{00000000-0005-0000-0000-00005B1C0000}"/>
    <cellStyle name="Currency 5 4 2 2 2 2" xfId="15303" xr:uid="{00000000-0005-0000-0000-00005C1C0000}"/>
    <cellStyle name="Currency 5 4 2 2 2 3" xfId="21455" xr:uid="{00000000-0005-0000-0000-00005D1C0000}"/>
    <cellStyle name="Currency 5 4 2 2 3" xfId="12237" xr:uid="{00000000-0005-0000-0000-00005E1C0000}"/>
    <cellStyle name="Currency 5 4 2 2 4" xfId="18389" xr:uid="{00000000-0005-0000-0000-00005F1C0000}"/>
    <cellStyle name="Currency 5 4 2 3" xfId="7575" xr:uid="{00000000-0005-0000-0000-0000601C0000}"/>
    <cellStyle name="Currency 5 4 2 3 2" xfId="13769" xr:uid="{00000000-0005-0000-0000-0000611C0000}"/>
    <cellStyle name="Currency 5 4 2 3 3" xfId="19921" xr:uid="{00000000-0005-0000-0000-0000621C0000}"/>
    <cellStyle name="Currency 5 4 2 4" xfId="10703" xr:uid="{00000000-0005-0000-0000-0000631C0000}"/>
    <cellStyle name="Currency 5 4 2 5" xfId="16855" xr:uid="{00000000-0005-0000-0000-0000641C0000}"/>
    <cellStyle name="Currency 5 4 3" xfId="5254" xr:uid="{00000000-0005-0000-0000-0000651C0000}"/>
    <cellStyle name="Currency 5 4 3 2" xfId="8341" xr:uid="{00000000-0005-0000-0000-0000661C0000}"/>
    <cellStyle name="Currency 5 4 3 2 2" xfId="14534" xr:uid="{00000000-0005-0000-0000-0000671C0000}"/>
    <cellStyle name="Currency 5 4 3 2 3" xfId="20686" xr:uid="{00000000-0005-0000-0000-0000681C0000}"/>
    <cellStyle name="Currency 5 4 3 3" xfId="11468" xr:uid="{00000000-0005-0000-0000-0000691C0000}"/>
    <cellStyle name="Currency 5 4 3 4" xfId="17620" xr:uid="{00000000-0005-0000-0000-00006A1C0000}"/>
    <cellStyle name="Currency 5 4 4" xfId="6806" xr:uid="{00000000-0005-0000-0000-00006B1C0000}"/>
    <cellStyle name="Currency 5 4 4 2" xfId="13000" xr:uid="{00000000-0005-0000-0000-00006C1C0000}"/>
    <cellStyle name="Currency 5 4 4 3" xfId="19152" xr:uid="{00000000-0005-0000-0000-00006D1C0000}"/>
    <cellStyle name="Currency 5 4 5" xfId="9934" xr:uid="{00000000-0005-0000-0000-00006E1C0000}"/>
    <cellStyle name="Currency 5 4 6" xfId="16086" xr:uid="{00000000-0005-0000-0000-00006F1C0000}"/>
    <cellStyle name="Currency 5 5" xfId="2181" xr:uid="{00000000-0005-0000-0000-0000701C0000}"/>
    <cellStyle name="Currency 5 6" xfId="3644" xr:uid="{00000000-0005-0000-0000-0000711C0000}"/>
    <cellStyle name="Currency 5 6 2" xfId="5276" xr:uid="{00000000-0005-0000-0000-0000721C0000}"/>
    <cellStyle name="Currency 5 6 2 2" xfId="8362" xr:uid="{00000000-0005-0000-0000-0000731C0000}"/>
    <cellStyle name="Currency 5 6 2 2 2" xfId="14555" xr:uid="{00000000-0005-0000-0000-0000741C0000}"/>
    <cellStyle name="Currency 5 6 2 2 3" xfId="20707" xr:uid="{00000000-0005-0000-0000-0000751C0000}"/>
    <cellStyle name="Currency 5 6 2 3" xfId="11489" xr:uid="{00000000-0005-0000-0000-0000761C0000}"/>
    <cellStyle name="Currency 5 6 2 4" xfId="17641" xr:uid="{00000000-0005-0000-0000-0000771C0000}"/>
    <cellStyle name="Currency 5 6 3" xfId="6827" xr:uid="{00000000-0005-0000-0000-0000781C0000}"/>
    <cellStyle name="Currency 5 6 3 2" xfId="13021" xr:uid="{00000000-0005-0000-0000-0000791C0000}"/>
    <cellStyle name="Currency 5 6 3 3" xfId="19173" xr:uid="{00000000-0005-0000-0000-00007A1C0000}"/>
    <cellStyle name="Currency 5 6 4" xfId="9955" xr:uid="{00000000-0005-0000-0000-00007B1C0000}"/>
    <cellStyle name="Currency 5 6 5" xfId="16107" xr:uid="{00000000-0005-0000-0000-00007C1C0000}"/>
    <cellStyle name="Currency 5 7" xfId="4492" xr:uid="{00000000-0005-0000-0000-00007D1C0000}"/>
    <cellStyle name="Currency 5 7 2" xfId="7596" xr:uid="{00000000-0005-0000-0000-00007E1C0000}"/>
    <cellStyle name="Currency 5 7 2 2" xfId="13789" xr:uid="{00000000-0005-0000-0000-00007F1C0000}"/>
    <cellStyle name="Currency 5 7 2 3" xfId="19941" xr:uid="{00000000-0005-0000-0000-0000801C0000}"/>
    <cellStyle name="Currency 5 7 3" xfId="10723" xr:uid="{00000000-0005-0000-0000-0000811C0000}"/>
    <cellStyle name="Currency 5 7 4" xfId="16875" xr:uid="{00000000-0005-0000-0000-0000821C0000}"/>
    <cellStyle name="Currency 5 8" xfId="6061" xr:uid="{00000000-0005-0000-0000-0000831C0000}"/>
    <cellStyle name="Currency 5 8 2" xfId="12255" xr:uid="{00000000-0005-0000-0000-0000841C0000}"/>
    <cellStyle name="Currency 5 8 3" xfId="18407" xr:uid="{00000000-0005-0000-0000-0000851C0000}"/>
    <cellStyle name="Currency 5 9" xfId="9189" xr:uid="{00000000-0005-0000-0000-0000861C0000}"/>
    <cellStyle name="Currency 50" xfId="2186" xr:uid="{00000000-0005-0000-0000-0000871C0000}"/>
    <cellStyle name="Currency 51" xfId="2187" xr:uid="{00000000-0005-0000-0000-0000881C0000}"/>
    <cellStyle name="Currency 52" xfId="2188" xr:uid="{00000000-0005-0000-0000-0000891C0000}"/>
    <cellStyle name="Currency 53" xfId="2189" xr:uid="{00000000-0005-0000-0000-00008A1C0000}"/>
    <cellStyle name="Currency 54" xfId="2190" xr:uid="{00000000-0005-0000-0000-00008B1C0000}"/>
    <cellStyle name="Currency 55" xfId="2191" xr:uid="{00000000-0005-0000-0000-00008C1C0000}"/>
    <cellStyle name="Currency 56" xfId="2192" xr:uid="{00000000-0005-0000-0000-00008D1C0000}"/>
    <cellStyle name="Currency 57" xfId="2193" xr:uid="{00000000-0005-0000-0000-00008E1C0000}"/>
    <cellStyle name="Currency 58" xfId="2194" xr:uid="{00000000-0005-0000-0000-00008F1C0000}"/>
    <cellStyle name="Currency 59" xfId="2195" xr:uid="{00000000-0005-0000-0000-0000901C0000}"/>
    <cellStyle name="Currency 6" xfId="188" xr:uid="{00000000-0005-0000-0000-0000911C0000}"/>
    <cellStyle name="Currency 6 2" xfId="2197" xr:uid="{00000000-0005-0000-0000-0000921C0000}"/>
    <cellStyle name="Currency 6 2 2" xfId="2198" xr:uid="{00000000-0005-0000-0000-0000931C0000}"/>
    <cellStyle name="Currency 6 2 3" xfId="2199" xr:uid="{00000000-0005-0000-0000-0000941C0000}"/>
    <cellStyle name="Currency 6 3" xfId="2200" xr:uid="{00000000-0005-0000-0000-0000951C0000}"/>
    <cellStyle name="Currency 6 4" xfId="3617" xr:uid="{00000000-0005-0000-0000-0000961C0000}"/>
    <cellStyle name="Currency 6 5" xfId="2196" xr:uid="{00000000-0005-0000-0000-0000971C0000}"/>
    <cellStyle name="Currency 60" xfId="2201" xr:uid="{00000000-0005-0000-0000-0000981C0000}"/>
    <cellStyle name="Currency 61" xfId="2202" xr:uid="{00000000-0005-0000-0000-0000991C0000}"/>
    <cellStyle name="Currency 62" xfId="2203" xr:uid="{00000000-0005-0000-0000-00009A1C0000}"/>
    <cellStyle name="Currency 63" xfId="2204" xr:uid="{00000000-0005-0000-0000-00009B1C0000}"/>
    <cellStyle name="Currency 64" xfId="2205" xr:uid="{00000000-0005-0000-0000-00009C1C0000}"/>
    <cellStyle name="Currency 65" xfId="2206" xr:uid="{00000000-0005-0000-0000-00009D1C0000}"/>
    <cellStyle name="Currency 66" xfId="2207" xr:uid="{00000000-0005-0000-0000-00009E1C0000}"/>
    <cellStyle name="Currency 67" xfId="2208" xr:uid="{00000000-0005-0000-0000-00009F1C0000}"/>
    <cellStyle name="Currency 68" xfId="2209" xr:uid="{00000000-0005-0000-0000-0000A01C0000}"/>
    <cellStyle name="Currency 69" xfId="2210" xr:uid="{00000000-0005-0000-0000-0000A11C0000}"/>
    <cellStyle name="Currency 7" xfId="198" xr:uid="{00000000-0005-0000-0000-0000A21C0000}"/>
    <cellStyle name="Currency 7 2" xfId="2212" xr:uid="{00000000-0005-0000-0000-0000A31C0000}"/>
    <cellStyle name="Currency 7 2 2" xfId="2213" xr:uid="{00000000-0005-0000-0000-0000A41C0000}"/>
    <cellStyle name="Currency 7 2 3" xfId="2214" xr:uid="{00000000-0005-0000-0000-0000A51C0000}"/>
    <cellStyle name="Currency 7 2 4" xfId="9160" xr:uid="{00000000-0005-0000-0000-0000A61C0000}"/>
    <cellStyle name="Currency 7 2 4 2" xfId="15332" xr:uid="{00000000-0005-0000-0000-0000A71C0000}"/>
    <cellStyle name="Currency 7 2 4 3" xfId="21484" xr:uid="{00000000-0005-0000-0000-0000A81C0000}"/>
    <cellStyle name="Currency 7 3" xfId="2215" xr:uid="{00000000-0005-0000-0000-0000A91C0000}"/>
    <cellStyle name="Currency 7 4" xfId="3624" xr:uid="{00000000-0005-0000-0000-0000AA1C0000}"/>
    <cellStyle name="Currency 7 5" xfId="2211" xr:uid="{00000000-0005-0000-0000-0000AB1C0000}"/>
    <cellStyle name="Currency 7 6" xfId="9142" xr:uid="{00000000-0005-0000-0000-0000AC1C0000}"/>
    <cellStyle name="Currency 7 6 2" xfId="15323" xr:uid="{00000000-0005-0000-0000-0000AD1C0000}"/>
    <cellStyle name="Currency 7 6 3" xfId="21475" xr:uid="{00000000-0005-0000-0000-0000AE1C0000}"/>
    <cellStyle name="Currency 70" xfId="2216" xr:uid="{00000000-0005-0000-0000-0000AF1C0000}"/>
    <cellStyle name="Currency 71" xfId="2217" xr:uid="{00000000-0005-0000-0000-0000B01C0000}"/>
    <cellStyle name="Currency 72" xfId="2218" xr:uid="{00000000-0005-0000-0000-0000B11C0000}"/>
    <cellStyle name="Currency 73" xfId="2219" xr:uid="{00000000-0005-0000-0000-0000B21C0000}"/>
    <cellStyle name="Currency 74" xfId="2220" xr:uid="{00000000-0005-0000-0000-0000B31C0000}"/>
    <cellStyle name="Currency 75" xfId="2221" xr:uid="{00000000-0005-0000-0000-0000B41C0000}"/>
    <cellStyle name="Currency 76" xfId="2222" xr:uid="{00000000-0005-0000-0000-0000B51C0000}"/>
    <cellStyle name="Currency 77" xfId="2223" xr:uid="{00000000-0005-0000-0000-0000B61C0000}"/>
    <cellStyle name="Currency 78" xfId="2224" xr:uid="{00000000-0005-0000-0000-0000B71C0000}"/>
    <cellStyle name="Currency 79" xfId="2225" xr:uid="{00000000-0005-0000-0000-0000B81C0000}"/>
    <cellStyle name="Currency 8" xfId="204" xr:uid="{00000000-0005-0000-0000-0000B91C0000}"/>
    <cellStyle name="Currency 8 2" xfId="2227" xr:uid="{00000000-0005-0000-0000-0000BA1C0000}"/>
    <cellStyle name="Currency 8 2 2" xfId="2228" xr:uid="{00000000-0005-0000-0000-0000BB1C0000}"/>
    <cellStyle name="Currency 8 2 3" xfId="2229" xr:uid="{00000000-0005-0000-0000-0000BC1C0000}"/>
    <cellStyle name="Currency 8 3" xfId="2230" xr:uid="{00000000-0005-0000-0000-0000BD1C0000}"/>
    <cellStyle name="Currency 8 4" xfId="3630" xr:uid="{00000000-0005-0000-0000-0000BE1C0000}"/>
    <cellStyle name="Currency 8 5" xfId="2226" xr:uid="{00000000-0005-0000-0000-0000BF1C0000}"/>
    <cellStyle name="Currency 8 6" xfId="9178" xr:uid="{00000000-0005-0000-0000-0000C01C0000}"/>
    <cellStyle name="Currency 80" xfId="2231" xr:uid="{00000000-0005-0000-0000-0000C11C0000}"/>
    <cellStyle name="Currency 81" xfId="2232" xr:uid="{00000000-0005-0000-0000-0000C21C0000}"/>
    <cellStyle name="Currency 82" xfId="2233" xr:uid="{00000000-0005-0000-0000-0000C31C0000}"/>
    <cellStyle name="Currency 83" xfId="2234" xr:uid="{00000000-0005-0000-0000-0000C41C0000}"/>
    <cellStyle name="Currency 84" xfId="2235" xr:uid="{00000000-0005-0000-0000-0000C51C0000}"/>
    <cellStyle name="Currency 85" xfId="2236" xr:uid="{00000000-0005-0000-0000-0000C61C0000}"/>
    <cellStyle name="Currency 86" xfId="2237" xr:uid="{00000000-0005-0000-0000-0000C71C0000}"/>
    <cellStyle name="Currency 87" xfId="2238" xr:uid="{00000000-0005-0000-0000-0000C81C0000}"/>
    <cellStyle name="Currency 88" xfId="2239" xr:uid="{00000000-0005-0000-0000-0000C91C0000}"/>
    <cellStyle name="Currency 89" xfId="2240" xr:uid="{00000000-0005-0000-0000-0000CA1C0000}"/>
    <cellStyle name="Currency 9" xfId="200" xr:uid="{00000000-0005-0000-0000-0000CB1C0000}"/>
    <cellStyle name="Currency 9 2" xfId="2242" xr:uid="{00000000-0005-0000-0000-0000CC1C0000}"/>
    <cellStyle name="Currency 9 2 2" xfId="2243" xr:uid="{00000000-0005-0000-0000-0000CD1C0000}"/>
    <cellStyle name="Currency 9 2 3" xfId="2244" xr:uid="{00000000-0005-0000-0000-0000CE1C0000}"/>
    <cellStyle name="Currency 9 3" xfId="2245" xr:uid="{00000000-0005-0000-0000-0000CF1C0000}"/>
    <cellStyle name="Currency 9 4" xfId="3626" xr:uid="{00000000-0005-0000-0000-0000D01C0000}"/>
    <cellStyle name="Currency 9 5" xfId="2241" xr:uid="{00000000-0005-0000-0000-0000D11C0000}"/>
    <cellStyle name="Currency 90" xfId="2246" xr:uid="{00000000-0005-0000-0000-0000D21C0000}"/>
    <cellStyle name="Currency 91" xfId="2247" xr:uid="{00000000-0005-0000-0000-0000D31C0000}"/>
    <cellStyle name="Currency 92" xfId="2248" xr:uid="{00000000-0005-0000-0000-0000D41C0000}"/>
    <cellStyle name="Currency 93" xfId="2249" xr:uid="{00000000-0005-0000-0000-0000D51C0000}"/>
    <cellStyle name="Currency 94" xfId="2250" xr:uid="{00000000-0005-0000-0000-0000D61C0000}"/>
    <cellStyle name="Currency 95" xfId="2251" xr:uid="{00000000-0005-0000-0000-0000D71C0000}"/>
    <cellStyle name="Currency 96" xfId="2252" xr:uid="{00000000-0005-0000-0000-0000D81C0000}"/>
    <cellStyle name="Currency 97" xfId="2253" xr:uid="{00000000-0005-0000-0000-0000D91C0000}"/>
    <cellStyle name="Currency 98" xfId="2254" xr:uid="{00000000-0005-0000-0000-0000DA1C0000}"/>
    <cellStyle name="Currency 99" xfId="2255" xr:uid="{00000000-0005-0000-0000-0000DB1C0000}"/>
    <cellStyle name="Currency(+Credit)" xfId="2256" xr:uid="{00000000-0005-0000-0000-0000DC1C0000}"/>
    <cellStyle name="Currency0" xfId="9143" xr:uid="{00000000-0005-0000-0000-0000DD1C0000}"/>
    <cellStyle name="Date" xfId="2257" xr:uid="{00000000-0005-0000-0000-0000DE1C0000}"/>
    <cellStyle name="Date 2" xfId="9144" xr:uid="{00000000-0005-0000-0000-0000DF1C0000}"/>
    <cellStyle name="exceptions" xfId="2258" xr:uid="{00000000-0005-0000-0000-0000E01C0000}"/>
    <cellStyle name="Explanatory Text 2" xfId="2259" xr:uid="{00000000-0005-0000-0000-0000E11C0000}"/>
    <cellStyle name="Explanatory Text 3" xfId="2260" xr:uid="{00000000-0005-0000-0000-0000E21C0000}"/>
    <cellStyle name="Explanatory Text 4" xfId="2261" xr:uid="{00000000-0005-0000-0000-0000E31C0000}"/>
    <cellStyle name="Explanatory Text 5" xfId="2262" xr:uid="{00000000-0005-0000-0000-0000E41C0000}"/>
    <cellStyle name="Fixed" xfId="9145" xr:uid="{00000000-0005-0000-0000-0000E51C0000}"/>
    <cellStyle name="FRxAmtStyle" xfId="2263" xr:uid="{00000000-0005-0000-0000-0000E61C0000}"/>
    <cellStyle name="FRxAmtStyle 2" xfId="2264" xr:uid="{00000000-0005-0000-0000-0000E71C0000}"/>
    <cellStyle name="FRxAmtStyle 2 10" xfId="2265" xr:uid="{00000000-0005-0000-0000-0000E81C0000}"/>
    <cellStyle name="FRxAmtStyle 2 2" xfId="2266" xr:uid="{00000000-0005-0000-0000-0000E91C0000}"/>
    <cellStyle name="FRxAmtStyle 2 3" xfId="2267" xr:uid="{00000000-0005-0000-0000-0000EA1C0000}"/>
    <cellStyle name="FRxAmtStyle 3" xfId="2268" xr:uid="{00000000-0005-0000-0000-0000EB1C0000}"/>
    <cellStyle name="FRxAmtStyle 4" xfId="2269" xr:uid="{00000000-0005-0000-0000-0000EC1C0000}"/>
    <cellStyle name="FRxAmtStyle 5" xfId="2270" xr:uid="{00000000-0005-0000-0000-0000ED1C0000}"/>
    <cellStyle name="FRxCurrStyle" xfId="2271" xr:uid="{00000000-0005-0000-0000-0000EE1C0000}"/>
    <cellStyle name="FRxCurrStyle 2" xfId="2272" xr:uid="{00000000-0005-0000-0000-0000EF1C0000}"/>
    <cellStyle name="FRxPcntStyle" xfId="2273" xr:uid="{00000000-0005-0000-0000-0000F01C0000}"/>
    <cellStyle name="Good 2" xfId="2274" xr:uid="{00000000-0005-0000-0000-0000F11C0000}"/>
    <cellStyle name="Good 3" xfId="2275" xr:uid="{00000000-0005-0000-0000-0000F21C0000}"/>
    <cellStyle name="Good 4" xfId="2276" xr:uid="{00000000-0005-0000-0000-0000F31C0000}"/>
    <cellStyle name="Good 5" xfId="2277" xr:uid="{00000000-0005-0000-0000-0000F41C0000}"/>
    <cellStyle name="Heading 1 2" xfId="2278" xr:uid="{00000000-0005-0000-0000-0000F51C0000}"/>
    <cellStyle name="Heading 1 3" xfId="2279" xr:uid="{00000000-0005-0000-0000-0000F61C0000}"/>
    <cellStyle name="Heading 1 4" xfId="2280" xr:uid="{00000000-0005-0000-0000-0000F71C0000}"/>
    <cellStyle name="Heading 1 5" xfId="2281" xr:uid="{00000000-0005-0000-0000-0000F81C0000}"/>
    <cellStyle name="Heading 1 6" xfId="2282" xr:uid="{00000000-0005-0000-0000-0000F91C0000}"/>
    <cellStyle name="Heading 2 2" xfId="2283" xr:uid="{00000000-0005-0000-0000-0000FA1C0000}"/>
    <cellStyle name="Heading 2 3" xfId="2284" xr:uid="{00000000-0005-0000-0000-0000FB1C0000}"/>
    <cellStyle name="Heading 2 4" xfId="2285" xr:uid="{00000000-0005-0000-0000-0000FC1C0000}"/>
    <cellStyle name="Heading 2 5" xfId="2286" xr:uid="{00000000-0005-0000-0000-0000FD1C0000}"/>
    <cellStyle name="Heading 2 6" xfId="2287" xr:uid="{00000000-0005-0000-0000-0000FE1C0000}"/>
    <cellStyle name="Heading 3 10" xfId="9183" xr:uid="{00000000-0005-0000-0000-0000FF1C0000}"/>
    <cellStyle name="Heading 3 11" xfId="56" xr:uid="{00000000-0005-0000-0000-0000001D0000}"/>
    <cellStyle name="Heading 3 2" xfId="181" xr:uid="{00000000-0005-0000-0000-0000011D0000}"/>
    <cellStyle name="Heading 3 3" xfId="186" xr:uid="{00000000-0005-0000-0000-0000021D0000}"/>
    <cellStyle name="Heading 3 3 2" xfId="3615" xr:uid="{00000000-0005-0000-0000-0000031D0000}"/>
    <cellStyle name="Heading 3 3 3" xfId="2288" xr:uid="{00000000-0005-0000-0000-0000041D0000}"/>
    <cellStyle name="Heading 3 4" xfId="2289" xr:uid="{00000000-0005-0000-0000-0000051D0000}"/>
    <cellStyle name="Heading 3 5" xfId="2290" xr:uid="{00000000-0005-0000-0000-0000061D0000}"/>
    <cellStyle name="Heading 3 6" xfId="2291" xr:uid="{00000000-0005-0000-0000-0000071D0000}"/>
    <cellStyle name="Heading 3 7" xfId="3529" xr:uid="{00000000-0005-0000-0000-0000081D0000}"/>
    <cellStyle name="Heading 3 8" xfId="3650" xr:uid="{00000000-0005-0000-0000-0000091D0000}"/>
    <cellStyle name="Heading 3 9" xfId="6055" xr:uid="{00000000-0005-0000-0000-00000A1D0000}"/>
    <cellStyle name="Heading 4 2" xfId="2292" xr:uid="{00000000-0005-0000-0000-00000B1D0000}"/>
    <cellStyle name="Heading 4 3" xfId="2293" xr:uid="{00000000-0005-0000-0000-00000C1D0000}"/>
    <cellStyle name="Heading 4 4" xfId="2294" xr:uid="{00000000-0005-0000-0000-00000D1D0000}"/>
    <cellStyle name="Heading 4 5" xfId="2295" xr:uid="{00000000-0005-0000-0000-00000E1D0000}"/>
    <cellStyle name="Heading 4 6" xfId="2296" xr:uid="{00000000-0005-0000-0000-00000F1D0000}"/>
    <cellStyle name="Heading No Underline" xfId="2297" xr:uid="{00000000-0005-0000-0000-0000101D0000}"/>
    <cellStyle name="Heading No Underline 2" xfId="2298" xr:uid="{00000000-0005-0000-0000-0000111D0000}"/>
    <cellStyle name="Heading No Underline 3" xfId="2299" xr:uid="{00000000-0005-0000-0000-0000121D0000}"/>
    <cellStyle name="Heading With Underline" xfId="2300" xr:uid="{00000000-0005-0000-0000-0000131D0000}"/>
    <cellStyle name="Heading With Underline 2" xfId="2301" xr:uid="{00000000-0005-0000-0000-0000141D0000}"/>
    <cellStyle name="Heading With Underline 3" xfId="2302" xr:uid="{00000000-0005-0000-0000-0000151D0000}"/>
    <cellStyle name="HNU" xfId="2303" xr:uid="{00000000-0005-0000-0000-0000161D0000}"/>
    <cellStyle name="Hyperlink 2" xfId="117" xr:uid="{00000000-0005-0000-0000-0000171D0000}"/>
    <cellStyle name="Hyperlink 2 2" xfId="118" xr:uid="{00000000-0005-0000-0000-0000181D0000}"/>
    <cellStyle name="Hyperlink 2 3" xfId="3576" xr:uid="{00000000-0005-0000-0000-0000191D0000}"/>
    <cellStyle name="Hyperlink 2 4" xfId="2304" xr:uid="{00000000-0005-0000-0000-00001A1D0000}"/>
    <cellStyle name="Hyperlink 3" xfId="119" xr:uid="{00000000-0005-0000-0000-00001B1D0000}"/>
    <cellStyle name="Hyperlink_Book8" xfId="21713" xr:uid="{00000000-0005-0000-0000-00001C1D0000}"/>
    <cellStyle name="Input 2" xfId="2305" xr:uid="{00000000-0005-0000-0000-00001D1D0000}"/>
    <cellStyle name="Input 3" xfId="2306" xr:uid="{00000000-0005-0000-0000-00001E1D0000}"/>
    <cellStyle name="Input 4" xfId="2307" xr:uid="{00000000-0005-0000-0000-00001F1D0000}"/>
    <cellStyle name="Input 5" xfId="2308" xr:uid="{00000000-0005-0000-0000-0000201D0000}"/>
    <cellStyle name="Input 5 2" xfId="4450" xr:uid="{00000000-0005-0000-0000-0000211D0000}"/>
    <cellStyle name="Input 5 2 2" xfId="6047" xr:uid="{00000000-0005-0000-0000-0000221D0000}"/>
    <cellStyle name="Input 5 3" xfId="4449" xr:uid="{00000000-0005-0000-0000-0000231D0000}"/>
    <cellStyle name="Input 5 3 2" xfId="5131" xr:uid="{00000000-0005-0000-0000-0000241D0000}"/>
    <cellStyle name="Input 5 4" xfId="4487" xr:uid="{00000000-0005-0000-0000-0000251D0000}"/>
    <cellStyle name="Input 5 4 2" xfId="5241" xr:uid="{00000000-0005-0000-0000-0000261D0000}"/>
    <cellStyle name="Input 5 5" xfId="4448" xr:uid="{00000000-0005-0000-0000-0000271D0000}"/>
    <cellStyle name="Input 5 5 2" xfId="6048" xr:uid="{00000000-0005-0000-0000-0000281D0000}"/>
    <cellStyle name="Input 5 6" xfId="6051" xr:uid="{00000000-0005-0000-0000-0000291D0000}"/>
    <cellStyle name="Input Cells_EXTERNAL" xfId="21714" xr:uid="{00000000-0005-0000-0000-00002A1D0000}"/>
    <cellStyle name="input highlight" xfId="2309" xr:uid="{00000000-0005-0000-0000-00002B1D0000}"/>
    <cellStyle name="input highlight 2" xfId="2310" xr:uid="{00000000-0005-0000-0000-00002C1D0000}"/>
    <cellStyle name="LineItemPrompt" xfId="120" xr:uid="{00000000-0005-0000-0000-00002D1D0000}"/>
    <cellStyle name="LineItemValue" xfId="121" xr:uid="{00000000-0005-0000-0000-00002E1D0000}"/>
    <cellStyle name="Linked Cell 2" xfId="2311" xr:uid="{00000000-0005-0000-0000-00002F1D0000}"/>
    <cellStyle name="Linked Cell 3" xfId="2312" xr:uid="{00000000-0005-0000-0000-0000301D0000}"/>
    <cellStyle name="Linked Cell 4" xfId="2313" xr:uid="{00000000-0005-0000-0000-0000311D0000}"/>
    <cellStyle name="Linked Cell 5" xfId="2314" xr:uid="{00000000-0005-0000-0000-0000321D0000}"/>
    <cellStyle name="Manual-Input" xfId="122" xr:uid="{00000000-0005-0000-0000-0000331D0000}"/>
    <cellStyle name="MonthHeader" xfId="183" xr:uid="{00000000-0005-0000-0000-0000341D0000}"/>
    <cellStyle name="Neutral 2" xfId="2315" xr:uid="{00000000-0005-0000-0000-0000351D0000}"/>
    <cellStyle name="Neutral 3" xfId="2316" xr:uid="{00000000-0005-0000-0000-0000361D0000}"/>
    <cellStyle name="Neutral 4" xfId="2317" xr:uid="{00000000-0005-0000-0000-0000371D0000}"/>
    <cellStyle name="Neutral 5" xfId="2318" xr:uid="{00000000-0005-0000-0000-0000381D0000}"/>
    <cellStyle name="Normal" xfId="0" builtinId="0"/>
    <cellStyle name="Normal 10" xfId="44" xr:uid="{00000000-0005-0000-0000-00003A1D0000}"/>
    <cellStyle name="Normal 10 10" xfId="9156" xr:uid="{00000000-0005-0000-0000-00003B1D0000}"/>
    <cellStyle name="Normal 10 11" xfId="123" xr:uid="{00000000-0005-0000-0000-00003C1D0000}"/>
    <cellStyle name="Normal 10 2" xfId="2319" xr:uid="{00000000-0005-0000-0000-00003D1D0000}"/>
    <cellStyle name="Normal 10 2 2" xfId="2320" xr:uid="{00000000-0005-0000-0000-00003E1D0000}"/>
    <cellStyle name="Normal 10 2 2 2" xfId="2321" xr:uid="{00000000-0005-0000-0000-00003F1D0000}"/>
    <cellStyle name="Normal 10 2 3" xfId="2322" xr:uid="{00000000-0005-0000-0000-0000401D0000}"/>
    <cellStyle name="Normal 10 3" xfId="2323" xr:uid="{00000000-0005-0000-0000-0000411D0000}"/>
    <cellStyle name="Normal 10 3 10" xfId="15552" xr:uid="{00000000-0005-0000-0000-0000421D0000}"/>
    <cellStyle name="Normal 10 3 2" xfId="2324" xr:uid="{00000000-0005-0000-0000-0000431D0000}"/>
    <cellStyle name="Normal 10 3 2 2" xfId="2325" xr:uid="{00000000-0005-0000-0000-0000441D0000}"/>
    <cellStyle name="Normal 10 3 2 2 2" xfId="2326" xr:uid="{00000000-0005-0000-0000-0000451D0000}"/>
    <cellStyle name="Normal 10 3 2 2 2 2" xfId="3868" xr:uid="{00000000-0005-0000-0000-0000461D0000}"/>
    <cellStyle name="Normal 10 3 2 2 2 2 2" xfId="5493" xr:uid="{00000000-0005-0000-0000-0000471D0000}"/>
    <cellStyle name="Normal 10 3 2 2 2 2 2 2" xfId="8579" xr:uid="{00000000-0005-0000-0000-0000481D0000}"/>
    <cellStyle name="Normal 10 3 2 2 2 2 2 2 2" xfId="14772" xr:uid="{00000000-0005-0000-0000-0000491D0000}"/>
    <cellStyle name="Normal 10 3 2 2 2 2 2 2 3" xfId="20924" xr:uid="{00000000-0005-0000-0000-00004A1D0000}"/>
    <cellStyle name="Normal 10 3 2 2 2 2 2 3" xfId="11706" xr:uid="{00000000-0005-0000-0000-00004B1D0000}"/>
    <cellStyle name="Normal 10 3 2 2 2 2 2 4" xfId="17858" xr:uid="{00000000-0005-0000-0000-00004C1D0000}"/>
    <cellStyle name="Normal 10 3 2 2 2 2 3" xfId="7044" xr:uid="{00000000-0005-0000-0000-00004D1D0000}"/>
    <cellStyle name="Normal 10 3 2 2 2 2 3 2" xfId="13238" xr:uid="{00000000-0005-0000-0000-00004E1D0000}"/>
    <cellStyle name="Normal 10 3 2 2 2 2 3 3" xfId="19390" xr:uid="{00000000-0005-0000-0000-00004F1D0000}"/>
    <cellStyle name="Normal 10 3 2 2 2 2 4" xfId="10172" xr:uid="{00000000-0005-0000-0000-0000501D0000}"/>
    <cellStyle name="Normal 10 3 2 2 2 2 5" xfId="16324" xr:uid="{00000000-0005-0000-0000-0000511D0000}"/>
    <cellStyle name="Normal 10 3 2 2 2 3" xfId="4710" xr:uid="{00000000-0005-0000-0000-0000521D0000}"/>
    <cellStyle name="Normal 10 3 2 2 2 3 2" xfId="7810" xr:uid="{00000000-0005-0000-0000-0000531D0000}"/>
    <cellStyle name="Normal 10 3 2 2 2 3 2 2" xfId="14003" xr:uid="{00000000-0005-0000-0000-0000541D0000}"/>
    <cellStyle name="Normal 10 3 2 2 2 3 2 3" xfId="20155" xr:uid="{00000000-0005-0000-0000-0000551D0000}"/>
    <cellStyle name="Normal 10 3 2 2 2 3 3" xfId="10937" xr:uid="{00000000-0005-0000-0000-0000561D0000}"/>
    <cellStyle name="Normal 10 3 2 2 2 3 4" xfId="17089" xr:uid="{00000000-0005-0000-0000-0000571D0000}"/>
    <cellStyle name="Normal 10 3 2 2 2 4" xfId="6275" xr:uid="{00000000-0005-0000-0000-0000581D0000}"/>
    <cellStyle name="Normal 10 3 2 2 2 4 2" xfId="12469" xr:uid="{00000000-0005-0000-0000-0000591D0000}"/>
    <cellStyle name="Normal 10 3 2 2 2 4 3" xfId="18621" xr:uid="{00000000-0005-0000-0000-00005A1D0000}"/>
    <cellStyle name="Normal 10 3 2 2 2 5" xfId="9403" xr:uid="{00000000-0005-0000-0000-00005B1D0000}"/>
    <cellStyle name="Normal 10 3 2 2 2 6" xfId="15555" xr:uid="{00000000-0005-0000-0000-00005C1D0000}"/>
    <cellStyle name="Normal 10 3 2 2 3" xfId="3867" xr:uid="{00000000-0005-0000-0000-00005D1D0000}"/>
    <cellStyle name="Normal 10 3 2 2 3 2" xfId="5492" xr:uid="{00000000-0005-0000-0000-00005E1D0000}"/>
    <cellStyle name="Normal 10 3 2 2 3 2 2" xfId="8578" xr:uid="{00000000-0005-0000-0000-00005F1D0000}"/>
    <cellStyle name="Normal 10 3 2 2 3 2 2 2" xfId="14771" xr:uid="{00000000-0005-0000-0000-0000601D0000}"/>
    <cellStyle name="Normal 10 3 2 2 3 2 2 3" xfId="20923" xr:uid="{00000000-0005-0000-0000-0000611D0000}"/>
    <cellStyle name="Normal 10 3 2 2 3 2 3" xfId="11705" xr:uid="{00000000-0005-0000-0000-0000621D0000}"/>
    <cellStyle name="Normal 10 3 2 2 3 2 4" xfId="17857" xr:uid="{00000000-0005-0000-0000-0000631D0000}"/>
    <cellStyle name="Normal 10 3 2 2 3 3" xfId="7043" xr:uid="{00000000-0005-0000-0000-0000641D0000}"/>
    <cellStyle name="Normal 10 3 2 2 3 3 2" xfId="13237" xr:uid="{00000000-0005-0000-0000-0000651D0000}"/>
    <cellStyle name="Normal 10 3 2 2 3 3 3" xfId="19389" xr:uid="{00000000-0005-0000-0000-0000661D0000}"/>
    <cellStyle name="Normal 10 3 2 2 3 4" xfId="10171" xr:uid="{00000000-0005-0000-0000-0000671D0000}"/>
    <cellStyle name="Normal 10 3 2 2 3 5" xfId="16323" xr:uid="{00000000-0005-0000-0000-0000681D0000}"/>
    <cellStyle name="Normal 10 3 2 2 4" xfId="4709" xr:uid="{00000000-0005-0000-0000-0000691D0000}"/>
    <cellStyle name="Normal 10 3 2 2 4 2" xfId="7809" xr:uid="{00000000-0005-0000-0000-00006A1D0000}"/>
    <cellStyle name="Normal 10 3 2 2 4 2 2" xfId="14002" xr:uid="{00000000-0005-0000-0000-00006B1D0000}"/>
    <cellStyle name="Normal 10 3 2 2 4 2 3" xfId="20154" xr:uid="{00000000-0005-0000-0000-00006C1D0000}"/>
    <cellStyle name="Normal 10 3 2 2 4 3" xfId="10936" xr:uid="{00000000-0005-0000-0000-00006D1D0000}"/>
    <cellStyle name="Normal 10 3 2 2 4 4" xfId="17088" xr:uid="{00000000-0005-0000-0000-00006E1D0000}"/>
    <cellStyle name="Normal 10 3 2 2 5" xfId="6274" xr:uid="{00000000-0005-0000-0000-00006F1D0000}"/>
    <cellStyle name="Normal 10 3 2 2 5 2" xfId="12468" xr:uid="{00000000-0005-0000-0000-0000701D0000}"/>
    <cellStyle name="Normal 10 3 2 2 5 3" xfId="18620" xr:uid="{00000000-0005-0000-0000-0000711D0000}"/>
    <cellStyle name="Normal 10 3 2 2 6" xfId="9402" xr:uid="{00000000-0005-0000-0000-0000721D0000}"/>
    <cellStyle name="Normal 10 3 2 2 7" xfId="15554" xr:uid="{00000000-0005-0000-0000-0000731D0000}"/>
    <cellStyle name="Normal 10 3 2 3" xfId="2327" xr:uid="{00000000-0005-0000-0000-0000741D0000}"/>
    <cellStyle name="Normal 10 3 2 3 2" xfId="2328" xr:uid="{00000000-0005-0000-0000-0000751D0000}"/>
    <cellStyle name="Normal 10 3 2 3 2 2" xfId="3870" xr:uid="{00000000-0005-0000-0000-0000761D0000}"/>
    <cellStyle name="Normal 10 3 2 3 2 2 2" xfId="5495" xr:uid="{00000000-0005-0000-0000-0000771D0000}"/>
    <cellStyle name="Normal 10 3 2 3 2 2 2 2" xfId="8581" xr:uid="{00000000-0005-0000-0000-0000781D0000}"/>
    <cellStyle name="Normal 10 3 2 3 2 2 2 2 2" xfId="14774" xr:uid="{00000000-0005-0000-0000-0000791D0000}"/>
    <cellStyle name="Normal 10 3 2 3 2 2 2 2 3" xfId="20926" xr:uid="{00000000-0005-0000-0000-00007A1D0000}"/>
    <cellStyle name="Normal 10 3 2 3 2 2 2 3" xfId="11708" xr:uid="{00000000-0005-0000-0000-00007B1D0000}"/>
    <cellStyle name="Normal 10 3 2 3 2 2 2 4" xfId="17860" xr:uid="{00000000-0005-0000-0000-00007C1D0000}"/>
    <cellStyle name="Normal 10 3 2 3 2 2 3" xfId="7046" xr:uid="{00000000-0005-0000-0000-00007D1D0000}"/>
    <cellStyle name="Normal 10 3 2 3 2 2 3 2" xfId="13240" xr:uid="{00000000-0005-0000-0000-00007E1D0000}"/>
    <cellStyle name="Normal 10 3 2 3 2 2 3 3" xfId="19392" xr:uid="{00000000-0005-0000-0000-00007F1D0000}"/>
    <cellStyle name="Normal 10 3 2 3 2 2 4" xfId="10174" xr:uid="{00000000-0005-0000-0000-0000801D0000}"/>
    <cellStyle name="Normal 10 3 2 3 2 2 5" xfId="16326" xr:uid="{00000000-0005-0000-0000-0000811D0000}"/>
    <cellStyle name="Normal 10 3 2 3 2 3" xfId="4712" xr:uid="{00000000-0005-0000-0000-0000821D0000}"/>
    <cellStyle name="Normal 10 3 2 3 2 3 2" xfId="7812" xr:uid="{00000000-0005-0000-0000-0000831D0000}"/>
    <cellStyle name="Normal 10 3 2 3 2 3 2 2" xfId="14005" xr:uid="{00000000-0005-0000-0000-0000841D0000}"/>
    <cellStyle name="Normal 10 3 2 3 2 3 2 3" xfId="20157" xr:uid="{00000000-0005-0000-0000-0000851D0000}"/>
    <cellStyle name="Normal 10 3 2 3 2 3 3" xfId="10939" xr:uid="{00000000-0005-0000-0000-0000861D0000}"/>
    <cellStyle name="Normal 10 3 2 3 2 3 4" xfId="17091" xr:uid="{00000000-0005-0000-0000-0000871D0000}"/>
    <cellStyle name="Normal 10 3 2 3 2 4" xfId="6277" xr:uid="{00000000-0005-0000-0000-0000881D0000}"/>
    <cellStyle name="Normal 10 3 2 3 2 4 2" xfId="12471" xr:uid="{00000000-0005-0000-0000-0000891D0000}"/>
    <cellStyle name="Normal 10 3 2 3 2 4 3" xfId="18623" xr:uid="{00000000-0005-0000-0000-00008A1D0000}"/>
    <cellStyle name="Normal 10 3 2 3 2 5" xfId="9405" xr:uid="{00000000-0005-0000-0000-00008B1D0000}"/>
    <cellStyle name="Normal 10 3 2 3 2 6" xfId="15557" xr:uid="{00000000-0005-0000-0000-00008C1D0000}"/>
    <cellStyle name="Normal 10 3 2 3 3" xfId="3869" xr:uid="{00000000-0005-0000-0000-00008D1D0000}"/>
    <cellStyle name="Normal 10 3 2 3 3 2" xfId="5494" xr:uid="{00000000-0005-0000-0000-00008E1D0000}"/>
    <cellStyle name="Normal 10 3 2 3 3 2 2" xfId="8580" xr:uid="{00000000-0005-0000-0000-00008F1D0000}"/>
    <cellStyle name="Normal 10 3 2 3 3 2 2 2" xfId="14773" xr:uid="{00000000-0005-0000-0000-0000901D0000}"/>
    <cellStyle name="Normal 10 3 2 3 3 2 2 3" xfId="20925" xr:uid="{00000000-0005-0000-0000-0000911D0000}"/>
    <cellStyle name="Normal 10 3 2 3 3 2 3" xfId="11707" xr:uid="{00000000-0005-0000-0000-0000921D0000}"/>
    <cellStyle name="Normal 10 3 2 3 3 2 4" xfId="17859" xr:uid="{00000000-0005-0000-0000-0000931D0000}"/>
    <cellStyle name="Normal 10 3 2 3 3 3" xfId="7045" xr:uid="{00000000-0005-0000-0000-0000941D0000}"/>
    <cellStyle name="Normal 10 3 2 3 3 3 2" xfId="13239" xr:uid="{00000000-0005-0000-0000-0000951D0000}"/>
    <cellStyle name="Normal 10 3 2 3 3 3 3" xfId="19391" xr:uid="{00000000-0005-0000-0000-0000961D0000}"/>
    <cellStyle name="Normal 10 3 2 3 3 4" xfId="10173" xr:uid="{00000000-0005-0000-0000-0000971D0000}"/>
    <cellStyle name="Normal 10 3 2 3 3 5" xfId="16325" xr:uid="{00000000-0005-0000-0000-0000981D0000}"/>
    <cellStyle name="Normal 10 3 2 3 4" xfId="4711" xr:uid="{00000000-0005-0000-0000-0000991D0000}"/>
    <cellStyle name="Normal 10 3 2 3 4 2" xfId="7811" xr:uid="{00000000-0005-0000-0000-00009A1D0000}"/>
    <cellStyle name="Normal 10 3 2 3 4 2 2" xfId="14004" xr:uid="{00000000-0005-0000-0000-00009B1D0000}"/>
    <cellStyle name="Normal 10 3 2 3 4 2 3" xfId="20156" xr:uid="{00000000-0005-0000-0000-00009C1D0000}"/>
    <cellStyle name="Normal 10 3 2 3 4 3" xfId="10938" xr:uid="{00000000-0005-0000-0000-00009D1D0000}"/>
    <cellStyle name="Normal 10 3 2 3 4 4" xfId="17090" xr:uid="{00000000-0005-0000-0000-00009E1D0000}"/>
    <cellStyle name="Normal 10 3 2 3 5" xfId="6276" xr:uid="{00000000-0005-0000-0000-00009F1D0000}"/>
    <cellStyle name="Normal 10 3 2 3 5 2" xfId="12470" xr:uid="{00000000-0005-0000-0000-0000A01D0000}"/>
    <cellStyle name="Normal 10 3 2 3 5 3" xfId="18622" xr:uid="{00000000-0005-0000-0000-0000A11D0000}"/>
    <cellStyle name="Normal 10 3 2 3 6" xfId="9404" xr:uid="{00000000-0005-0000-0000-0000A21D0000}"/>
    <cellStyle name="Normal 10 3 2 3 7" xfId="15556" xr:uid="{00000000-0005-0000-0000-0000A31D0000}"/>
    <cellStyle name="Normal 10 3 2 4" xfId="2329" xr:uid="{00000000-0005-0000-0000-0000A41D0000}"/>
    <cellStyle name="Normal 10 3 2 4 2" xfId="3871" xr:uid="{00000000-0005-0000-0000-0000A51D0000}"/>
    <cellStyle name="Normal 10 3 2 4 2 2" xfId="5496" xr:uid="{00000000-0005-0000-0000-0000A61D0000}"/>
    <cellStyle name="Normal 10 3 2 4 2 2 2" xfId="8582" xr:uid="{00000000-0005-0000-0000-0000A71D0000}"/>
    <cellStyle name="Normal 10 3 2 4 2 2 2 2" xfId="14775" xr:uid="{00000000-0005-0000-0000-0000A81D0000}"/>
    <cellStyle name="Normal 10 3 2 4 2 2 2 3" xfId="20927" xr:uid="{00000000-0005-0000-0000-0000A91D0000}"/>
    <cellStyle name="Normal 10 3 2 4 2 2 3" xfId="11709" xr:uid="{00000000-0005-0000-0000-0000AA1D0000}"/>
    <cellStyle name="Normal 10 3 2 4 2 2 4" xfId="17861" xr:uid="{00000000-0005-0000-0000-0000AB1D0000}"/>
    <cellStyle name="Normal 10 3 2 4 2 3" xfId="7047" xr:uid="{00000000-0005-0000-0000-0000AC1D0000}"/>
    <cellStyle name="Normal 10 3 2 4 2 3 2" xfId="13241" xr:uid="{00000000-0005-0000-0000-0000AD1D0000}"/>
    <cellStyle name="Normal 10 3 2 4 2 3 3" xfId="19393" xr:uid="{00000000-0005-0000-0000-0000AE1D0000}"/>
    <cellStyle name="Normal 10 3 2 4 2 4" xfId="10175" xr:uid="{00000000-0005-0000-0000-0000AF1D0000}"/>
    <cellStyle name="Normal 10 3 2 4 2 5" xfId="16327" xr:uid="{00000000-0005-0000-0000-0000B01D0000}"/>
    <cellStyle name="Normal 10 3 2 4 3" xfId="4713" xr:uid="{00000000-0005-0000-0000-0000B11D0000}"/>
    <cellStyle name="Normal 10 3 2 4 3 2" xfId="7813" xr:uid="{00000000-0005-0000-0000-0000B21D0000}"/>
    <cellStyle name="Normal 10 3 2 4 3 2 2" xfId="14006" xr:uid="{00000000-0005-0000-0000-0000B31D0000}"/>
    <cellStyle name="Normal 10 3 2 4 3 2 3" xfId="20158" xr:uid="{00000000-0005-0000-0000-0000B41D0000}"/>
    <cellStyle name="Normal 10 3 2 4 3 3" xfId="10940" xr:uid="{00000000-0005-0000-0000-0000B51D0000}"/>
    <cellStyle name="Normal 10 3 2 4 3 4" xfId="17092" xr:uid="{00000000-0005-0000-0000-0000B61D0000}"/>
    <cellStyle name="Normal 10 3 2 4 4" xfId="6278" xr:uid="{00000000-0005-0000-0000-0000B71D0000}"/>
    <cellStyle name="Normal 10 3 2 4 4 2" xfId="12472" xr:uid="{00000000-0005-0000-0000-0000B81D0000}"/>
    <cellStyle name="Normal 10 3 2 4 4 3" xfId="18624" xr:uid="{00000000-0005-0000-0000-0000B91D0000}"/>
    <cellStyle name="Normal 10 3 2 4 5" xfId="9406" xr:uid="{00000000-0005-0000-0000-0000BA1D0000}"/>
    <cellStyle name="Normal 10 3 2 4 6" xfId="15558" xr:uid="{00000000-0005-0000-0000-0000BB1D0000}"/>
    <cellStyle name="Normal 10 3 2 5" xfId="3866" xr:uid="{00000000-0005-0000-0000-0000BC1D0000}"/>
    <cellStyle name="Normal 10 3 2 5 2" xfId="5491" xr:uid="{00000000-0005-0000-0000-0000BD1D0000}"/>
    <cellStyle name="Normal 10 3 2 5 2 2" xfId="8577" xr:uid="{00000000-0005-0000-0000-0000BE1D0000}"/>
    <cellStyle name="Normal 10 3 2 5 2 2 2" xfId="14770" xr:uid="{00000000-0005-0000-0000-0000BF1D0000}"/>
    <cellStyle name="Normal 10 3 2 5 2 2 3" xfId="20922" xr:uid="{00000000-0005-0000-0000-0000C01D0000}"/>
    <cellStyle name="Normal 10 3 2 5 2 3" xfId="11704" xr:uid="{00000000-0005-0000-0000-0000C11D0000}"/>
    <cellStyle name="Normal 10 3 2 5 2 4" xfId="17856" xr:uid="{00000000-0005-0000-0000-0000C21D0000}"/>
    <cellStyle name="Normal 10 3 2 5 3" xfId="7042" xr:uid="{00000000-0005-0000-0000-0000C31D0000}"/>
    <cellStyle name="Normal 10 3 2 5 3 2" xfId="13236" xr:uid="{00000000-0005-0000-0000-0000C41D0000}"/>
    <cellStyle name="Normal 10 3 2 5 3 3" xfId="19388" xr:uid="{00000000-0005-0000-0000-0000C51D0000}"/>
    <cellStyle name="Normal 10 3 2 5 4" xfId="10170" xr:uid="{00000000-0005-0000-0000-0000C61D0000}"/>
    <cellStyle name="Normal 10 3 2 5 5" xfId="16322" xr:uid="{00000000-0005-0000-0000-0000C71D0000}"/>
    <cellStyle name="Normal 10 3 2 6" xfId="4708" xr:uid="{00000000-0005-0000-0000-0000C81D0000}"/>
    <cellStyle name="Normal 10 3 2 6 2" xfId="7808" xr:uid="{00000000-0005-0000-0000-0000C91D0000}"/>
    <cellStyle name="Normal 10 3 2 6 2 2" xfId="14001" xr:uid="{00000000-0005-0000-0000-0000CA1D0000}"/>
    <cellStyle name="Normal 10 3 2 6 2 3" xfId="20153" xr:uid="{00000000-0005-0000-0000-0000CB1D0000}"/>
    <cellStyle name="Normal 10 3 2 6 3" xfId="10935" xr:uid="{00000000-0005-0000-0000-0000CC1D0000}"/>
    <cellStyle name="Normal 10 3 2 6 4" xfId="17087" xr:uid="{00000000-0005-0000-0000-0000CD1D0000}"/>
    <cellStyle name="Normal 10 3 2 7" xfId="6273" xr:uid="{00000000-0005-0000-0000-0000CE1D0000}"/>
    <cellStyle name="Normal 10 3 2 7 2" xfId="12467" xr:uid="{00000000-0005-0000-0000-0000CF1D0000}"/>
    <cellStyle name="Normal 10 3 2 7 3" xfId="18619" xr:uid="{00000000-0005-0000-0000-0000D01D0000}"/>
    <cellStyle name="Normal 10 3 2 8" xfId="9401" xr:uid="{00000000-0005-0000-0000-0000D11D0000}"/>
    <cellStyle name="Normal 10 3 2 9" xfId="15553" xr:uid="{00000000-0005-0000-0000-0000D21D0000}"/>
    <cellStyle name="Normal 10 3 3" xfId="2330" xr:uid="{00000000-0005-0000-0000-0000D31D0000}"/>
    <cellStyle name="Normal 10 3 3 2" xfId="2331" xr:uid="{00000000-0005-0000-0000-0000D41D0000}"/>
    <cellStyle name="Normal 10 3 3 2 2" xfId="3873" xr:uid="{00000000-0005-0000-0000-0000D51D0000}"/>
    <cellStyle name="Normal 10 3 3 2 2 2" xfId="5498" xr:uid="{00000000-0005-0000-0000-0000D61D0000}"/>
    <cellStyle name="Normal 10 3 3 2 2 2 2" xfId="8584" xr:uid="{00000000-0005-0000-0000-0000D71D0000}"/>
    <cellStyle name="Normal 10 3 3 2 2 2 2 2" xfId="14777" xr:uid="{00000000-0005-0000-0000-0000D81D0000}"/>
    <cellStyle name="Normal 10 3 3 2 2 2 2 3" xfId="20929" xr:uid="{00000000-0005-0000-0000-0000D91D0000}"/>
    <cellStyle name="Normal 10 3 3 2 2 2 3" xfId="11711" xr:uid="{00000000-0005-0000-0000-0000DA1D0000}"/>
    <cellStyle name="Normal 10 3 3 2 2 2 4" xfId="17863" xr:uid="{00000000-0005-0000-0000-0000DB1D0000}"/>
    <cellStyle name="Normal 10 3 3 2 2 3" xfId="7049" xr:uid="{00000000-0005-0000-0000-0000DC1D0000}"/>
    <cellStyle name="Normal 10 3 3 2 2 3 2" xfId="13243" xr:uid="{00000000-0005-0000-0000-0000DD1D0000}"/>
    <cellStyle name="Normal 10 3 3 2 2 3 3" xfId="19395" xr:uid="{00000000-0005-0000-0000-0000DE1D0000}"/>
    <cellStyle name="Normal 10 3 3 2 2 4" xfId="10177" xr:uid="{00000000-0005-0000-0000-0000DF1D0000}"/>
    <cellStyle name="Normal 10 3 3 2 2 5" xfId="16329" xr:uid="{00000000-0005-0000-0000-0000E01D0000}"/>
    <cellStyle name="Normal 10 3 3 2 3" xfId="4715" xr:uid="{00000000-0005-0000-0000-0000E11D0000}"/>
    <cellStyle name="Normal 10 3 3 2 3 2" xfId="7815" xr:uid="{00000000-0005-0000-0000-0000E21D0000}"/>
    <cellStyle name="Normal 10 3 3 2 3 2 2" xfId="14008" xr:uid="{00000000-0005-0000-0000-0000E31D0000}"/>
    <cellStyle name="Normal 10 3 3 2 3 2 3" xfId="20160" xr:uid="{00000000-0005-0000-0000-0000E41D0000}"/>
    <cellStyle name="Normal 10 3 3 2 3 3" xfId="10942" xr:uid="{00000000-0005-0000-0000-0000E51D0000}"/>
    <cellStyle name="Normal 10 3 3 2 3 4" xfId="17094" xr:uid="{00000000-0005-0000-0000-0000E61D0000}"/>
    <cellStyle name="Normal 10 3 3 2 4" xfId="6280" xr:uid="{00000000-0005-0000-0000-0000E71D0000}"/>
    <cellStyle name="Normal 10 3 3 2 4 2" xfId="12474" xr:uid="{00000000-0005-0000-0000-0000E81D0000}"/>
    <cellStyle name="Normal 10 3 3 2 4 3" xfId="18626" xr:uid="{00000000-0005-0000-0000-0000E91D0000}"/>
    <cellStyle name="Normal 10 3 3 2 5" xfId="9408" xr:uid="{00000000-0005-0000-0000-0000EA1D0000}"/>
    <cellStyle name="Normal 10 3 3 2 6" xfId="15560" xr:uid="{00000000-0005-0000-0000-0000EB1D0000}"/>
    <cellStyle name="Normal 10 3 3 3" xfId="3872" xr:uid="{00000000-0005-0000-0000-0000EC1D0000}"/>
    <cellStyle name="Normal 10 3 3 3 2" xfId="5497" xr:uid="{00000000-0005-0000-0000-0000ED1D0000}"/>
    <cellStyle name="Normal 10 3 3 3 2 2" xfId="8583" xr:uid="{00000000-0005-0000-0000-0000EE1D0000}"/>
    <cellStyle name="Normal 10 3 3 3 2 2 2" xfId="14776" xr:uid="{00000000-0005-0000-0000-0000EF1D0000}"/>
    <cellStyle name="Normal 10 3 3 3 2 2 3" xfId="20928" xr:uid="{00000000-0005-0000-0000-0000F01D0000}"/>
    <cellStyle name="Normal 10 3 3 3 2 3" xfId="11710" xr:uid="{00000000-0005-0000-0000-0000F11D0000}"/>
    <cellStyle name="Normal 10 3 3 3 2 4" xfId="17862" xr:uid="{00000000-0005-0000-0000-0000F21D0000}"/>
    <cellStyle name="Normal 10 3 3 3 3" xfId="7048" xr:uid="{00000000-0005-0000-0000-0000F31D0000}"/>
    <cellStyle name="Normal 10 3 3 3 3 2" xfId="13242" xr:uid="{00000000-0005-0000-0000-0000F41D0000}"/>
    <cellStyle name="Normal 10 3 3 3 3 3" xfId="19394" xr:uid="{00000000-0005-0000-0000-0000F51D0000}"/>
    <cellStyle name="Normal 10 3 3 3 4" xfId="10176" xr:uid="{00000000-0005-0000-0000-0000F61D0000}"/>
    <cellStyle name="Normal 10 3 3 3 5" xfId="16328" xr:uid="{00000000-0005-0000-0000-0000F71D0000}"/>
    <cellStyle name="Normal 10 3 3 4" xfId="4714" xr:uid="{00000000-0005-0000-0000-0000F81D0000}"/>
    <cellStyle name="Normal 10 3 3 4 2" xfId="7814" xr:uid="{00000000-0005-0000-0000-0000F91D0000}"/>
    <cellStyle name="Normal 10 3 3 4 2 2" xfId="14007" xr:uid="{00000000-0005-0000-0000-0000FA1D0000}"/>
    <cellStyle name="Normal 10 3 3 4 2 3" xfId="20159" xr:uid="{00000000-0005-0000-0000-0000FB1D0000}"/>
    <cellStyle name="Normal 10 3 3 4 3" xfId="10941" xr:uid="{00000000-0005-0000-0000-0000FC1D0000}"/>
    <cellStyle name="Normal 10 3 3 4 4" xfId="17093" xr:uid="{00000000-0005-0000-0000-0000FD1D0000}"/>
    <cellStyle name="Normal 10 3 3 5" xfId="6279" xr:uid="{00000000-0005-0000-0000-0000FE1D0000}"/>
    <cellStyle name="Normal 10 3 3 5 2" xfId="12473" xr:uid="{00000000-0005-0000-0000-0000FF1D0000}"/>
    <cellStyle name="Normal 10 3 3 5 3" xfId="18625" xr:uid="{00000000-0005-0000-0000-0000001E0000}"/>
    <cellStyle name="Normal 10 3 3 6" xfId="9407" xr:uid="{00000000-0005-0000-0000-0000011E0000}"/>
    <cellStyle name="Normal 10 3 3 7" xfId="15559" xr:uid="{00000000-0005-0000-0000-0000021E0000}"/>
    <cellStyle name="Normal 10 3 4" xfId="2332" xr:uid="{00000000-0005-0000-0000-0000031E0000}"/>
    <cellStyle name="Normal 10 3 4 2" xfId="2333" xr:uid="{00000000-0005-0000-0000-0000041E0000}"/>
    <cellStyle name="Normal 10 3 4 2 2" xfId="3875" xr:uid="{00000000-0005-0000-0000-0000051E0000}"/>
    <cellStyle name="Normal 10 3 4 2 2 2" xfId="5500" xr:uid="{00000000-0005-0000-0000-0000061E0000}"/>
    <cellStyle name="Normal 10 3 4 2 2 2 2" xfId="8586" xr:uid="{00000000-0005-0000-0000-0000071E0000}"/>
    <cellStyle name="Normal 10 3 4 2 2 2 2 2" xfId="14779" xr:uid="{00000000-0005-0000-0000-0000081E0000}"/>
    <cellStyle name="Normal 10 3 4 2 2 2 2 3" xfId="20931" xr:uid="{00000000-0005-0000-0000-0000091E0000}"/>
    <cellStyle name="Normal 10 3 4 2 2 2 3" xfId="11713" xr:uid="{00000000-0005-0000-0000-00000A1E0000}"/>
    <cellStyle name="Normal 10 3 4 2 2 2 4" xfId="17865" xr:uid="{00000000-0005-0000-0000-00000B1E0000}"/>
    <cellStyle name="Normal 10 3 4 2 2 3" xfId="7051" xr:uid="{00000000-0005-0000-0000-00000C1E0000}"/>
    <cellStyle name="Normal 10 3 4 2 2 3 2" xfId="13245" xr:uid="{00000000-0005-0000-0000-00000D1E0000}"/>
    <cellStyle name="Normal 10 3 4 2 2 3 3" xfId="19397" xr:uid="{00000000-0005-0000-0000-00000E1E0000}"/>
    <cellStyle name="Normal 10 3 4 2 2 4" xfId="10179" xr:uid="{00000000-0005-0000-0000-00000F1E0000}"/>
    <cellStyle name="Normal 10 3 4 2 2 5" xfId="16331" xr:uid="{00000000-0005-0000-0000-0000101E0000}"/>
    <cellStyle name="Normal 10 3 4 2 3" xfId="4717" xr:uid="{00000000-0005-0000-0000-0000111E0000}"/>
    <cellStyle name="Normal 10 3 4 2 3 2" xfId="7817" xr:uid="{00000000-0005-0000-0000-0000121E0000}"/>
    <cellStyle name="Normal 10 3 4 2 3 2 2" xfId="14010" xr:uid="{00000000-0005-0000-0000-0000131E0000}"/>
    <cellStyle name="Normal 10 3 4 2 3 2 3" xfId="20162" xr:uid="{00000000-0005-0000-0000-0000141E0000}"/>
    <cellStyle name="Normal 10 3 4 2 3 3" xfId="10944" xr:uid="{00000000-0005-0000-0000-0000151E0000}"/>
    <cellStyle name="Normal 10 3 4 2 3 4" xfId="17096" xr:uid="{00000000-0005-0000-0000-0000161E0000}"/>
    <cellStyle name="Normal 10 3 4 2 4" xfId="6282" xr:uid="{00000000-0005-0000-0000-0000171E0000}"/>
    <cellStyle name="Normal 10 3 4 2 4 2" xfId="12476" xr:uid="{00000000-0005-0000-0000-0000181E0000}"/>
    <cellStyle name="Normal 10 3 4 2 4 3" xfId="18628" xr:uid="{00000000-0005-0000-0000-0000191E0000}"/>
    <cellStyle name="Normal 10 3 4 2 5" xfId="9410" xr:uid="{00000000-0005-0000-0000-00001A1E0000}"/>
    <cellStyle name="Normal 10 3 4 2 6" xfId="15562" xr:uid="{00000000-0005-0000-0000-00001B1E0000}"/>
    <cellStyle name="Normal 10 3 4 3" xfId="3874" xr:uid="{00000000-0005-0000-0000-00001C1E0000}"/>
    <cellStyle name="Normal 10 3 4 3 2" xfId="5499" xr:uid="{00000000-0005-0000-0000-00001D1E0000}"/>
    <cellStyle name="Normal 10 3 4 3 2 2" xfId="8585" xr:uid="{00000000-0005-0000-0000-00001E1E0000}"/>
    <cellStyle name="Normal 10 3 4 3 2 2 2" xfId="14778" xr:uid="{00000000-0005-0000-0000-00001F1E0000}"/>
    <cellStyle name="Normal 10 3 4 3 2 2 3" xfId="20930" xr:uid="{00000000-0005-0000-0000-0000201E0000}"/>
    <cellStyle name="Normal 10 3 4 3 2 3" xfId="11712" xr:uid="{00000000-0005-0000-0000-0000211E0000}"/>
    <cellStyle name="Normal 10 3 4 3 2 4" xfId="17864" xr:uid="{00000000-0005-0000-0000-0000221E0000}"/>
    <cellStyle name="Normal 10 3 4 3 3" xfId="7050" xr:uid="{00000000-0005-0000-0000-0000231E0000}"/>
    <cellStyle name="Normal 10 3 4 3 3 2" xfId="13244" xr:uid="{00000000-0005-0000-0000-0000241E0000}"/>
    <cellStyle name="Normal 10 3 4 3 3 3" xfId="19396" xr:uid="{00000000-0005-0000-0000-0000251E0000}"/>
    <cellStyle name="Normal 10 3 4 3 4" xfId="10178" xr:uid="{00000000-0005-0000-0000-0000261E0000}"/>
    <cellStyle name="Normal 10 3 4 3 5" xfId="16330" xr:uid="{00000000-0005-0000-0000-0000271E0000}"/>
    <cellStyle name="Normal 10 3 4 4" xfId="4716" xr:uid="{00000000-0005-0000-0000-0000281E0000}"/>
    <cellStyle name="Normal 10 3 4 4 2" xfId="7816" xr:uid="{00000000-0005-0000-0000-0000291E0000}"/>
    <cellStyle name="Normal 10 3 4 4 2 2" xfId="14009" xr:uid="{00000000-0005-0000-0000-00002A1E0000}"/>
    <cellStyle name="Normal 10 3 4 4 2 3" xfId="20161" xr:uid="{00000000-0005-0000-0000-00002B1E0000}"/>
    <cellStyle name="Normal 10 3 4 4 3" xfId="10943" xr:uid="{00000000-0005-0000-0000-00002C1E0000}"/>
    <cellStyle name="Normal 10 3 4 4 4" xfId="17095" xr:uid="{00000000-0005-0000-0000-00002D1E0000}"/>
    <cellStyle name="Normal 10 3 4 5" xfId="6281" xr:uid="{00000000-0005-0000-0000-00002E1E0000}"/>
    <cellStyle name="Normal 10 3 4 5 2" xfId="12475" xr:uid="{00000000-0005-0000-0000-00002F1E0000}"/>
    <cellStyle name="Normal 10 3 4 5 3" xfId="18627" xr:uid="{00000000-0005-0000-0000-0000301E0000}"/>
    <cellStyle name="Normal 10 3 4 6" xfId="9409" xr:uid="{00000000-0005-0000-0000-0000311E0000}"/>
    <cellStyle name="Normal 10 3 4 7" xfId="15561" xr:uid="{00000000-0005-0000-0000-0000321E0000}"/>
    <cellStyle name="Normal 10 3 5" xfId="2334" xr:uid="{00000000-0005-0000-0000-0000331E0000}"/>
    <cellStyle name="Normal 10 3 5 2" xfId="3876" xr:uid="{00000000-0005-0000-0000-0000341E0000}"/>
    <cellStyle name="Normal 10 3 5 2 2" xfId="5501" xr:uid="{00000000-0005-0000-0000-0000351E0000}"/>
    <cellStyle name="Normal 10 3 5 2 2 2" xfId="8587" xr:uid="{00000000-0005-0000-0000-0000361E0000}"/>
    <cellStyle name="Normal 10 3 5 2 2 2 2" xfId="14780" xr:uid="{00000000-0005-0000-0000-0000371E0000}"/>
    <cellStyle name="Normal 10 3 5 2 2 2 3" xfId="20932" xr:uid="{00000000-0005-0000-0000-0000381E0000}"/>
    <cellStyle name="Normal 10 3 5 2 2 3" xfId="11714" xr:uid="{00000000-0005-0000-0000-0000391E0000}"/>
    <cellStyle name="Normal 10 3 5 2 2 4" xfId="17866" xr:uid="{00000000-0005-0000-0000-00003A1E0000}"/>
    <cellStyle name="Normal 10 3 5 2 3" xfId="7052" xr:uid="{00000000-0005-0000-0000-00003B1E0000}"/>
    <cellStyle name="Normal 10 3 5 2 3 2" xfId="13246" xr:uid="{00000000-0005-0000-0000-00003C1E0000}"/>
    <cellStyle name="Normal 10 3 5 2 3 3" xfId="19398" xr:uid="{00000000-0005-0000-0000-00003D1E0000}"/>
    <cellStyle name="Normal 10 3 5 2 4" xfId="10180" xr:uid="{00000000-0005-0000-0000-00003E1E0000}"/>
    <cellStyle name="Normal 10 3 5 2 5" xfId="16332" xr:uid="{00000000-0005-0000-0000-00003F1E0000}"/>
    <cellStyle name="Normal 10 3 5 3" xfId="4718" xr:uid="{00000000-0005-0000-0000-0000401E0000}"/>
    <cellStyle name="Normal 10 3 5 3 2" xfId="7818" xr:uid="{00000000-0005-0000-0000-0000411E0000}"/>
    <cellStyle name="Normal 10 3 5 3 2 2" xfId="14011" xr:uid="{00000000-0005-0000-0000-0000421E0000}"/>
    <cellStyle name="Normal 10 3 5 3 2 3" xfId="20163" xr:uid="{00000000-0005-0000-0000-0000431E0000}"/>
    <cellStyle name="Normal 10 3 5 3 3" xfId="10945" xr:uid="{00000000-0005-0000-0000-0000441E0000}"/>
    <cellStyle name="Normal 10 3 5 3 4" xfId="17097" xr:uid="{00000000-0005-0000-0000-0000451E0000}"/>
    <cellStyle name="Normal 10 3 5 4" xfId="6283" xr:uid="{00000000-0005-0000-0000-0000461E0000}"/>
    <cellStyle name="Normal 10 3 5 4 2" xfId="12477" xr:uid="{00000000-0005-0000-0000-0000471E0000}"/>
    <cellStyle name="Normal 10 3 5 4 3" xfId="18629" xr:uid="{00000000-0005-0000-0000-0000481E0000}"/>
    <cellStyle name="Normal 10 3 5 5" xfId="9411" xr:uid="{00000000-0005-0000-0000-0000491E0000}"/>
    <cellStyle name="Normal 10 3 5 6" xfId="15563" xr:uid="{00000000-0005-0000-0000-00004A1E0000}"/>
    <cellStyle name="Normal 10 3 6" xfId="3865" xr:uid="{00000000-0005-0000-0000-00004B1E0000}"/>
    <cellStyle name="Normal 10 3 6 2" xfId="5490" xr:uid="{00000000-0005-0000-0000-00004C1E0000}"/>
    <cellStyle name="Normal 10 3 6 2 2" xfId="8576" xr:uid="{00000000-0005-0000-0000-00004D1E0000}"/>
    <cellStyle name="Normal 10 3 6 2 2 2" xfId="14769" xr:uid="{00000000-0005-0000-0000-00004E1E0000}"/>
    <cellStyle name="Normal 10 3 6 2 2 3" xfId="20921" xr:uid="{00000000-0005-0000-0000-00004F1E0000}"/>
    <cellStyle name="Normal 10 3 6 2 3" xfId="11703" xr:uid="{00000000-0005-0000-0000-0000501E0000}"/>
    <cellStyle name="Normal 10 3 6 2 4" xfId="17855" xr:uid="{00000000-0005-0000-0000-0000511E0000}"/>
    <cellStyle name="Normal 10 3 6 3" xfId="7041" xr:uid="{00000000-0005-0000-0000-0000521E0000}"/>
    <cellStyle name="Normal 10 3 6 3 2" xfId="13235" xr:uid="{00000000-0005-0000-0000-0000531E0000}"/>
    <cellStyle name="Normal 10 3 6 3 3" xfId="19387" xr:uid="{00000000-0005-0000-0000-0000541E0000}"/>
    <cellStyle name="Normal 10 3 6 4" xfId="10169" xr:uid="{00000000-0005-0000-0000-0000551E0000}"/>
    <cellStyle name="Normal 10 3 6 5" xfId="16321" xr:uid="{00000000-0005-0000-0000-0000561E0000}"/>
    <cellStyle name="Normal 10 3 7" xfId="4707" xr:uid="{00000000-0005-0000-0000-0000571E0000}"/>
    <cellStyle name="Normal 10 3 7 2" xfId="7807" xr:uid="{00000000-0005-0000-0000-0000581E0000}"/>
    <cellStyle name="Normal 10 3 7 2 2" xfId="14000" xr:uid="{00000000-0005-0000-0000-0000591E0000}"/>
    <cellStyle name="Normal 10 3 7 2 3" xfId="20152" xr:uid="{00000000-0005-0000-0000-00005A1E0000}"/>
    <cellStyle name="Normal 10 3 7 3" xfId="10934" xr:uid="{00000000-0005-0000-0000-00005B1E0000}"/>
    <cellStyle name="Normal 10 3 7 4" xfId="17086" xr:uid="{00000000-0005-0000-0000-00005C1E0000}"/>
    <cellStyle name="Normal 10 3 8" xfId="6272" xr:uid="{00000000-0005-0000-0000-00005D1E0000}"/>
    <cellStyle name="Normal 10 3 8 2" xfId="12466" xr:uid="{00000000-0005-0000-0000-00005E1E0000}"/>
    <cellStyle name="Normal 10 3 8 3" xfId="18618" xr:uid="{00000000-0005-0000-0000-00005F1E0000}"/>
    <cellStyle name="Normal 10 3 9" xfId="9400" xr:uid="{00000000-0005-0000-0000-0000601E0000}"/>
    <cellStyle name="Normal 10 4" xfId="2335" xr:uid="{00000000-0005-0000-0000-0000611E0000}"/>
    <cellStyle name="Normal 10 4 2" xfId="2336" xr:uid="{00000000-0005-0000-0000-0000621E0000}"/>
    <cellStyle name="Normal 10 4 2 2" xfId="2337" xr:uid="{00000000-0005-0000-0000-0000631E0000}"/>
    <cellStyle name="Normal 10 4 2 2 2" xfId="3879" xr:uid="{00000000-0005-0000-0000-0000641E0000}"/>
    <cellStyle name="Normal 10 4 2 2 2 2" xfId="5504" xr:uid="{00000000-0005-0000-0000-0000651E0000}"/>
    <cellStyle name="Normal 10 4 2 2 2 2 2" xfId="8590" xr:uid="{00000000-0005-0000-0000-0000661E0000}"/>
    <cellStyle name="Normal 10 4 2 2 2 2 2 2" xfId="14783" xr:uid="{00000000-0005-0000-0000-0000671E0000}"/>
    <cellStyle name="Normal 10 4 2 2 2 2 2 3" xfId="20935" xr:uid="{00000000-0005-0000-0000-0000681E0000}"/>
    <cellStyle name="Normal 10 4 2 2 2 2 3" xfId="11717" xr:uid="{00000000-0005-0000-0000-0000691E0000}"/>
    <cellStyle name="Normal 10 4 2 2 2 2 4" xfId="17869" xr:uid="{00000000-0005-0000-0000-00006A1E0000}"/>
    <cellStyle name="Normal 10 4 2 2 2 3" xfId="7055" xr:uid="{00000000-0005-0000-0000-00006B1E0000}"/>
    <cellStyle name="Normal 10 4 2 2 2 3 2" xfId="13249" xr:uid="{00000000-0005-0000-0000-00006C1E0000}"/>
    <cellStyle name="Normal 10 4 2 2 2 3 3" xfId="19401" xr:uid="{00000000-0005-0000-0000-00006D1E0000}"/>
    <cellStyle name="Normal 10 4 2 2 2 4" xfId="10183" xr:uid="{00000000-0005-0000-0000-00006E1E0000}"/>
    <cellStyle name="Normal 10 4 2 2 2 5" xfId="16335" xr:uid="{00000000-0005-0000-0000-00006F1E0000}"/>
    <cellStyle name="Normal 10 4 2 2 3" xfId="4721" xr:uid="{00000000-0005-0000-0000-0000701E0000}"/>
    <cellStyle name="Normal 10 4 2 2 3 2" xfId="7821" xr:uid="{00000000-0005-0000-0000-0000711E0000}"/>
    <cellStyle name="Normal 10 4 2 2 3 2 2" xfId="14014" xr:uid="{00000000-0005-0000-0000-0000721E0000}"/>
    <cellStyle name="Normal 10 4 2 2 3 2 3" xfId="20166" xr:uid="{00000000-0005-0000-0000-0000731E0000}"/>
    <cellStyle name="Normal 10 4 2 2 3 3" xfId="10948" xr:uid="{00000000-0005-0000-0000-0000741E0000}"/>
    <cellStyle name="Normal 10 4 2 2 3 4" xfId="17100" xr:uid="{00000000-0005-0000-0000-0000751E0000}"/>
    <cellStyle name="Normal 10 4 2 2 4" xfId="6286" xr:uid="{00000000-0005-0000-0000-0000761E0000}"/>
    <cellStyle name="Normal 10 4 2 2 4 2" xfId="12480" xr:uid="{00000000-0005-0000-0000-0000771E0000}"/>
    <cellStyle name="Normal 10 4 2 2 4 3" xfId="18632" xr:uid="{00000000-0005-0000-0000-0000781E0000}"/>
    <cellStyle name="Normal 10 4 2 2 5" xfId="9414" xr:uid="{00000000-0005-0000-0000-0000791E0000}"/>
    <cellStyle name="Normal 10 4 2 2 6" xfId="15566" xr:uid="{00000000-0005-0000-0000-00007A1E0000}"/>
    <cellStyle name="Normal 10 4 2 3" xfId="3878" xr:uid="{00000000-0005-0000-0000-00007B1E0000}"/>
    <cellStyle name="Normal 10 4 2 3 2" xfId="5503" xr:uid="{00000000-0005-0000-0000-00007C1E0000}"/>
    <cellStyle name="Normal 10 4 2 3 2 2" xfId="8589" xr:uid="{00000000-0005-0000-0000-00007D1E0000}"/>
    <cellStyle name="Normal 10 4 2 3 2 2 2" xfId="14782" xr:uid="{00000000-0005-0000-0000-00007E1E0000}"/>
    <cellStyle name="Normal 10 4 2 3 2 2 3" xfId="20934" xr:uid="{00000000-0005-0000-0000-00007F1E0000}"/>
    <cellStyle name="Normal 10 4 2 3 2 3" xfId="11716" xr:uid="{00000000-0005-0000-0000-0000801E0000}"/>
    <cellStyle name="Normal 10 4 2 3 2 4" xfId="17868" xr:uid="{00000000-0005-0000-0000-0000811E0000}"/>
    <cellStyle name="Normal 10 4 2 3 3" xfId="7054" xr:uid="{00000000-0005-0000-0000-0000821E0000}"/>
    <cellStyle name="Normal 10 4 2 3 3 2" xfId="13248" xr:uid="{00000000-0005-0000-0000-0000831E0000}"/>
    <cellStyle name="Normal 10 4 2 3 3 3" xfId="19400" xr:uid="{00000000-0005-0000-0000-0000841E0000}"/>
    <cellStyle name="Normal 10 4 2 3 4" xfId="10182" xr:uid="{00000000-0005-0000-0000-0000851E0000}"/>
    <cellStyle name="Normal 10 4 2 3 5" xfId="16334" xr:uid="{00000000-0005-0000-0000-0000861E0000}"/>
    <cellStyle name="Normal 10 4 2 4" xfId="4720" xr:uid="{00000000-0005-0000-0000-0000871E0000}"/>
    <cellStyle name="Normal 10 4 2 4 2" xfId="7820" xr:uid="{00000000-0005-0000-0000-0000881E0000}"/>
    <cellStyle name="Normal 10 4 2 4 2 2" xfId="14013" xr:uid="{00000000-0005-0000-0000-0000891E0000}"/>
    <cellStyle name="Normal 10 4 2 4 2 3" xfId="20165" xr:uid="{00000000-0005-0000-0000-00008A1E0000}"/>
    <cellStyle name="Normal 10 4 2 4 3" xfId="10947" xr:uid="{00000000-0005-0000-0000-00008B1E0000}"/>
    <cellStyle name="Normal 10 4 2 4 4" xfId="17099" xr:uid="{00000000-0005-0000-0000-00008C1E0000}"/>
    <cellStyle name="Normal 10 4 2 5" xfId="6285" xr:uid="{00000000-0005-0000-0000-00008D1E0000}"/>
    <cellStyle name="Normal 10 4 2 5 2" xfId="12479" xr:uid="{00000000-0005-0000-0000-00008E1E0000}"/>
    <cellStyle name="Normal 10 4 2 5 3" xfId="18631" xr:uid="{00000000-0005-0000-0000-00008F1E0000}"/>
    <cellStyle name="Normal 10 4 2 6" xfId="9413" xr:uid="{00000000-0005-0000-0000-0000901E0000}"/>
    <cellStyle name="Normal 10 4 2 7" xfId="15565" xr:uid="{00000000-0005-0000-0000-0000911E0000}"/>
    <cellStyle name="Normal 10 4 3" xfId="2338" xr:uid="{00000000-0005-0000-0000-0000921E0000}"/>
    <cellStyle name="Normal 10 4 3 2" xfId="2339" xr:uid="{00000000-0005-0000-0000-0000931E0000}"/>
    <cellStyle name="Normal 10 4 3 2 2" xfId="3881" xr:uid="{00000000-0005-0000-0000-0000941E0000}"/>
    <cellStyle name="Normal 10 4 3 2 2 2" xfId="5506" xr:uid="{00000000-0005-0000-0000-0000951E0000}"/>
    <cellStyle name="Normal 10 4 3 2 2 2 2" xfId="8592" xr:uid="{00000000-0005-0000-0000-0000961E0000}"/>
    <cellStyle name="Normal 10 4 3 2 2 2 2 2" xfId="14785" xr:uid="{00000000-0005-0000-0000-0000971E0000}"/>
    <cellStyle name="Normal 10 4 3 2 2 2 2 3" xfId="20937" xr:uid="{00000000-0005-0000-0000-0000981E0000}"/>
    <cellStyle name="Normal 10 4 3 2 2 2 3" xfId="11719" xr:uid="{00000000-0005-0000-0000-0000991E0000}"/>
    <cellStyle name="Normal 10 4 3 2 2 2 4" xfId="17871" xr:uid="{00000000-0005-0000-0000-00009A1E0000}"/>
    <cellStyle name="Normal 10 4 3 2 2 3" xfId="7057" xr:uid="{00000000-0005-0000-0000-00009B1E0000}"/>
    <cellStyle name="Normal 10 4 3 2 2 3 2" xfId="13251" xr:uid="{00000000-0005-0000-0000-00009C1E0000}"/>
    <cellStyle name="Normal 10 4 3 2 2 3 3" xfId="19403" xr:uid="{00000000-0005-0000-0000-00009D1E0000}"/>
    <cellStyle name="Normal 10 4 3 2 2 4" xfId="10185" xr:uid="{00000000-0005-0000-0000-00009E1E0000}"/>
    <cellStyle name="Normal 10 4 3 2 2 5" xfId="16337" xr:uid="{00000000-0005-0000-0000-00009F1E0000}"/>
    <cellStyle name="Normal 10 4 3 2 3" xfId="4723" xr:uid="{00000000-0005-0000-0000-0000A01E0000}"/>
    <cellStyle name="Normal 10 4 3 2 3 2" xfId="7823" xr:uid="{00000000-0005-0000-0000-0000A11E0000}"/>
    <cellStyle name="Normal 10 4 3 2 3 2 2" xfId="14016" xr:uid="{00000000-0005-0000-0000-0000A21E0000}"/>
    <cellStyle name="Normal 10 4 3 2 3 2 3" xfId="20168" xr:uid="{00000000-0005-0000-0000-0000A31E0000}"/>
    <cellStyle name="Normal 10 4 3 2 3 3" xfId="10950" xr:uid="{00000000-0005-0000-0000-0000A41E0000}"/>
    <cellStyle name="Normal 10 4 3 2 3 4" xfId="17102" xr:uid="{00000000-0005-0000-0000-0000A51E0000}"/>
    <cellStyle name="Normal 10 4 3 2 4" xfId="6288" xr:uid="{00000000-0005-0000-0000-0000A61E0000}"/>
    <cellStyle name="Normal 10 4 3 2 4 2" xfId="12482" xr:uid="{00000000-0005-0000-0000-0000A71E0000}"/>
    <cellStyle name="Normal 10 4 3 2 4 3" xfId="18634" xr:uid="{00000000-0005-0000-0000-0000A81E0000}"/>
    <cellStyle name="Normal 10 4 3 2 5" xfId="9416" xr:uid="{00000000-0005-0000-0000-0000A91E0000}"/>
    <cellStyle name="Normal 10 4 3 2 6" xfId="15568" xr:uid="{00000000-0005-0000-0000-0000AA1E0000}"/>
    <cellStyle name="Normal 10 4 3 3" xfId="3880" xr:uid="{00000000-0005-0000-0000-0000AB1E0000}"/>
    <cellStyle name="Normal 10 4 3 3 2" xfId="5505" xr:uid="{00000000-0005-0000-0000-0000AC1E0000}"/>
    <cellStyle name="Normal 10 4 3 3 2 2" xfId="8591" xr:uid="{00000000-0005-0000-0000-0000AD1E0000}"/>
    <cellStyle name="Normal 10 4 3 3 2 2 2" xfId="14784" xr:uid="{00000000-0005-0000-0000-0000AE1E0000}"/>
    <cellStyle name="Normal 10 4 3 3 2 2 3" xfId="20936" xr:uid="{00000000-0005-0000-0000-0000AF1E0000}"/>
    <cellStyle name="Normal 10 4 3 3 2 3" xfId="11718" xr:uid="{00000000-0005-0000-0000-0000B01E0000}"/>
    <cellStyle name="Normal 10 4 3 3 2 4" xfId="17870" xr:uid="{00000000-0005-0000-0000-0000B11E0000}"/>
    <cellStyle name="Normal 10 4 3 3 3" xfId="7056" xr:uid="{00000000-0005-0000-0000-0000B21E0000}"/>
    <cellStyle name="Normal 10 4 3 3 3 2" xfId="13250" xr:uid="{00000000-0005-0000-0000-0000B31E0000}"/>
    <cellStyle name="Normal 10 4 3 3 3 3" xfId="19402" xr:uid="{00000000-0005-0000-0000-0000B41E0000}"/>
    <cellStyle name="Normal 10 4 3 3 4" xfId="10184" xr:uid="{00000000-0005-0000-0000-0000B51E0000}"/>
    <cellStyle name="Normal 10 4 3 3 5" xfId="16336" xr:uid="{00000000-0005-0000-0000-0000B61E0000}"/>
    <cellStyle name="Normal 10 4 3 4" xfId="4722" xr:uid="{00000000-0005-0000-0000-0000B71E0000}"/>
    <cellStyle name="Normal 10 4 3 4 2" xfId="7822" xr:uid="{00000000-0005-0000-0000-0000B81E0000}"/>
    <cellStyle name="Normal 10 4 3 4 2 2" xfId="14015" xr:uid="{00000000-0005-0000-0000-0000B91E0000}"/>
    <cellStyle name="Normal 10 4 3 4 2 3" xfId="20167" xr:uid="{00000000-0005-0000-0000-0000BA1E0000}"/>
    <cellStyle name="Normal 10 4 3 4 3" xfId="10949" xr:uid="{00000000-0005-0000-0000-0000BB1E0000}"/>
    <cellStyle name="Normal 10 4 3 4 4" xfId="17101" xr:uid="{00000000-0005-0000-0000-0000BC1E0000}"/>
    <cellStyle name="Normal 10 4 3 5" xfId="6287" xr:uid="{00000000-0005-0000-0000-0000BD1E0000}"/>
    <cellStyle name="Normal 10 4 3 5 2" xfId="12481" xr:uid="{00000000-0005-0000-0000-0000BE1E0000}"/>
    <cellStyle name="Normal 10 4 3 5 3" xfId="18633" xr:uid="{00000000-0005-0000-0000-0000BF1E0000}"/>
    <cellStyle name="Normal 10 4 3 6" xfId="9415" xr:uid="{00000000-0005-0000-0000-0000C01E0000}"/>
    <cellStyle name="Normal 10 4 3 7" xfId="15567" xr:uid="{00000000-0005-0000-0000-0000C11E0000}"/>
    <cellStyle name="Normal 10 4 4" xfId="2340" xr:uid="{00000000-0005-0000-0000-0000C21E0000}"/>
    <cellStyle name="Normal 10 4 4 2" xfId="3882" xr:uid="{00000000-0005-0000-0000-0000C31E0000}"/>
    <cellStyle name="Normal 10 4 4 2 2" xfId="5507" xr:uid="{00000000-0005-0000-0000-0000C41E0000}"/>
    <cellStyle name="Normal 10 4 4 2 2 2" xfId="8593" xr:uid="{00000000-0005-0000-0000-0000C51E0000}"/>
    <cellStyle name="Normal 10 4 4 2 2 2 2" xfId="14786" xr:uid="{00000000-0005-0000-0000-0000C61E0000}"/>
    <cellStyle name="Normal 10 4 4 2 2 2 3" xfId="20938" xr:uid="{00000000-0005-0000-0000-0000C71E0000}"/>
    <cellStyle name="Normal 10 4 4 2 2 3" xfId="11720" xr:uid="{00000000-0005-0000-0000-0000C81E0000}"/>
    <cellStyle name="Normal 10 4 4 2 2 4" xfId="17872" xr:uid="{00000000-0005-0000-0000-0000C91E0000}"/>
    <cellStyle name="Normal 10 4 4 2 3" xfId="7058" xr:uid="{00000000-0005-0000-0000-0000CA1E0000}"/>
    <cellStyle name="Normal 10 4 4 2 3 2" xfId="13252" xr:uid="{00000000-0005-0000-0000-0000CB1E0000}"/>
    <cellStyle name="Normal 10 4 4 2 3 3" xfId="19404" xr:uid="{00000000-0005-0000-0000-0000CC1E0000}"/>
    <cellStyle name="Normal 10 4 4 2 4" xfId="10186" xr:uid="{00000000-0005-0000-0000-0000CD1E0000}"/>
    <cellStyle name="Normal 10 4 4 2 5" xfId="16338" xr:uid="{00000000-0005-0000-0000-0000CE1E0000}"/>
    <cellStyle name="Normal 10 4 4 3" xfId="4724" xr:uid="{00000000-0005-0000-0000-0000CF1E0000}"/>
    <cellStyle name="Normal 10 4 4 3 2" xfId="7824" xr:uid="{00000000-0005-0000-0000-0000D01E0000}"/>
    <cellStyle name="Normal 10 4 4 3 2 2" xfId="14017" xr:uid="{00000000-0005-0000-0000-0000D11E0000}"/>
    <cellStyle name="Normal 10 4 4 3 2 3" xfId="20169" xr:uid="{00000000-0005-0000-0000-0000D21E0000}"/>
    <cellStyle name="Normal 10 4 4 3 3" xfId="10951" xr:uid="{00000000-0005-0000-0000-0000D31E0000}"/>
    <cellStyle name="Normal 10 4 4 3 4" xfId="17103" xr:uid="{00000000-0005-0000-0000-0000D41E0000}"/>
    <cellStyle name="Normal 10 4 4 4" xfId="6289" xr:uid="{00000000-0005-0000-0000-0000D51E0000}"/>
    <cellStyle name="Normal 10 4 4 4 2" xfId="12483" xr:uid="{00000000-0005-0000-0000-0000D61E0000}"/>
    <cellStyle name="Normal 10 4 4 4 3" xfId="18635" xr:uid="{00000000-0005-0000-0000-0000D71E0000}"/>
    <cellStyle name="Normal 10 4 4 5" xfId="9417" xr:uid="{00000000-0005-0000-0000-0000D81E0000}"/>
    <cellStyle name="Normal 10 4 4 6" xfId="15569" xr:uid="{00000000-0005-0000-0000-0000D91E0000}"/>
    <cellStyle name="Normal 10 4 5" xfId="3877" xr:uid="{00000000-0005-0000-0000-0000DA1E0000}"/>
    <cellStyle name="Normal 10 4 5 2" xfId="5502" xr:uid="{00000000-0005-0000-0000-0000DB1E0000}"/>
    <cellStyle name="Normal 10 4 5 2 2" xfId="8588" xr:uid="{00000000-0005-0000-0000-0000DC1E0000}"/>
    <cellStyle name="Normal 10 4 5 2 2 2" xfId="14781" xr:uid="{00000000-0005-0000-0000-0000DD1E0000}"/>
    <cellStyle name="Normal 10 4 5 2 2 3" xfId="20933" xr:uid="{00000000-0005-0000-0000-0000DE1E0000}"/>
    <cellStyle name="Normal 10 4 5 2 3" xfId="11715" xr:uid="{00000000-0005-0000-0000-0000DF1E0000}"/>
    <cellStyle name="Normal 10 4 5 2 4" xfId="17867" xr:uid="{00000000-0005-0000-0000-0000E01E0000}"/>
    <cellStyle name="Normal 10 4 5 3" xfId="7053" xr:uid="{00000000-0005-0000-0000-0000E11E0000}"/>
    <cellStyle name="Normal 10 4 5 3 2" xfId="13247" xr:uid="{00000000-0005-0000-0000-0000E21E0000}"/>
    <cellStyle name="Normal 10 4 5 3 3" xfId="19399" xr:uid="{00000000-0005-0000-0000-0000E31E0000}"/>
    <cellStyle name="Normal 10 4 5 4" xfId="10181" xr:uid="{00000000-0005-0000-0000-0000E41E0000}"/>
    <cellStyle name="Normal 10 4 5 5" xfId="16333" xr:uid="{00000000-0005-0000-0000-0000E51E0000}"/>
    <cellStyle name="Normal 10 4 6" xfId="4719" xr:uid="{00000000-0005-0000-0000-0000E61E0000}"/>
    <cellStyle name="Normal 10 4 6 2" xfId="7819" xr:uid="{00000000-0005-0000-0000-0000E71E0000}"/>
    <cellStyle name="Normal 10 4 6 2 2" xfId="14012" xr:uid="{00000000-0005-0000-0000-0000E81E0000}"/>
    <cellStyle name="Normal 10 4 6 2 3" xfId="20164" xr:uid="{00000000-0005-0000-0000-0000E91E0000}"/>
    <cellStyle name="Normal 10 4 6 3" xfId="10946" xr:uid="{00000000-0005-0000-0000-0000EA1E0000}"/>
    <cellStyle name="Normal 10 4 6 4" xfId="17098" xr:uid="{00000000-0005-0000-0000-0000EB1E0000}"/>
    <cellStyle name="Normal 10 4 7" xfId="6284" xr:uid="{00000000-0005-0000-0000-0000EC1E0000}"/>
    <cellStyle name="Normal 10 4 7 2" xfId="12478" xr:uid="{00000000-0005-0000-0000-0000ED1E0000}"/>
    <cellStyle name="Normal 10 4 7 3" xfId="18630" xr:uid="{00000000-0005-0000-0000-0000EE1E0000}"/>
    <cellStyle name="Normal 10 4 8" xfId="9412" xr:uid="{00000000-0005-0000-0000-0000EF1E0000}"/>
    <cellStyle name="Normal 10 4 9" xfId="15564" xr:uid="{00000000-0005-0000-0000-0000F01E0000}"/>
    <cellStyle name="Normal 10 5" xfId="2341" xr:uid="{00000000-0005-0000-0000-0000F11E0000}"/>
    <cellStyle name="Normal 10 5 2" xfId="2342" xr:uid="{00000000-0005-0000-0000-0000F21E0000}"/>
    <cellStyle name="Normal 10 5 2 2" xfId="2343" xr:uid="{00000000-0005-0000-0000-0000F31E0000}"/>
    <cellStyle name="Normal 10 5 2 2 2" xfId="3885" xr:uid="{00000000-0005-0000-0000-0000F41E0000}"/>
    <cellStyle name="Normal 10 5 2 2 2 2" xfId="5510" xr:uid="{00000000-0005-0000-0000-0000F51E0000}"/>
    <cellStyle name="Normal 10 5 2 2 2 2 2" xfId="8596" xr:uid="{00000000-0005-0000-0000-0000F61E0000}"/>
    <cellStyle name="Normal 10 5 2 2 2 2 2 2" xfId="14789" xr:uid="{00000000-0005-0000-0000-0000F71E0000}"/>
    <cellStyle name="Normal 10 5 2 2 2 2 2 3" xfId="20941" xr:uid="{00000000-0005-0000-0000-0000F81E0000}"/>
    <cellStyle name="Normal 10 5 2 2 2 2 3" xfId="11723" xr:uid="{00000000-0005-0000-0000-0000F91E0000}"/>
    <cellStyle name="Normal 10 5 2 2 2 2 4" xfId="17875" xr:uid="{00000000-0005-0000-0000-0000FA1E0000}"/>
    <cellStyle name="Normal 10 5 2 2 2 3" xfId="7061" xr:uid="{00000000-0005-0000-0000-0000FB1E0000}"/>
    <cellStyle name="Normal 10 5 2 2 2 3 2" xfId="13255" xr:uid="{00000000-0005-0000-0000-0000FC1E0000}"/>
    <cellStyle name="Normal 10 5 2 2 2 3 3" xfId="19407" xr:uid="{00000000-0005-0000-0000-0000FD1E0000}"/>
    <cellStyle name="Normal 10 5 2 2 2 4" xfId="10189" xr:uid="{00000000-0005-0000-0000-0000FE1E0000}"/>
    <cellStyle name="Normal 10 5 2 2 2 5" xfId="16341" xr:uid="{00000000-0005-0000-0000-0000FF1E0000}"/>
    <cellStyle name="Normal 10 5 2 2 3" xfId="4727" xr:uid="{00000000-0005-0000-0000-0000001F0000}"/>
    <cellStyle name="Normal 10 5 2 2 3 2" xfId="7827" xr:uid="{00000000-0005-0000-0000-0000011F0000}"/>
    <cellStyle name="Normal 10 5 2 2 3 2 2" xfId="14020" xr:uid="{00000000-0005-0000-0000-0000021F0000}"/>
    <cellStyle name="Normal 10 5 2 2 3 2 3" xfId="20172" xr:uid="{00000000-0005-0000-0000-0000031F0000}"/>
    <cellStyle name="Normal 10 5 2 2 3 3" xfId="10954" xr:uid="{00000000-0005-0000-0000-0000041F0000}"/>
    <cellStyle name="Normal 10 5 2 2 3 4" xfId="17106" xr:uid="{00000000-0005-0000-0000-0000051F0000}"/>
    <cellStyle name="Normal 10 5 2 2 4" xfId="6292" xr:uid="{00000000-0005-0000-0000-0000061F0000}"/>
    <cellStyle name="Normal 10 5 2 2 4 2" xfId="12486" xr:uid="{00000000-0005-0000-0000-0000071F0000}"/>
    <cellStyle name="Normal 10 5 2 2 4 3" xfId="18638" xr:uid="{00000000-0005-0000-0000-0000081F0000}"/>
    <cellStyle name="Normal 10 5 2 2 5" xfId="9420" xr:uid="{00000000-0005-0000-0000-0000091F0000}"/>
    <cellStyle name="Normal 10 5 2 2 6" xfId="15572" xr:uid="{00000000-0005-0000-0000-00000A1F0000}"/>
    <cellStyle name="Normal 10 5 2 3" xfId="3884" xr:uid="{00000000-0005-0000-0000-00000B1F0000}"/>
    <cellStyle name="Normal 10 5 2 3 2" xfId="5509" xr:uid="{00000000-0005-0000-0000-00000C1F0000}"/>
    <cellStyle name="Normal 10 5 2 3 2 2" xfId="8595" xr:uid="{00000000-0005-0000-0000-00000D1F0000}"/>
    <cellStyle name="Normal 10 5 2 3 2 2 2" xfId="14788" xr:uid="{00000000-0005-0000-0000-00000E1F0000}"/>
    <cellStyle name="Normal 10 5 2 3 2 2 3" xfId="20940" xr:uid="{00000000-0005-0000-0000-00000F1F0000}"/>
    <cellStyle name="Normal 10 5 2 3 2 3" xfId="11722" xr:uid="{00000000-0005-0000-0000-0000101F0000}"/>
    <cellStyle name="Normal 10 5 2 3 2 4" xfId="17874" xr:uid="{00000000-0005-0000-0000-0000111F0000}"/>
    <cellStyle name="Normal 10 5 2 3 3" xfId="7060" xr:uid="{00000000-0005-0000-0000-0000121F0000}"/>
    <cellStyle name="Normal 10 5 2 3 3 2" xfId="13254" xr:uid="{00000000-0005-0000-0000-0000131F0000}"/>
    <cellStyle name="Normal 10 5 2 3 3 3" xfId="19406" xr:uid="{00000000-0005-0000-0000-0000141F0000}"/>
    <cellStyle name="Normal 10 5 2 3 4" xfId="10188" xr:uid="{00000000-0005-0000-0000-0000151F0000}"/>
    <cellStyle name="Normal 10 5 2 3 5" xfId="16340" xr:uid="{00000000-0005-0000-0000-0000161F0000}"/>
    <cellStyle name="Normal 10 5 2 4" xfId="4726" xr:uid="{00000000-0005-0000-0000-0000171F0000}"/>
    <cellStyle name="Normal 10 5 2 4 2" xfId="7826" xr:uid="{00000000-0005-0000-0000-0000181F0000}"/>
    <cellStyle name="Normal 10 5 2 4 2 2" xfId="14019" xr:uid="{00000000-0005-0000-0000-0000191F0000}"/>
    <cellStyle name="Normal 10 5 2 4 2 3" xfId="20171" xr:uid="{00000000-0005-0000-0000-00001A1F0000}"/>
    <cellStyle name="Normal 10 5 2 4 3" xfId="10953" xr:uid="{00000000-0005-0000-0000-00001B1F0000}"/>
    <cellStyle name="Normal 10 5 2 4 4" xfId="17105" xr:uid="{00000000-0005-0000-0000-00001C1F0000}"/>
    <cellStyle name="Normal 10 5 2 5" xfId="6291" xr:uid="{00000000-0005-0000-0000-00001D1F0000}"/>
    <cellStyle name="Normal 10 5 2 5 2" xfId="12485" xr:uid="{00000000-0005-0000-0000-00001E1F0000}"/>
    <cellStyle name="Normal 10 5 2 5 3" xfId="18637" xr:uid="{00000000-0005-0000-0000-00001F1F0000}"/>
    <cellStyle name="Normal 10 5 2 6" xfId="9419" xr:uid="{00000000-0005-0000-0000-0000201F0000}"/>
    <cellStyle name="Normal 10 5 2 7" xfId="15571" xr:uid="{00000000-0005-0000-0000-0000211F0000}"/>
    <cellStyle name="Normal 10 5 3" xfId="2344" xr:uid="{00000000-0005-0000-0000-0000221F0000}"/>
    <cellStyle name="Normal 10 5 3 2" xfId="2345" xr:uid="{00000000-0005-0000-0000-0000231F0000}"/>
    <cellStyle name="Normal 10 5 3 2 2" xfId="3887" xr:uid="{00000000-0005-0000-0000-0000241F0000}"/>
    <cellStyle name="Normal 10 5 3 2 2 2" xfId="5512" xr:uid="{00000000-0005-0000-0000-0000251F0000}"/>
    <cellStyle name="Normal 10 5 3 2 2 2 2" xfId="8598" xr:uid="{00000000-0005-0000-0000-0000261F0000}"/>
    <cellStyle name="Normal 10 5 3 2 2 2 2 2" xfId="14791" xr:uid="{00000000-0005-0000-0000-0000271F0000}"/>
    <cellStyle name="Normal 10 5 3 2 2 2 2 3" xfId="20943" xr:uid="{00000000-0005-0000-0000-0000281F0000}"/>
    <cellStyle name="Normal 10 5 3 2 2 2 3" xfId="11725" xr:uid="{00000000-0005-0000-0000-0000291F0000}"/>
    <cellStyle name="Normal 10 5 3 2 2 2 4" xfId="17877" xr:uid="{00000000-0005-0000-0000-00002A1F0000}"/>
    <cellStyle name="Normal 10 5 3 2 2 3" xfId="7063" xr:uid="{00000000-0005-0000-0000-00002B1F0000}"/>
    <cellStyle name="Normal 10 5 3 2 2 3 2" xfId="13257" xr:uid="{00000000-0005-0000-0000-00002C1F0000}"/>
    <cellStyle name="Normal 10 5 3 2 2 3 3" xfId="19409" xr:uid="{00000000-0005-0000-0000-00002D1F0000}"/>
    <cellStyle name="Normal 10 5 3 2 2 4" xfId="10191" xr:uid="{00000000-0005-0000-0000-00002E1F0000}"/>
    <cellStyle name="Normal 10 5 3 2 2 5" xfId="16343" xr:uid="{00000000-0005-0000-0000-00002F1F0000}"/>
    <cellStyle name="Normal 10 5 3 2 3" xfId="4729" xr:uid="{00000000-0005-0000-0000-0000301F0000}"/>
    <cellStyle name="Normal 10 5 3 2 3 2" xfId="7829" xr:uid="{00000000-0005-0000-0000-0000311F0000}"/>
    <cellStyle name="Normal 10 5 3 2 3 2 2" xfId="14022" xr:uid="{00000000-0005-0000-0000-0000321F0000}"/>
    <cellStyle name="Normal 10 5 3 2 3 2 3" xfId="20174" xr:uid="{00000000-0005-0000-0000-0000331F0000}"/>
    <cellStyle name="Normal 10 5 3 2 3 3" xfId="10956" xr:uid="{00000000-0005-0000-0000-0000341F0000}"/>
    <cellStyle name="Normal 10 5 3 2 3 4" xfId="17108" xr:uid="{00000000-0005-0000-0000-0000351F0000}"/>
    <cellStyle name="Normal 10 5 3 2 4" xfId="6294" xr:uid="{00000000-0005-0000-0000-0000361F0000}"/>
    <cellStyle name="Normal 10 5 3 2 4 2" xfId="12488" xr:uid="{00000000-0005-0000-0000-0000371F0000}"/>
    <cellStyle name="Normal 10 5 3 2 4 3" xfId="18640" xr:uid="{00000000-0005-0000-0000-0000381F0000}"/>
    <cellStyle name="Normal 10 5 3 2 5" xfId="9422" xr:uid="{00000000-0005-0000-0000-0000391F0000}"/>
    <cellStyle name="Normal 10 5 3 2 6" xfId="15574" xr:uid="{00000000-0005-0000-0000-00003A1F0000}"/>
    <cellStyle name="Normal 10 5 3 3" xfId="3886" xr:uid="{00000000-0005-0000-0000-00003B1F0000}"/>
    <cellStyle name="Normal 10 5 3 3 2" xfId="5511" xr:uid="{00000000-0005-0000-0000-00003C1F0000}"/>
    <cellStyle name="Normal 10 5 3 3 2 2" xfId="8597" xr:uid="{00000000-0005-0000-0000-00003D1F0000}"/>
    <cellStyle name="Normal 10 5 3 3 2 2 2" xfId="14790" xr:uid="{00000000-0005-0000-0000-00003E1F0000}"/>
    <cellStyle name="Normal 10 5 3 3 2 2 3" xfId="20942" xr:uid="{00000000-0005-0000-0000-00003F1F0000}"/>
    <cellStyle name="Normal 10 5 3 3 2 3" xfId="11724" xr:uid="{00000000-0005-0000-0000-0000401F0000}"/>
    <cellStyle name="Normal 10 5 3 3 2 4" xfId="17876" xr:uid="{00000000-0005-0000-0000-0000411F0000}"/>
    <cellStyle name="Normal 10 5 3 3 3" xfId="7062" xr:uid="{00000000-0005-0000-0000-0000421F0000}"/>
    <cellStyle name="Normal 10 5 3 3 3 2" xfId="13256" xr:uid="{00000000-0005-0000-0000-0000431F0000}"/>
    <cellStyle name="Normal 10 5 3 3 3 3" xfId="19408" xr:uid="{00000000-0005-0000-0000-0000441F0000}"/>
    <cellStyle name="Normal 10 5 3 3 4" xfId="10190" xr:uid="{00000000-0005-0000-0000-0000451F0000}"/>
    <cellStyle name="Normal 10 5 3 3 5" xfId="16342" xr:uid="{00000000-0005-0000-0000-0000461F0000}"/>
    <cellStyle name="Normal 10 5 3 4" xfId="4728" xr:uid="{00000000-0005-0000-0000-0000471F0000}"/>
    <cellStyle name="Normal 10 5 3 4 2" xfId="7828" xr:uid="{00000000-0005-0000-0000-0000481F0000}"/>
    <cellStyle name="Normal 10 5 3 4 2 2" xfId="14021" xr:uid="{00000000-0005-0000-0000-0000491F0000}"/>
    <cellStyle name="Normal 10 5 3 4 2 3" xfId="20173" xr:uid="{00000000-0005-0000-0000-00004A1F0000}"/>
    <cellStyle name="Normal 10 5 3 4 3" xfId="10955" xr:uid="{00000000-0005-0000-0000-00004B1F0000}"/>
    <cellStyle name="Normal 10 5 3 4 4" xfId="17107" xr:uid="{00000000-0005-0000-0000-00004C1F0000}"/>
    <cellStyle name="Normal 10 5 3 5" xfId="6293" xr:uid="{00000000-0005-0000-0000-00004D1F0000}"/>
    <cellStyle name="Normal 10 5 3 5 2" xfId="12487" xr:uid="{00000000-0005-0000-0000-00004E1F0000}"/>
    <cellStyle name="Normal 10 5 3 5 3" xfId="18639" xr:uid="{00000000-0005-0000-0000-00004F1F0000}"/>
    <cellStyle name="Normal 10 5 3 6" xfId="9421" xr:uid="{00000000-0005-0000-0000-0000501F0000}"/>
    <cellStyle name="Normal 10 5 3 7" xfId="15573" xr:uid="{00000000-0005-0000-0000-0000511F0000}"/>
    <cellStyle name="Normal 10 5 4" xfId="2346" xr:uid="{00000000-0005-0000-0000-0000521F0000}"/>
    <cellStyle name="Normal 10 5 4 2" xfId="3888" xr:uid="{00000000-0005-0000-0000-0000531F0000}"/>
    <cellStyle name="Normal 10 5 4 2 2" xfId="5513" xr:uid="{00000000-0005-0000-0000-0000541F0000}"/>
    <cellStyle name="Normal 10 5 4 2 2 2" xfId="8599" xr:uid="{00000000-0005-0000-0000-0000551F0000}"/>
    <cellStyle name="Normal 10 5 4 2 2 2 2" xfId="14792" xr:uid="{00000000-0005-0000-0000-0000561F0000}"/>
    <cellStyle name="Normal 10 5 4 2 2 2 3" xfId="20944" xr:uid="{00000000-0005-0000-0000-0000571F0000}"/>
    <cellStyle name="Normal 10 5 4 2 2 3" xfId="11726" xr:uid="{00000000-0005-0000-0000-0000581F0000}"/>
    <cellStyle name="Normal 10 5 4 2 2 4" xfId="17878" xr:uid="{00000000-0005-0000-0000-0000591F0000}"/>
    <cellStyle name="Normal 10 5 4 2 3" xfId="7064" xr:uid="{00000000-0005-0000-0000-00005A1F0000}"/>
    <cellStyle name="Normal 10 5 4 2 3 2" xfId="13258" xr:uid="{00000000-0005-0000-0000-00005B1F0000}"/>
    <cellStyle name="Normal 10 5 4 2 3 3" xfId="19410" xr:uid="{00000000-0005-0000-0000-00005C1F0000}"/>
    <cellStyle name="Normal 10 5 4 2 4" xfId="10192" xr:uid="{00000000-0005-0000-0000-00005D1F0000}"/>
    <cellStyle name="Normal 10 5 4 2 5" xfId="16344" xr:uid="{00000000-0005-0000-0000-00005E1F0000}"/>
    <cellStyle name="Normal 10 5 4 3" xfId="4730" xr:uid="{00000000-0005-0000-0000-00005F1F0000}"/>
    <cellStyle name="Normal 10 5 4 3 2" xfId="7830" xr:uid="{00000000-0005-0000-0000-0000601F0000}"/>
    <cellStyle name="Normal 10 5 4 3 2 2" xfId="14023" xr:uid="{00000000-0005-0000-0000-0000611F0000}"/>
    <cellStyle name="Normal 10 5 4 3 2 3" xfId="20175" xr:uid="{00000000-0005-0000-0000-0000621F0000}"/>
    <cellStyle name="Normal 10 5 4 3 3" xfId="10957" xr:uid="{00000000-0005-0000-0000-0000631F0000}"/>
    <cellStyle name="Normal 10 5 4 3 4" xfId="17109" xr:uid="{00000000-0005-0000-0000-0000641F0000}"/>
    <cellStyle name="Normal 10 5 4 4" xfId="6295" xr:uid="{00000000-0005-0000-0000-0000651F0000}"/>
    <cellStyle name="Normal 10 5 4 4 2" xfId="12489" xr:uid="{00000000-0005-0000-0000-0000661F0000}"/>
    <cellStyle name="Normal 10 5 4 4 3" xfId="18641" xr:uid="{00000000-0005-0000-0000-0000671F0000}"/>
    <cellStyle name="Normal 10 5 4 5" xfId="9423" xr:uid="{00000000-0005-0000-0000-0000681F0000}"/>
    <cellStyle name="Normal 10 5 4 6" xfId="15575" xr:uid="{00000000-0005-0000-0000-0000691F0000}"/>
    <cellStyle name="Normal 10 5 5" xfId="3883" xr:uid="{00000000-0005-0000-0000-00006A1F0000}"/>
    <cellStyle name="Normal 10 5 5 2" xfId="5508" xr:uid="{00000000-0005-0000-0000-00006B1F0000}"/>
    <cellStyle name="Normal 10 5 5 2 2" xfId="8594" xr:uid="{00000000-0005-0000-0000-00006C1F0000}"/>
    <cellStyle name="Normal 10 5 5 2 2 2" xfId="14787" xr:uid="{00000000-0005-0000-0000-00006D1F0000}"/>
    <cellStyle name="Normal 10 5 5 2 2 3" xfId="20939" xr:uid="{00000000-0005-0000-0000-00006E1F0000}"/>
    <cellStyle name="Normal 10 5 5 2 3" xfId="11721" xr:uid="{00000000-0005-0000-0000-00006F1F0000}"/>
    <cellStyle name="Normal 10 5 5 2 4" xfId="17873" xr:uid="{00000000-0005-0000-0000-0000701F0000}"/>
    <cellStyle name="Normal 10 5 5 3" xfId="7059" xr:uid="{00000000-0005-0000-0000-0000711F0000}"/>
    <cellStyle name="Normal 10 5 5 3 2" xfId="13253" xr:uid="{00000000-0005-0000-0000-0000721F0000}"/>
    <cellStyle name="Normal 10 5 5 3 3" xfId="19405" xr:uid="{00000000-0005-0000-0000-0000731F0000}"/>
    <cellStyle name="Normal 10 5 5 4" xfId="10187" xr:uid="{00000000-0005-0000-0000-0000741F0000}"/>
    <cellStyle name="Normal 10 5 5 5" xfId="16339" xr:uid="{00000000-0005-0000-0000-0000751F0000}"/>
    <cellStyle name="Normal 10 5 6" xfId="4725" xr:uid="{00000000-0005-0000-0000-0000761F0000}"/>
    <cellStyle name="Normal 10 5 6 2" xfId="7825" xr:uid="{00000000-0005-0000-0000-0000771F0000}"/>
    <cellStyle name="Normal 10 5 6 2 2" xfId="14018" xr:uid="{00000000-0005-0000-0000-0000781F0000}"/>
    <cellStyle name="Normal 10 5 6 2 3" xfId="20170" xr:uid="{00000000-0005-0000-0000-0000791F0000}"/>
    <cellStyle name="Normal 10 5 6 3" xfId="10952" xr:uid="{00000000-0005-0000-0000-00007A1F0000}"/>
    <cellStyle name="Normal 10 5 6 4" xfId="17104" xr:uid="{00000000-0005-0000-0000-00007B1F0000}"/>
    <cellStyle name="Normal 10 5 7" xfId="6290" xr:uid="{00000000-0005-0000-0000-00007C1F0000}"/>
    <cellStyle name="Normal 10 5 7 2" xfId="12484" xr:uid="{00000000-0005-0000-0000-00007D1F0000}"/>
    <cellStyle name="Normal 10 5 7 3" xfId="18636" xr:uid="{00000000-0005-0000-0000-00007E1F0000}"/>
    <cellStyle name="Normal 10 5 8" xfId="9418" xr:uid="{00000000-0005-0000-0000-00007F1F0000}"/>
    <cellStyle name="Normal 10 5 9" xfId="15570" xr:uid="{00000000-0005-0000-0000-0000801F0000}"/>
    <cellStyle name="Normal 10 6" xfId="2347" xr:uid="{00000000-0005-0000-0000-0000811F0000}"/>
    <cellStyle name="Normal 10 6 2" xfId="2348" xr:uid="{00000000-0005-0000-0000-0000821F0000}"/>
    <cellStyle name="Normal 10 6 2 2" xfId="3890" xr:uid="{00000000-0005-0000-0000-0000831F0000}"/>
    <cellStyle name="Normal 10 6 2 2 2" xfId="5515" xr:uid="{00000000-0005-0000-0000-0000841F0000}"/>
    <cellStyle name="Normal 10 6 2 2 2 2" xfId="8601" xr:uid="{00000000-0005-0000-0000-0000851F0000}"/>
    <cellStyle name="Normal 10 6 2 2 2 2 2" xfId="14794" xr:uid="{00000000-0005-0000-0000-0000861F0000}"/>
    <cellStyle name="Normal 10 6 2 2 2 2 3" xfId="20946" xr:uid="{00000000-0005-0000-0000-0000871F0000}"/>
    <cellStyle name="Normal 10 6 2 2 2 3" xfId="11728" xr:uid="{00000000-0005-0000-0000-0000881F0000}"/>
    <cellStyle name="Normal 10 6 2 2 2 4" xfId="17880" xr:uid="{00000000-0005-0000-0000-0000891F0000}"/>
    <cellStyle name="Normal 10 6 2 2 3" xfId="7066" xr:uid="{00000000-0005-0000-0000-00008A1F0000}"/>
    <cellStyle name="Normal 10 6 2 2 3 2" xfId="13260" xr:uid="{00000000-0005-0000-0000-00008B1F0000}"/>
    <cellStyle name="Normal 10 6 2 2 3 3" xfId="19412" xr:uid="{00000000-0005-0000-0000-00008C1F0000}"/>
    <cellStyle name="Normal 10 6 2 2 4" xfId="10194" xr:uid="{00000000-0005-0000-0000-00008D1F0000}"/>
    <cellStyle name="Normal 10 6 2 2 5" xfId="16346" xr:uid="{00000000-0005-0000-0000-00008E1F0000}"/>
    <cellStyle name="Normal 10 6 2 3" xfId="4732" xr:uid="{00000000-0005-0000-0000-00008F1F0000}"/>
    <cellStyle name="Normal 10 6 2 3 2" xfId="7832" xr:uid="{00000000-0005-0000-0000-0000901F0000}"/>
    <cellStyle name="Normal 10 6 2 3 2 2" xfId="14025" xr:uid="{00000000-0005-0000-0000-0000911F0000}"/>
    <cellStyle name="Normal 10 6 2 3 2 3" xfId="20177" xr:uid="{00000000-0005-0000-0000-0000921F0000}"/>
    <cellStyle name="Normal 10 6 2 3 3" xfId="10959" xr:uid="{00000000-0005-0000-0000-0000931F0000}"/>
    <cellStyle name="Normal 10 6 2 3 4" xfId="17111" xr:uid="{00000000-0005-0000-0000-0000941F0000}"/>
    <cellStyle name="Normal 10 6 2 4" xfId="6297" xr:uid="{00000000-0005-0000-0000-0000951F0000}"/>
    <cellStyle name="Normal 10 6 2 4 2" xfId="12491" xr:uid="{00000000-0005-0000-0000-0000961F0000}"/>
    <cellStyle name="Normal 10 6 2 4 3" xfId="18643" xr:uid="{00000000-0005-0000-0000-0000971F0000}"/>
    <cellStyle name="Normal 10 6 2 5" xfId="9425" xr:uid="{00000000-0005-0000-0000-0000981F0000}"/>
    <cellStyle name="Normal 10 6 2 6" xfId="15577" xr:uid="{00000000-0005-0000-0000-0000991F0000}"/>
    <cellStyle name="Normal 10 6 3" xfId="3889" xr:uid="{00000000-0005-0000-0000-00009A1F0000}"/>
    <cellStyle name="Normal 10 6 3 2" xfId="5514" xr:uid="{00000000-0005-0000-0000-00009B1F0000}"/>
    <cellStyle name="Normal 10 6 3 2 2" xfId="8600" xr:uid="{00000000-0005-0000-0000-00009C1F0000}"/>
    <cellStyle name="Normal 10 6 3 2 2 2" xfId="14793" xr:uid="{00000000-0005-0000-0000-00009D1F0000}"/>
    <cellStyle name="Normal 10 6 3 2 2 3" xfId="20945" xr:uid="{00000000-0005-0000-0000-00009E1F0000}"/>
    <cellStyle name="Normal 10 6 3 2 3" xfId="11727" xr:uid="{00000000-0005-0000-0000-00009F1F0000}"/>
    <cellStyle name="Normal 10 6 3 2 4" xfId="17879" xr:uid="{00000000-0005-0000-0000-0000A01F0000}"/>
    <cellStyle name="Normal 10 6 3 3" xfId="7065" xr:uid="{00000000-0005-0000-0000-0000A11F0000}"/>
    <cellStyle name="Normal 10 6 3 3 2" xfId="13259" xr:uid="{00000000-0005-0000-0000-0000A21F0000}"/>
    <cellStyle name="Normal 10 6 3 3 3" xfId="19411" xr:uid="{00000000-0005-0000-0000-0000A31F0000}"/>
    <cellStyle name="Normal 10 6 3 4" xfId="10193" xr:uid="{00000000-0005-0000-0000-0000A41F0000}"/>
    <cellStyle name="Normal 10 6 3 5" xfId="16345" xr:uid="{00000000-0005-0000-0000-0000A51F0000}"/>
    <cellStyle name="Normal 10 6 4" xfId="4731" xr:uid="{00000000-0005-0000-0000-0000A61F0000}"/>
    <cellStyle name="Normal 10 6 4 2" xfId="7831" xr:uid="{00000000-0005-0000-0000-0000A71F0000}"/>
    <cellStyle name="Normal 10 6 4 2 2" xfId="14024" xr:uid="{00000000-0005-0000-0000-0000A81F0000}"/>
    <cellStyle name="Normal 10 6 4 2 3" xfId="20176" xr:uid="{00000000-0005-0000-0000-0000A91F0000}"/>
    <cellStyle name="Normal 10 6 4 3" xfId="10958" xr:uid="{00000000-0005-0000-0000-0000AA1F0000}"/>
    <cellStyle name="Normal 10 6 4 4" xfId="17110" xr:uid="{00000000-0005-0000-0000-0000AB1F0000}"/>
    <cellStyle name="Normal 10 6 5" xfId="6296" xr:uid="{00000000-0005-0000-0000-0000AC1F0000}"/>
    <cellStyle name="Normal 10 6 5 2" xfId="12490" xr:uid="{00000000-0005-0000-0000-0000AD1F0000}"/>
    <cellStyle name="Normal 10 6 5 3" xfId="18642" xr:uid="{00000000-0005-0000-0000-0000AE1F0000}"/>
    <cellStyle name="Normal 10 6 6" xfId="9424" xr:uid="{00000000-0005-0000-0000-0000AF1F0000}"/>
    <cellStyle name="Normal 10 6 7" xfId="15576" xr:uid="{00000000-0005-0000-0000-0000B01F0000}"/>
    <cellStyle name="Normal 10 7" xfId="2349" xr:uid="{00000000-0005-0000-0000-0000B11F0000}"/>
    <cellStyle name="Normal 10 7 2" xfId="2350" xr:uid="{00000000-0005-0000-0000-0000B21F0000}"/>
    <cellStyle name="Normal 10 7 2 2" xfId="3892" xr:uid="{00000000-0005-0000-0000-0000B31F0000}"/>
    <cellStyle name="Normal 10 7 2 2 2" xfId="5517" xr:uid="{00000000-0005-0000-0000-0000B41F0000}"/>
    <cellStyle name="Normal 10 7 2 2 2 2" xfId="8603" xr:uid="{00000000-0005-0000-0000-0000B51F0000}"/>
    <cellStyle name="Normal 10 7 2 2 2 2 2" xfId="14796" xr:uid="{00000000-0005-0000-0000-0000B61F0000}"/>
    <cellStyle name="Normal 10 7 2 2 2 2 3" xfId="20948" xr:uid="{00000000-0005-0000-0000-0000B71F0000}"/>
    <cellStyle name="Normal 10 7 2 2 2 3" xfId="11730" xr:uid="{00000000-0005-0000-0000-0000B81F0000}"/>
    <cellStyle name="Normal 10 7 2 2 2 4" xfId="17882" xr:uid="{00000000-0005-0000-0000-0000B91F0000}"/>
    <cellStyle name="Normal 10 7 2 2 3" xfId="7068" xr:uid="{00000000-0005-0000-0000-0000BA1F0000}"/>
    <cellStyle name="Normal 10 7 2 2 3 2" xfId="13262" xr:uid="{00000000-0005-0000-0000-0000BB1F0000}"/>
    <cellStyle name="Normal 10 7 2 2 3 3" xfId="19414" xr:uid="{00000000-0005-0000-0000-0000BC1F0000}"/>
    <cellStyle name="Normal 10 7 2 2 4" xfId="10196" xr:uid="{00000000-0005-0000-0000-0000BD1F0000}"/>
    <cellStyle name="Normal 10 7 2 2 5" xfId="16348" xr:uid="{00000000-0005-0000-0000-0000BE1F0000}"/>
    <cellStyle name="Normal 10 7 2 3" xfId="4734" xr:uid="{00000000-0005-0000-0000-0000BF1F0000}"/>
    <cellStyle name="Normal 10 7 2 3 2" xfId="7834" xr:uid="{00000000-0005-0000-0000-0000C01F0000}"/>
    <cellStyle name="Normal 10 7 2 3 2 2" xfId="14027" xr:uid="{00000000-0005-0000-0000-0000C11F0000}"/>
    <cellStyle name="Normal 10 7 2 3 2 3" xfId="20179" xr:uid="{00000000-0005-0000-0000-0000C21F0000}"/>
    <cellStyle name="Normal 10 7 2 3 3" xfId="10961" xr:uid="{00000000-0005-0000-0000-0000C31F0000}"/>
    <cellStyle name="Normal 10 7 2 3 4" xfId="17113" xr:uid="{00000000-0005-0000-0000-0000C41F0000}"/>
    <cellStyle name="Normal 10 7 2 4" xfId="6299" xr:uid="{00000000-0005-0000-0000-0000C51F0000}"/>
    <cellStyle name="Normal 10 7 2 4 2" xfId="12493" xr:uid="{00000000-0005-0000-0000-0000C61F0000}"/>
    <cellStyle name="Normal 10 7 2 4 3" xfId="18645" xr:uid="{00000000-0005-0000-0000-0000C71F0000}"/>
    <cellStyle name="Normal 10 7 2 5" xfId="9427" xr:uid="{00000000-0005-0000-0000-0000C81F0000}"/>
    <cellStyle name="Normal 10 7 2 6" xfId="15579" xr:uid="{00000000-0005-0000-0000-0000C91F0000}"/>
    <cellStyle name="Normal 10 7 3" xfId="3891" xr:uid="{00000000-0005-0000-0000-0000CA1F0000}"/>
    <cellStyle name="Normal 10 7 3 2" xfId="5516" xr:uid="{00000000-0005-0000-0000-0000CB1F0000}"/>
    <cellStyle name="Normal 10 7 3 2 2" xfId="8602" xr:uid="{00000000-0005-0000-0000-0000CC1F0000}"/>
    <cellStyle name="Normal 10 7 3 2 2 2" xfId="14795" xr:uid="{00000000-0005-0000-0000-0000CD1F0000}"/>
    <cellStyle name="Normal 10 7 3 2 2 3" xfId="20947" xr:uid="{00000000-0005-0000-0000-0000CE1F0000}"/>
    <cellStyle name="Normal 10 7 3 2 3" xfId="11729" xr:uid="{00000000-0005-0000-0000-0000CF1F0000}"/>
    <cellStyle name="Normal 10 7 3 2 4" xfId="17881" xr:uid="{00000000-0005-0000-0000-0000D01F0000}"/>
    <cellStyle name="Normal 10 7 3 3" xfId="7067" xr:uid="{00000000-0005-0000-0000-0000D11F0000}"/>
    <cellStyle name="Normal 10 7 3 3 2" xfId="13261" xr:uid="{00000000-0005-0000-0000-0000D21F0000}"/>
    <cellStyle name="Normal 10 7 3 3 3" xfId="19413" xr:uid="{00000000-0005-0000-0000-0000D31F0000}"/>
    <cellStyle name="Normal 10 7 3 4" xfId="10195" xr:uid="{00000000-0005-0000-0000-0000D41F0000}"/>
    <cellStyle name="Normal 10 7 3 5" xfId="16347" xr:uid="{00000000-0005-0000-0000-0000D51F0000}"/>
    <cellStyle name="Normal 10 7 4" xfId="4733" xr:uid="{00000000-0005-0000-0000-0000D61F0000}"/>
    <cellStyle name="Normal 10 7 4 2" xfId="7833" xr:uid="{00000000-0005-0000-0000-0000D71F0000}"/>
    <cellStyle name="Normal 10 7 4 2 2" xfId="14026" xr:uid="{00000000-0005-0000-0000-0000D81F0000}"/>
    <cellStyle name="Normal 10 7 4 2 3" xfId="20178" xr:uid="{00000000-0005-0000-0000-0000D91F0000}"/>
    <cellStyle name="Normal 10 7 4 3" xfId="10960" xr:uid="{00000000-0005-0000-0000-0000DA1F0000}"/>
    <cellStyle name="Normal 10 7 4 4" xfId="17112" xr:uid="{00000000-0005-0000-0000-0000DB1F0000}"/>
    <cellStyle name="Normal 10 7 5" xfId="6298" xr:uid="{00000000-0005-0000-0000-0000DC1F0000}"/>
    <cellStyle name="Normal 10 7 5 2" xfId="12492" xr:uid="{00000000-0005-0000-0000-0000DD1F0000}"/>
    <cellStyle name="Normal 10 7 5 3" xfId="18644" xr:uid="{00000000-0005-0000-0000-0000DE1F0000}"/>
    <cellStyle name="Normal 10 7 6" xfId="9426" xr:uid="{00000000-0005-0000-0000-0000DF1F0000}"/>
    <cellStyle name="Normal 10 7 7" xfId="15578" xr:uid="{00000000-0005-0000-0000-0000E01F0000}"/>
    <cellStyle name="Normal 10 8" xfId="2351" xr:uid="{00000000-0005-0000-0000-0000E11F0000}"/>
    <cellStyle name="Normal 10 8 2" xfId="2352" xr:uid="{00000000-0005-0000-0000-0000E21F0000}"/>
    <cellStyle name="Normal 10 8 2 2" xfId="3893" xr:uid="{00000000-0005-0000-0000-0000E31F0000}"/>
    <cellStyle name="Normal 10 8 2 2 2" xfId="5518" xr:uid="{00000000-0005-0000-0000-0000E41F0000}"/>
    <cellStyle name="Normal 10 8 2 2 2 2" xfId="8604" xr:uid="{00000000-0005-0000-0000-0000E51F0000}"/>
    <cellStyle name="Normal 10 8 2 2 2 2 2" xfId="14797" xr:uid="{00000000-0005-0000-0000-0000E61F0000}"/>
    <cellStyle name="Normal 10 8 2 2 2 2 3" xfId="20949" xr:uid="{00000000-0005-0000-0000-0000E71F0000}"/>
    <cellStyle name="Normal 10 8 2 2 2 3" xfId="11731" xr:uid="{00000000-0005-0000-0000-0000E81F0000}"/>
    <cellStyle name="Normal 10 8 2 2 2 4" xfId="17883" xr:uid="{00000000-0005-0000-0000-0000E91F0000}"/>
    <cellStyle name="Normal 10 8 2 2 3" xfId="7069" xr:uid="{00000000-0005-0000-0000-0000EA1F0000}"/>
    <cellStyle name="Normal 10 8 2 2 3 2" xfId="13263" xr:uid="{00000000-0005-0000-0000-0000EB1F0000}"/>
    <cellStyle name="Normal 10 8 2 2 3 3" xfId="19415" xr:uid="{00000000-0005-0000-0000-0000EC1F0000}"/>
    <cellStyle name="Normal 10 8 2 2 4" xfId="10197" xr:uid="{00000000-0005-0000-0000-0000ED1F0000}"/>
    <cellStyle name="Normal 10 8 2 2 5" xfId="16349" xr:uid="{00000000-0005-0000-0000-0000EE1F0000}"/>
    <cellStyle name="Normal 10 8 2 3" xfId="4735" xr:uid="{00000000-0005-0000-0000-0000EF1F0000}"/>
    <cellStyle name="Normal 10 8 2 3 2" xfId="7835" xr:uid="{00000000-0005-0000-0000-0000F01F0000}"/>
    <cellStyle name="Normal 10 8 2 3 2 2" xfId="14028" xr:uid="{00000000-0005-0000-0000-0000F11F0000}"/>
    <cellStyle name="Normal 10 8 2 3 2 3" xfId="20180" xr:uid="{00000000-0005-0000-0000-0000F21F0000}"/>
    <cellStyle name="Normal 10 8 2 3 3" xfId="10962" xr:uid="{00000000-0005-0000-0000-0000F31F0000}"/>
    <cellStyle name="Normal 10 8 2 3 4" xfId="17114" xr:uid="{00000000-0005-0000-0000-0000F41F0000}"/>
    <cellStyle name="Normal 10 8 2 4" xfId="6300" xr:uid="{00000000-0005-0000-0000-0000F51F0000}"/>
    <cellStyle name="Normal 10 8 2 4 2" xfId="12494" xr:uid="{00000000-0005-0000-0000-0000F61F0000}"/>
    <cellStyle name="Normal 10 8 2 4 3" xfId="18646" xr:uid="{00000000-0005-0000-0000-0000F71F0000}"/>
    <cellStyle name="Normal 10 8 2 5" xfId="9428" xr:uid="{00000000-0005-0000-0000-0000F81F0000}"/>
    <cellStyle name="Normal 10 8 2 6" xfId="15580" xr:uid="{00000000-0005-0000-0000-0000F91F0000}"/>
    <cellStyle name="Normal 10 9" xfId="2353" xr:uid="{00000000-0005-0000-0000-0000FA1F0000}"/>
    <cellStyle name="Normal 10 9 2" xfId="3894" xr:uid="{00000000-0005-0000-0000-0000FB1F0000}"/>
    <cellStyle name="Normal 10 9 2 2" xfId="5519" xr:uid="{00000000-0005-0000-0000-0000FC1F0000}"/>
    <cellStyle name="Normal 10 9 2 2 2" xfId="8605" xr:uid="{00000000-0005-0000-0000-0000FD1F0000}"/>
    <cellStyle name="Normal 10 9 2 2 2 2" xfId="14798" xr:uid="{00000000-0005-0000-0000-0000FE1F0000}"/>
    <cellStyle name="Normal 10 9 2 2 2 3" xfId="20950" xr:uid="{00000000-0005-0000-0000-0000FF1F0000}"/>
    <cellStyle name="Normal 10 9 2 2 3" xfId="11732" xr:uid="{00000000-0005-0000-0000-000000200000}"/>
    <cellStyle name="Normal 10 9 2 2 4" xfId="17884" xr:uid="{00000000-0005-0000-0000-000001200000}"/>
    <cellStyle name="Normal 10 9 2 3" xfId="7070" xr:uid="{00000000-0005-0000-0000-000002200000}"/>
    <cellStyle name="Normal 10 9 2 3 2" xfId="13264" xr:uid="{00000000-0005-0000-0000-000003200000}"/>
    <cellStyle name="Normal 10 9 2 3 3" xfId="19416" xr:uid="{00000000-0005-0000-0000-000004200000}"/>
    <cellStyle name="Normal 10 9 2 4" xfId="10198" xr:uid="{00000000-0005-0000-0000-000005200000}"/>
    <cellStyle name="Normal 10 9 2 5" xfId="16350" xr:uid="{00000000-0005-0000-0000-000006200000}"/>
    <cellStyle name="Normal 10 9 3" xfId="4736" xr:uid="{00000000-0005-0000-0000-000007200000}"/>
    <cellStyle name="Normal 10 9 3 2" xfId="7836" xr:uid="{00000000-0005-0000-0000-000008200000}"/>
    <cellStyle name="Normal 10 9 3 2 2" xfId="14029" xr:uid="{00000000-0005-0000-0000-000009200000}"/>
    <cellStyle name="Normal 10 9 3 2 3" xfId="20181" xr:uid="{00000000-0005-0000-0000-00000A200000}"/>
    <cellStyle name="Normal 10 9 3 3" xfId="10963" xr:uid="{00000000-0005-0000-0000-00000B200000}"/>
    <cellStyle name="Normal 10 9 3 4" xfId="17115" xr:uid="{00000000-0005-0000-0000-00000C200000}"/>
    <cellStyle name="Normal 10 9 4" xfId="6301" xr:uid="{00000000-0005-0000-0000-00000D200000}"/>
    <cellStyle name="Normal 10 9 4 2" xfId="12495" xr:uid="{00000000-0005-0000-0000-00000E200000}"/>
    <cellStyle name="Normal 10 9 4 3" xfId="18647" xr:uid="{00000000-0005-0000-0000-00000F200000}"/>
    <cellStyle name="Normal 10 9 5" xfId="9429" xr:uid="{00000000-0005-0000-0000-000010200000}"/>
    <cellStyle name="Normal 10 9 6" xfId="15581" xr:uid="{00000000-0005-0000-0000-000011200000}"/>
    <cellStyle name="Normal 11" xfId="184" xr:uid="{00000000-0005-0000-0000-000012200000}"/>
    <cellStyle name="Normal 11 2" xfId="210" xr:uid="{00000000-0005-0000-0000-000013200000}"/>
    <cellStyle name="Normal 11 2 2" xfId="3635" xr:uid="{00000000-0005-0000-0000-000014200000}"/>
    <cellStyle name="Normal 11 2 2 2" xfId="4411" xr:uid="{00000000-0005-0000-0000-000015200000}"/>
    <cellStyle name="Normal 11 2 2 2 2" xfId="6036" xr:uid="{00000000-0005-0000-0000-000016200000}"/>
    <cellStyle name="Normal 11 2 2 2 2 2" xfId="9122" xr:uid="{00000000-0005-0000-0000-000017200000}"/>
    <cellStyle name="Normal 11 2 2 2 2 2 2" xfId="15315" xr:uid="{00000000-0005-0000-0000-000018200000}"/>
    <cellStyle name="Normal 11 2 2 2 2 2 3" xfId="21467" xr:uid="{00000000-0005-0000-0000-000019200000}"/>
    <cellStyle name="Normal 11 2 2 2 2 3" xfId="12249" xr:uid="{00000000-0005-0000-0000-00001A200000}"/>
    <cellStyle name="Normal 11 2 2 2 2 4" xfId="18401" xr:uid="{00000000-0005-0000-0000-00001B200000}"/>
    <cellStyle name="Normal 11 2 2 2 3" xfId="7587" xr:uid="{00000000-0005-0000-0000-00001C200000}"/>
    <cellStyle name="Normal 11 2 2 2 3 2" xfId="13781" xr:uid="{00000000-0005-0000-0000-00001D200000}"/>
    <cellStyle name="Normal 11 2 2 2 3 3" xfId="19933" xr:uid="{00000000-0005-0000-0000-00001E200000}"/>
    <cellStyle name="Normal 11 2 2 2 4" xfId="10715" xr:uid="{00000000-0005-0000-0000-00001F200000}"/>
    <cellStyle name="Normal 11 2 2 2 5" xfId="16867" xr:uid="{00000000-0005-0000-0000-000020200000}"/>
    <cellStyle name="Normal 11 2 2 3" xfId="5267" xr:uid="{00000000-0005-0000-0000-000021200000}"/>
    <cellStyle name="Normal 11 2 2 3 2" xfId="8353" xr:uid="{00000000-0005-0000-0000-000022200000}"/>
    <cellStyle name="Normal 11 2 2 3 2 2" xfId="14546" xr:uid="{00000000-0005-0000-0000-000023200000}"/>
    <cellStyle name="Normal 11 2 2 3 2 3" xfId="20698" xr:uid="{00000000-0005-0000-0000-000024200000}"/>
    <cellStyle name="Normal 11 2 2 3 3" xfId="11480" xr:uid="{00000000-0005-0000-0000-000025200000}"/>
    <cellStyle name="Normal 11 2 2 3 4" xfId="17632" xr:uid="{00000000-0005-0000-0000-000026200000}"/>
    <cellStyle name="Normal 11 2 2 4" xfId="6818" xr:uid="{00000000-0005-0000-0000-000027200000}"/>
    <cellStyle name="Normal 11 2 2 4 2" xfId="13012" xr:uid="{00000000-0005-0000-0000-000028200000}"/>
    <cellStyle name="Normal 11 2 2 4 3" xfId="19164" xr:uid="{00000000-0005-0000-0000-000029200000}"/>
    <cellStyle name="Normal 11 2 2 5" xfId="9946" xr:uid="{00000000-0005-0000-0000-00002A200000}"/>
    <cellStyle name="Normal 11 2 2 6" xfId="16098" xr:uid="{00000000-0005-0000-0000-00002B200000}"/>
    <cellStyle name="Normal 11 2 3" xfId="2355" xr:uid="{00000000-0005-0000-0000-00002C200000}"/>
    <cellStyle name="Normal 11 2 4" xfId="3670" xr:uid="{00000000-0005-0000-0000-00002D200000}"/>
    <cellStyle name="Normal 11 2 4 2" xfId="5295" xr:uid="{00000000-0005-0000-0000-00002E200000}"/>
    <cellStyle name="Normal 11 2 4 2 2" xfId="8381" xr:uid="{00000000-0005-0000-0000-00002F200000}"/>
    <cellStyle name="Normal 11 2 4 2 2 2" xfId="14574" xr:uid="{00000000-0005-0000-0000-000030200000}"/>
    <cellStyle name="Normal 11 2 4 2 2 3" xfId="20726" xr:uid="{00000000-0005-0000-0000-000031200000}"/>
    <cellStyle name="Normal 11 2 4 2 3" xfId="11508" xr:uid="{00000000-0005-0000-0000-000032200000}"/>
    <cellStyle name="Normal 11 2 4 2 4" xfId="17660" xr:uid="{00000000-0005-0000-0000-000033200000}"/>
    <cellStyle name="Normal 11 2 4 3" xfId="6846" xr:uid="{00000000-0005-0000-0000-000034200000}"/>
    <cellStyle name="Normal 11 2 4 3 2" xfId="13040" xr:uid="{00000000-0005-0000-0000-000035200000}"/>
    <cellStyle name="Normal 11 2 4 3 3" xfId="19192" xr:uid="{00000000-0005-0000-0000-000036200000}"/>
    <cellStyle name="Normal 11 2 4 4" xfId="9974" xr:uid="{00000000-0005-0000-0000-000037200000}"/>
    <cellStyle name="Normal 11 2 4 5" xfId="16126" xr:uid="{00000000-0005-0000-0000-000038200000}"/>
    <cellStyle name="Normal 11 2 5" xfId="4509" xr:uid="{00000000-0005-0000-0000-000039200000}"/>
    <cellStyle name="Normal 11 2 5 2" xfId="7612" xr:uid="{00000000-0005-0000-0000-00003A200000}"/>
    <cellStyle name="Normal 11 2 5 2 2" xfId="13805" xr:uid="{00000000-0005-0000-0000-00003B200000}"/>
    <cellStyle name="Normal 11 2 5 2 3" xfId="19957" xr:uid="{00000000-0005-0000-0000-00003C200000}"/>
    <cellStyle name="Normal 11 2 5 3" xfId="10739" xr:uid="{00000000-0005-0000-0000-00003D200000}"/>
    <cellStyle name="Normal 11 2 5 4" xfId="16891" xr:uid="{00000000-0005-0000-0000-00003E200000}"/>
    <cellStyle name="Normal 11 2 6" xfId="6077" xr:uid="{00000000-0005-0000-0000-00003F200000}"/>
    <cellStyle name="Normal 11 2 6 2" xfId="12271" xr:uid="{00000000-0005-0000-0000-000040200000}"/>
    <cellStyle name="Normal 11 2 6 3" xfId="18423" xr:uid="{00000000-0005-0000-0000-000041200000}"/>
    <cellStyle name="Normal 11 2 7" xfId="9205" xr:uid="{00000000-0005-0000-0000-000042200000}"/>
    <cellStyle name="Normal 11 2 8" xfId="15357" xr:uid="{00000000-0005-0000-0000-000043200000}"/>
    <cellStyle name="Normal 11 3" xfId="2356" xr:uid="{00000000-0005-0000-0000-000044200000}"/>
    <cellStyle name="Normal 11 3 2" xfId="3896" xr:uid="{00000000-0005-0000-0000-000045200000}"/>
    <cellStyle name="Normal 11 3 2 2" xfId="5521" xr:uid="{00000000-0005-0000-0000-000046200000}"/>
    <cellStyle name="Normal 11 3 2 2 2" xfId="8607" xr:uid="{00000000-0005-0000-0000-000047200000}"/>
    <cellStyle name="Normal 11 3 2 2 2 2" xfId="14800" xr:uid="{00000000-0005-0000-0000-000048200000}"/>
    <cellStyle name="Normal 11 3 2 2 2 3" xfId="20952" xr:uid="{00000000-0005-0000-0000-000049200000}"/>
    <cellStyle name="Normal 11 3 2 2 3" xfId="11734" xr:uid="{00000000-0005-0000-0000-00004A200000}"/>
    <cellStyle name="Normal 11 3 2 2 4" xfId="17886" xr:uid="{00000000-0005-0000-0000-00004B200000}"/>
    <cellStyle name="Normal 11 3 2 3" xfId="7072" xr:uid="{00000000-0005-0000-0000-00004C200000}"/>
    <cellStyle name="Normal 11 3 2 3 2" xfId="13266" xr:uid="{00000000-0005-0000-0000-00004D200000}"/>
    <cellStyle name="Normal 11 3 2 3 3" xfId="19418" xr:uid="{00000000-0005-0000-0000-00004E200000}"/>
    <cellStyle name="Normal 11 3 2 4" xfId="10200" xr:uid="{00000000-0005-0000-0000-00004F200000}"/>
    <cellStyle name="Normal 11 3 2 5" xfId="16352" xr:uid="{00000000-0005-0000-0000-000050200000}"/>
    <cellStyle name="Normal 11 3 3" xfId="4738" xr:uid="{00000000-0005-0000-0000-000051200000}"/>
    <cellStyle name="Normal 11 3 3 2" xfId="7838" xr:uid="{00000000-0005-0000-0000-000052200000}"/>
    <cellStyle name="Normal 11 3 3 2 2" xfId="14031" xr:uid="{00000000-0005-0000-0000-000053200000}"/>
    <cellStyle name="Normal 11 3 3 2 3" xfId="20183" xr:uid="{00000000-0005-0000-0000-000054200000}"/>
    <cellStyle name="Normal 11 3 3 3" xfId="10965" xr:uid="{00000000-0005-0000-0000-000055200000}"/>
    <cellStyle name="Normal 11 3 3 4" xfId="17117" xr:uid="{00000000-0005-0000-0000-000056200000}"/>
    <cellStyle name="Normal 11 3 4" xfId="6303" xr:uid="{00000000-0005-0000-0000-000057200000}"/>
    <cellStyle name="Normal 11 3 4 2" xfId="12497" xr:uid="{00000000-0005-0000-0000-000058200000}"/>
    <cellStyle name="Normal 11 3 4 3" xfId="18649" xr:uid="{00000000-0005-0000-0000-000059200000}"/>
    <cellStyle name="Normal 11 3 5" xfId="9431" xr:uid="{00000000-0005-0000-0000-00005A200000}"/>
    <cellStyle name="Normal 11 3 6" xfId="15583" xr:uid="{00000000-0005-0000-0000-00005B200000}"/>
    <cellStyle name="Normal 11 4" xfId="2354" xr:uid="{00000000-0005-0000-0000-00005C200000}"/>
    <cellStyle name="Normal 11 4 2" xfId="3895" xr:uid="{00000000-0005-0000-0000-00005D200000}"/>
    <cellStyle name="Normal 11 4 2 2" xfId="5520" xr:uid="{00000000-0005-0000-0000-00005E200000}"/>
    <cellStyle name="Normal 11 4 2 2 2" xfId="8606" xr:uid="{00000000-0005-0000-0000-00005F200000}"/>
    <cellStyle name="Normal 11 4 2 2 2 2" xfId="14799" xr:uid="{00000000-0005-0000-0000-000060200000}"/>
    <cellStyle name="Normal 11 4 2 2 2 3" xfId="20951" xr:uid="{00000000-0005-0000-0000-000061200000}"/>
    <cellStyle name="Normal 11 4 2 2 3" xfId="11733" xr:uid="{00000000-0005-0000-0000-000062200000}"/>
    <cellStyle name="Normal 11 4 2 2 4" xfId="17885" xr:uid="{00000000-0005-0000-0000-000063200000}"/>
    <cellStyle name="Normal 11 4 2 3" xfId="7071" xr:uid="{00000000-0005-0000-0000-000064200000}"/>
    <cellStyle name="Normal 11 4 2 3 2" xfId="13265" xr:uid="{00000000-0005-0000-0000-000065200000}"/>
    <cellStyle name="Normal 11 4 2 3 3" xfId="19417" xr:uid="{00000000-0005-0000-0000-000066200000}"/>
    <cellStyle name="Normal 11 4 2 4" xfId="10199" xr:uid="{00000000-0005-0000-0000-000067200000}"/>
    <cellStyle name="Normal 11 4 2 5" xfId="16351" xr:uid="{00000000-0005-0000-0000-000068200000}"/>
    <cellStyle name="Normal 11 4 3" xfId="4737" xr:uid="{00000000-0005-0000-0000-000069200000}"/>
    <cellStyle name="Normal 11 4 3 2" xfId="7837" xr:uid="{00000000-0005-0000-0000-00006A200000}"/>
    <cellStyle name="Normal 11 4 3 2 2" xfId="14030" xr:uid="{00000000-0005-0000-0000-00006B200000}"/>
    <cellStyle name="Normal 11 4 3 2 3" xfId="20182" xr:uid="{00000000-0005-0000-0000-00006C200000}"/>
    <cellStyle name="Normal 11 4 3 3" xfId="10964" xr:uid="{00000000-0005-0000-0000-00006D200000}"/>
    <cellStyle name="Normal 11 4 3 4" xfId="17116" xr:uid="{00000000-0005-0000-0000-00006E200000}"/>
    <cellStyle name="Normal 11 4 4" xfId="6302" xr:uid="{00000000-0005-0000-0000-00006F200000}"/>
    <cellStyle name="Normal 11 4 4 2" xfId="12496" xr:uid="{00000000-0005-0000-0000-000070200000}"/>
    <cellStyle name="Normal 11 4 4 3" xfId="18648" xr:uid="{00000000-0005-0000-0000-000071200000}"/>
    <cellStyle name="Normal 11 4 5" xfId="9430" xr:uid="{00000000-0005-0000-0000-000072200000}"/>
    <cellStyle name="Normal 11 4 6" xfId="15582" xr:uid="{00000000-0005-0000-0000-000073200000}"/>
    <cellStyle name="Normal 11 5" xfId="3659" xr:uid="{00000000-0005-0000-0000-000074200000}"/>
    <cellStyle name="Normal 11 5 2" xfId="5284" xr:uid="{00000000-0005-0000-0000-000075200000}"/>
    <cellStyle name="Normal 11 5 2 2" xfId="8370" xr:uid="{00000000-0005-0000-0000-000076200000}"/>
    <cellStyle name="Normal 11 5 2 2 2" xfId="14563" xr:uid="{00000000-0005-0000-0000-000077200000}"/>
    <cellStyle name="Normal 11 5 2 2 3" xfId="20715" xr:uid="{00000000-0005-0000-0000-000078200000}"/>
    <cellStyle name="Normal 11 5 2 3" xfId="11497" xr:uid="{00000000-0005-0000-0000-000079200000}"/>
    <cellStyle name="Normal 11 5 2 4" xfId="17649" xr:uid="{00000000-0005-0000-0000-00007A200000}"/>
    <cellStyle name="Normal 11 5 3" xfId="6835" xr:uid="{00000000-0005-0000-0000-00007B200000}"/>
    <cellStyle name="Normal 11 5 3 2" xfId="13029" xr:uid="{00000000-0005-0000-0000-00007C200000}"/>
    <cellStyle name="Normal 11 5 3 3" xfId="19181" xr:uid="{00000000-0005-0000-0000-00007D200000}"/>
    <cellStyle name="Normal 11 5 4" xfId="9963" xr:uid="{00000000-0005-0000-0000-00007E200000}"/>
    <cellStyle name="Normal 11 5 5" xfId="16115" xr:uid="{00000000-0005-0000-0000-00007F200000}"/>
    <cellStyle name="Normal 11 6" xfId="4497" xr:uid="{00000000-0005-0000-0000-000080200000}"/>
    <cellStyle name="Normal 11 6 2" xfId="7601" xr:uid="{00000000-0005-0000-0000-000081200000}"/>
    <cellStyle name="Normal 11 6 2 2" xfId="13794" xr:uid="{00000000-0005-0000-0000-000082200000}"/>
    <cellStyle name="Normal 11 6 2 3" xfId="19946" xr:uid="{00000000-0005-0000-0000-000083200000}"/>
    <cellStyle name="Normal 11 6 3" xfId="10728" xr:uid="{00000000-0005-0000-0000-000084200000}"/>
    <cellStyle name="Normal 11 6 4" xfId="16880" xr:uid="{00000000-0005-0000-0000-000085200000}"/>
    <cellStyle name="Normal 11 7" xfId="6066" xr:uid="{00000000-0005-0000-0000-000086200000}"/>
    <cellStyle name="Normal 11 7 2" xfId="12260" xr:uid="{00000000-0005-0000-0000-000087200000}"/>
    <cellStyle name="Normal 11 7 3" xfId="18412" xr:uid="{00000000-0005-0000-0000-000088200000}"/>
    <cellStyle name="Normal 11 8" xfId="9194" xr:uid="{00000000-0005-0000-0000-000089200000}"/>
    <cellStyle name="Normal 11 9" xfId="15346" xr:uid="{00000000-0005-0000-0000-00008A200000}"/>
    <cellStyle name="Normal 12" xfId="2357" xr:uid="{00000000-0005-0000-0000-00008B200000}"/>
    <cellStyle name="Normal 12 10" xfId="6304" xr:uid="{00000000-0005-0000-0000-00008C200000}"/>
    <cellStyle name="Normal 12 10 2" xfId="12498" xr:uid="{00000000-0005-0000-0000-00008D200000}"/>
    <cellStyle name="Normal 12 10 3" xfId="18650" xr:uid="{00000000-0005-0000-0000-00008E200000}"/>
    <cellStyle name="Normal 12 11" xfId="9176" xr:uid="{00000000-0005-0000-0000-00008F200000}"/>
    <cellStyle name="Normal 12 11 2" xfId="15338" xr:uid="{00000000-0005-0000-0000-000090200000}"/>
    <cellStyle name="Normal 12 11 3" xfId="21490" xr:uid="{00000000-0005-0000-0000-000091200000}"/>
    <cellStyle name="Normal 12 12" xfId="9432" xr:uid="{00000000-0005-0000-0000-000092200000}"/>
    <cellStyle name="Normal 12 13" xfId="15584" xr:uid="{00000000-0005-0000-0000-000093200000}"/>
    <cellStyle name="Normal 12 2" xfId="2358" xr:uid="{00000000-0005-0000-0000-000094200000}"/>
    <cellStyle name="Normal 12 2 2" xfId="2359" xr:uid="{00000000-0005-0000-0000-000095200000}"/>
    <cellStyle name="Normal 12 2 2 2" xfId="2360" xr:uid="{00000000-0005-0000-0000-000096200000}"/>
    <cellStyle name="Normal 12 2 2 2 2" xfId="2361" xr:uid="{00000000-0005-0000-0000-000097200000}"/>
    <cellStyle name="Normal 12 2 2 2 2 2" xfId="3900" xr:uid="{00000000-0005-0000-0000-000098200000}"/>
    <cellStyle name="Normal 12 2 2 2 2 2 2" xfId="5525" xr:uid="{00000000-0005-0000-0000-000099200000}"/>
    <cellStyle name="Normal 12 2 2 2 2 2 2 2" xfId="8611" xr:uid="{00000000-0005-0000-0000-00009A200000}"/>
    <cellStyle name="Normal 12 2 2 2 2 2 2 2 2" xfId="14804" xr:uid="{00000000-0005-0000-0000-00009B200000}"/>
    <cellStyle name="Normal 12 2 2 2 2 2 2 2 3" xfId="20956" xr:uid="{00000000-0005-0000-0000-00009C200000}"/>
    <cellStyle name="Normal 12 2 2 2 2 2 2 3" xfId="11738" xr:uid="{00000000-0005-0000-0000-00009D200000}"/>
    <cellStyle name="Normal 12 2 2 2 2 2 2 4" xfId="17890" xr:uid="{00000000-0005-0000-0000-00009E200000}"/>
    <cellStyle name="Normal 12 2 2 2 2 2 3" xfId="7076" xr:uid="{00000000-0005-0000-0000-00009F200000}"/>
    <cellStyle name="Normal 12 2 2 2 2 2 3 2" xfId="13270" xr:uid="{00000000-0005-0000-0000-0000A0200000}"/>
    <cellStyle name="Normal 12 2 2 2 2 2 3 3" xfId="19422" xr:uid="{00000000-0005-0000-0000-0000A1200000}"/>
    <cellStyle name="Normal 12 2 2 2 2 2 4" xfId="10204" xr:uid="{00000000-0005-0000-0000-0000A2200000}"/>
    <cellStyle name="Normal 12 2 2 2 2 2 5" xfId="16356" xr:uid="{00000000-0005-0000-0000-0000A3200000}"/>
    <cellStyle name="Normal 12 2 2 2 2 3" xfId="4742" xr:uid="{00000000-0005-0000-0000-0000A4200000}"/>
    <cellStyle name="Normal 12 2 2 2 2 3 2" xfId="7842" xr:uid="{00000000-0005-0000-0000-0000A5200000}"/>
    <cellStyle name="Normal 12 2 2 2 2 3 2 2" xfId="14035" xr:uid="{00000000-0005-0000-0000-0000A6200000}"/>
    <cellStyle name="Normal 12 2 2 2 2 3 2 3" xfId="20187" xr:uid="{00000000-0005-0000-0000-0000A7200000}"/>
    <cellStyle name="Normal 12 2 2 2 2 3 3" xfId="10969" xr:uid="{00000000-0005-0000-0000-0000A8200000}"/>
    <cellStyle name="Normal 12 2 2 2 2 3 4" xfId="17121" xr:uid="{00000000-0005-0000-0000-0000A9200000}"/>
    <cellStyle name="Normal 12 2 2 2 2 4" xfId="6307" xr:uid="{00000000-0005-0000-0000-0000AA200000}"/>
    <cellStyle name="Normal 12 2 2 2 2 4 2" xfId="12501" xr:uid="{00000000-0005-0000-0000-0000AB200000}"/>
    <cellStyle name="Normal 12 2 2 2 2 4 3" xfId="18653" xr:uid="{00000000-0005-0000-0000-0000AC200000}"/>
    <cellStyle name="Normal 12 2 2 2 2 5" xfId="9435" xr:uid="{00000000-0005-0000-0000-0000AD200000}"/>
    <cellStyle name="Normal 12 2 2 2 2 6" xfId="15587" xr:uid="{00000000-0005-0000-0000-0000AE200000}"/>
    <cellStyle name="Normal 12 2 2 2 3" xfId="3899" xr:uid="{00000000-0005-0000-0000-0000AF200000}"/>
    <cellStyle name="Normal 12 2 2 2 3 2" xfId="5524" xr:uid="{00000000-0005-0000-0000-0000B0200000}"/>
    <cellStyle name="Normal 12 2 2 2 3 2 2" xfId="8610" xr:uid="{00000000-0005-0000-0000-0000B1200000}"/>
    <cellStyle name="Normal 12 2 2 2 3 2 2 2" xfId="14803" xr:uid="{00000000-0005-0000-0000-0000B2200000}"/>
    <cellStyle name="Normal 12 2 2 2 3 2 2 3" xfId="20955" xr:uid="{00000000-0005-0000-0000-0000B3200000}"/>
    <cellStyle name="Normal 12 2 2 2 3 2 3" xfId="11737" xr:uid="{00000000-0005-0000-0000-0000B4200000}"/>
    <cellStyle name="Normal 12 2 2 2 3 2 4" xfId="17889" xr:uid="{00000000-0005-0000-0000-0000B5200000}"/>
    <cellStyle name="Normal 12 2 2 2 3 3" xfId="7075" xr:uid="{00000000-0005-0000-0000-0000B6200000}"/>
    <cellStyle name="Normal 12 2 2 2 3 3 2" xfId="13269" xr:uid="{00000000-0005-0000-0000-0000B7200000}"/>
    <cellStyle name="Normal 12 2 2 2 3 3 3" xfId="19421" xr:uid="{00000000-0005-0000-0000-0000B8200000}"/>
    <cellStyle name="Normal 12 2 2 2 3 4" xfId="10203" xr:uid="{00000000-0005-0000-0000-0000B9200000}"/>
    <cellStyle name="Normal 12 2 2 2 3 5" xfId="16355" xr:uid="{00000000-0005-0000-0000-0000BA200000}"/>
    <cellStyle name="Normal 12 2 2 2 4" xfId="4741" xr:uid="{00000000-0005-0000-0000-0000BB200000}"/>
    <cellStyle name="Normal 12 2 2 2 4 2" xfId="7841" xr:uid="{00000000-0005-0000-0000-0000BC200000}"/>
    <cellStyle name="Normal 12 2 2 2 4 2 2" xfId="14034" xr:uid="{00000000-0005-0000-0000-0000BD200000}"/>
    <cellStyle name="Normal 12 2 2 2 4 2 3" xfId="20186" xr:uid="{00000000-0005-0000-0000-0000BE200000}"/>
    <cellStyle name="Normal 12 2 2 2 4 3" xfId="10968" xr:uid="{00000000-0005-0000-0000-0000BF200000}"/>
    <cellStyle name="Normal 12 2 2 2 4 4" xfId="17120" xr:uid="{00000000-0005-0000-0000-0000C0200000}"/>
    <cellStyle name="Normal 12 2 2 2 5" xfId="6306" xr:uid="{00000000-0005-0000-0000-0000C1200000}"/>
    <cellStyle name="Normal 12 2 2 2 5 2" xfId="12500" xr:uid="{00000000-0005-0000-0000-0000C2200000}"/>
    <cellStyle name="Normal 12 2 2 2 5 3" xfId="18652" xr:uid="{00000000-0005-0000-0000-0000C3200000}"/>
    <cellStyle name="Normal 12 2 2 2 6" xfId="9434" xr:uid="{00000000-0005-0000-0000-0000C4200000}"/>
    <cellStyle name="Normal 12 2 2 2 7" xfId="15586" xr:uid="{00000000-0005-0000-0000-0000C5200000}"/>
    <cellStyle name="Normal 12 2 2 3" xfId="2362" xr:uid="{00000000-0005-0000-0000-0000C6200000}"/>
    <cellStyle name="Normal 12 2 2 3 2" xfId="2363" xr:uid="{00000000-0005-0000-0000-0000C7200000}"/>
    <cellStyle name="Normal 12 2 2 3 2 2" xfId="3902" xr:uid="{00000000-0005-0000-0000-0000C8200000}"/>
    <cellStyle name="Normal 12 2 2 3 2 2 2" xfId="5527" xr:uid="{00000000-0005-0000-0000-0000C9200000}"/>
    <cellStyle name="Normal 12 2 2 3 2 2 2 2" xfId="8613" xr:uid="{00000000-0005-0000-0000-0000CA200000}"/>
    <cellStyle name="Normal 12 2 2 3 2 2 2 2 2" xfId="14806" xr:uid="{00000000-0005-0000-0000-0000CB200000}"/>
    <cellStyle name="Normal 12 2 2 3 2 2 2 2 3" xfId="20958" xr:uid="{00000000-0005-0000-0000-0000CC200000}"/>
    <cellStyle name="Normal 12 2 2 3 2 2 2 3" xfId="11740" xr:uid="{00000000-0005-0000-0000-0000CD200000}"/>
    <cellStyle name="Normal 12 2 2 3 2 2 2 4" xfId="17892" xr:uid="{00000000-0005-0000-0000-0000CE200000}"/>
    <cellStyle name="Normal 12 2 2 3 2 2 3" xfId="7078" xr:uid="{00000000-0005-0000-0000-0000CF200000}"/>
    <cellStyle name="Normal 12 2 2 3 2 2 3 2" xfId="13272" xr:uid="{00000000-0005-0000-0000-0000D0200000}"/>
    <cellStyle name="Normal 12 2 2 3 2 2 3 3" xfId="19424" xr:uid="{00000000-0005-0000-0000-0000D1200000}"/>
    <cellStyle name="Normal 12 2 2 3 2 2 4" xfId="10206" xr:uid="{00000000-0005-0000-0000-0000D2200000}"/>
    <cellStyle name="Normal 12 2 2 3 2 2 5" xfId="16358" xr:uid="{00000000-0005-0000-0000-0000D3200000}"/>
    <cellStyle name="Normal 12 2 2 3 2 3" xfId="4744" xr:uid="{00000000-0005-0000-0000-0000D4200000}"/>
    <cellStyle name="Normal 12 2 2 3 2 3 2" xfId="7844" xr:uid="{00000000-0005-0000-0000-0000D5200000}"/>
    <cellStyle name="Normal 12 2 2 3 2 3 2 2" xfId="14037" xr:uid="{00000000-0005-0000-0000-0000D6200000}"/>
    <cellStyle name="Normal 12 2 2 3 2 3 2 3" xfId="20189" xr:uid="{00000000-0005-0000-0000-0000D7200000}"/>
    <cellStyle name="Normal 12 2 2 3 2 3 3" xfId="10971" xr:uid="{00000000-0005-0000-0000-0000D8200000}"/>
    <cellStyle name="Normal 12 2 2 3 2 3 4" xfId="17123" xr:uid="{00000000-0005-0000-0000-0000D9200000}"/>
    <cellStyle name="Normal 12 2 2 3 2 4" xfId="6309" xr:uid="{00000000-0005-0000-0000-0000DA200000}"/>
    <cellStyle name="Normal 12 2 2 3 2 4 2" xfId="12503" xr:uid="{00000000-0005-0000-0000-0000DB200000}"/>
    <cellStyle name="Normal 12 2 2 3 2 4 3" xfId="18655" xr:uid="{00000000-0005-0000-0000-0000DC200000}"/>
    <cellStyle name="Normal 12 2 2 3 2 5" xfId="9437" xr:uid="{00000000-0005-0000-0000-0000DD200000}"/>
    <cellStyle name="Normal 12 2 2 3 2 6" xfId="15589" xr:uid="{00000000-0005-0000-0000-0000DE200000}"/>
    <cellStyle name="Normal 12 2 2 3 3" xfId="3901" xr:uid="{00000000-0005-0000-0000-0000DF200000}"/>
    <cellStyle name="Normal 12 2 2 3 3 2" xfId="5526" xr:uid="{00000000-0005-0000-0000-0000E0200000}"/>
    <cellStyle name="Normal 12 2 2 3 3 2 2" xfId="8612" xr:uid="{00000000-0005-0000-0000-0000E1200000}"/>
    <cellStyle name="Normal 12 2 2 3 3 2 2 2" xfId="14805" xr:uid="{00000000-0005-0000-0000-0000E2200000}"/>
    <cellStyle name="Normal 12 2 2 3 3 2 2 3" xfId="20957" xr:uid="{00000000-0005-0000-0000-0000E3200000}"/>
    <cellStyle name="Normal 12 2 2 3 3 2 3" xfId="11739" xr:uid="{00000000-0005-0000-0000-0000E4200000}"/>
    <cellStyle name="Normal 12 2 2 3 3 2 4" xfId="17891" xr:uid="{00000000-0005-0000-0000-0000E5200000}"/>
    <cellStyle name="Normal 12 2 2 3 3 3" xfId="7077" xr:uid="{00000000-0005-0000-0000-0000E6200000}"/>
    <cellStyle name="Normal 12 2 2 3 3 3 2" xfId="13271" xr:uid="{00000000-0005-0000-0000-0000E7200000}"/>
    <cellStyle name="Normal 12 2 2 3 3 3 3" xfId="19423" xr:uid="{00000000-0005-0000-0000-0000E8200000}"/>
    <cellStyle name="Normal 12 2 2 3 3 4" xfId="10205" xr:uid="{00000000-0005-0000-0000-0000E9200000}"/>
    <cellStyle name="Normal 12 2 2 3 3 5" xfId="16357" xr:uid="{00000000-0005-0000-0000-0000EA200000}"/>
    <cellStyle name="Normal 12 2 2 3 4" xfId="4743" xr:uid="{00000000-0005-0000-0000-0000EB200000}"/>
    <cellStyle name="Normal 12 2 2 3 4 2" xfId="7843" xr:uid="{00000000-0005-0000-0000-0000EC200000}"/>
    <cellStyle name="Normal 12 2 2 3 4 2 2" xfId="14036" xr:uid="{00000000-0005-0000-0000-0000ED200000}"/>
    <cellStyle name="Normal 12 2 2 3 4 2 3" xfId="20188" xr:uid="{00000000-0005-0000-0000-0000EE200000}"/>
    <cellStyle name="Normal 12 2 2 3 4 3" xfId="10970" xr:uid="{00000000-0005-0000-0000-0000EF200000}"/>
    <cellStyle name="Normal 12 2 2 3 4 4" xfId="17122" xr:uid="{00000000-0005-0000-0000-0000F0200000}"/>
    <cellStyle name="Normal 12 2 2 3 5" xfId="6308" xr:uid="{00000000-0005-0000-0000-0000F1200000}"/>
    <cellStyle name="Normal 12 2 2 3 5 2" xfId="12502" xr:uid="{00000000-0005-0000-0000-0000F2200000}"/>
    <cellStyle name="Normal 12 2 2 3 5 3" xfId="18654" xr:uid="{00000000-0005-0000-0000-0000F3200000}"/>
    <cellStyle name="Normal 12 2 2 3 6" xfId="9436" xr:uid="{00000000-0005-0000-0000-0000F4200000}"/>
    <cellStyle name="Normal 12 2 2 3 7" xfId="15588" xr:uid="{00000000-0005-0000-0000-0000F5200000}"/>
    <cellStyle name="Normal 12 2 2 4" xfId="2364" xr:uid="{00000000-0005-0000-0000-0000F6200000}"/>
    <cellStyle name="Normal 12 2 2 4 2" xfId="3903" xr:uid="{00000000-0005-0000-0000-0000F7200000}"/>
    <cellStyle name="Normal 12 2 2 4 2 2" xfId="5528" xr:uid="{00000000-0005-0000-0000-0000F8200000}"/>
    <cellStyle name="Normal 12 2 2 4 2 2 2" xfId="8614" xr:uid="{00000000-0005-0000-0000-0000F9200000}"/>
    <cellStyle name="Normal 12 2 2 4 2 2 2 2" xfId="14807" xr:uid="{00000000-0005-0000-0000-0000FA200000}"/>
    <cellStyle name="Normal 12 2 2 4 2 2 2 3" xfId="20959" xr:uid="{00000000-0005-0000-0000-0000FB200000}"/>
    <cellStyle name="Normal 12 2 2 4 2 2 3" xfId="11741" xr:uid="{00000000-0005-0000-0000-0000FC200000}"/>
    <cellStyle name="Normal 12 2 2 4 2 2 4" xfId="17893" xr:uid="{00000000-0005-0000-0000-0000FD200000}"/>
    <cellStyle name="Normal 12 2 2 4 2 3" xfId="7079" xr:uid="{00000000-0005-0000-0000-0000FE200000}"/>
    <cellStyle name="Normal 12 2 2 4 2 3 2" xfId="13273" xr:uid="{00000000-0005-0000-0000-0000FF200000}"/>
    <cellStyle name="Normal 12 2 2 4 2 3 3" xfId="19425" xr:uid="{00000000-0005-0000-0000-000000210000}"/>
    <cellStyle name="Normal 12 2 2 4 2 4" xfId="10207" xr:uid="{00000000-0005-0000-0000-000001210000}"/>
    <cellStyle name="Normal 12 2 2 4 2 5" xfId="16359" xr:uid="{00000000-0005-0000-0000-000002210000}"/>
    <cellStyle name="Normal 12 2 2 4 3" xfId="4745" xr:uid="{00000000-0005-0000-0000-000003210000}"/>
    <cellStyle name="Normal 12 2 2 4 3 2" xfId="7845" xr:uid="{00000000-0005-0000-0000-000004210000}"/>
    <cellStyle name="Normal 12 2 2 4 3 2 2" xfId="14038" xr:uid="{00000000-0005-0000-0000-000005210000}"/>
    <cellStyle name="Normal 12 2 2 4 3 2 3" xfId="20190" xr:uid="{00000000-0005-0000-0000-000006210000}"/>
    <cellStyle name="Normal 12 2 2 4 3 3" xfId="10972" xr:uid="{00000000-0005-0000-0000-000007210000}"/>
    <cellStyle name="Normal 12 2 2 4 3 4" xfId="17124" xr:uid="{00000000-0005-0000-0000-000008210000}"/>
    <cellStyle name="Normal 12 2 2 4 4" xfId="6310" xr:uid="{00000000-0005-0000-0000-000009210000}"/>
    <cellStyle name="Normal 12 2 2 4 4 2" xfId="12504" xr:uid="{00000000-0005-0000-0000-00000A210000}"/>
    <cellStyle name="Normal 12 2 2 4 4 3" xfId="18656" xr:uid="{00000000-0005-0000-0000-00000B210000}"/>
    <cellStyle name="Normal 12 2 2 4 5" xfId="9438" xr:uid="{00000000-0005-0000-0000-00000C210000}"/>
    <cellStyle name="Normal 12 2 2 4 6" xfId="15590" xr:uid="{00000000-0005-0000-0000-00000D210000}"/>
    <cellStyle name="Normal 12 2 2 5" xfId="3898" xr:uid="{00000000-0005-0000-0000-00000E210000}"/>
    <cellStyle name="Normal 12 2 2 5 2" xfId="5523" xr:uid="{00000000-0005-0000-0000-00000F210000}"/>
    <cellStyle name="Normal 12 2 2 5 2 2" xfId="8609" xr:uid="{00000000-0005-0000-0000-000010210000}"/>
    <cellStyle name="Normal 12 2 2 5 2 2 2" xfId="14802" xr:uid="{00000000-0005-0000-0000-000011210000}"/>
    <cellStyle name="Normal 12 2 2 5 2 2 3" xfId="20954" xr:uid="{00000000-0005-0000-0000-000012210000}"/>
    <cellStyle name="Normal 12 2 2 5 2 3" xfId="11736" xr:uid="{00000000-0005-0000-0000-000013210000}"/>
    <cellStyle name="Normal 12 2 2 5 2 4" xfId="17888" xr:uid="{00000000-0005-0000-0000-000014210000}"/>
    <cellStyle name="Normal 12 2 2 5 3" xfId="7074" xr:uid="{00000000-0005-0000-0000-000015210000}"/>
    <cellStyle name="Normal 12 2 2 5 3 2" xfId="13268" xr:uid="{00000000-0005-0000-0000-000016210000}"/>
    <cellStyle name="Normal 12 2 2 5 3 3" xfId="19420" xr:uid="{00000000-0005-0000-0000-000017210000}"/>
    <cellStyle name="Normal 12 2 2 5 4" xfId="10202" xr:uid="{00000000-0005-0000-0000-000018210000}"/>
    <cellStyle name="Normal 12 2 2 5 5" xfId="16354" xr:uid="{00000000-0005-0000-0000-000019210000}"/>
    <cellStyle name="Normal 12 2 2 6" xfId="4740" xr:uid="{00000000-0005-0000-0000-00001A210000}"/>
    <cellStyle name="Normal 12 2 2 6 2" xfId="7840" xr:uid="{00000000-0005-0000-0000-00001B210000}"/>
    <cellStyle name="Normal 12 2 2 6 2 2" xfId="14033" xr:uid="{00000000-0005-0000-0000-00001C210000}"/>
    <cellStyle name="Normal 12 2 2 6 2 3" xfId="20185" xr:uid="{00000000-0005-0000-0000-00001D210000}"/>
    <cellStyle name="Normal 12 2 2 6 3" xfId="10967" xr:uid="{00000000-0005-0000-0000-00001E210000}"/>
    <cellStyle name="Normal 12 2 2 6 4" xfId="17119" xr:uid="{00000000-0005-0000-0000-00001F210000}"/>
    <cellStyle name="Normal 12 2 2 7" xfId="6305" xr:uid="{00000000-0005-0000-0000-000020210000}"/>
    <cellStyle name="Normal 12 2 2 7 2" xfId="12499" xr:uid="{00000000-0005-0000-0000-000021210000}"/>
    <cellStyle name="Normal 12 2 2 7 3" xfId="18651" xr:uid="{00000000-0005-0000-0000-000022210000}"/>
    <cellStyle name="Normal 12 2 2 8" xfId="9433" xr:uid="{00000000-0005-0000-0000-000023210000}"/>
    <cellStyle name="Normal 12 2 2 9" xfId="15585" xr:uid="{00000000-0005-0000-0000-000024210000}"/>
    <cellStyle name="Normal 12 2 3" xfId="2365" xr:uid="{00000000-0005-0000-0000-000025210000}"/>
    <cellStyle name="Normal 12 2 3 2" xfId="2366" xr:uid="{00000000-0005-0000-0000-000026210000}"/>
    <cellStyle name="Normal 12 2 3 2 2" xfId="3905" xr:uid="{00000000-0005-0000-0000-000027210000}"/>
    <cellStyle name="Normal 12 2 3 2 2 2" xfId="5530" xr:uid="{00000000-0005-0000-0000-000028210000}"/>
    <cellStyle name="Normal 12 2 3 2 2 2 2" xfId="8616" xr:uid="{00000000-0005-0000-0000-000029210000}"/>
    <cellStyle name="Normal 12 2 3 2 2 2 2 2" xfId="14809" xr:uid="{00000000-0005-0000-0000-00002A210000}"/>
    <cellStyle name="Normal 12 2 3 2 2 2 2 3" xfId="20961" xr:uid="{00000000-0005-0000-0000-00002B210000}"/>
    <cellStyle name="Normal 12 2 3 2 2 2 3" xfId="11743" xr:uid="{00000000-0005-0000-0000-00002C210000}"/>
    <cellStyle name="Normal 12 2 3 2 2 2 4" xfId="17895" xr:uid="{00000000-0005-0000-0000-00002D210000}"/>
    <cellStyle name="Normal 12 2 3 2 2 3" xfId="7081" xr:uid="{00000000-0005-0000-0000-00002E210000}"/>
    <cellStyle name="Normal 12 2 3 2 2 3 2" xfId="13275" xr:uid="{00000000-0005-0000-0000-00002F210000}"/>
    <cellStyle name="Normal 12 2 3 2 2 3 3" xfId="19427" xr:uid="{00000000-0005-0000-0000-000030210000}"/>
    <cellStyle name="Normal 12 2 3 2 2 4" xfId="10209" xr:uid="{00000000-0005-0000-0000-000031210000}"/>
    <cellStyle name="Normal 12 2 3 2 2 5" xfId="16361" xr:uid="{00000000-0005-0000-0000-000032210000}"/>
    <cellStyle name="Normal 12 2 3 2 3" xfId="4747" xr:uid="{00000000-0005-0000-0000-000033210000}"/>
    <cellStyle name="Normal 12 2 3 2 3 2" xfId="7847" xr:uid="{00000000-0005-0000-0000-000034210000}"/>
    <cellStyle name="Normal 12 2 3 2 3 2 2" xfId="14040" xr:uid="{00000000-0005-0000-0000-000035210000}"/>
    <cellStyle name="Normal 12 2 3 2 3 2 3" xfId="20192" xr:uid="{00000000-0005-0000-0000-000036210000}"/>
    <cellStyle name="Normal 12 2 3 2 3 3" xfId="10974" xr:uid="{00000000-0005-0000-0000-000037210000}"/>
    <cellStyle name="Normal 12 2 3 2 3 4" xfId="17126" xr:uid="{00000000-0005-0000-0000-000038210000}"/>
    <cellStyle name="Normal 12 2 3 2 4" xfId="6312" xr:uid="{00000000-0005-0000-0000-000039210000}"/>
    <cellStyle name="Normal 12 2 3 2 4 2" xfId="12506" xr:uid="{00000000-0005-0000-0000-00003A210000}"/>
    <cellStyle name="Normal 12 2 3 2 4 3" xfId="18658" xr:uid="{00000000-0005-0000-0000-00003B210000}"/>
    <cellStyle name="Normal 12 2 3 2 5" xfId="9440" xr:uid="{00000000-0005-0000-0000-00003C210000}"/>
    <cellStyle name="Normal 12 2 3 2 6" xfId="15592" xr:uid="{00000000-0005-0000-0000-00003D210000}"/>
    <cellStyle name="Normal 12 2 3 3" xfId="3904" xr:uid="{00000000-0005-0000-0000-00003E210000}"/>
    <cellStyle name="Normal 12 2 3 3 2" xfId="5529" xr:uid="{00000000-0005-0000-0000-00003F210000}"/>
    <cellStyle name="Normal 12 2 3 3 2 2" xfId="8615" xr:uid="{00000000-0005-0000-0000-000040210000}"/>
    <cellStyle name="Normal 12 2 3 3 2 2 2" xfId="14808" xr:uid="{00000000-0005-0000-0000-000041210000}"/>
    <cellStyle name="Normal 12 2 3 3 2 2 3" xfId="20960" xr:uid="{00000000-0005-0000-0000-000042210000}"/>
    <cellStyle name="Normal 12 2 3 3 2 3" xfId="11742" xr:uid="{00000000-0005-0000-0000-000043210000}"/>
    <cellStyle name="Normal 12 2 3 3 2 4" xfId="17894" xr:uid="{00000000-0005-0000-0000-000044210000}"/>
    <cellStyle name="Normal 12 2 3 3 3" xfId="7080" xr:uid="{00000000-0005-0000-0000-000045210000}"/>
    <cellStyle name="Normal 12 2 3 3 3 2" xfId="13274" xr:uid="{00000000-0005-0000-0000-000046210000}"/>
    <cellStyle name="Normal 12 2 3 3 3 3" xfId="19426" xr:uid="{00000000-0005-0000-0000-000047210000}"/>
    <cellStyle name="Normal 12 2 3 3 4" xfId="10208" xr:uid="{00000000-0005-0000-0000-000048210000}"/>
    <cellStyle name="Normal 12 2 3 3 5" xfId="16360" xr:uid="{00000000-0005-0000-0000-000049210000}"/>
    <cellStyle name="Normal 12 2 3 4" xfId="4746" xr:uid="{00000000-0005-0000-0000-00004A210000}"/>
    <cellStyle name="Normal 12 2 3 4 2" xfId="7846" xr:uid="{00000000-0005-0000-0000-00004B210000}"/>
    <cellStyle name="Normal 12 2 3 4 2 2" xfId="14039" xr:uid="{00000000-0005-0000-0000-00004C210000}"/>
    <cellStyle name="Normal 12 2 3 4 2 3" xfId="20191" xr:uid="{00000000-0005-0000-0000-00004D210000}"/>
    <cellStyle name="Normal 12 2 3 4 3" xfId="10973" xr:uid="{00000000-0005-0000-0000-00004E210000}"/>
    <cellStyle name="Normal 12 2 3 4 4" xfId="17125" xr:uid="{00000000-0005-0000-0000-00004F210000}"/>
    <cellStyle name="Normal 12 2 3 5" xfId="6311" xr:uid="{00000000-0005-0000-0000-000050210000}"/>
    <cellStyle name="Normal 12 2 3 5 2" xfId="12505" xr:uid="{00000000-0005-0000-0000-000051210000}"/>
    <cellStyle name="Normal 12 2 3 5 3" xfId="18657" xr:uid="{00000000-0005-0000-0000-000052210000}"/>
    <cellStyle name="Normal 12 2 3 6" xfId="9439" xr:uid="{00000000-0005-0000-0000-000053210000}"/>
    <cellStyle name="Normal 12 2 3 7" xfId="15591" xr:uid="{00000000-0005-0000-0000-000054210000}"/>
    <cellStyle name="Normal 12 2 4" xfId="2367" xr:uid="{00000000-0005-0000-0000-000055210000}"/>
    <cellStyle name="Normal 12 2 4 2" xfId="2368" xr:uid="{00000000-0005-0000-0000-000056210000}"/>
    <cellStyle name="Normal 12 2 4 2 2" xfId="3907" xr:uid="{00000000-0005-0000-0000-000057210000}"/>
    <cellStyle name="Normal 12 2 4 2 2 2" xfId="5532" xr:uid="{00000000-0005-0000-0000-000058210000}"/>
    <cellStyle name="Normal 12 2 4 2 2 2 2" xfId="8618" xr:uid="{00000000-0005-0000-0000-000059210000}"/>
    <cellStyle name="Normal 12 2 4 2 2 2 2 2" xfId="14811" xr:uid="{00000000-0005-0000-0000-00005A210000}"/>
    <cellStyle name="Normal 12 2 4 2 2 2 2 3" xfId="20963" xr:uid="{00000000-0005-0000-0000-00005B210000}"/>
    <cellStyle name="Normal 12 2 4 2 2 2 3" xfId="11745" xr:uid="{00000000-0005-0000-0000-00005C210000}"/>
    <cellStyle name="Normal 12 2 4 2 2 2 4" xfId="17897" xr:uid="{00000000-0005-0000-0000-00005D210000}"/>
    <cellStyle name="Normal 12 2 4 2 2 3" xfId="7083" xr:uid="{00000000-0005-0000-0000-00005E210000}"/>
    <cellStyle name="Normal 12 2 4 2 2 3 2" xfId="13277" xr:uid="{00000000-0005-0000-0000-00005F210000}"/>
    <cellStyle name="Normal 12 2 4 2 2 3 3" xfId="19429" xr:uid="{00000000-0005-0000-0000-000060210000}"/>
    <cellStyle name="Normal 12 2 4 2 2 4" xfId="10211" xr:uid="{00000000-0005-0000-0000-000061210000}"/>
    <cellStyle name="Normal 12 2 4 2 2 5" xfId="16363" xr:uid="{00000000-0005-0000-0000-000062210000}"/>
    <cellStyle name="Normal 12 2 4 2 3" xfId="4749" xr:uid="{00000000-0005-0000-0000-000063210000}"/>
    <cellStyle name="Normal 12 2 4 2 3 2" xfId="7849" xr:uid="{00000000-0005-0000-0000-000064210000}"/>
    <cellStyle name="Normal 12 2 4 2 3 2 2" xfId="14042" xr:uid="{00000000-0005-0000-0000-000065210000}"/>
    <cellStyle name="Normal 12 2 4 2 3 2 3" xfId="20194" xr:uid="{00000000-0005-0000-0000-000066210000}"/>
    <cellStyle name="Normal 12 2 4 2 3 3" xfId="10976" xr:uid="{00000000-0005-0000-0000-000067210000}"/>
    <cellStyle name="Normal 12 2 4 2 3 4" xfId="17128" xr:uid="{00000000-0005-0000-0000-000068210000}"/>
    <cellStyle name="Normal 12 2 4 2 4" xfId="6314" xr:uid="{00000000-0005-0000-0000-000069210000}"/>
    <cellStyle name="Normal 12 2 4 2 4 2" xfId="12508" xr:uid="{00000000-0005-0000-0000-00006A210000}"/>
    <cellStyle name="Normal 12 2 4 2 4 3" xfId="18660" xr:uid="{00000000-0005-0000-0000-00006B210000}"/>
    <cellStyle name="Normal 12 2 4 2 5" xfId="9442" xr:uid="{00000000-0005-0000-0000-00006C210000}"/>
    <cellStyle name="Normal 12 2 4 2 6" xfId="15594" xr:uid="{00000000-0005-0000-0000-00006D210000}"/>
    <cellStyle name="Normal 12 2 4 3" xfId="3906" xr:uid="{00000000-0005-0000-0000-00006E210000}"/>
    <cellStyle name="Normal 12 2 4 3 2" xfId="5531" xr:uid="{00000000-0005-0000-0000-00006F210000}"/>
    <cellStyle name="Normal 12 2 4 3 2 2" xfId="8617" xr:uid="{00000000-0005-0000-0000-000070210000}"/>
    <cellStyle name="Normal 12 2 4 3 2 2 2" xfId="14810" xr:uid="{00000000-0005-0000-0000-000071210000}"/>
    <cellStyle name="Normal 12 2 4 3 2 2 3" xfId="20962" xr:uid="{00000000-0005-0000-0000-000072210000}"/>
    <cellStyle name="Normal 12 2 4 3 2 3" xfId="11744" xr:uid="{00000000-0005-0000-0000-000073210000}"/>
    <cellStyle name="Normal 12 2 4 3 2 4" xfId="17896" xr:uid="{00000000-0005-0000-0000-000074210000}"/>
    <cellStyle name="Normal 12 2 4 3 3" xfId="7082" xr:uid="{00000000-0005-0000-0000-000075210000}"/>
    <cellStyle name="Normal 12 2 4 3 3 2" xfId="13276" xr:uid="{00000000-0005-0000-0000-000076210000}"/>
    <cellStyle name="Normal 12 2 4 3 3 3" xfId="19428" xr:uid="{00000000-0005-0000-0000-000077210000}"/>
    <cellStyle name="Normal 12 2 4 3 4" xfId="10210" xr:uid="{00000000-0005-0000-0000-000078210000}"/>
    <cellStyle name="Normal 12 2 4 3 5" xfId="16362" xr:uid="{00000000-0005-0000-0000-000079210000}"/>
    <cellStyle name="Normal 12 2 4 4" xfId="4748" xr:uid="{00000000-0005-0000-0000-00007A210000}"/>
    <cellStyle name="Normal 12 2 4 4 2" xfId="7848" xr:uid="{00000000-0005-0000-0000-00007B210000}"/>
    <cellStyle name="Normal 12 2 4 4 2 2" xfId="14041" xr:uid="{00000000-0005-0000-0000-00007C210000}"/>
    <cellStyle name="Normal 12 2 4 4 2 3" xfId="20193" xr:uid="{00000000-0005-0000-0000-00007D210000}"/>
    <cellStyle name="Normal 12 2 4 4 3" xfId="10975" xr:uid="{00000000-0005-0000-0000-00007E210000}"/>
    <cellStyle name="Normal 12 2 4 4 4" xfId="17127" xr:uid="{00000000-0005-0000-0000-00007F210000}"/>
    <cellStyle name="Normal 12 2 4 5" xfId="6313" xr:uid="{00000000-0005-0000-0000-000080210000}"/>
    <cellStyle name="Normal 12 2 4 5 2" xfId="12507" xr:uid="{00000000-0005-0000-0000-000081210000}"/>
    <cellStyle name="Normal 12 2 4 5 3" xfId="18659" xr:uid="{00000000-0005-0000-0000-000082210000}"/>
    <cellStyle name="Normal 12 2 4 6" xfId="9441" xr:uid="{00000000-0005-0000-0000-000083210000}"/>
    <cellStyle name="Normal 12 2 4 7" xfId="15593" xr:uid="{00000000-0005-0000-0000-000084210000}"/>
    <cellStyle name="Normal 12 2 5" xfId="2369" xr:uid="{00000000-0005-0000-0000-000085210000}"/>
    <cellStyle name="Normal 12 2 5 2" xfId="2370" xr:uid="{00000000-0005-0000-0000-000086210000}"/>
    <cellStyle name="Normal 12 2 5 2 2" xfId="3908" xr:uid="{00000000-0005-0000-0000-000087210000}"/>
    <cellStyle name="Normal 12 2 5 2 2 2" xfId="5533" xr:uid="{00000000-0005-0000-0000-000088210000}"/>
    <cellStyle name="Normal 12 2 5 2 2 2 2" xfId="8619" xr:uid="{00000000-0005-0000-0000-000089210000}"/>
    <cellStyle name="Normal 12 2 5 2 2 2 2 2" xfId="14812" xr:uid="{00000000-0005-0000-0000-00008A210000}"/>
    <cellStyle name="Normal 12 2 5 2 2 2 2 3" xfId="20964" xr:uid="{00000000-0005-0000-0000-00008B210000}"/>
    <cellStyle name="Normal 12 2 5 2 2 2 3" xfId="11746" xr:uid="{00000000-0005-0000-0000-00008C210000}"/>
    <cellStyle name="Normal 12 2 5 2 2 2 4" xfId="17898" xr:uid="{00000000-0005-0000-0000-00008D210000}"/>
    <cellStyle name="Normal 12 2 5 2 2 3" xfId="7084" xr:uid="{00000000-0005-0000-0000-00008E210000}"/>
    <cellStyle name="Normal 12 2 5 2 2 3 2" xfId="13278" xr:uid="{00000000-0005-0000-0000-00008F210000}"/>
    <cellStyle name="Normal 12 2 5 2 2 3 3" xfId="19430" xr:uid="{00000000-0005-0000-0000-000090210000}"/>
    <cellStyle name="Normal 12 2 5 2 2 4" xfId="10212" xr:uid="{00000000-0005-0000-0000-000091210000}"/>
    <cellStyle name="Normal 12 2 5 2 2 5" xfId="16364" xr:uid="{00000000-0005-0000-0000-000092210000}"/>
    <cellStyle name="Normal 12 2 5 2 3" xfId="4750" xr:uid="{00000000-0005-0000-0000-000093210000}"/>
    <cellStyle name="Normal 12 2 5 2 3 2" xfId="7850" xr:uid="{00000000-0005-0000-0000-000094210000}"/>
    <cellStyle name="Normal 12 2 5 2 3 2 2" xfId="14043" xr:uid="{00000000-0005-0000-0000-000095210000}"/>
    <cellStyle name="Normal 12 2 5 2 3 2 3" xfId="20195" xr:uid="{00000000-0005-0000-0000-000096210000}"/>
    <cellStyle name="Normal 12 2 5 2 3 3" xfId="10977" xr:uid="{00000000-0005-0000-0000-000097210000}"/>
    <cellStyle name="Normal 12 2 5 2 3 4" xfId="17129" xr:uid="{00000000-0005-0000-0000-000098210000}"/>
    <cellStyle name="Normal 12 2 5 2 4" xfId="6315" xr:uid="{00000000-0005-0000-0000-000099210000}"/>
    <cellStyle name="Normal 12 2 5 2 4 2" xfId="12509" xr:uid="{00000000-0005-0000-0000-00009A210000}"/>
    <cellStyle name="Normal 12 2 5 2 4 3" xfId="18661" xr:uid="{00000000-0005-0000-0000-00009B210000}"/>
    <cellStyle name="Normal 12 2 5 2 5" xfId="9443" xr:uid="{00000000-0005-0000-0000-00009C210000}"/>
    <cellStyle name="Normal 12 2 5 2 6" xfId="15595" xr:uid="{00000000-0005-0000-0000-00009D210000}"/>
    <cellStyle name="Normal 12 2 6" xfId="2371" xr:uid="{00000000-0005-0000-0000-00009E210000}"/>
    <cellStyle name="Normal 12 2 6 2" xfId="3909" xr:uid="{00000000-0005-0000-0000-00009F210000}"/>
    <cellStyle name="Normal 12 2 6 2 2" xfId="5534" xr:uid="{00000000-0005-0000-0000-0000A0210000}"/>
    <cellStyle name="Normal 12 2 6 2 2 2" xfId="8620" xr:uid="{00000000-0005-0000-0000-0000A1210000}"/>
    <cellStyle name="Normal 12 2 6 2 2 2 2" xfId="14813" xr:uid="{00000000-0005-0000-0000-0000A2210000}"/>
    <cellStyle name="Normal 12 2 6 2 2 2 3" xfId="20965" xr:uid="{00000000-0005-0000-0000-0000A3210000}"/>
    <cellStyle name="Normal 12 2 6 2 2 3" xfId="11747" xr:uid="{00000000-0005-0000-0000-0000A4210000}"/>
    <cellStyle name="Normal 12 2 6 2 2 4" xfId="17899" xr:uid="{00000000-0005-0000-0000-0000A5210000}"/>
    <cellStyle name="Normal 12 2 6 2 3" xfId="7085" xr:uid="{00000000-0005-0000-0000-0000A6210000}"/>
    <cellStyle name="Normal 12 2 6 2 3 2" xfId="13279" xr:uid="{00000000-0005-0000-0000-0000A7210000}"/>
    <cellStyle name="Normal 12 2 6 2 3 3" xfId="19431" xr:uid="{00000000-0005-0000-0000-0000A8210000}"/>
    <cellStyle name="Normal 12 2 6 2 4" xfId="10213" xr:uid="{00000000-0005-0000-0000-0000A9210000}"/>
    <cellStyle name="Normal 12 2 6 2 5" xfId="16365" xr:uid="{00000000-0005-0000-0000-0000AA210000}"/>
    <cellStyle name="Normal 12 2 6 3" xfId="4751" xr:uid="{00000000-0005-0000-0000-0000AB210000}"/>
    <cellStyle name="Normal 12 2 6 3 2" xfId="7851" xr:uid="{00000000-0005-0000-0000-0000AC210000}"/>
    <cellStyle name="Normal 12 2 6 3 2 2" xfId="14044" xr:uid="{00000000-0005-0000-0000-0000AD210000}"/>
    <cellStyle name="Normal 12 2 6 3 2 3" xfId="20196" xr:uid="{00000000-0005-0000-0000-0000AE210000}"/>
    <cellStyle name="Normal 12 2 6 3 3" xfId="10978" xr:uid="{00000000-0005-0000-0000-0000AF210000}"/>
    <cellStyle name="Normal 12 2 6 3 4" xfId="17130" xr:uid="{00000000-0005-0000-0000-0000B0210000}"/>
    <cellStyle name="Normal 12 2 6 4" xfId="6316" xr:uid="{00000000-0005-0000-0000-0000B1210000}"/>
    <cellStyle name="Normal 12 2 6 4 2" xfId="12510" xr:uid="{00000000-0005-0000-0000-0000B2210000}"/>
    <cellStyle name="Normal 12 2 6 4 3" xfId="18662" xr:uid="{00000000-0005-0000-0000-0000B3210000}"/>
    <cellStyle name="Normal 12 2 6 5" xfId="9444" xr:uid="{00000000-0005-0000-0000-0000B4210000}"/>
    <cellStyle name="Normal 12 2 6 6" xfId="15596" xr:uid="{00000000-0005-0000-0000-0000B5210000}"/>
    <cellStyle name="Normal 12 3" xfId="2372" xr:uid="{00000000-0005-0000-0000-0000B6210000}"/>
    <cellStyle name="Normal 12 3 2" xfId="2373" xr:uid="{00000000-0005-0000-0000-0000B7210000}"/>
    <cellStyle name="Normal 12 3 2 2" xfId="2374" xr:uid="{00000000-0005-0000-0000-0000B8210000}"/>
    <cellStyle name="Normal 12 3 2 2 2" xfId="3912" xr:uid="{00000000-0005-0000-0000-0000B9210000}"/>
    <cellStyle name="Normal 12 3 2 2 2 2" xfId="5537" xr:uid="{00000000-0005-0000-0000-0000BA210000}"/>
    <cellStyle name="Normal 12 3 2 2 2 2 2" xfId="8623" xr:uid="{00000000-0005-0000-0000-0000BB210000}"/>
    <cellStyle name="Normal 12 3 2 2 2 2 2 2" xfId="14816" xr:uid="{00000000-0005-0000-0000-0000BC210000}"/>
    <cellStyle name="Normal 12 3 2 2 2 2 2 3" xfId="20968" xr:uid="{00000000-0005-0000-0000-0000BD210000}"/>
    <cellStyle name="Normal 12 3 2 2 2 2 3" xfId="11750" xr:uid="{00000000-0005-0000-0000-0000BE210000}"/>
    <cellStyle name="Normal 12 3 2 2 2 2 4" xfId="17902" xr:uid="{00000000-0005-0000-0000-0000BF210000}"/>
    <cellStyle name="Normal 12 3 2 2 2 3" xfId="7088" xr:uid="{00000000-0005-0000-0000-0000C0210000}"/>
    <cellStyle name="Normal 12 3 2 2 2 3 2" xfId="13282" xr:uid="{00000000-0005-0000-0000-0000C1210000}"/>
    <cellStyle name="Normal 12 3 2 2 2 3 3" xfId="19434" xr:uid="{00000000-0005-0000-0000-0000C2210000}"/>
    <cellStyle name="Normal 12 3 2 2 2 4" xfId="10216" xr:uid="{00000000-0005-0000-0000-0000C3210000}"/>
    <cellStyle name="Normal 12 3 2 2 2 5" xfId="16368" xr:uid="{00000000-0005-0000-0000-0000C4210000}"/>
    <cellStyle name="Normal 12 3 2 2 3" xfId="4754" xr:uid="{00000000-0005-0000-0000-0000C5210000}"/>
    <cellStyle name="Normal 12 3 2 2 3 2" xfId="7854" xr:uid="{00000000-0005-0000-0000-0000C6210000}"/>
    <cellStyle name="Normal 12 3 2 2 3 2 2" xfId="14047" xr:uid="{00000000-0005-0000-0000-0000C7210000}"/>
    <cellStyle name="Normal 12 3 2 2 3 2 3" xfId="20199" xr:uid="{00000000-0005-0000-0000-0000C8210000}"/>
    <cellStyle name="Normal 12 3 2 2 3 3" xfId="10981" xr:uid="{00000000-0005-0000-0000-0000C9210000}"/>
    <cellStyle name="Normal 12 3 2 2 3 4" xfId="17133" xr:uid="{00000000-0005-0000-0000-0000CA210000}"/>
    <cellStyle name="Normal 12 3 2 2 4" xfId="6319" xr:uid="{00000000-0005-0000-0000-0000CB210000}"/>
    <cellStyle name="Normal 12 3 2 2 4 2" xfId="12513" xr:uid="{00000000-0005-0000-0000-0000CC210000}"/>
    <cellStyle name="Normal 12 3 2 2 4 3" xfId="18665" xr:uid="{00000000-0005-0000-0000-0000CD210000}"/>
    <cellStyle name="Normal 12 3 2 2 5" xfId="9447" xr:uid="{00000000-0005-0000-0000-0000CE210000}"/>
    <cellStyle name="Normal 12 3 2 2 6" xfId="15599" xr:uid="{00000000-0005-0000-0000-0000CF210000}"/>
    <cellStyle name="Normal 12 3 2 3" xfId="3911" xr:uid="{00000000-0005-0000-0000-0000D0210000}"/>
    <cellStyle name="Normal 12 3 2 3 2" xfId="5536" xr:uid="{00000000-0005-0000-0000-0000D1210000}"/>
    <cellStyle name="Normal 12 3 2 3 2 2" xfId="8622" xr:uid="{00000000-0005-0000-0000-0000D2210000}"/>
    <cellStyle name="Normal 12 3 2 3 2 2 2" xfId="14815" xr:uid="{00000000-0005-0000-0000-0000D3210000}"/>
    <cellStyle name="Normal 12 3 2 3 2 2 3" xfId="20967" xr:uid="{00000000-0005-0000-0000-0000D4210000}"/>
    <cellStyle name="Normal 12 3 2 3 2 3" xfId="11749" xr:uid="{00000000-0005-0000-0000-0000D5210000}"/>
    <cellStyle name="Normal 12 3 2 3 2 4" xfId="17901" xr:uid="{00000000-0005-0000-0000-0000D6210000}"/>
    <cellStyle name="Normal 12 3 2 3 3" xfId="7087" xr:uid="{00000000-0005-0000-0000-0000D7210000}"/>
    <cellStyle name="Normal 12 3 2 3 3 2" xfId="13281" xr:uid="{00000000-0005-0000-0000-0000D8210000}"/>
    <cellStyle name="Normal 12 3 2 3 3 3" xfId="19433" xr:uid="{00000000-0005-0000-0000-0000D9210000}"/>
    <cellStyle name="Normal 12 3 2 3 4" xfId="10215" xr:uid="{00000000-0005-0000-0000-0000DA210000}"/>
    <cellStyle name="Normal 12 3 2 3 5" xfId="16367" xr:uid="{00000000-0005-0000-0000-0000DB210000}"/>
    <cellStyle name="Normal 12 3 2 4" xfId="4753" xr:uid="{00000000-0005-0000-0000-0000DC210000}"/>
    <cellStyle name="Normal 12 3 2 4 2" xfId="7853" xr:uid="{00000000-0005-0000-0000-0000DD210000}"/>
    <cellStyle name="Normal 12 3 2 4 2 2" xfId="14046" xr:uid="{00000000-0005-0000-0000-0000DE210000}"/>
    <cellStyle name="Normal 12 3 2 4 2 3" xfId="20198" xr:uid="{00000000-0005-0000-0000-0000DF210000}"/>
    <cellStyle name="Normal 12 3 2 4 3" xfId="10980" xr:uid="{00000000-0005-0000-0000-0000E0210000}"/>
    <cellStyle name="Normal 12 3 2 4 4" xfId="17132" xr:uid="{00000000-0005-0000-0000-0000E1210000}"/>
    <cellStyle name="Normal 12 3 2 5" xfId="6318" xr:uid="{00000000-0005-0000-0000-0000E2210000}"/>
    <cellStyle name="Normal 12 3 2 5 2" xfId="12512" xr:uid="{00000000-0005-0000-0000-0000E3210000}"/>
    <cellStyle name="Normal 12 3 2 5 3" xfId="18664" xr:uid="{00000000-0005-0000-0000-0000E4210000}"/>
    <cellStyle name="Normal 12 3 2 6" xfId="9446" xr:uid="{00000000-0005-0000-0000-0000E5210000}"/>
    <cellStyle name="Normal 12 3 2 7" xfId="15598" xr:uid="{00000000-0005-0000-0000-0000E6210000}"/>
    <cellStyle name="Normal 12 3 3" xfId="2375" xr:uid="{00000000-0005-0000-0000-0000E7210000}"/>
    <cellStyle name="Normal 12 3 3 2" xfId="2376" xr:uid="{00000000-0005-0000-0000-0000E8210000}"/>
    <cellStyle name="Normal 12 3 3 2 2" xfId="3914" xr:uid="{00000000-0005-0000-0000-0000E9210000}"/>
    <cellStyle name="Normal 12 3 3 2 2 2" xfId="5539" xr:uid="{00000000-0005-0000-0000-0000EA210000}"/>
    <cellStyle name="Normal 12 3 3 2 2 2 2" xfId="8625" xr:uid="{00000000-0005-0000-0000-0000EB210000}"/>
    <cellStyle name="Normal 12 3 3 2 2 2 2 2" xfId="14818" xr:uid="{00000000-0005-0000-0000-0000EC210000}"/>
    <cellStyle name="Normal 12 3 3 2 2 2 2 3" xfId="20970" xr:uid="{00000000-0005-0000-0000-0000ED210000}"/>
    <cellStyle name="Normal 12 3 3 2 2 2 3" xfId="11752" xr:uid="{00000000-0005-0000-0000-0000EE210000}"/>
    <cellStyle name="Normal 12 3 3 2 2 2 4" xfId="17904" xr:uid="{00000000-0005-0000-0000-0000EF210000}"/>
    <cellStyle name="Normal 12 3 3 2 2 3" xfId="7090" xr:uid="{00000000-0005-0000-0000-0000F0210000}"/>
    <cellStyle name="Normal 12 3 3 2 2 3 2" xfId="13284" xr:uid="{00000000-0005-0000-0000-0000F1210000}"/>
    <cellStyle name="Normal 12 3 3 2 2 3 3" xfId="19436" xr:uid="{00000000-0005-0000-0000-0000F2210000}"/>
    <cellStyle name="Normal 12 3 3 2 2 4" xfId="10218" xr:uid="{00000000-0005-0000-0000-0000F3210000}"/>
    <cellStyle name="Normal 12 3 3 2 2 5" xfId="16370" xr:uid="{00000000-0005-0000-0000-0000F4210000}"/>
    <cellStyle name="Normal 12 3 3 2 3" xfId="4756" xr:uid="{00000000-0005-0000-0000-0000F5210000}"/>
    <cellStyle name="Normal 12 3 3 2 3 2" xfId="7856" xr:uid="{00000000-0005-0000-0000-0000F6210000}"/>
    <cellStyle name="Normal 12 3 3 2 3 2 2" xfId="14049" xr:uid="{00000000-0005-0000-0000-0000F7210000}"/>
    <cellStyle name="Normal 12 3 3 2 3 2 3" xfId="20201" xr:uid="{00000000-0005-0000-0000-0000F8210000}"/>
    <cellStyle name="Normal 12 3 3 2 3 3" xfId="10983" xr:uid="{00000000-0005-0000-0000-0000F9210000}"/>
    <cellStyle name="Normal 12 3 3 2 3 4" xfId="17135" xr:uid="{00000000-0005-0000-0000-0000FA210000}"/>
    <cellStyle name="Normal 12 3 3 2 4" xfId="6321" xr:uid="{00000000-0005-0000-0000-0000FB210000}"/>
    <cellStyle name="Normal 12 3 3 2 4 2" xfId="12515" xr:uid="{00000000-0005-0000-0000-0000FC210000}"/>
    <cellStyle name="Normal 12 3 3 2 4 3" xfId="18667" xr:uid="{00000000-0005-0000-0000-0000FD210000}"/>
    <cellStyle name="Normal 12 3 3 2 5" xfId="9449" xr:uid="{00000000-0005-0000-0000-0000FE210000}"/>
    <cellStyle name="Normal 12 3 3 2 6" xfId="15601" xr:uid="{00000000-0005-0000-0000-0000FF210000}"/>
    <cellStyle name="Normal 12 3 3 3" xfId="3913" xr:uid="{00000000-0005-0000-0000-000000220000}"/>
    <cellStyle name="Normal 12 3 3 3 2" xfId="5538" xr:uid="{00000000-0005-0000-0000-000001220000}"/>
    <cellStyle name="Normal 12 3 3 3 2 2" xfId="8624" xr:uid="{00000000-0005-0000-0000-000002220000}"/>
    <cellStyle name="Normal 12 3 3 3 2 2 2" xfId="14817" xr:uid="{00000000-0005-0000-0000-000003220000}"/>
    <cellStyle name="Normal 12 3 3 3 2 2 3" xfId="20969" xr:uid="{00000000-0005-0000-0000-000004220000}"/>
    <cellStyle name="Normal 12 3 3 3 2 3" xfId="11751" xr:uid="{00000000-0005-0000-0000-000005220000}"/>
    <cellStyle name="Normal 12 3 3 3 2 4" xfId="17903" xr:uid="{00000000-0005-0000-0000-000006220000}"/>
    <cellStyle name="Normal 12 3 3 3 3" xfId="7089" xr:uid="{00000000-0005-0000-0000-000007220000}"/>
    <cellStyle name="Normal 12 3 3 3 3 2" xfId="13283" xr:uid="{00000000-0005-0000-0000-000008220000}"/>
    <cellStyle name="Normal 12 3 3 3 3 3" xfId="19435" xr:uid="{00000000-0005-0000-0000-000009220000}"/>
    <cellStyle name="Normal 12 3 3 3 4" xfId="10217" xr:uid="{00000000-0005-0000-0000-00000A220000}"/>
    <cellStyle name="Normal 12 3 3 3 5" xfId="16369" xr:uid="{00000000-0005-0000-0000-00000B220000}"/>
    <cellStyle name="Normal 12 3 3 4" xfId="4755" xr:uid="{00000000-0005-0000-0000-00000C220000}"/>
    <cellStyle name="Normal 12 3 3 4 2" xfId="7855" xr:uid="{00000000-0005-0000-0000-00000D220000}"/>
    <cellStyle name="Normal 12 3 3 4 2 2" xfId="14048" xr:uid="{00000000-0005-0000-0000-00000E220000}"/>
    <cellStyle name="Normal 12 3 3 4 2 3" xfId="20200" xr:uid="{00000000-0005-0000-0000-00000F220000}"/>
    <cellStyle name="Normal 12 3 3 4 3" xfId="10982" xr:uid="{00000000-0005-0000-0000-000010220000}"/>
    <cellStyle name="Normal 12 3 3 4 4" xfId="17134" xr:uid="{00000000-0005-0000-0000-000011220000}"/>
    <cellStyle name="Normal 12 3 3 5" xfId="6320" xr:uid="{00000000-0005-0000-0000-000012220000}"/>
    <cellStyle name="Normal 12 3 3 5 2" xfId="12514" xr:uid="{00000000-0005-0000-0000-000013220000}"/>
    <cellStyle name="Normal 12 3 3 5 3" xfId="18666" xr:uid="{00000000-0005-0000-0000-000014220000}"/>
    <cellStyle name="Normal 12 3 3 6" xfId="9448" xr:uid="{00000000-0005-0000-0000-000015220000}"/>
    <cellStyle name="Normal 12 3 3 7" xfId="15600" xr:uid="{00000000-0005-0000-0000-000016220000}"/>
    <cellStyle name="Normal 12 3 4" xfId="2377" xr:uid="{00000000-0005-0000-0000-000017220000}"/>
    <cellStyle name="Normal 12 3 4 2" xfId="3915" xr:uid="{00000000-0005-0000-0000-000018220000}"/>
    <cellStyle name="Normal 12 3 4 2 2" xfId="5540" xr:uid="{00000000-0005-0000-0000-000019220000}"/>
    <cellStyle name="Normal 12 3 4 2 2 2" xfId="8626" xr:uid="{00000000-0005-0000-0000-00001A220000}"/>
    <cellStyle name="Normal 12 3 4 2 2 2 2" xfId="14819" xr:uid="{00000000-0005-0000-0000-00001B220000}"/>
    <cellStyle name="Normal 12 3 4 2 2 2 3" xfId="20971" xr:uid="{00000000-0005-0000-0000-00001C220000}"/>
    <cellStyle name="Normal 12 3 4 2 2 3" xfId="11753" xr:uid="{00000000-0005-0000-0000-00001D220000}"/>
    <cellStyle name="Normal 12 3 4 2 2 4" xfId="17905" xr:uid="{00000000-0005-0000-0000-00001E220000}"/>
    <cellStyle name="Normal 12 3 4 2 3" xfId="7091" xr:uid="{00000000-0005-0000-0000-00001F220000}"/>
    <cellStyle name="Normal 12 3 4 2 3 2" xfId="13285" xr:uid="{00000000-0005-0000-0000-000020220000}"/>
    <cellStyle name="Normal 12 3 4 2 3 3" xfId="19437" xr:uid="{00000000-0005-0000-0000-000021220000}"/>
    <cellStyle name="Normal 12 3 4 2 4" xfId="10219" xr:uid="{00000000-0005-0000-0000-000022220000}"/>
    <cellStyle name="Normal 12 3 4 2 5" xfId="16371" xr:uid="{00000000-0005-0000-0000-000023220000}"/>
    <cellStyle name="Normal 12 3 4 3" xfId="4757" xr:uid="{00000000-0005-0000-0000-000024220000}"/>
    <cellStyle name="Normal 12 3 4 3 2" xfId="7857" xr:uid="{00000000-0005-0000-0000-000025220000}"/>
    <cellStyle name="Normal 12 3 4 3 2 2" xfId="14050" xr:uid="{00000000-0005-0000-0000-000026220000}"/>
    <cellStyle name="Normal 12 3 4 3 2 3" xfId="20202" xr:uid="{00000000-0005-0000-0000-000027220000}"/>
    <cellStyle name="Normal 12 3 4 3 3" xfId="10984" xr:uid="{00000000-0005-0000-0000-000028220000}"/>
    <cellStyle name="Normal 12 3 4 3 4" xfId="17136" xr:uid="{00000000-0005-0000-0000-000029220000}"/>
    <cellStyle name="Normal 12 3 4 4" xfId="6322" xr:uid="{00000000-0005-0000-0000-00002A220000}"/>
    <cellStyle name="Normal 12 3 4 4 2" xfId="12516" xr:uid="{00000000-0005-0000-0000-00002B220000}"/>
    <cellStyle name="Normal 12 3 4 4 3" xfId="18668" xr:uid="{00000000-0005-0000-0000-00002C220000}"/>
    <cellStyle name="Normal 12 3 4 5" xfId="9450" xr:uid="{00000000-0005-0000-0000-00002D220000}"/>
    <cellStyle name="Normal 12 3 4 6" xfId="15602" xr:uid="{00000000-0005-0000-0000-00002E220000}"/>
    <cellStyle name="Normal 12 3 5" xfId="3910" xr:uid="{00000000-0005-0000-0000-00002F220000}"/>
    <cellStyle name="Normal 12 3 5 2" xfId="5535" xr:uid="{00000000-0005-0000-0000-000030220000}"/>
    <cellStyle name="Normal 12 3 5 2 2" xfId="8621" xr:uid="{00000000-0005-0000-0000-000031220000}"/>
    <cellStyle name="Normal 12 3 5 2 2 2" xfId="14814" xr:uid="{00000000-0005-0000-0000-000032220000}"/>
    <cellStyle name="Normal 12 3 5 2 2 3" xfId="20966" xr:uid="{00000000-0005-0000-0000-000033220000}"/>
    <cellStyle name="Normal 12 3 5 2 3" xfId="11748" xr:uid="{00000000-0005-0000-0000-000034220000}"/>
    <cellStyle name="Normal 12 3 5 2 4" xfId="17900" xr:uid="{00000000-0005-0000-0000-000035220000}"/>
    <cellStyle name="Normal 12 3 5 3" xfId="7086" xr:uid="{00000000-0005-0000-0000-000036220000}"/>
    <cellStyle name="Normal 12 3 5 3 2" xfId="13280" xr:uid="{00000000-0005-0000-0000-000037220000}"/>
    <cellStyle name="Normal 12 3 5 3 3" xfId="19432" xr:uid="{00000000-0005-0000-0000-000038220000}"/>
    <cellStyle name="Normal 12 3 5 4" xfId="10214" xr:uid="{00000000-0005-0000-0000-000039220000}"/>
    <cellStyle name="Normal 12 3 5 5" xfId="16366" xr:uid="{00000000-0005-0000-0000-00003A220000}"/>
    <cellStyle name="Normal 12 3 6" xfId="4752" xr:uid="{00000000-0005-0000-0000-00003B220000}"/>
    <cellStyle name="Normal 12 3 6 2" xfId="7852" xr:uid="{00000000-0005-0000-0000-00003C220000}"/>
    <cellStyle name="Normal 12 3 6 2 2" xfId="14045" xr:uid="{00000000-0005-0000-0000-00003D220000}"/>
    <cellStyle name="Normal 12 3 6 2 3" xfId="20197" xr:uid="{00000000-0005-0000-0000-00003E220000}"/>
    <cellStyle name="Normal 12 3 6 3" xfId="10979" xr:uid="{00000000-0005-0000-0000-00003F220000}"/>
    <cellStyle name="Normal 12 3 6 4" xfId="17131" xr:uid="{00000000-0005-0000-0000-000040220000}"/>
    <cellStyle name="Normal 12 3 7" xfId="6317" xr:uid="{00000000-0005-0000-0000-000041220000}"/>
    <cellStyle name="Normal 12 3 7 2" xfId="12511" xr:uid="{00000000-0005-0000-0000-000042220000}"/>
    <cellStyle name="Normal 12 3 7 3" xfId="18663" xr:uid="{00000000-0005-0000-0000-000043220000}"/>
    <cellStyle name="Normal 12 3 8" xfId="9445" xr:uid="{00000000-0005-0000-0000-000044220000}"/>
    <cellStyle name="Normal 12 3 9" xfId="15597" xr:uid="{00000000-0005-0000-0000-000045220000}"/>
    <cellStyle name="Normal 12 4" xfId="2378" xr:uid="{00000000-0005-0000-0000-000046220000}"/>
    <cellStyle name="Normal 12 4 2" xfId="2379" xr:uid="{00000000-0005-0000-0000-000047220000}"/>
    <cellStyle name="Normal 12 4 2 2" xfId="2380" xr:uid="{00000000-0005-0000-0000-000048220000}"/>
    <cellStyle name="Normal 12 4 2 2 2" xfId="3918" xr:uid="{00000000-0005-0000-0000-000049220000}"/>
    <cellStyle name="Normal 12 4 2 2 2 2" xfId="5543" xr:uid="{00000000-0005-0000-0000-00004A220000}"/>
    <cellStyle name="Normal 12 4 2 2 2 2 2" xfId="8629" xr:uid="{00000000-0005-0000-0000-00004B220000}"/>
    <cellStyle name="Normal 12 4 2 2 2 2 2 2" xfId="14822" xr:uid="{00000000-0005-0000-0000-00004C220000}"/>
    <cellStyle name="Normal 12 4 2 2 2 2 2 3" xfId="20974" xr:uid="{00000000-0005-0000-0000-00004D220000}"/>
    <cellStyle name="Normal 12 4 2 2 2 2 3" xfId="11756" xr:uid="{00000000-0005-0000-0000-00004E220000}"/>
    <cellStyle name="Normal 12 4 2 2 2 2 4" xfId="17908" xr:uid="{00000000-0005-0000-0000-00004F220000}"/>
    <cellStyle name="Normal 12 4 2 2 2 3" xfId="7094" xr:uid="{00000000-0005-0000-0000-000050220000}"/>
    <cellStyle name="Normal 12 4 2 2 2 3 2" xfId="13288" xr:uid="{00000000-0005-0000-0000-000051220000}"/>
    <cellStyle name="Normal 12 4 2 2 2 3 3" xfId="19440" xr:uid="{00000000-0005-0000-0000-000052220000}"/>
    <cellStyle name="Normal 12 4 2 2 2 4" xfId="10222" xr:uid="{00000000-0005-0000-0000-000053220000}"/>
    <cellStyle name="Normal 12 4 2 2 2 5" xfId="16374" xr:uid="{00000000-0005-0000-0000-000054220000}"/>
    <cellStyle name="Normal 12 4 2 2 3" xfId="4760" xr:uid="{00000000-0005-0000-0000-000055220000}"/>
    <cellStyle name="Normal 12 4 2 2 3 2" xfId="7860" xr:uid="{00000000-0005-0000-0000-000056220000}"/>
    <cellStyle name="Normal 12 4 2 2 3 2 2" xfId="14053" xr:uid="{00000000-0005-0000-0000-000057220000}"/>
    <cellStyle name="Normal 12 4 2 2 3 2 3" xfId="20205" xr:uid="{00000000-0005-0000-0000-000058220000}"/>
    <cellStyle name="Normal 12 4 2 2 3 3" xfId="10987" xr:uid="{00000000-0005-0000-0000-000059220000}"/>
    <cellStyle name="Normal 12 4 2 2 3 4" xfId="17139" xr:uid="{00000000-0005-0000-0000-00005A220000}"/>
    <cellStyle name="Normal 12 4 2 2 4" xfId="6325" xr:uid="{00000000-0005-0000-0000-00005B220000}"/>
    <cellStyle name="Normal 12 4 2 2 4 2" xfId="12519" xr:uid="{00000000-0005-0000-0000-00005C220000}"/>
    <cellStyle name="Normal 12 4 2 2 4 3" xfId="18671" xr:uid="{00000000-0005-0000-0000-00005D220000}"/>
    <cellStyle name="Normal 12 4 2 2 5" xfId="9453" xr:uid="{00000000-0005-0000-0000-00005E220000}"/>
    <cellStyle name="Normal 12 4 2 2 6" xfId="15605" xr:uid="{00000000-0005-0000-0000-00005F220000}"/>
    <cellStyle name="Normal 12 4 2 3" xfId="3917" xr:uid="{00000000-0005-0000-0000-000060220000}"/>
    <cellStyle name="Normal 12 4 2 3 2" xfId="5542" xr:uid="{00000000-0005-0000-0000-000061220000}"/>
    <cellStyle name="Normal 12 4 2 3 2 2" xfId="8628" xr:uid="{00000000-0005-0000-0000-000062220000}"/>
    <cellStyle name="Normal 12 4 2 3 2 2 2" xfId="14821" xr:uid="{00000000-0005-0000-0000-000063220000}"/>
    <cellStyle name="Normal 12 4 2 3 2 2 3" xfId="20973" xr:uid="{00000000-0005-0000-0000-000064220000}"/>
    <cellStyle name="Normal 12 4 2 3 2 3" xfId="11755" xr:uid="{00000000-0005-0000-0000-000065220000}"/>
    <cellStyle name="Normal 12 4 2 3 2 4" xfId="17907" xr:uid="{00000000-0005-0000-0000-000066220000}"/>
    <cellStyle name="Normal 12 4 2 3 3" xfId="7093" xr:uid="{00000000-0005-0000-0000-000067220000}"/>
    <cellStyle name="Normal 12 4 2 3 3 2" xfId="13287" xr:uid="{00000000-0005-0000-0000-000068220000}"/>
    <cellStyle name="Normal 12 4 2 3 3 3" xfId="19439" xr:uid="{00000000-0005-0000-0000-000069220000}"/>
    <cellStyle name="Normal 12 4 2 3 4" xfId="10221" xr:uid="{00000000-0005-0000-0000-00006A220000}"/>
    <cellStyle name="Normal 12 4 2 3 5" xfId="16373" xr:uid="{00000000-0005-0000-0000-00006B220000}"/>
    <cellStyle name="Normal 12 4 2 4" xfId="4759" xr:uid="{00000000-0005-0000-0000-00006C220000}"/>
    <cellStyle name="Normal 12 4 2 4 2" xfId="7859" xr:uid="{00000000-0005-0000-0000-00006D220000}"/>
    <cellStyle name="Normal 12 4 2 4 2 2" xfId="14052" xr:uid="{00000000-0005-0000-0000-00006E220000}"/>
    <cellStyle name="Normal 12 4 2 4 2 3" xfId="20204" xr:uid="{00000000-0005-0000-0000-00006F220000}"/>
    <cellStyle name="Normal 12 4 2 4 3" xfId="10986" xr:uid="{00000000-0005-0000-0000-000070220000}"/>
    <cellStyle name="Normal 12 4 2 4 4" xfId="17138" xr:uid="{00000000-0005-0000-0000-000071220000}"/>
    <cellStyle name="Normal 12 4 2 5" xfId="6324" xr:uid="{00000000-0005-0000-0000-000072220000}"/>
    <cellStyle name="Normal 12 4 2 5 2" xfId="12518" xr:uid="{00000000-0005-0000-0000-000073220000}"/>
    <cellStyle name="Normal 12 4 2 5 3" xfId="18670" xr:uid="{00000000-0005-0000-0000-000074220000}"/>
    <cellStyle name="Normal 12 4 2 6" xfId="9452" xr:uid="{00000000-0005-0000-0000-000075220000}"/>
    <cellStyle name="Normal 12 4 2 7" xfId="15604" xr:uid="{00000000-0005-0000-0000-000076220000}"/>
    <cellStyle name="Normal 12 4 3" xfId="2381" xr:uid="{00000000-0005-0000-0000-000077220000}"/>
    <cellStyle name="Normal 12 4 3 2" xfId="2382" xr:uid="{00000000-0005-0000-0000-000078220000}"/>
    <cellStyle name="Normal 12 4 3 2 2" xfId="3920" xr:uid="{00000000-0005-0000-0000-000079220000}"/>
    <cellStyle name="Normal 12 4 3 2 2 2" xfId="5545" xr:uid="{00000000-0005-0000-0000-00007A220000}"/>
    <cellStyle name="Normal 12 4 3 2 2 2 2" xfId="8631" xr:uid="{00000000-0005-0000-0000-00007B220000}"/>
    <cellStyle name="Normal 12 4 3 2 2 2 2 2" xfId="14824" xr:uid="{00000000-0005-0000-0000-00007C220000}"/>
    <cellStyle name="Normal 12 4 3 2 2 2 2 3" xfId="20976" xr:uid="{00000000-0005-0000-0000-00007D220000}"/>
    <cellStyle name="Normal 12 4 3 2 2 2 3" xfId="11758" xr:uid="{00000000-0005-0000-0000-00007E220000}"/>
    <cellStyle name="Normal 12 4 3 2 2 2 4" xfId="17910" xr:uid="{00000000-0005-0000-0000-00007F220000}"/>
    <cellStyle name="Normal 12 4 3 2 2 3" xfId="7096" xr:uid="{00000000-0005-0000-0000-000080220000}"/>
    <cellStyle name="Normal 12 4 3 2 2 3 2" xfId="13290" xr:uid="{00000000-0005-0000-0000-000081220000}"/>
    <cellStyle name="Normal 12 4 3 2 2 3 3" xfId="19442" xr:uid="{00000000-0005-0000-0000-000082220000}"/>
    <cellStyle name="Normal 12 4 3 2 2 4" xfId="10224" xr:uid="{00000000-0005-0000-0000-000083220000}"/>
    <cellStyle name="Normal 12 4 3 2 2 5" xfId="16376" xr:uid="{00000000-0005-0000-0000-000084220000}"/>
    <cellStyle name="Normal 12 4 3 2 3" xfId="4762" xr:uid="{00000000-0005-0000-0000-000085220000}"/>
    <cellStyle name="Normal 12 4 3 2 3 2" xfId="7862" xr:uid="{00000000-0005-0000-0000-000086220000}"/>
    <cellStyle name="Normal 12 4 3 2 3 2 2" xfId="14055" xr:uid="{00000000-0005-0000-0000-000087220000}"/>
    <cellStyle name="Normal 12 4 3 2 3 2 3" xfId="20207" xr:uid="{00000000-0005-0000-0000-000088220000}"/>
    <cellStyle name="Normal 12 4 3 2 3 3" xfId="10989" xr:uid="{00000000-0005-0000-0000-000089220000}"/>
    <cellStyle name="Normal 12 4 3 2 3 4" xfId="17141" xr:uid="{00000000-0005-0000-0000-00008A220000}"/>
    <cellStyle name="Normal 12 4 3 2 4" xfId="6327" xr:uid="{00000000-0005-0000-0000-00008B220000}"/>
    <cellStyle name="Normal 12 4 3 2 4 2" xfId="12521" xr:uid="{00000000-0005-0000-0000-00008C220000}"/>
    <cellStyle name="Normal 12 4 3 2 4 3" xfId="18673" xr:uid="{00000000-0005-0000-0000-00008D220000}"/>
    <cellStyle name="Normal 12 4 3 2 5" xfId="9455" xr:uid="{00000000-0005-0000-0000-00008E220000}"/>
    <cellStyle name="Normal 12 4 3 2 6" xfId="15607" xr:uid="{00000000-0005-0000-0000-00008F220000}"/>
    <cellStyle name="Normal 12 4 3 3" xfId="3919" xr:uid="{00000000-0005-0000-0000-000090220000}"/>
    <cellStyle name="Normal 12 4 3 3 2" xfId="5544" xr:uid="{00000000-0005-0000-0000-000091220000}"/>
    <cellStyle name="Normal 12 4 3 3 2 2" xfId="8630" xr:uid="{00000000-0005-0000-0000-000092220000}"/>
    <cellStyle name="Normal 12 4 3 3 2 2 2" xfId="14823" xr:uid="{00000000-0005-0000-0000-000093220000}"/>
    <cellStyle name="Normal 12 4 3 3 2 2 3" xfId="20975" xr:uid="{00000000-0005-0000-0000-000094220000}"/>
    <cellStyle name="Normal 12 4 3 3 2 3" xfId="11757" xr:uid="{00000000-0005-0000-0000-000095220000}"/>
    <cellStyle name="Normal 12 4 3 3 2 4" xfId="17909" xr:uid="{00000000-0005-0000-0000-000096220000}"/>
    <cellStyle name="Normal 12 4 3 3 3" xfId="7095" xr:uid="{00000000-0005-0000-0000-000097220000}"/>
    <cellStyle name="Normal 12 4 3 3 3 2" xfId="13289" xr:uid="{00000000-0005-0000-0000-000098220000}"/>
    <cellStyle name="Normal 12 4 3 3 3 3" xfId="19441" xr:uid="{00000000-0005-0000-0000-000099220000}"/>
    <cellStyle name="Normal 12 4 3 3 4" xfId="10223" xr:uid="{00000000-0005-0000-0000-00009A220000}"/>
    <cellStyle name="Normal 12 4 3 3 5" xfId="16375" xr:uid="{00000000-0005-0000-0000-00009B220000}"/>
    <cellStyle name="Normal 12 4 3 4" xfId="4761" xr:uid="{00000000-0005-0000-0000-00009C220000}"/>
    <cellStyle name="Normal 12 4 3 4 2" xfId="7861" xr:uid="{00000000-0005-0000-0000-00009D220000}"/>
    <cellStyle name="Normal 12 4 3 4 2 2" xfId="14054" xr:uid="{00000000-0005-0000-0000-00009E220000}"/>
    <cellStyle name="Normal 12 4 3 4 2 3" xfId="20206" xr:uid="{00000000-0005-0000-0000-00009F220000}"/>
    <cellStyle name="Normal 12 4 3 4 3" xfId="10988" xr:uid="{00000000-0005-0000-0000-0000A0220000}"/>
    <cellStyle name="Normal 12 4 3 4 4" xfId="17140" xr:uid="{00000000-0005-0000-0000-0000A1220000}"/>
    <cellStyle name="Normal 12 4 3 5" xfId="6326" xr:uid="{00000000-0005-0000-0000-0000A2220000}"/>
    <cellStyle name="Normal 12 4 3 5 2" xfId="12520" xr:uid="{00000000-0005-0000-0000-0000A3220000}"/>
    <cellStyle name="Normal 12 4 3 5 3" xfId="18672" xr:uid="{00000000-0005-0000-0000-0000A4220000}"/>
    <cellStyle name="Normal 12 4 3 6" xfId="9454" xr:uid="{00000000-0005-0000-0000-0000A5220000}"/>
    <cellStyle name="Normal 12 4 3 7" xfId="15606" xr:uid="{00000000-0005-0000-0000-0000A6220000}"/>
    <cellStyle name="Normal 12 4 4" xfId="2383" xr:uid="{00000000-0005-0000-0000-0000A7220000}"/>
    <cellStyle name="Normal 12 4 4 2" xfId="3921" xr:uid="{00000000-0005-0000-0000-0000A8220000}"/>
    <cellStyle name="Normal 12 4 4 2 2" xfId="5546" xr:uid="{00000000-0005-0000-0000-0000A9220000}"/>
    <cellStyle name="Normal 12 4 4 2 2 2" xfId="8632" xr:uid="{00000000-0005-0000-0000-0000AA220000}"/>
    <cellStyle name="Normal 12 4 4 2 2 2 2" xfId="14825" xr:uid="{00000000-0005-0000-0000-0000AB220000}"/>
    <cellStyle name="Normal 12 4 4 2 2 2 3" xfId="20977" xr:uid="{00000000-0005-0000-0000-0000AC220000}"/>
    <cellStyle name="Normal 12 4 4 2 2 3" xfId="11759" xr:uid="{00000000-0005-0000-0000-0000AD220000}"/>
    <cellStyle name="Normal 12 4 4 2 2 4" xfId="17911" xr:uid="{00000000-0005-0000-0000-0000AE220000}"/>
    <cellStyle name="Normal 12 4 4 2 3" xfId="7097" xr:uid="{00000000-0005-0000-0000-0000AF220000}"/>
    <cellStyle name="Normal 12 4 4 2 3 2" xfId="13291" xr:uid="{00000000-0005-0000-0000-0000B0220000}"/>
    <cellStyle name="Normal 12 4 4 2 3 3" xfId="19443" xr:uid="{00000000-0005-0000-0000-0000B1220000}"/>
    <cellStyle name="Normal 12 4 4 2 4" xfId="10225" xr:uid="{00000000-0005-0000-0000-0000B2220000}"/>
    <cellStyle name="Normal 12 4 4 2 5" xfId="16377" xr:uid="{00000000-0005-0000-0000-0000B3220000}"/>
    <cellStyle name="Normal 12 4 4 3" xfId="4763" xr:uid="{00000000-0005-0000-0000-0000B4220000}"/>
    <cellStyle name="Normal 12 4 4 3 2" xfId="7863" xr:uid="{00000000-0005-0000-0000-0000B5220000}"/>
    <cellStyle name="Normal 12 4 4 3 2 2" xfId="14056" xr:uid="{00000000-0005-0000-0000-0000B6220000}"/>
    <cellStyle name="Normal 12 4 4 3 2 3" xfId="20208" xr:uid="{00000000-0005-0000-0000-0000B7220000}"/>
    <cellStyle name="Normal 12 4 4 3 3" xfId="10990" xr:uid="{00000000-0005-0000-0000-0000B8220000}"/>
    <cellStyle name="Normal 12 4 4 3 4" xfId="17142" xr:uid="{00000000-0005-0000-0000-0000B9220000}"/>
    <cellStyle name="Normal 12 4 4 4" xfId="6328" xr:uid="{00000000-0005-0000-0000-0000BA220000}"/>
    <cellStyle name="Normal 12 4 4 4 2" xfId="12522" xr:uid="{00000000-0005-0000-0000-0000BB220000}"/>
    <cellStyle name="Normal 12 4 4 4 3" xfId="18674" xr:uid="{00000000-0005-0000-0000-0000BC220000}"/>
    <cellStyle name="Normal 12 4 4 5" xfId="9456" xr:uid="{00000000-0005-0000-0000-0000BD220000}"/>
    <cellStyle name="Normal 12 4 4 6" xfId="15608" xr:uid="{00000000-0005-0000-0000-0000BE220000}"/>
    <cellStyle name="Normal 12 4 5" xfId="3916" xr:uid="{00000000-0005-0000-0000-0000BF220000}"/>
    <cellStyle name="Normal 12 4 5 2" xfId="5541" xr:uid="{00000000-0005-0000-0000-0000C0220000}"/>
    <cellStyle name="Normal 12 4 5 2 2" xfId="8627" xr:uid="{00000000-0005-0000-0000-0000C1220000}"/>
    <cellStyle name="Normal 12 4 5 2 2 2" xfId="14820" xr:uid="{00000000-0005-0000-0000-0000C2220000}"/>
    <cellStyle name="Normal 12 4 5 2 2 3" xfId="20972" xr:uid="{00000000-0005-0000-0000-0000C3220000}"/>
    <cellStyle name="Normal 12 4 5 2 3" xfId="11754" xr:uid="{00000000-0005-0000-0000-0000C4220000}"/>
    <cellStyle name="Normal 12 4 5 2 4" xfId="17906" xr:uid="{00000000-0005-0000-0000-0000C5220000}"/>
    <cellStyle name="Normal 12 4 5 3" xfId="7092" xr:uid="{00000000-0005-0000-0000-0000C6220000}"/>
    <cellStyle name="Normal 12 4 5 3 2" xfId="13286" xr:uid="{00000000-0005-0000-0000-0000C7220000}"/>
    <cellStyle name="Normal 12 4 5 3 3" xfId="19438" xr:uid="{00000000-0005-0000-0000-0000C8220000}"/>
    <cellStyle name="Normal 12 4 5 4" xfId="10220" xr:uid="{00000000-0005-0000-0000-0000C9220000}"/>
    <cellStyle name="Normal 12 4 5 5" xfId="16372" xr:uid="{00000000-0005-0000-0000-0000CA220000}"/>
    <cellStyle name="Normal 12 4 6" xfId="4758" xr:uid="{00000000-0005-0000-0000-0000CB220000}"/>
    <cellStyle name="Normal 12 4 6 2" xfId="7858" xr:uid="{00000000-0005-0000-0000-0000CC220000}"/>
    <cellStyle name="Normal 12 4 6 2 2" xfId="14051" xr:uid="{00000000-0005-0000-0000-0000CD220000}"/>
    <cellStyle name="Normal 12 4 6 2 3" xfId="20203" xr:uid="{00000000-0005-0000-0000-0000CE220000}"/>
    <cellStyle name="Normal 12 4 6 3" xfId="10985" xr:uid="{00000000-0005-0000-0000-0000CF220000}"/>
    <cellStyle name="Normal 12 4 6 4" xfId="17137" xr:uid="{00000000-0005-0000-0000-0000D0220000}"/>
    <cellStyle name="Normal 12 4 7" xfId="6323" xr:uid="{00000000-0005-0000-0000-0000D1220000}"/>
    <cellStyle name="Normal 12 4 7 2" xfId="12517" xr:uid="{00000000-0005-0000-0000-0000D2220000}"/>
    <cellStyle name="Normal 12 4 7 3" xfId="18669" xr:uid="{00000000-0005-0000-0000-0000D3220000}"/>
    <cellStyle name="Normal 12 4 8" xfId="9451" xr:uid="{00000000-0005-0000-0000-0000D4220000}"/>
    <cellStyle name="Normal 12 4 9" xfId="15603" xr:uid="{00000000-0005-0000-0000-0000D5220000}"/>
    <cellStyle name="Normal 12 5" xfId="2384" xr:uid="{00000000-0005-0000-0000-0000D6220000}"/>
    <cellStyle name="Normal 12 5 2" xfId="2385" xr:uid="{00000000-0005-0000-0000-0000D7220000}"/>
    <cellStyle name="Normal 12 5 2 2" xfId="3923" xr:uid="{00000000-0005-0000-0000-0000D8220000}"/>
    <cellStyle name="Normal 12 5 2 2 2" xfId="5548" xr:uid="{00000000-0005-0000-0000-0000D9220000}"/>
    <cellStyle name="Normal 12 5 2 2 2 2" xfId="8634" xr:uid="{00000000-0005-0000-0000-0000DA220000}"/>
    <cellStyle name="Normal 12 5 2 2 2 2 2" xfId="14827" xr:uid="{00000000-0005-0000-0000-0000DB220000}"/>
    <cellStyle name="Normal 12 5 2 2 2 2 3" xfId="20979" xr:uid="{00000000-0005-0000-0000-0000DC220000}"/>
    <cellStyle name="Normal 12 5 2 2 2 3" xfId="11761" xr:uid="{00000000-0005-0000-0000-0000DD220000}"/>
    <cellStyle name="Normal 12 5 2 2 2 4" xfId="17913" xr:uid="{00000000-0005-0000-0000-0000DE220000}"/>
    <cellStyle name="Normal 12 5 2 2 3" xfId="7099" xr:uid="{00000000-0005-0000-0000-0000DF220000}"/>
    <cellStyle name="Normal 12 5 2 2 3 2" xfId="13293" xr:uid="{00000000-0005-0000-0000-0000E0220000}"/>
    <cellStyle name="Normal 12 5 2 2 3 3" xfId="19445" xr:uid="{00000000-0005-0000-0000-0000E1220000}"/>
    <cellStyle name="Normal 12 5 2 2 4" xfId="10227" xr:uid="{00000000-0005-0000-0000-0000E2220000}"/>
    <cellStyle name="Normal 12 5 2 2 5" xfId="16379" xr:uid="{00000000-0005-0000-0000-0000E3220000}"/>
    <cellStyle name="Normal 12 5 2 3" xfId="4765" xr:uid="{00000000-0005-0000-0000-0000E4220000}"/>
    <cellStyle name="Normal 12 5 2 3 2" xfId="7865" xr:uid="{00000000-0005-0000-0000-0000E5220000}"/>
    <cellStyle name="Normal 12 5 2 3 2 2" xfId="14058" xr:uid="{00000000-0005-0000-0000-0000E6220000}"/>
    <cellStyle name="Normal 12 5 2 3 2 3" xfId="20210" xr:uid="{00000000-0005-0000-0000-0000E7220000}"/>
    <cellStyle name="Normal 12 5 2 3 3" xfId="10992" xr:uid="{00000000-0005-0000-0000-0000E8220000}"/>
    <cellStyle name="Normal 12 5 2 3 4" xfId="17144" xr:uid="{00000000-0005-0000-0000-0000E9220000}"/>
    <cellStyle name="Normal 12 5 2 4" xfId="6330" xr:uid="{00000000-0005-0000-0000-0000EA220000}"/>
    <cellStyle name="Normal 12 5 2 4 2" xfId="12524" xr:uid="{00000000-0005-0000-0000-0000EB220000}"/>
    <cellStyle name="Normal 12 5 2 4 3" xfId="18676" xr:uid="{00000000-0005-0000-0000-0000EC220000}"/>
    <cellStyle name="Normal 12 5 2 5" xfId="9458" xr:uid="{00000000-0005-0000-0000-0000ED220000}"/>
    <cellStyle name="Normal 12 5 2 6" xfId="15610" xr:uid="{00000000-0005-0000-0000-0000EE220000}"/>
    <cellStyle name="Normal 12 5 3" xfId="3922" xr:uid="{00000000-0005-0000-0000-0000EF220000}"/>
    <cellStyle name="Normal 12 5 3 2" xfId="5547" xr:uid="{00000000-0005-0000-0000-0000F0220000}"/>
    <cellStyle name="Normal 12 5 3 2 2" xfId="8633" xr:uid="{00000000-0005-0000-0000-0000F1220000}"/>
    <cellStyle name="Normal 12 5 3 2 2 2" xfId="14826" xr:uid="{00000000-0005-0000-0000-0000F2220000}"/>
    <cellStyle name="Normal 12 5 3 2 2 3" xfId="20978" xr:uid="{00000000-0005-0000-0000-0000F3220000}"/>
    <cellStyle name="Normal 12 5 3 2 3" xfId="11760" xr:uid="{00000000-0005-0000-0000-0000F4220000}"/>
    <cellStyle name="Normal 12 5 3 2 4" xfId="17912" xr:uid="{00000000-0005-0000-0000-0000F5220000}"/>
    <cellStyle name="Normal 12 5 3 3" xfId="7098" xr:uid="{00000000-0005-0000-0000-0000F6220000}"/>
    <cellStyle name="Normal 12 5 3 3 2" xfId="13292" xr:uid="{00000000-0005-0000-0000-0000F7220000}"/>
    <cellStyle name="Normal 12 5 3 3 3" xfId="19444" xr:uid="{00000000-0005-0000-0000-0000F8220000}"/>
    <cellStyle name="Normal 12 5 3 4" xfId="10226" xr:uid="{00000000-0005-0000-0000-0000F9220000}"/>
    <cellStyle name="Normal 12 5 3 5" xfId="16378" xr:uid="{00000000-0005-0000-0000-0000FA220000}"/>
    <cellStyle name="Normal 12 5 4" xfId="4764" xr:uid="{00000000-0005-0000-0000-0000FB220000}"/>
    <cellStyle name="Normal 12 5 4 2" xfId="7864" xr:uid="{00000000-0005-0000-0000-0000FC220000}"/>
    <cellStyle name="Normal 12 5 4 2 2" xfId="14057" xr:uid="{00000000-0005-0000-0000-0000FD220000}"/>
    <cellStyle name="Normal 12 5 4 2 3" xfId="20209" xr:uid="{00000000-0005-0000-0000-0000FE220000}"/>
    <cellStyle name="Normal 12 5 4 3" xfId="10991" xr:uid="{00000000-0005-0000-0000-0000FF220000}"/>
    <cellStyle name="Normal 12 5 4 4" xfId="17143" xr:uid="{00000000-0005-0000-0000-000000230000}"/>
    <cellStyle name="Normal 12 5 5" xfId="6329" xr:uid="{00000000-0005-0000-0000-000001230000}"/>
    <cellStyle name="Normal 12 5 5 2" xfId="12523" xr:uid="{00000000-0005-0000-0000-000002230000}"/>
    <cellStyle name="Normal 12 5 5 3" xfId="18675" xr:uid="{00000000-0005-0000-0000-000003230000}"/>
    <cellStyle name="Normal 12 5 6" xfId="9457" xr:uid="{00000000-0005-0000-0000-000004230000}"/>
    <cellStyle name="Normal 12 5 7" xfId="15609" xr:uid="{00000000-0005-0000-0000-000005230000}"/>
    <cellStyle name="Normal 12 6" xfId="2386" xr:uid="{00000000-0005-0000-0000-000006230000}"/>
    <cellStyle name="Normal 12 6 2" xfId="2387" xr:uid="{00000000-0005-0000-0000-000007230000}"/>
    <cellStyle name="Normal 12 6 2 2" xfId="3925" xr:uid="{00000000-0005-0000-0000-000008230000}"/>
    <cellStyle name="Normal 12 6 2 2 2" xfId="5550" xr:uid="{00000000-0005-0000-0000-000009230000}"/>
    <cellStyle name="Normal 12 6 2 2 2 2" xfId="8636" xr:uid="{00000000-0005-0000-0000-00000A230000}"/>
    <cellStyle name="Normal 12 6 2 2 2 2 2" xfId="14829" xr:uid="{00000000-0005-0000-0000-00000B230000}"/>
    <cellStyle name="Normal 12 6 2 2 2 2 3" xfId="20981" xr:uid="{00000000-0005-0000-0000-00000C230000}"/>
    <cellStyle name="Normal 12 6 2 2 2 3" xfId="11763" xr:uid="{00000000-0005-0000-0000-00000D230000}"/>
    <cellStyle name="Normal 12 6 2 2 2 4" xfId="17915" xr:uid="{00000000-0005-0000-0000-00000E230000}"/>
    <cellStyle name="Normal 12 6 2 2 3" xfId="7101" xr:uid="{00000000-0005-0000-0000-00000F230000}"/>
    <cellStyle name="Normal 12 6 2 2 3 2" xfId="13295" xr:uid="{00000000-0005-0000-0000-000010230000}"/>
    <cellStyle name="Normal 12 6 2 2 3 3" xfId="19447" xr:uid="{00000000-0005-0000-0000-000011230000}"/>
    <cellStyle name="Normal 12 6 2 2 4" xfId="10229" xr:uid="{00000000-0005-0000-0000-000012230000}"/>
    <cellStyle name="Normal 12 6 2 2 5" xfId="16381" xr:uid="{00000000-0005-0000-0000-000013230000}"/>
    <cellStyle name="Normal 12 6 2 3" xfId="4767" xr:uid="{00000000-0005-0000-0000-000014230000}"/>
    <cellStyle name="Normal 12 6 2 3 2" xfId="7867" xr:uid="{00000000-0005-0000-0000-000015230000}"/>
    <cellStyle name="Normal 12 6 2 3 2 2" xfId="14060" xr:uid="{00000000-0005-0000-0000-000016230000}"/>
    <cellStyle name="Normal 12 6 2 3 2 3" xfId="20212" xr:uid="{00000000-0005-0000-0000-000017230000}"/>
    <cellStyle name="Normal 12 6 2 3 3" xfId="10994" xr:uid="{00000000-0005-0000-0000-000018230000}"/>
    <cellStyle name="Normal 12 6 2 3 4" xfId="17146" xr:uid="{00000000-0005-0000-0000-000019230000}"/>
    <cellStyle name="Normal 12 6 2 4" xfId="6332" xr:uid="{00000000-0005-0000-0000-00001A230000}"/>
    <cellStyle name="Normal 12 6 2 4 2" xfId="12526" xr:uid="{00000000-0005-0000-0000-00001B230000}"/>
    <cellStyle name="Normal 12 6 2 4 3" xfId="18678" xr:uid="{00000000-0005-0000-0000-00001C230000}"/>
    <cellStyle name="Normal 12 6 2 5" xfId="9460" xr:uid="{00000000-0005-0000-0000-00001D230000}"/>
    <cellStyle name="Normal 12 6 2 6" xfId="15612" xr:uid="{00000000-0005-0000-0000-00001E230000}"/>
    <cellStyle name="Normal 12 6 3" xfId="3924" xr:uid="{00000000-0005-0000-0000-00001F230000}"/>
    <cellStyle name="Normal 12 6 3 2" xfId="5549" xr:uid="{00000000-0005-0000-0000-000020230000}"/>
    <cellStyle name="Normal 12 6 3 2 2" xfId="8635" xr:uid="{00000000-0005-0000-0000-000021230000}"/>
    <cellStyle name="Normal 12 6 3 2 2 2" xfId="14828" xr:uid="{00000000-0005-0000-0000-000022230000}"/>
    <cellStyle name="Normal 12 6 3 2 2 3" xfId="20980" xr:uid="{00000000-0005-0000-0000-000023230000}"/>
    <cellStyle name="Normal 12 6 3 2 3" xfId="11762" xr:uid="{00000000-0005-0000-0000-000024230000}"/>
    <cellStyle name="Normal 12 6 3 2 4" xfId="17914" xr:uid="{00000000-0005-0000-0000-000025230000}"/>
    <cellStyle name="Normal 12 6 3 3" xfId="7100" xr:uid="{00000000-0005-0000-0000-000026230000}"/>
    <cellStyle name="Normal 12 6 3 3 2" xfId="13294" xr:uid="{00000000-0005-0000-0000-000027230000}"/>
    <cellStyle name="Normal 12 6 3 3 3" xfId="19446" xr:uid="{00000000-0005-0000-0000-000028230000}"/>
    <cellStyle name="Normal 12 6 3 4" xfId="10228" xr:uid="{00000000-0005-0000-0000-000029230000}"/>
    <cellStyle name="Normal 12 6 3 5" xfId="16380" xr:uid="{00000000-0005-0000-0000-00002A230000}"/>
    <cellStyle name="Normal 12 6 4" xfId="4766" xr:uid="{00000000-0005-0000-0000-00002B230000}"/>
    <cellStyle name="Normal 12 6 4 2" xfId="7866" xr:uid="{00000000-0005-0000-0000-00002C230000}"/>
    <cellStyle name="Normal 12 6 4 2 2" xfId="14059" xr:uid="{00000000-0005-0000-0000-00002D230000}"/>
    <cellStyle name="Normal 12 6 4 2 3" xfId="20211" xr:uid="{00000000-0005-0000-0000-00002E230000}"/>
    <cellStyle name="Normal 12 6 4 3" xfId="10993" xr:uid="{00000000-0005-0000-0000-00002F230000}"/>
    <cellStyle name="Normal 12 6 4 4" xfId="17145" xr:uid="{00000000-0005-0000-0000-000030230000}"/>
    <cellStyle name="Normal 12 6 5" xfId="6331" xr:uid="{00000000-0005-0000-0000-000031230000}"/>
    <cellStyle name="Normal 12 6 5 2" xfId="12525" xr:uid="{00000000-0005-0000-0000-000032230000}"/>
    <cellStyle name="Normal 12 6 5 3" xfId="18677" xr:uid="{00000000-0005-0000-0000-000033230000}"/>
    <cellStyle name="Normal 12 6 6" xfId="9459" xr:uid="{00000000-0005-0000-0000-000034230000}"/>
    <cellStyle name="Normal 12 6 7" xfId="15611" xr:uid="{00000000-0005-0000-0000-000035230000}"/>
    <cellStyle name="Normal 12 7" xfId="2388" xr:uid="{00000000-0005-0000-0000-000036230000}"/>
    <cellStyle name="Normal 12 7 2" xfId="3926" xr:uid="{00000000-0005-0000-0000-000037230000}"/>
    <cellStyle name="Normal 12 7 2 2" xfId="5551" xr:uid="{00000000-0005-0000-0000-000038230000}"/>
    <cellStyle name="Normal 12 7 2 2 2" xfId="8637" xr:uid="{00000000-0005-0000-0000-000039230000}"/>
    <cellStyle name="Normal 12 7 2 2 2 2" xfId="14830" xr:uid="{00000000-0005-0000-0000-00003A230000}"/>
    <cellStyle name="Normal 12 7 2 2 2 3" xfId="20982" xr:uid="{00000000-0005-0000-0000-00003B230000}"/>
    <cellStyle name="Normal 12 7 2 2 3" xfId="11764" xr:uid="{00000000-0005-0000-0000-00003C230000}"/>
    <cellStyle name="Normal 12 7 2 2 4" xfId="17916" xr:uid="{00000000-0005-0000-0000-00003D230000}"/>
    <cellStyle name="Normal 12 7 2 3" xfId="7102" xr:uid="{00000000-0005-0000-0000-00003E230000}"/>
    <cellStyle name="Normal 12 7 2 3 2" xfId="13296" xr:uid="{00000000-0005-0000-0000-00003F230000}"/>
    <cellStyle name="Normal 12 7 2 3 3" xfId="19448" xr:uid="{00000000-0005-0000-0000-000040230000}"/>
    <cellStyle name="Normal 12 7 2 4" xfId="10230" xr:uid="{00000000-0005-0000-0000-000041230000}"/>
    <cellStyle name="Normal 12 7 2 5" xfId="16382" xr:uid="{00000000-0005-0000-0000-000042230000}"/>
    <cellStyle name="Normal 12 7 3" xfId="4768" xr:uid="{00000000-0005-0000-0000-000043230000}"/>
    <cellStyle name="Normal 12 7 3 2" xfId="7868" xr:uid="{00000000-0005-0000-0000-000044230000}"/>
    <cellStyle name="Normal 12 7 3 2 2" xfId="14061" xr:uid="{00000000-0005-0000-0000-000045230000}"/>
    <cellStyle name="Normal 12 7 3 2 3" xfId="20213" xr:uid="{00000000-0005-0000-0000-000046230000}"/>
    <cellStyle name="Normal 12 7 3 3" xfId="10995" xr:uid="{00000000-0005-0000-0000-000047230000}"/>
    <cellStyle name="Normal 12 7 3 4" xfId="17147" xr:uid="{00000000-0005-0000-0000-000048230000}"/>
    <cellStyle name="Normal 12 7 4" xfId="6333" xr:uid="{00000000-0005-0000-0000-000049230000}"/>
    <cellStyle name="Normal 12 7 4 2" xfId="12527" xr:uid="{00000000-0005-0000-0000-00004A230000}"/>
    <cellStyle name="Normal 12 7 4 3" xfId="18679" xr:uid="{00000000-0005-0000-0000-00004B230000}"/>
    <cellStyle name="Normal 12 7 5" xfId="9461" xr:uid="{00000000-0005-0000-0000-00004C230000}"/>
    <cellStyle name="Normal 12 7 6" xfId="15613" xr:uid="{00000000-0005-0000-0000-00004D230000}"/>
    <cellStyle name="Normal 12 8" xfId="3897" xr:uid="{00000000-0005-0000-0000-00004E230000}"/>
    <cellStyle name="Normal 12 8 2" xfId="5522" xr:uid="{00000000-0005-0000-0000-00004F230000}"/>
    <cellStyle name="Normal 12 8 2 2" xfId="8608" xr:uid="{00000000-0005-0000-0000-000050230000}"/>
    <cellStyle name="Normal 12 8 2 2 2" xfId="14801" xr:uid="{00000000-0005-0000-0000-000051230000}"/>
    <cellStyle name="Normal 12 8 2 2 3" xfId="20953" xr:uid="{00000000-0005-0000-0000-000052230000}"/>
    <cellStyle name="Normal 12 8 2 3" xfId="11735" xr:uid="{00000000-0005-0000-0000-000053230000}"/>
    <cellStyle name="Normal 12 8 2 4" xfId="17887" xr:uid="{00000000-0005-0000-0000-000054230000}"/>
    <cellStyle name="Normal 12 8 3" xfId="7073" xr:uid="{00000000-0005-0000-0000-000055230000}"/>
    <cellStyle name="Normal 12 8 3 2" xfId="13267" xr:uid="{00000000-0005-0000-0000-000056230000}"/>
    <cellStyle name="Normal 12 8 3 3" xfId="19419" xr:uid="{00000000-0005-0000-0000-000057230000}"/>
    <cellStyle name="Normal 12 8 4" xfId="10201" xr:uid="{00000000-0005-0000-0000-000058230000}"/>
    <cellStyle name="Normal 12 8 5" xfId="16353" xr:uid="{00000000-0005-0000-0000-000059230000}"/>
    <cellStyle name="Normal 12 9" xfId="4739" xr:uid="{00000000-0005-0000-0000-00005A230000}"/>
    <cellStyle name="Normal 12 9 2" xfId="7839" xr:uid="{00000000-0005-0000-0000-00005B230000}"/>
    <cellStyle name="Normal 12 9 2 2" xfId="14032" xr:uid="{00000000-0005-0000-0000-00005C230000}"/>
    <cellStyle name="Normal 12 9 2 3" xfId="20184" xr:uid="{00000000-0005-0000-0000-00005D230000}"/>
    <cellStyle name="Normal 12 9 3" xfId="10966" xr:uid="{00000000-0005-0000-0000-00005E230000}"/>
    <cellStyle name="Normal 12 9 4" xfId="17118" xr:uid="{00000000-0005-0000-0000-00005F230000}"/>
    <cellStyle name="Normal 13" xfId="2389" xr:uid="{00000000-0005-0000-0000-000060230000}"/>
    <cellStyle name="Normal 14" xfId="2390" xr:uid="{00000000-0005-0000-0000-000061230000}"/>
    <cellStyle name="Normal 14 2" xfId="2391" xr:uid="{00000000-0005-0000-0000-000062230000}"/>
    <cellStyle name="Normal 15" xfId="2392" xr:uid="{00000000-0005-0000-0000-000063230000}"/>
    <cellStyle name="Normal 15 10" xfId="15614" xr:uid="{00000000-0005-0000-0000-000064230000}"/>
    <cellStyle name="Normal 15 2" xfId="2393" xr:uid="{00000000-0005-0000-0000-000065230000}"/>
    <cellStyle name="Normal 15 3" xfId="2394" xr:uid="{00000000-0005-0000-0000-000066230000}"/>
    <cellStyle name="Normal 15 3 2" xfId="3928" xr:uid="{00000000-0005-0000-0000-000067230000}"/>
    <cellStyle name="Normal 15 3 2 2" xfId="5553" xr:uid="{00000000-0005-0000-0000-000068230000}"/>
    <cellStyle name="Normal 15 3 2 2 2" xfId="8639" xr:uid="{00000000-0005-0000-0000-000069230000}"/>
    <cellStyle name="Normal 15 3 2 2 2 2" xfId="14832" xr:uid="{00000000-0005-0000-0000-00006A230000}"/>
    <cellStyle name="Normal 15 3 2 2 2 3" xfId="20984" xr:uid="{00000000-0005-0000-0000-00006B230000}"/>
    <cellStyle name="Normal 15 3 2 2 3" xfId="11766" xr:uid="{00000000-0005-0000-0000-00006C230000}"/>
    <cellStyle name="Normal 15 3 2 2 4" xfId="17918" xr:uid="{00000000-0005-0000-0000-00006D230000}"/>
    <cellStyle name="Normal 15 3 2 3" xfId="7104" xr:uid="{00000000-0005-0000-0000-00006E230000}"/>
    <cellStyle name="Normal 15 3 2 3 2" xfId="13298" xr:uid="{00000000-0005-0000-0000-00006F230000}"/>
    <cellStyle name="Normal 15 3 2 3 3" xfId="19450" xr:uid="{00000000-0005-0000-0000-000070230000}"/>
    <cellStyle name="Normal 15 3 2 4" xfId="10232" xr:uid="{00000000-0005-0000-0000-000071230000}"/>
    <cellStyle name="Normal 15 3 2 5" xfId="16384" xr:uid="{00000000-0005-0000-0000-000072230000}"/>
    <cellStyle name="Normal 15 3 3" xfId="4770" xr:uid="{00000000-0005-0000-0000-000073230000}"/>
    <cellStyle name="Normal 15 3 3 2" xfId="7870" xr:uid="{00000000-0005-0000-0000-000074230000}"/>
    <cellStyle name="Normal 15 3 3 2 2" xfId="14063" xr:uid="{00000000-0005-0000-0000-000075230000}"/>
    <cellStyle name="Normal 15 3 3 2 3" xfId="20215" xr:uid="{00000000-0005-0000-0000-000076230000}"/>
    <cellStyle name="Normal 15 3 3 3" xfId="10997" xr:uid="{00000000-0005-0000-0000-000077230000}"/>
    <cellStyle name="Normal 15 3 3 4" xfId="17149" xr:uid="{00000000-0005-0000-0000-000078230000}"/>
    <cellStyle name="Normal 15 3 4" xfId="6335" xr:uid="{00000000-0005-0000-0000-000079230000}"/>
    <cellStyle name="Normal 15 3 4 2" xfId="12529" xr:uid="{00000000-0005-0000-0000-00007A230000}"/>
    <cellStyle name="Normal 15 3 4 3" xfId="18681" xr:uid="{00000000-0005-0000-0000-00007B230000}"/>
    <cellStyle name="Normal 15 3 5" xfId="9463" xr:uid="{00000000-0005-0000-0000-00007C230000}"/>
    <cellStyle name="Normal 15 3 6" xfId="15615" xr:uid="{00000000-0005-0000-0000-00007D230000}"/>
    <cellStyle name="Normal 15 4" xfId="2395" xr:uid="{00000000-0005-0000-0000-00007E230000}"/>
    <cellStyle name="Normal 15 4 2" xfId="2396" xr:uid="{00000000-0005-0000-0000-00007F230000}"/>
    <cellStyle name="Normal 15 5" xfId="2397" xr:uid="{00000000-0005-0000-0000-000080230000}"/>
    <cellStyle name="Normal 15 5 2" xfId="2398" xr:uid="{00000000-0005-0000-0000-000081230000}"/>
    <cellStyle name="Normal 15 6" xfId="3927" xr:uid="{00000000-0005-0000-0000-000082230000}"/>
    <cellStyle name="Normal 15 6 2" xfId="5552" xr:uid="{00000000-0005-0000-0000-000083230000}"/>
    <cellStyle name="Normal 15 6 2 2" xfId="8638" xr:uid="{00000000-0005-0000-0000-000084230000}"/>
    <cellStyle name="Normal 15 6 2 2 2" xfId="14831" xr:uid="{00000000-0005-0000-0000-000085230000}"/>
    <cellStyle name="Normal 15 6 2 2 3" xfId="20983" xr:uid="{00000000-0005-0000-0000-000086230000}"/>
    <cellStyle name="Normal 15 6 2 3" xfId="11765" xr:uid="{00000000-0005-0000-0000-000087230000}"/>
    <cellStyle name="Normal 15 6 2 4" xfId="17917" xr:uid="{00000000-0005-0000-0000-000088230000}"/>
    <cellStyle name="Normal 15 6 3" xfId="7103" xr:uid="{00000000-0005-0000-0000-000089230000}"/>
    <cellStyle name="Normal 15 6 3 2" xfId="13297" xr:uid="{00000000-0005-0000-0000-00008A230000}"/>
    <cellStyle name="Normal 15 6 3 3" xfId="19449" xr:uid="{00000000-0005-0000-0000-00008B230000}"/>
    <cellStyle name="Normal 15 6 4" xfId="10231" xr:uid="{00000000-0005-0000-0000-00008C230000}"/>
    <cellStyle name="Normal 15 6 5" xfId="16383" xr:uid="{00000000-0005-0000-0000-00008D230000}"/>
    <cellStyle name="Normal 15 7" xfId="4769" xr:uid="{00000000-0005-0000-0000-00008E230000}"/>
    <cellStyle name="Normal 15 7 2" xfId="7869" xr:uid="{00000000-0005-0000-0000-00008F230000}"/>
    <cellStyle name="Normal 15 7 2 2" xfId="14062" xr:uid="{00000000-0005-0000-0000-000090230000}"/>
    <cellStyle name="Normal 15 7 2 3" xfId="20214" xr:uid="{00000000-0005-0000-0000-000091230000}"/>
    <cellStyle name="Normal 15 7 3" xfId="10996" xr:uid="{00000000-0005-0000-0000-000092230000}"/>
    <cellStyle name="Normal 15 7 4" xfId="17148" xr:uid="{00000000-0005-0000-0000-000093230000}"/>
    <cellStyle name="Normal 15 8" xfId="6334" xr:uid="{00000000-0005-0000-0000-000094230000}"/>
    <cellStyle name="Normal 15 8 2" xfId="12528" xr:uid="{00000000-0005-0000-0000-000095230000}"/>
    <cellStyle name="Normal 15 8 3" xfId="18680" xr:uid="{00000000-0005-0000-0000-000096230000}"/>
    <cellStyle name="Normal 15 9" xfId="9462" xr:uid="{00000000-0005-0000-0000-000097230000}"/>
    <cellStyle name="Normal 16" xfId="2399" xr:uid="{00000000-0005-0000-0000-000098230000}"/>
    <cellStyle name="Normal 16 2" xfId="2400" xr:uid="{00000000-0005-0000-0000-000099230000}"/>
    <cellStyle name="Normal 16 2 2" xfId="2401" xr:uid="{00000000-0005-0000-0000-00009A230000}"/>
    <cellStyle name="Normal 16 2 2 2" xfId="2402" xr:uid="{00000000-0005-0000-0000-00009B230000}"/>
    <cellStyle name="Normal 16 2 2 2 2" xfId="3931" xr:uid="{00000000-0005-0000-0000-00009C230000}"/>
    <cellStyle name="Normal 16 2 2 2 2 2" xfId="5556" xr:uid="{00000000-0005-0000-0000-00009D230000}"/>
    <cellStyle name="Normal 16 2 2 2 2 2 2" xfId="8642" xr:uid="{00000000-0005-0000-0000-00009E230000}"/>
    <cellStyle name="Normal 16 2 2 2 2 2 2 2" xfId="14835" xr:uid="{00000000-0005-0000-0000-00009F230000}"/>
    <cellStyle name="Normal 16 2 2 2 2 2 2 3" xfId="20987" xr:uid="{00000000-0005-0000-0000-0000A0230000}"/>
    <cellStyle name="Normal 16 2 2 2 2 2 3" xfId="11769" xr:uid="{00000000-0005-0000-0000-0000A1230000}"/>
    <cellStyle name="Normal 16 2 2 2 2 2 4" xfId="17921" xr:uid="{00000000-0005-0000-0000-0000A2230000}"/>
    <cellStyle name="Normal 16 2 2 2 2 3" xfId="7107" xr:uid="{00000000-0005-0000-0000-0000A3230000}"/>
    <cellStyle name="Normal 16 2 2 2 2 3 2" xfId="13301" xr:uid="{00000000-0005-0000-0000-0000A4230000}"/>
    <cellStyle name="Normal 16 2 2 2 2 3 3" xfId="19453" xr:uid="{00000000-0005-0000-0000-0000A5230000}"/>
    <cellStyle name="Normal 16 2 2 2 2 4" xfId="10235" xr:uid="{00000000-0005-0000-0000-0000A6230000}"/>
    <cellStyle name="Normal 16 2 2 2 2 5" xfId="16387" xr:uid="{00000000-0005-0000-0000-0000A7230000}"/>
    <cellStyle name="Normal 16 2 2 2 3" xfId="4773" xr:uid="{00000000-0005-0000-0000-0000A8230000}"/>
    <cellStyle name="Normal 16 2 2 2 3 2" xfId="7873" xr:uid="{00000000-0005-0000-0000-0000A9230000}"/>
    <cellStyle name="Normal 16 2 2 2 3 2 2" xfId="14066" xr:uid="{00000000-0005-0000-0000-0000AA230000}"/>
    <cellStyle name="Normal 16 2 2 2 3 2 3" xfId="20218" xr:uid="{00000000-0005-0000-0000-0000AB230000}"/>
    <cellStyle name="Normal 16 2 2 2 3 3" xfId="11000" xr:uid="{00000000-0005-0000-0000-0000AC230000}"/>
    <cellStyle name="Normal 16 2 2 2 3 4" xfId="17152" xr:uid="{00000000-0005-0000-0000-0000AD230000}"/>
    <cellStyle name="Normal 16 2 2 2 4" xfId="6338" xr:uid="{00000000-0005-0000-0000-0000AE230000}"/>
    <cellStyle name="Normal 16 2 2 2 4 2" xfId="12532" xr:uid="{00000000-0005-0000-0000-0000AF230000}"/>
    <cellStyle name="Normal 16 2 2 2 4 3" xfId="18684" xr:uid="{00000000-0005-0000-0000-0000B0230000}"/>
    <cellStyle name="Normal 16 2 2 2 5" xfId="9466" xr:uid="{00000000-0005-0000-0000-0000B1230000}"/>
    <cellStyle name="Normal 16 2 2 2 6" xfId="15618" xr:uid="{00000000-0005-0000-0000-0000B2230000}"/>
    <cellStyle name="Normal 16 2 2 3" xfId="3930" xr:uid="{00000000-0005-0000-0000-0000B3230000}"/>
    <cellStyle name="Normal 16 2 2 3 2" xfId="5555" xr:uid="{00000000-0005-0000-0000-0000B4230000}"/>
    <cellStyle name="Normal 16 2 2 3 2 2" xfId="8641" xr:uid="{00000000-0005-0000-0000-0000B5230000}"/>
    <cellStyle name="Normal 16 2 2 3 2 2 2" xfId="14834" xr:uid="{00000000-0005-0000-0000-0000B6230000}"/>
    <cellStyle name="Normal 16 2 2 3 2 2 3" xfId="20986" xr:uid="{00000000-0005-0000-0000-0000B7230000}"/>
    <cellStyle name="Normal 16 2 2 3 2 3" xfId="11768" xr:uid="{00000000-0005-0000-0000-0000B8230000}"/>
    <cellStyle name="Normal 16 2 2 3 2 4" xfId="17920" xr:uid="{00000000-0005-0000-0000-0000B9230000}"/>
    <cellStyle name="Normal 16 2 2 3 3" xfId="7106" xr:uid="{00000000-0005-0000-0000-0000BA230000}"/>
    <cellStyle name="Normal 16 2 2 3 3 2" xfId="13300" xr:uid="{00000000-0005-0000-0000-0000BB230000}"/>
    <cellStyle name="Normal 16 2 2 3 3 3" xfId="19452" xr:uid="{00000000-0005-0000-0000-0000BC230000}"/>
    <cellStyle name="Normal 16 2 2 3 4" xfId="10234" xr:uid="{00000000-0005-0000-0000-0000BD230000}"/>
    <cellStyle name="Normal 16 2 2 3 5" xfId="16386" xr:uid="{00000000-0005-0000-0000-0000BE230000}"/>
    <cellStyle name="Normal 16 2 2 4" xfId="4772" xr:uid="{00000000-0005-0000-0000-0000BF230000}"/>
    <cellStyle name="Normal 16 2 2 4 2" xfId="7872" xr:uid="{00000000-0005-0000-0000-0000C0230000}"/>
    <cellStyle name="Normal 16 2 2 4 2 2" xfId="14065" xr:uid="{00000000-0005-0000-0000-0000C1230000}"/>
    <cellStyle name="Normal 16 2 2 4 2 3" xfId="20217" xr:uid="{00000000-0005-0000-0000-0000C2230000}"/>
    <cellStyle name="Normal 16 2 2 4 3" xfId="10999" xr:uid="{00000000-0005-0000-0000-0000C3230000}"/>
    <cellStyle name="Normal 16 2 2 4 4" xfId="17151" xr:uid="{00000000-0005-0000-0000-0000C4230000}"/>
    <cellStyle name="Normal 16 2 2 5" xfId="6337" xr:uid="{00000000-0005-0000-0000-0000C5230000}"/>
    <cellStyle name="Normal 16 2 2 5 2" xfId="12531" xr:uid="{00000000-0005-0000-0000-0000C6230000}"/>
    <cellStyle name="Normal 16 2 2 5 3" xfId="18683" xr:uid="{00000000-0005-0000-0000-0000C7230000}"/>
    <cellStyle name="Normal 16 2 2 6" xfId="9465" xr:uid="{00000000-0005-0000-0000-0000C8230000}"/>
    <cellStyle name="Normal 16 2 2 7" xfId="15617" xr:uid="{00000000-0005-0000-0000-0000C9230000}"/>
    <cellStyle name="Normal 16 2 3" xfId="2403" xr:uid="{00000000-0005-0000-0000-0000CA230000}"/>
    <cellStyle name="Normal 16 2 3 2" xfId="2404" xr:uid="{00000000-0005-0000-0000-0000CB230000}"/>
    <cellStyle name="Normal 16 2 3 2 2" xfId="3933" xr:uid="{00000000-0005-0000-0000-0000CC230000}"/>
    <cellStyle name="Normal 16 2 3 2 2 2" xfId="5558" xr:uid="{00000000-0005-0000-0000-0000CD230000}"/>
    <cellStyle name="Normal 16 2 3 2 2 2 2" xfId="8644" xr:uid="{00000000-0005-0000-0000-0000CE230000}"/>
    <cellStyle name="Normal 16 2 3 2 2 2 2 2" xfId="14837" xr:uid="{00000000-0005-0000-0000-0000CF230000}"/>
    <cellStyle name="Normal 16 2 3 2 2 2 2 3" xfId="20989" xr:uid="{00000000-0005-0000-0000-0000D0230000}"/>
    <cellStyle name="Normal 16 2 3 2 2 2 3" xfId="11771" xr:uid="{00000000-0005-0000-0000-0000D1230000}"/>
    <cellStyle name="Normal 16 2 3 2 2 2 4" xfId="17923" xr:uid="{00000000-0005-0000-0000-0000D2230000}"/>
    <cellStyle name="Normal 16 2 3 2 2 3" xfId="7109" xr:uid="{00000000-0005-0000-0000-0000D3230000}"/>
    <cellStyle name="Normal 16 2 3 2 2 3 2" xfId="13303" xr:uid="{00000000-0005-0000-0000-0000D4230000}"/>
    <cellStyle name="Normal 16 2 3 2 2 3 3" xfId="19455" xr:uid="{00000000-0005-0000-0000-0000D5230000}"/>
    <cellStyle name="Normal 16 2 3 2 2 4" xfId="10237" xr:uid="{00000000-0005-0000-0000-0000D6230000}"/>
    <cellStyle name="Normal 16 2 3 2 2 5" xfId="16389" xr:uid="{00000000-0005-0000-0000-0000D7230000}"/>
    <cellStyle name="Normal 16 2 3 2 3" xfId="4775" xr:uid="{00000000-0005-0000-0000-0000D8230000}"/>
    <cellStyle name="Normal 16 2 3 2 3 2" xfId="7875" xr:uid="{00000000-0005-0000-0000-0000D9230000}"/>
    <cellStyle name="Normal 16 2 3 2 3 2 2" xfId="14068" xr:uid="{00000000-0005-0000-0000-0000DA230000}"/>
    <cellStyle name="Normal 16 2 3 2 3 2 3" xfId="20220" xr:uid="{00000000-0005-0000-0000-0000DB230000}"/>
    <cellStyle name="Normal 16 2 3 2 3 3" xfId="11002" xr:uid="{00000000-0005-0000-0000-0000DC230000}"/>
    <cellStyle name="Normal 16 2 3 2 3 4" xfId="17154" xr:uid="{00000000-0005-0000-0000-0000DD230000}"/>
    <cellStyle name="Normal 16 2 3 2 4" xfId="6340" xr:uid="{00000000-0005-0000-0000-0000DE230000}"/>
    <cellStyle name="Normal 16 2 3 2 4 2" xfId="12534" xr:uid="{00000000-0005-0000-0000-0000DF230000}"/>
    <cellStyle name="Normal 16 2 3 2 4 3" xfId="18686" xr:uid="{00000000-0005-0000-0000-0000E0230000}"/>
    <cellStyle name="Normal 16 2 3 2 5" xfId="9468" xr:uid="{00000000-0005-0000-0000-0000E1230000}"/>
    <cellStyle name="Normal 16 2 3 2 6" xfId="15620" xr:uid="{00000000-0005-0000-0000-0000E2230000}"/>
    <cellStyle name="Normal 16 2 3 3" xfId="3932" xr:uid="{00000000-0005-0000-0000-0000E3230000}"/>
    <cellStyle name="Normal 16 2 3 3 2" xfId="5557" xr:uid="{00000000-0005-0000-0000-0000E4230000}"/>
    <cellStyle name="Normal 16 2 3 3 2 2" xfId="8643" xr:uid="{00000000-0005-0000-0000-0000E5230000}"/>
    <cellStyle name="Normal 16 2 3 3 2 2 2" xfId="14836" xr:uid="{00000000-0005-0000-0000-0000E6230000}"/>
    <cellStyle name="Normal 16 2 3 3 2 2 3" xfId="20988" xr:uid="{00000000-0005-0000-0000-0000E7230000}"/>
    <cellStyle name="Normal 16 2 3 3 2 3" xfId="11770" xr:uid="{00000000-0005-0000-0000-0000E8230000}"/>
    <cellStyle name="Normal 16 2 3 3 2 4" xfId="17922" xr:uid="{00000000-0005-0000-0000-0000E9230000}"/>
    <cellStyle name="Normal 16 2 3 3 3" xfId="7108" xr:uid="{00000000-0005-0000-0000-0000EA230000}"/>
    <cellStyle name="Normal 16 2 3 3 3 2" xfId="13302" xr:uid="{00000000-0005-0000-0000-0000EB230000}"/>
    <cellStyle name="Normal 16 2 3 3 3 3" xfId="19454" xr:uid="{00000000-0005-0000-0000-0000EC230000}"/>
    <cellStyle name="Normal 16 2 3 3 4" xfId="10236" xr:uid="{00000000-0005-0000-0000-0000ED230000}"/>
    <cellStyle name="Normal 16 2 3 3 5" xfId="16388" xr:uid="{00000000-0005-0000-0000-0000EE230000}"/>
    <cellStyle name="Normal 16 2 3 4" xfId="4774" xr:uid="{00000000-0005-0000-0000-0000EF230000}"/>
    <cellStyle name="Normal 16 2 3 4 2" xfId="7874" xr:uid="{00000000-0005-0000-0000-0000F0230000}"/>
    <cellStyle name="Normal 16 2 3 4 2 2" xfId="14067" xr:uid="{00000000-0005-0000-0000-0000F1230000}"/>
    <cellStyle name="Normal 16 2 3 4 2 3" xfId="20219" xr:uid="{00000000-0005-0000-0000-0000F2230000}"/>
    <cellStyle name="Normal 16 2 3 4 3" xfId="11001" xr:uid="{00000000-0005-0000-0000-0000F3230000}"/>
    <cellStyle name="Normal 16 2 3 4 4" xfId="17153" xr:uid="{00000000-0005-0000-0000-0000F4230000}"/>
    <cellStyle name="Normal 16 2 3 5" xfId="6339" xr:uid="{00000000-0005-0000-0000-0000F5230000}"/>
    <cellStyle name="Normal 16 2 3 5 2" xfId="12533" xr:uid="{00000000-0005-0000-0000-0000F6230000}"/>
    <cellStyle name="Normal 16 2 3 5 3" xfId="18685" xr:uid="{00000000-0005-0000-0000-0000F7230000}"/>
    <cellStyle name="Normal 16 2 3 6" xfId="9467" xr:uid="{00000000-0005-0000-0000-0000F8230000}"/>
    <cellStyle name="Normal 16 2 3 7" xfId="15619" xr:uid="{00000000-0005-0000-0000-0000F9230000}"/>
    <cellStyle name="Normal 16 2 4" xfId="2405" xr:uid="{00000000-0005-0000-0000-0000FA230000}"/>
    <cellStyle name="Normal 16 2 4 2" xfId="3934" xr:uid="{00000000-0005-0000-0000-0000FB230000}"/>
    <cellStyle name="Normal 16 2 4 2 2" xfId="5559" xr:uid="{00000000-0005-0000-0000-0000FC230000}"/>
    <cellStyle name="Normal 16 2 4 2 2 2" xfId="8645" xr:uid="{00000000-0005-0000-0000-0000FD230000}"/>
    <cellStyle name="Normal 16 2 4 2 2 2 2" xfId="14838" xr:uid="{00000000-0005-0000-0000-0000FE230000}"/>
    <cellStyle name="Normal 16 2 4 2 2 2 3" xfId="20990" xr:uid="{00000000-0005-0000-0000-0000FF230000}"/>
    <cellStyle name="Normal 16 2 4 2 2 3" xfId="11772" xr:uid="{00000000-0005-0000-0000-000000240000}"/>
    <cellStyle name="Normal 16 2 4 2 2 4" xfId="17924" xr:uid="{00000000-0005-0000-0000-000001240000}"/>
    <cellStyle name="Normal 16 2 4 2 3" xfId="7110" xr:uid="{00000000-0005-0000-0000-000002240000}"/>
    <cellStyle name="Normal 16 2 4 2 3 2" xfId="13304" xr:uid="{00000000-0005-0000-0000-000003240000}"/>
    <cellStyle name="Normal 16 2 4 2 3 3" xfId="19456" xr:uid="{00000000-0005-0000-0000-000004240000}"/>
    <cellStyle name="Normal 16 2 4 2 4" xfId="10238" xr:uid="{00000000-0005-0000-0000-000005240000}"/>
    <cellStyle name="Normal 16 2 4 2 5" xfId="16390" xr:uid="{00000000-0005-0000-0000-000006240000}"/>
    <cellStyle name="Normal 16 2 4 3" xfId="4776" xr:uid="{00000000-0005-0000-0000-000007240000}"/>
    <cellStyle name="Normal 16 2 4 3 2" xfId="7876" xr:uid="{00000000-0005-0000-0000-000008240000}"/>
    <cellStyle name="Normal 16 2 4 3 2 2" xfId="14069" xr:uid="{00000000-0005-0000-0000-000009240000}"/>
    <cellStyle name="Normal 16 2 4 3 2 3" xfId="20221" xr:uid="{00000000-0005-0000-0000-00000A240000}"/>
    <cellStyle name="Normal 16 2 4 3 3" xfId="11003" xr:uid="{00000000-0005-0000-0000-00000B240000}"/>
    <cellStyle name="Normal 16 2 4 3 4" xfId="17155" xr:uid="{00000000-0005-0000-0000-00000C240000}"/>
    <cellStyle name="Normal 16 2 4 4" xfId="6341" xr:uid="{00000000-0005-0000-0000-00000D240000}"/>
    <cellStyle name="Normal 16 2 4 4 2" xfId="12535" xr:uid="{00000000-0005-0000-0000-00000E240000}"/>
    <cellStyle name="Normal 16 2 4 4 3" xfId="18687" xr:uid="{00000000-0005-0000-0000-00000F240000}"/>
    <cellStyle name="Normal 16 2 4 5" xfId="9469" xr:uid="{00000000-0005-0000-0000-000010240000}"/>
    <cellStyle name="Normal 16 2 4 6" xfId="15621" xr:uid="{00000000-0005-0000-0000-000011240000}"/>
    <cellStyle name="Normal 16 2 5" xfId="3929" xr:uid="{00000000-0005-0000-0000-000012240000}"/>
    <cellStyle name="Normal 16 2 5 2" xfId="5554" xr:uid="{00000000-0005-0000-0000-000013240000}"/>
    <cellStyle name="Normal 16 2 5 2 2" xfId="8640" xr:uid="{00000000-0005-0000-0000-000014240000}"/>
    <cellStyle name="Normal 16 2 5 2 2 2" xfId="14833" xr:uid="{00000000-0005-0000-0000-000015240000}"/>
    <cellStyle name="Normal 16 2 5 2 2 3" xfId="20985" xr:uid="{00000000-0005-0000-0000-000016240000}"/>
    <cellStyle name="Normal 16 2 5 2 3" xfId="11767" xr:uid="{00000000-0005-0000-0000-000017240000}"/>
    <cellStyle name="Normal 16 2 5 2 4" xfId="17919" xr:uid="{00000000-0005-0000-0000-000018240000}"/>
    <cellStyle name="Normal 16 2 5 3" xfId="7105" xr:uid="{00000000-0005-0000-0000-000019240000}"/>
    <cellStyle name="Normal 16 2 5 3 2" xfId="13299" xr:uid="{00000000-0005-0000-0000-00001A240000}"/>
    <cellStyle name="Normal 16 2 5 3 3" xfId="19451" xr:uid="{00000000-0005-0000-0000-00001B240000}"/>
    <cellStyle name="Normal 16 2 5 4" xfId="10233" xr:uid="{00000000-0005-0000-0000-00001C240000}"/>
    <cellStyle name="Normal 16 2 5 5" xfId="16385" xr:uid="{00000000-0005-0000-0000-00001D240000}"/>
    <cellStyle name="Normal 16 2 6" xfId="4771" xr:uid="{00000000-0005-0000-0000-00001E240000}"/>
    <cellStyle name="Normal 16 2 6 2" xfId="7871" xr:uid="{00000000-0005-0000-0000-00001F240000}"/>
    <cellStyle name="Normal 16 2 6 2 2" xfId="14064" xr:uid="{00000000-0005-0000-0000-000020240000}"/>
    <cellStyle name="Normal 16 2 6 2 3" xfId="20216" xr:uid="{00000000-0005-0000-0000-000021240000}"/>
    <cellStyle name="Normal 16 2 6 3" xfId="10998" xr:uid="{00000000-0005-0000-0000-000022240000}"/>
    <cellStyle name="Normal 16 2 6 4" xfId="17150" xr:uid="{00000000-0005-0000-0000-000023240000}"/>
    <cellStyle name="Normal 16 2 7" xfId="6336" xr:uid="{00000000-0005-0000-0000-000024240000}"/>
    <cellStyle name="Normal 16 2 7 2" xfId="12530" xr:uid="{00000000-0005-0000-0000-000025240000}"/>
    <cellStyle name="Normal 16 2 7 3" xfId="18682" xr:uid="{00000000-0005-0000-0000-000026240000}"/>
    <cellStyle name="Normal 16 2 8" xfId="9464" xr:uid="{00000000-0005-0000-0000-000027240000}"/>
    <cellStyle name="Normal 16 2 9" xfId="15616" xr:uid="{00000000-0005-0000-0000-000028240000}"/>
    <cellStyle name="Normal 16 3" xfId="2406" xr:uid="{00000000-0005-0000-0000-000029240000}"/>
    <cellStyle name="Normal 16 3 2" xfId="2407" xr:uid="{00000000-0005-0000-0000-00002A240000}"/>
    <cellStyle name="Normal 16 3 2 2" xfId="3936" xr:uid="{00000000-0005-0000-0000-00002B240000}"/>
    <cellStyle name="Normal 16 3 2 2 2" xfId="5561" xr:uid="{00000000-0005-0000-0000-00002C240000}"/>
    <cellStyle name="Normal 16 3 2 2 2 2" xfId="8647" xr:uid="{00000000-0005-0000-0000-00002D240000}"/>
    <cellStyle name="Normal 16 3 2 2 2 2 2" xfId="14840" xr:uid="{00000000-0005-0000-0000-00002E240000}"/>
    <cellStyle name="Normal 16 3 2 2 2 2 3" xfId="20992" xr:uid="{00000000-0005-0000-0000-00002F240000}"/>
    <cellStyle name="Normal 16 3 2 2 2 3" xfId="11774" xr:uid="{00000000-0005-0000-0000-000030240000}"/>
    <cellStyle name="Normal 16 3 2 2 2 4" xfId="17926" xr:uid="{00000000-0005-0000-0000-000031240000}"/>
    <cellStyle name="Normal 16 3 2 2 3" xfId="7112" xr:uid="{00000000-0005-0000-0000-000032240000}"/>
    <cellStyle name="Normal 16 3 2 2 3 2" xfId="13306" xr:uid="{00000000-0005-0000-0000-000033240000}"/>
    <cellStyle name="Normal 16 3 2 2 3 3" xfId="19458" xr:uid="{00000000-0005-0000-0000-000034240000}"/>
    <cellStyle name="Normal 16 3 2 2 4" xfId="10240" xr:uid="{00000000-0005-0000-0000-000035240000}"/>
    <cellStyle name="Normal 16 3 2 2 5" xfId="16392" xr:uid="{00000000-0005-0000-0000-000036240000}"/>
    <cellStyle name="Normal 16 3 2 3" xfId="4778" xr:uid="{00000000-0005-0000-0000-000037240000}"/>
    <cellStyle name="Normal 16 3 2 3 2" xfId="7878" xr:uid="{00000000-0005-0000-0000-000038240000}"/>
    <cellStyle name="Normal 16 3 2 3 2 2" xfId="14071" xr:uid="{00000000-0005-0000-0000-000039240000}"/>
    <cellStyle name="Normal 16 3 2 3 2 3" xfId="20223" xr:uid="{00000000-0005-0000-0000-00003A240000}"/>
    <cellStyle name="Normal 16 3 2 3 3" xfId="11005" xr:uid="{00000000-0005-0000-0000-00003B240000}"/>
    <cellStyle name="Normal 16 3 2 3 4" xfId="17157" xr:uid="{00000000-0005-0000-0000-00003C240000}"/>
    <cellStyle name="Normal 16 3 2 4" xfId="6343" xr:uid="{00000000-0005-0000-0000-00003D240000}"/>
    <cellStyle name="Normal 16 3 2 4 2" xfId="12537" xr:uid="{00000000-0005-0000-0000-00003E240000}"/>
    <cellStyle name="Normal 16 3 2 4 3" xfId="18689" xr:uid="{00000000-0005-0000-0000-00003F240000}"/>
    <cellStyle name="Normal 16 3 2 5" xfId="9471" xr:uid="{00000000-0005-0000-0000-000040240000}"/>
    <cellStyle name="Normal 16 3 2 6" xfId="15623" xr:uid="{00000000-0005-0000-0000-000041240000}"/>
    <cellStyle name="Normal 16 3 3" xfId="3935" xr:uid="{00000000-0005-0000-0000-000042240000}"/>
    <cellStyle name="Normal 16 3 3 2" xfId="5560" xr:uid="{00000000-0005-0000-0000-000043240000}"/>
    <cellStyle name="Normal 16 3 3 2 2" xfId="8646" xr:uid="{00000000-0005-0000-0000-000044240000}"/>
    <cellStyle name="Normal 16 3 3 2 2 2" xfId="14839" xr:uid="{00000000-0005-0000-0000-000045240000}"/>
    <cellStyle name="Normal 16 3 3 2 2 3" xfId="20991" xr:uid="{00000000-0005-0000-0000-000046240000}"/>
    <cellStyle name="Normal 16 3 3 2 3" xfId="11773" xr:uid="{00000000-0005-0000-0000-000047240000}"/>
    <cellStyle name="Normal 16 3 3 2 4" xfId="17925" xr:uid="{00000000-0005-0000-0000-000048240000}"/>
    <cellStyle name="Normal 16 3 3 3" xfId="7111" xr:uid="{00000000-0005-0000-0000-000049240000}"/>
    <cellStyle name="Normal 16 3 3 3 2" xfId="13305" xr:uid="{00000000-0005-0000-0000-00004A240000}"/>
    <cellStyle name="Normal 16 3 3 3 3" xfId="19457" xr:uid="{00000000-0005-0000-0000-00004B240000}"/>
    <cellStyle name="Normal 16 3 3 4" xfId="10239" xr:uid="{00000000-0005-0000-0000-00004C240000}"/>
    <cellStyle name="Normal 16 3 3 5" xfId="16391" xr:uid="{00000000-0005-0000-0000-00004D240000}"/>
    <cellStyle name="Normal 16 3 4" xfId="4777" xr:uid="{00000000-0005-0000-0000-00004E240000}"/>
    <cellStyle name="Normal 16 3 4 2" xfId="7877" xr:uid="{00000000-0005-0000-0000-00004F240000}"/>
    <cellStyle name="Normal 16 3 4 2 2" xfId="14070" xr:uid="{00000000-0005-0000-0000-000050240000}"/>
    <cellStyle name="Normal 16 3 4 2 3" xfId="20222" xr:uid="{00000000-0005-0000-0000-000051240000}"/>
    <cellStyle name="Normal 16 3 4 3" xfId="11004" xr:uid="{00000000-0005-0000-0000-000052240000}"/>
    <cellStyle name="Normal 16 3 4 4" xfId="17156" xr:uid="{00000000-0005-0000-0000-000053240000}"/>
    <cellStyle name="Normal 16 3 5" xfId="6342" xr:uid="{00000000-0005-0000-0000-000054240000}"/>
    <cellStyle name="Normal 16 3 5 2" xfId="12536" xr:uid="{00000000-0005-0000-0000-000055240000}"/>
    <cellStyle name="Normal 16 3 5 3" xfId="18688" xr:uid="{00000000-0005-0000-0000-000056240000}"/>
    <cellStyle name="Normal 16 3 6" xfId="9470" xr:uid="{00000000-0005-0000-0000-000057240000}"/>
    <cellStyle name="Normal 16 3 7" xfId="15622" xr:uid="{00000000-0005-0000-0000-000058240000}"/>
    <cellStyle name="Normal 16 4" xfId="2408" xr:uid="{00000000-0005-0000-0000-000059240000}"/>
    <cellStyle name="Normal 16 4 2" xfId="2409" xr:uid="{00000000-0005-0000-0000-00005A240000}"/>
    <cellStyle name="Normal 16 4 2 2" xfId="3938" xr:uid="{00000000-0005-0000-0000-00005B240000}"/>
    <cellStyle name="Normal 16 4 2 2 2" xfId="5563" xr:uid="{00000000-0005-0000-0000-00005C240000}"/>
    <cellStyle name="Normal 16 4 2 2 2 2" xfId="8649" xr:uid="{00000000-0005-0000-0000-00005D240000}"/>
    <cellStyle name="Normal 16 4 2 2 2 2 2" xfId="14842" xr:uid="{00000000-0005-0000-0000-00005E240000}"/>
    <cellStyle name="Normal 16 4 2 2 2 2 3" xfId="20994" xr:uid="{00000000-0005-0000-0000-00005F240000}"/>
    <cellStyle name="Normal 16 4 2 2 2 3" xfId="11776" xr:uid="{00000000-0005-0000-0000-000060240000}"/>
    <cellStyle name="Normal 16 4 2 2 2 4" xfId="17928" xr:uid="{00000000-0005-0000-0000-000061240000}"/>
    <cellStyle name="Normal 16 4 2 2 3" xfId="7114" xr:uid="{00000000-0005-0000-0000-000062240000}"/>
    <cellStyle name="Normal 16 4 2 2 3 2" xfId="13308" xr:uid="{00000000-0005-0000-0000-000063240000}"/>
    <cellStyle name="Normal 16 4 2 2 3 3" xfId="19460" xr:uid="{00000000-0005-0000-0000-000064240000}"/>
    <cellStyle name="Normal 16 4 2 2 4" xfId="10242" xr:uid="{00000000-0005-0000-0000-000065240000}"/>
    <cellStyle name="Normal 16 4 2 2 5" xfId="16394" xr:uid="{00000000-0005-0000-0000-000066240000}"/>
    <cellStyle name="Normal 16 4 2 3" xfId="4780" xr:uid="{00000000-0005-0000-0000-000067240000}"/>
    <cellStyle name="Normal 16 4 2 3 2" xfId="7880" xr:uid="{00000000-0005-0000-0000-000068240000}"/>
    <cellStyle name="Normal 16 4 2 3 2 2" xfId="14073" xr:uid="{00000000-0005-0000-0000-000069240000}"/>
    <cellStyle name="Normal 16 4 2 3 2 3" xfId="20225" xr:uid="{00000000-0005-0000-0000-00006A240000}"/>
    <cellStyle name="Normal 16 4 2 3 3" xfId="11007" xr:uid="{00000000-0005-0000-0000-00006B240000}"/>
    <cellStyle name="Normal 16 4 2 3 4" xfId="17159" xr:uid="{00000000-0005-0000-0000-00006C240000}"/>
    <cellStyle name="Normal 16 4 2 4" xfId="6345" xr:uid="{00000000-0005-0000-0000-00006D240000}"/>
    <cellStyle name="Normal 16 4 2 4 2" xfId="12539" xr:uid="{00000000-0005-0000-0000-00006E240000}"/>
    <cellStyle name="Normal 16 4 2 4 3" xfId="18691" xr:uid="{00000000-0005-0000-0000-00006F240000}"/>
    <cellStyle name="Normal 16 4 2 5" xfId="9473" xr:uid="{00000000-0005-0000-0000-000070240000}"/>
    <cellStyle name="Normal 16 4 2 6" xfId="15625" xr:uid="{00000000-0005-0000-0000-000071240000}"/>
    <cellStyle name="Normal 16 4 3" xfId="3937" xr:uid="{00000000-0005-0000-0000-000072240000}"/>
    <cellStyle name="Normal 16 4 3 2" xfId="5562" xr:uid="{00000000-0005-0000-0000-000073240000}"/>
    <cellStyle name="Normal 16 4 3 2 2" xfId="8648" xr:uid="{00000000-0005-0000-0000-000074240000}"/>
    <cellStyle name="Normal 16 4 3 2 2 2" xfId="14841" xr:uid="{00000000-0005-0000-0000-000075240000}"/>
    <cellStyle name="Normal 16 4 3 2 2 3" xfId="20993" xr:uid="{00000000-0005-0000-0000-000076240000}"/>
    <cellStyle name="Normal 16 4 3 2 3" xfId="11775" xr:uid="{00000000-0005-0000-0000-000077240000}"/>
    <cellStyle name="Normal 16 4 3 2 4" xfId="17927" xr:uid="{00000000-0005-0000-0000-000078240000}"/>
    <cellStyle name="Normal 16 4 3 3" xfId="7113" xr:uid="{00000000-0005-0000-0000-000079240000}"/>
    <cellStyle name="Normal 16 4 3 3 2" xfId="13307" xr:uid="{00000000-0005-0000-0000-00007A240000}"/>
    <cellStyle name="Normal 16 4 3 3 3" xfId="19459" xr:uid="{00000000-0005-0000-0000-00007B240000}"/>
    <cellStyle name="Normal 16 4 3 4" xfId="10241" xr:uid="{00000000-0005-0000-0000-00007C240000}"/>
    <cellStyle name="Normal 16 4 3 5" xfId="16393" xr:uid="{00000000-0005-0000-0000-00007D240000}"/>
    <cellStyle name="Normal 16 4 4" xfId="4779" xr:uid="{00000000-0005-0000-0000-00007E240000}"/>
    <cellStyle name="Normal 16 4 4 2" xfId="7879" xr:uid="{00000000-0005-0000-0000-00007F240000}"/>
    <cellStyle name="Normal 16 4 4 2 2" xfId="14072" xr:uid="{00000000-0005-0000-0000-000080240000}"/>
    <cellStyle name="Normal 16 4 4 2 3" xfId="20224" xr:uid="{00000000-0005-0000-0000-000081240000}"/>
    <cellStyle name="Normal 16 4 4 3" xfId="11006" xr:uid="{00000000-0005-0000-0000-000082240000}"/>
    <cellStyle name="Normal 16 4 4 4" xfId="17158" xr:uid="{00000000-0005-0000-0000-000083240000}"/>
    <cellStyle name="Normal 16 4 5" xfId="6344" xr:uid="{00000000-0005-0000-0000-000084240000}"/>
    <cellStyle name="Normal 16 4 5 2" xfId="12538" xr:uid="{00000000-0005-0000-0000-000085240000}"/>
    <cellStyle name="Normal 16 4 5 3" xfId="18690" xr:uid="{00000000-0005-0000-0000-000086240000}"/>
    <cellStyle name="Normal 16 4 6" xfId="9472" xr:uid="{00000000-0005-0000-0000-000087240000}"/>
    <cellStyle name="Normal 16 4 7" xfId="15624" xr:uid="{00000000-0005-0000-0000-000088240000}"/>
    <cellStyle name="Normal 16 5" xfId="2410" xr:uid="{00000000-0005-0000-0000-000089240000}"/>
    <cellStyle name="Normal 16 5 2" xfId="2411" xr:uid="{00000000-0005-0000-0000-00008A240000}"/>
    <cellStyle name="Normal 16 5 2 2" xfId="3939" xr:uid="{00000000-0005-0000-0000-00008B240000}"/>
    <cellStyle name="Normal 16 5 2 2 2" xfId="5564" xr:uid="{00000000-0005-0000-0000-00008C240000}"/>
    <cellStyle name="Normal 16 5 2 2 2 2" xfId="8650" xr:uid="{00000000-0005-0000-0000-00008D240000}"/>
    <cellStyle name="Normal 16 5 2 2 2 2 2" xfId="14843" xr:uid="{00000000-0005-0000-0000-00008E240000}"/>
    <cellStyle name="Normal 16 5 2 2 2 2 3" xfId="20995" xr:uid="{00000000-0005-0000-0000-00008F240000}"/>
    <cellStyle name="Normal 16 5 2 2 2 3" xfId="11777" xr:uid="{00000000-0005-0000-0000-000090240000}"/>
    <cellStyle name="Normal 16 5 2 2 2 4" xfId="17929" xr:uid="{00000000-0005-0000-0000-000091240000}"/>
    <cellStyle name="Normal 16 5 2 2 3" xfId="7115" xr:uid="{00000000-0005-0000-0000-000092240000}"/>
    <cellStyle name="Normal 16 5 2 2 3 2" xfId="13309" xr:uid="{00000000-0005-0000-0000-000093240000}"/>
    <cellStyle name="Normal 16 5 2 2 3 3" xfId="19461" xr:uid="{00000000-0005-0000-0000-000094240000}"/>
    <cellStyle name="Normal 16 5 2 2 4" xfId="10243" xr:uid="{00000000-0005-0000-0000-000095240000}"/>
    <cellStyle name="Normal 16 5 2 2 5" xfId="16395" xr:uid="{00000000-0005-0000-0000-000096240000}"/>
    <cellStyle name="Normal 16 5 2 3" xfId="4781" xr:uid="{00000000-0005-0000-0000-000097240000}"/>
    <cellStyle name="Normal 16 5 2 3 2" xfId="7881" xr:uid="{00000000-0005-0000-0000-000098240000}"/>
    <cellStyle name="Normal 16 5 2 3 2 2" xfId="14074" xr:uid="{00000000-0005-0000-0000-000099240000}"/>
    <cellStyle name="Normal 16 5 2 3 2 3" xfId="20226" xr:uid="{00000000-0005-0000-0000-00009A240000}"/>
    <cellStyle name="Normal 16 5 2 3 3" xfId="11008" xr:uid="{00000000-0005-0000-0000-00009B240000}"/>
    <cellStyle name="Normal 16 5 2 3 4" xfId="17160" xr:uid="{00000000-0005-0000-0000-00009C240000}"/>
    <cellStyle name="Normal 16 5 2 4" xfId="6346" xr:uid="{00000000-0005-0000-0000-00009D240000}"/>
    <cellStyle name="Normal 16 5 2 4 2" xfId="12540" xr:uid="{00000000-0005-0000-0000-00009E240000}"/>
    <cellStyle name="Normal 16 5 2 4 3" xfId="18692" xr:uid="{00000000-0005-0000-0000-00009F240000}"/>
    <cellStyle name="Normal 16 5 2 5" xfId="9474" xr:uid="{00000000-0005-0000-0000-0000A0240000}"/>
    <cellStyle name="Normal 16 5 2 6" xfId="15626" xr:uid="{00000000-0005-0000-0000-0000A1240000}"/>
    <cellStyle name="Normal 16 6" xfId="2412" xr:uid="{00000000-0005-0000-0000-0000A2240000}"/>
    <cellStyle name="Normal 16 6 2" xfId="3940" xr:uid="{00000000-0005-0000-0000-0000A3240000}"/>
    <cellStyle name="Normal 16 6 2 2" xfId="5565" xr:uid="{00000000-0005-0000-0000-0000A4240000}"/>
    <cellStyle name="Normal 16 6 2 2 2" xfId="8651" xr:uid="{00000000-0005-0000-0000-0000A5240000}"/>
    <cellStyle name="Normal 16 6 2 2 2 2" xfId="14844" xr:uid="{00000000-0005-0000-0000-0000A6240000}"/>
    <cellStyle name="Normal 16 6 2 2 2 3" xfId="20996" xr:uid="{00000000-0005-0000-0000-0000A7240000}"/>
    <cellStyle name="Normal 16 6 2 2 3" xfId="11778" xr:uid="{00000000-0005-0000-0000-0000A8240000}"/>
    <cellStyle name="Normal 16 6 2 2 4" xfId="17930" xr:uid="{00000000-0005-0000-0000-0000A9240000}"/>
    <cellStyle name="Normal 16 6 2 3" xfId="7116" xr:uid="{00000000-0005-0000-0000-0000AA240000}"/>
    <cellStyle name="Normal 16 6 2 3 2" xfId="13310" xr:uid="{00000000-0005-0000-0000-0000AB240000}"/>
    <cellStyle name="Normal 16 6 2 3 3" xfId="19462" xr:uid="{00000000-0005-0000-0000-0000AC240000}"/>
    <cellStyle name="Normal 16 6 2 4" xfId="10244" xr:uid="{00000000-0005-0000-0000-0000AD240000}"/>
    <cellStyle name="Normal 16 6 2 5" xfId="16396" xr:uid="{00000000-0005-0000-0000-0000AE240000}"/>
    <cellStyle name="Normal 16 6 3" xfId="4782" xr:uid="{00000000-0005-0000-0000-0000AF240000}"/>
    <cellStyle name="Normal 16 6 3 2" xfId="7882" xr:uid="{00000000-0005-0000-0000-0000B0240000}"/>
    <cellStyle name="Normal 16 6 3 2 2" xfId="14075" xr:uid="{00000000-0005-0000-0000-0000B1240000}"/>
    <cellStyle name="Normal 16 6 3 2 3" xfId="20227" xr:uid="{00000000-0005-0000-0000-0000B2240000}"/>
    <cellStyle name="Normal 16 6 3 3" xfId="11009" xr:uid="{00000000-0005-0000-0000-0000B3240000}"/>
    <cellStyle name="Normal 16 6 3 4" xfId="17161" xr:uid="{00000000-0005-0000-0000-0000B4240000}"/>
    <cellStyle name="Normal 16 6 4" xfId="6347" xr:uid="{00000000-0005-0000-0000-0000B5240000}"/>
    <cellStyle name="Normal 16 6 4 2" xfId="12541" xr:uid="{00000000-0005-0000-0000-0000B6240000}"/>
    <cellStyle name="Normal 16 6 4 3" xfId="18693" xr:uid="{00000000-0005-0000-0000-0000B7240000}"/>
    <cellStyle name="Normal 16 6 5" xfId="9475" xr:uid="{00000000-0005-0000-0000-0000B8240000}"/>
    <cellStyle name="Normal 16 6 6" xfId="15627" xr:uid="{00000000-0005-0000-0000-0000B9240000}"/>
    <cellStyle name="Normal 16 7" xfId="21504" xr:uid="{00000000-0005-0000-0000-0000BA240000}"/>
    <cellStyle name="Normal 17" xfId="2413" xr:uid="{00000000-0005-0000-0000-0000BB240000}"/>
    <cellStyle name="Normal 17 2" xfId="2414" xr:uid="{00000000-0005-0000-0000-0000BC240000}"/>
    <cellStyle name="Normal 17 2 2" xfId="2415" xr:uid="{00000000-0005-0000-0000-0000BD240000}"/>
    <cellStyle name="Normal 17 2 2 2" xfId="2416" xr:uid="{00000000-0005-0000-0000-0000BE240000}"/>
    <cellStyle name="Normal 17 2 2 2 2" xfId="3943" xr:uid="{00000000-0005-0000-0000-0000BF240000}"/>
    <cellStyle name="Normal 17 2 2 2 2 2" xfId="5568" xr:uid="{00000000-0005-0000-0000-0000C0240000}"/>
    <cellStyle name="Normal 17 2 2 2 2 2 2" xfId="8654" xr:uid="{00000000-0005-0000-0000-0000C1240000}"/>
    <cellStyle name="Normal 17 2 2 2 2 2 2 2" xfId="14847" xr:uid="{00000000-0005-0000-0000-0000C2240000}"/>
    <cellStyle name="Normal 17 2 2 2 2 2 2 3" xfId="20999" xr:uid="{00000000-0005-0000-0000-0000C3240000}"/>
    <cellStyle name="Normal 17 2 2 2 2 2 3" xfId="11781" xr:uid="{00000000-0005-0000-0000-0000C4240000}"/>
    <cellStyle name="Normal 17 2 2 2 2 2 4" xfId="17933" xr:uid="{00000000-0005-0000-0000-0000C5240000}"/>
    <cellStyle name="Normal 17 2 2 2 2 3" xfId="7119" xr:uid="{00000000-0005-0000-0000-0000C6240000}"/>
    <cellStyle name="Normal 17 2 2 2 2 3 2" xfId="13313" xr:uid="{00000000-0005-0000-0000-0000C7240000}"/>
    <cellStyle name="Normal 17 2 2 2 2 3 3" xfId="19465" xr:uid="{00000000-0005-0000-0000-0000C8240000}"/>
    <cellStyle name="Normal 17 2 2 2 2 4" xfId="10247" xr:uid="{00000000-0005-0000-0000-0000C9240000}"/>
    <cellStyle name="Normal 17 2 2 2 2 5" xfId="16399" xr:uid="{00000000-0005-0000-0000-0000CA240000}"/>
    <cellStyle name="Normal 17 2 2 2 3" xfId="4785" xr:uid="{00000000-0005-0000-0000-0000CB240000}"/>
    <cellStyle name="Normal 17 2 2 2 3 2" xfId="7885" xr:uid="{00000000-0005-0000-0000-0000CC240000}"/>
    <cellStyle name="Normal 17 2 2 2 3 2 2" xfId="14078" xr:uid="{00000000-0005-0000-0000-0000CD240000}"/>
    <cellStyle name="Normal 17 2 2 2 3 2 3" xfId="20230" xr:uid="{00000000-0005-0000-0000-0000CE240000}"/>
    <cellStyle name="Normal 17 2 2 2 3 3" xfId="11012" xr:uid="{00000000-0005-0000-0000-0000CF240000}"/>
    <cellStyle name="Normal 17 2 2 2 3 4" xfId="17164" xr:uid="{00000000-0005-0000-0000-0000D0240000}"/>
    <cellStyle name="Normal 17 2 2 2 4" xfId="6350" xr:uid="{00000000-0005-0000-0000-0000D1240000}"/>
    <cellStyle name="Normal 17 2 2 2 4 2" xfId="12544" xr:uid="{00000000-0005-0000-0000-0000D2240000}"/>
    <cellStyle name="Normal 17 2 2 2 4 3" xfId="18696" xr:uid="{00000000-0005-0000-0000-0000D3240000}"/>
    <cellStyle name="Normal 17 2 2 2 5" xfId="9478" xr:uid="{00000000-0005-0000-0000-0000D4240000}"/>
    <cellStyle name="Normal 17 2 2 2 6" xfId="15630" xr:uid="{00000000-0005-0000-0000-0000D5240000}"/>
    <cellStyle name="Normal 17 2 2 3" xfId="3942" xr:uid="{00000000-0005-0000-0000-0000D6240000}"/>
    <cellStyle name="Normal 17 2 2 3 2" xfId="5567" xr:uid="{00000000-0005-0000-0000-0000D7240000}"/>
    <cellStyle name="Normal 17 2 2 3 2 2" xfId="8653" xr:uid="{00000000-0005-0000-0000-0000D8240000}"/>
    <cellStyle name="Normal 17 2 2 3 2 2 2" xfId="14846" xr:uid="{00000000-0005-0000-0000-0000D9240000}"/>
    <cellStyle name="Normal 17 2 2 3 2 2 3" xfId="20998" xr:uid="{00000000-0005-0000-0000-0000DA240000}"/>
    <cellStyle name="Normal 17 2 2 3 2 3" xfId="11780" xr:uid="{00000000-0005-0000-0000-0000DB240000}"/>
    <cellStyle name="Normal 17 2 2 3 2 4" xfId="17932" xr:uid="{00000000-0005-0000-0000-0000DC240000}"/>
    <cellStyle name="Normal 17 2 2 3 3" xfId="7118" xr:uid="{00000000-0005-0000-0000-0000DD240000}"/>
    <cellStyle name="Normal 17 2 2 3 3 2" xfId="13312" xr:uid="{00000000-0005-0000-0000-0000DE240000}"/>
    <cellStyle name="Normal 17 2 2 3 3 3" xfId="19464" xr:uid="{00000000-0005-0000-0000-0000DF240000}"/>
    <cellStyle name="Normal 17 2 2 3 4" xfId="10246" xr:uid="{00000000-0005-0000-0000-0000E0240000}"/>
    <cellStyle name="Normal 17 2 2 3 5" xfId="16398" xr:uid="{00000000-0005-0000-0000-0000E1240000}"/>
    <cellStyle name="Normal 17 2 2 4" xfId="4784" xr:uid="{00000000-0005-0000-0000-0000E2240000}"/>
    <cellStyle name="Normal 17 2 2 4 2" xfId="7884" xr:uid="{00000000-0005-0000-0000-0000E3240000}"/>
    <cellStyle name="Normal 17 2 2 4 2 2" xfId="14077" xr:uid="{00000000-0005-0000-0000-0000E4240000}"/>
    <cellStyle name="Normal 17 2 2 4 2 3" xfId="20229" xr:uid="{00000000-0005-0000-0000-0000E5240000}"/>
    <cellStyle name="Normal 17 2 2 4 3" xfId="11011" xr:uid="{00000000-0005-0000-0000-0000E6240000}"/>
    <cellStyle name="Normal 17 2 2 4 4" xfId="17163" xr:uid="{00000000-0005-0000-0000-0000E7240000}"/>
    <cellStyle name="Normal 17 2 2 5" xfId="6349" xr:uid="{00000000-0005-0000-0000-0000E8240000}"/>
    <cellStyle name="Normal 17 2 2 5 2" xfId="12543" xr:uid="{00000000-0005-0000-0000-0000E9240000}"/>
    <cellStyle name="Normal 17 2 2 5 3" xfId="18695" xr:uid="{00000000-0005-0000-0000-0000EA240000}"/>
    <cellStyle name="Normal 17 2 2 6" xfId="9477" xr:uid="{00000000-0005-0000-0000-0000EB240000}"/>
    <cellStyle name="Normal 17 2 2 7" xfId="15629" xr:uid="{00000000-0005-0000-0000-0000EC240000}"/>
    <cellStyle name="Normal 17 2 3" xfId="2417" xr:uid="{00000000-0005-0000-0000-0000ED240000}"/>
    <cellStyle name="Normal 17 2 3 2" xfId="2418" xr:uid="{00000000-0005-0000-0000-0000EE240000}"/>
    <cellStyle name="Normal 17 2 3 2 2" xfId="3945" xr:uid="{00000000-0005-0000-0000-0000EF240000}"/>
    <cellStyle name="Normal 17 2 3 2 2 2" xfId="5570" xr:uid="{00000000-0005-0000-0000-0000F0240000}"/>
    <cellStyle name="Normal 17 2 3 2 2 2 2" xfId="8656" xr:uid="{00000000-0005-0000-0000-0000F1240000}"/>
    <cellStyle name="Normal 17 2 3 2 2 2 2 2" xfId="14849" xr:uid="{00000000-0005-0000-0000-0000F2240000}"/>
    <cellStyle name="Normal 17 2 3 2 2 2 2 3" xfId="21001" xr:uid="{00000000-0005-0000-0000-0000F3240000}"/>
    <cellStyle name="Normal 17 2 3 2 2 2 3" xfId="11783" xr:uid="{00000000-0005-0000-0000-0000F4240000}"/>
    <cellStyle name="Normal 17 2 3 2 2 2 4" xfId="17935" xr:uid="{00000000-0005-0000-0000-0000F5240000}"/>
    <cellStyle name="Normal 17 2 3 2 2 3" xfId="7121" xr:uid="{00000000-0005-0000-0000-0000F6240000}"/>
    <cellStyle name="Normal 17 2 3 2 2 3 2" xfId="13315" xr:uid="{00000000-0005-0000-0000-0000F7240000}"/>
    <cellStyle name="Normal 17 2 3 2 2 3 3" xfId="19467" xr:uid="{00000000-0005-0000-0000-0000F8240000}"/>
    <cellStyle name="Normal 17 2 3 2 2 4" xfId="10249" xr:uid="{00000000-0005-0000-0000-0000F9240000}"/>
    <cellStyle name="Normal 17 2 3 2 2 5" xfId="16401" xr:uid="{00000000-0005-0000-0000-0000FA240000}"/>
    <cellStyle name="Normal 17 2 3 2 3" xfId="4787" xr:uid="{00000000-0005-0000-0000-0000FB240000}"/>
    <cellStyle name="Normal 17 2 3 2 3 2" xfId="7887" xr:uid="{00000000-0005-0000-0000-0000FC240000}"/>
    <cellStyle name="Normal 17 2 3 2 3 2 2" xfId="14080" xr:uid="{00000000-0005-0000-0000-0000FD240000}"/>
    <cellStyle name="Normal 17 2 3 2 3 2 3" xfId="20232" xr:uid="{00000000-0005-0000-0000-0000FE240000}"/>
    <cellStyle name="Normal 17 2 3 2 3 3" xfId="11014" xr:uid="{00000000-0005-0000-0000-0000FF240000}"/>
    <cellStyle name="Normal 17 2 3 2 3 4" xfId="17166" xr:uid="{00000000-0005-0000-0000-000000250000}"/>
    <cellStyle name="Normal 17 2 3 2 4" xfId="6352" xr:uid="{00000000-0005-0000-0000-000001250000}"/>
    <cellStyle name="Normal 17 2 3 2 4 2" xfId="12546" xr:uid="{00000000-0005-0000-0000-000002250000}"/>
    <cellStyle name="Normal 17 2 3 2 4 3" xfId="18698" xr:uid="{00000000-0005-0000-0000-000003250000}"/>
    <cellStyle name="Normal 17 2 3 2 5" xfId="9480" xr:uid="{00000000-0005-0000-0000-000004250000}"/>
    <cellStyle name="Normal 17 2 3 2 6" xfId="15632" xr:uid="{00000000-0005-0000-0000-000005250000}"/>
    <cellStyle name="Normal 17 2 3 3" xfId="3944" xr:uid="{00000000-0005-0000-0000-000006250000}"/>
    <cellStyle name="Normal 17 2 3 3 2" xfId="5569" xr:uid="{00000000-0005-0000-0000-000007250000}"/>
    <cellStyle name="Normal 17 2 3 3 2 2" xfId="8655" xr:uid="{00000000-0005-0000-0000-000008250000}"/>
    <cellStyle name="Normal 17 2 3 3 2 2 2" xfId="14848" xr:uid="{00000000-0005-0000-0000-000009250000}"/>
    <cellStyle name="Normal 17 2 3 3 2 2 3" xfId="21000" xr:uid="{00000000-0005-0000-0000-00000A250000}"/>
    <cellStyle name="Normal 17 2 3 3 2 3" xfId="11782" xr:uid="{00000000-0005-0000-0000-00000B250000}"/>
    <cellStyle name="Normal 17 2 3 3 2 4" xfId="17934" xr:uid="{00000000-0005-0000-0000-00000C250000}"/>
    <cellStyle name="Normal 17 2 3 3 3" xfId="7120" xr:uid="{00000000-0005-0000-0000-00000D250000}"/>
    <cellStyle name="Normal 17 2 3 3 3 2" xfId="13314" xr:uid="{00000000-0005-0000-0000-00000E250000}"/>
    <cellStyle name="Normal 17 2 3 3 3 3" xfId="19466" xr:uid="{00000000-0005-0000-0000-00000F250000}"/>
    <cellStyle name="Normal 17 2 3 3 4" xfId="10248" xr:uid="{00000000-0005-0000-0000-000010250000}"/>
    <cellStyle name="Normal 17 2 3 3 5" xfId="16400" xr:uid="{00000000-0005-0000-0000-000011250000}"/>
    <cellStyle name="Normal 17 2 3 4" xfId="4786" xr:uid="{00000000-0005-0000-0000-000012250000}"/>
    <cellStyle name="Normal 17 2 3 4 2" xfId="7886" xr:uid="{00000000-0005-0000-0000-000013250000}"/>
    <cellStyle name="Normal 17 2 3 4 2 2" xfId="14079" xr:uid="{00000000-0005-0000-0000-000014250000}"/>
    <cellStyle name="Normal 17 2 3 4 2 3" xfId="20231" xr:uid="{00000000-0005-0000-0000-000015250000}"/>
    <cellStyle name="Normal 17 2 3 4 3" xfId="11013" xr:uid="{00000000-0005-0000-0000-000016250000}"/>
    <cellStyle name="Normal 17 2 3 4 4" xfId="17165" xr:uid="{00000000-0005-0000-0000-000017250000}"/>
    <cellStyle name="Normal 17 2 3 5" xfId="6351" xr:uid="{00000000-0005-0000-0000-000018250000}"/>
    <cellStyle name="Normal 17 2 3 5 2" xfId="12545" xr:uid="{00000000-0005-0000-0000-000019250000}"/>
    <cellStyle name="Normal 17 2 3 5 3" xfId="18697" xr:uid="{00000000-0005-0000-0000-00001A250000}"/>
    <cellStyle name="Normal 17 2 3 6" xfId="9479" xr:uid="{00000000-0005-0000-0000-00001B250000}"/>
    <cellStyle name="Normal 17 2 3 7" xfId="15631" xr:uid="{00000000-0005-0000-0000-00001C250000}"/>
    <cellStyle name="Normal 17 2 4" xfId="2419" xr:uid="{00000000-0005-0000-0000-00001D250000}"/>
    <cellStyle name="Normal 17 2 4 2" xfId="3946" xr:uid="{00000000-0005-0000-0000-00001E250000}"/>
    <cellStyle name="Normal 17 2 4 2 2" xfId="5571" xr:uid="{00000000-0005-0000-0000-00001F250000}"/>
    <cellStyle name="Normal 17 2 4 2 2 2" xfId="8657" xr:uid="{00000000-0005-0000-0000-000020250000}"/>
    <cellStyle name="Normal 17 2 4 2 2 2 2" xfId="14850" xr:uid="{00000000-0005-0000-0000-000021250000}"/>
    <cellStyle name="Normal 17 2 4 2 2 2 3" xfId="21002" xr:uid="{00000000-0005-0000-0000-000022250000}"/>
    <cellStyle name="Normal 17 2 4 2 2 3" xfId="11784" xr:uid="{00000000-0005-0000-0000-000023250000}"/>
    <cellStyle name="Normal 17 2 4 2 2 4" xfId="17936" xr:uid="{00000000-0005-0000-0000-000024250000}"/>
    <cellStyle name="Normal 17 2 4 2 3" xfId="7122" xr:uid="{00000000-0005-0000-0000-000025250000}"/>
    <cellStyle name="Normal 17 2 4 2 3 2" xfId="13316" xr:uid="{00000000-0005-0000-0000-000026250000}"/>
    <cellStyle name="Normal 17 2 4 2 3 3" xfId="19468" xr:uid="{00000000-0005-0000-0000-000027250000}"/>
    <cellStyle name="Normal 17 2 4 2 4" xfId="10250" xr:uid="{00000000-0005-0000-0000-000028250000}"/>
    <cellStyle name="Normal 17 2 4 2 5" xfId="16402" xr:uid="{00000000-0005-0000-0000-000029250000}"/>
    <cellStyle name="Normal 17 2 4 3" xfId="4788" xr:uid="{00000000-0005-0000-0000-00002A250000}"/>
    <cellStyle name="Normal 17 2 4 3 2" xfId="7888" xr:uid="{00000000-0005-0000-0000-00002B250000}"/>
    <cellStyle name="Normal 17 2 4 3 2 2" xfId="14081" xr:uid="{00000000-0005-0000-0000-00002C250000}"/>
    <cellStyle name="Normal 17 2 4 3 2 3" xfId="20233" xr:uid="{00000000-0005-0000-0000-00002D250000}"/>
    <cellStyle name="Normal 17 2 4 3 3" xfId="11015" xr:uid="{00000000-0005-0000-0000-00002E250000}"/>
    <cellStyle name="Normal 17 2 4 3 4" xfId="17167" xr:uid="{00000000-0005-0000-0000-00002F250000}"/>
    <cellStyle name="Normal 17 2 4 4" xfId="6353" xr:uid="{00000000-0005-0000-0000-000030250000}"/>
    <cellStyle name="Normal 17 2 4 4 2" xfId="12547" xr:uid="{00000000-0005-0000-0000-000031250000}"/>
    <cellStyle name="Normal 17 2 4 4 3" xfId="18699" xr:uid="{00000000-0005-0000-0000-000032250000}"/>
    <cellStyle name="Normal 17 2 4 5" xfId="9481" xr:uid="{00000000-0005-0000-0000-000033250000}"/>
    <cellStyle name="Normal 17 2 4 6" xfId="15633" xr:uid="{00000000-0005-0000-0000-000034250000}"/>
    <cellStyle name="Normal 17 2 5" xfId="3941" xr:uid="{00000000-0005-0000-0000-000035250000}"/>
    <cellStyle name="Normal 17 2 5 2" xfId="5566" xr:uid="{00000000-0005-0000-0000-000036250000}"/>
    <cellStyle name="Normal 17 2 5 2 2" xfId="8652" xr:uid="{00000000-0005-0000-0000-000037250000}"/>
    <cellStyle name="Normal 17 2 5 2 2 2" xfId="14845" xr:uid="{00000000-0005-0000-0000-000038250000}"/>
    <cellStyle name="Normal 17 2 5 2 2 3" xfId="20997" xr:uid="{00000000-0005-0000-0000-000039250000}"/>
    <cellStyle name="Normal 17 2 5 2 3" xfId="11779" xr:uid="{00000000-0005-0000-0000-00003A250000}"/>
    <cellStyle name="Normal 17 2 5 2 4" xfId="17931" xr:uid="{00000000-0005-0000-0000-00003B250000}"/>
    <cellStyle name="Normal 17 2 5 3" xfId="7117" xr:uid="{00000000-0005-0000-0000-00003C250000}"/>
    <cellStyle name="Normal 17 2 5 3 2" xfId="13311" xr:uid="{00000000-0005-0000-0000-00003D250000}"/>
    <cellStyle name="Normal 17 2 5 3 3" xfId="19463" xr:uid="{00000000-0005-0000-0000-00003E250000}"/>
    <cellStyle name="Normal 17 2 5 4" xfId="10245" xr:uid="{00000000-0005-0000-0000-00003F250000}"/>
    <cellStyle name="Normal 17 2 5 5" xfId="16397" xr:uid="{00000000-0005-0000-0000-000040250000}"/>
    <cellStyle name="Normal 17 2 6" xfId="4783" xr:uid="{00000000-0005-0000-0000-000041250000}"/>
    <cellStyle name="Normal 17 2 6 2" xfId="7883" xr:uid="{00000000-0005-0000-0000-000042250000}"/>
    <cellStyle name="Normal 17 2 6 2 2" xfId="14076" xr:uid="{00000000-0005-0000-0000-000043250000}"/>
    <cellStyle name="Normal 17 2 6 2 3" xfId="20228" xr:uid="{00000000-0005-0000-0000-000044250000}"/>
    <cellStyle name="Normal 17 2 6 3" xfId="11010" xr:uid="{00000000-0005-0000-0000-000045250000}"/>
    <cellStyle name="Normal 17 2 6 4" xfId="17162" xr:uid="{00000000-0005-0000-0000-000046250000}"/>
    <cellStyle name="Normal 17 2 7" xfId="6348" xr:uid="{00000000-0005-0000-0000-000047250000}"/>
    <cellStyle name="Normal 17 2 7 2" xfId="12542" xr:uid="{00000000-0005-0000-0000-000048250000}"/>
    <cellStyle name="Normal 17 2 7 3" xfId="18694" xr:uid="{00000000-0005-0000-0000-000049250000}"/>
    <cellStyle name="Normal 17 2 8" xfId="9476" xr:uid="{00000000-0005-0000-0000-00004A250000}"/>
    <cellStyle name="Normal 17 2 9" xfId="15628" xr:uid="{00000000-0005-0000-0000-00004B250000}"/>
    <cellStyle name="Normal 17 3" xfId="2420" xr:uid="{00000000-0005-0000-0000-00004C250000}"/>
    <cellStyle name="Normal 17 3 2" xfId="2421" xr:uid="{00000000-0005-0000-0000-00004D250000}"/>
    <cellStyle name="Normal 17 3 2 2" xfId="3948" xr:uid="{00000000-0005-0000-0000-00004E250000}"/>
    <cellStyle name="Normal 17 3 2 2 2" xfId="5573" xr:uid="{00000000-0005-0000-0000-00004F250000}"/>
    <cellStyle name="Normal 17 3 2 2 2 2" xfId="8659" xr:uid="{00000000-0005-0000-0000-000050250000}"/>
    <cellStyle name="Normal 17 3 2 2 2 2 2" xfId="14852" xr:uid="{00000000-0005-0000-0000-000051250000}"/>
    <cellStyle name="Normal 17 3 2 2 2 2 3" xfId="21004" xr:uid="{00000000-0005-0000-0000-000052250000}"/>
    <cellStyle name="Normal 17 3 2 2 2 3" xfId="11786" xr:uid="{00000000-0005-0000-0000-000053250000}"/>
    <cellStyle name="Normal 17 3 2 2 2 4" xfId="17938" xr:uid="{00000000-0005-0000-0000-000054250000}"/>
    <cellStyle name="Normal 17 3 2 2 3" xfId="7124" xr:uid="{00000000-0005-0000-0000-000055250000}"/>
    <cellStyle name="Normal 17 3 2 2 3 2" xfId="13318" xr:uid="{00000000-0005-0000-0000-000056250000}"/>
    <cellStyle name="Normal 17 3 2 2 3 3" xfId="19470" xr:uid="{00000000-0005-0000-0000-000057250000}"/>
    <cellStyle name="Normal 17 3 2 2 4" xfId="10252" xr:uid="{00000000-0005-0000-0000-000058250000}"/>
    <cellStyle name="Normal 17 3 2 2 5" xfId="16404" xr:uid="{00000000-0005-0000-0000-000059250000}"/>
    <cellStyle name="Normal 17 3 2 3" xfId="4790" xr:uid="{00000000-0005-0000-0000-00005A250000}"/>
    <cellStyle name="Normal 17 3 2 3 2" xfId="7890" xr:uid="{00000000-0005-0000-0000-00005B250000}"/>
    <cellStyle name="Normal 17 3 2 3 2 2" xfId="14083" xr:uid="{00000000-0005-0000-0000-00005C250000}"/>
    <cellStyle name="Normal 17 3 2 3 2 3" xfId="20235" xr:uid="{00000000-0005-0000-0000-00005D250000}"/>
    <cellStyle name="Normal 17 3 2 3 3" xfId="11017" xr:uid="{00000000-0005-0000-0000-00005E250000}"/>
    <cellStyle name="Normal 17 3 2 3 4" xfId="17169" xr:uid="{00000000-0005-0000-0000-00005F250000}"/>
    <cellStyle name="Normal 17 3 2 4" xfId="6355" xr:uid="{00000000-0005-0000-0000-000060250000}"/>
    <cellStyle name="Normal 17 3 2 4 2" xfId="12549" xr:uid="{00000000-0005-0000-0000-000061250000}"/>
    <cellStyle name="Normal 17 3 2 4 3" xfId="18701" xr:uid="{00000000-0005-0000-0000-000062250000}"/>
    <cellStyle name="Normal 17 3 2 5" xfId="9483" xr:uid="{00000000-0005-0000-0000-000063250000}"/>
    <cellStyle name="Normal 17 3 2 6" xfId="15635" xr:uid="{00000000-0005-0000-0000-000064250000}"/>
    <cellStyle name="Normal 17 3 3" xfId="3947" xr:uid="{00000000-0005-0000-0000-000065250000}"/>
    <cellStyle name="Normal 17 3 3 2" xfId="5572" xr:uid="{00000000-0005-0000-0000-000066250000}"/>
    <cellStyle name="Normal 17 3 3 2 2" xfId="8658" xr:uid="{00000000-0005-0000-0000-000067250000}"/>
    <cellStyle name="Normal 17 3 3 2 2 2" xfId="14851" xr:uid="{00000000-0005-0000-0000-000068250000}"/>
    <cellStyle name="Normal 17 3 3 2 2 3" xfId="21003" xr:uid="{00000000-0005-0000-0000-000069250000}"/>
    <cellStyle name="Normal 17 3 3 2 3" xfId="11785" xr:uid="{00000000-0005-0000-0000-00006A250000}"/>
    <cellStyle name="Normal 17 3 3 2 4" xfId="17937" xr:uid="{00000000-0005-0000-0000-00006B250000}"/>
    <cellStyle name="Normal 17 3 3 3" xfId="7123" xr:uid="{00000000-0005-0000-0000-00006C250000}"/>
    <cellStyle name="Normal 17 3 3 3 2" xfId="13317" xr:uid="{00000000-0005-0000-0000-00006D250000}"/>
    <cellStyle name="Normal 17 3 3 3 3" xfId="19469" xr:uid="{00000000-0005-0000-0000-00006E250000}"/>
    <cellStyle name="Normal 17 3 3 4" xfId="10251" xr:uid="{00000000-0005-0000-0000-00006F250000}"/>
    <cellStyle name="Normal 17 3 3 5" xfId="16403" xr:uid="{00000000-0005-0000-0000-000070250000}"/>
    <cellStyle name="Normal 17 3 4" xfId="4789" xr:uid="{00000000-0005-0000-0000-000071250000}"/>
    <cellStyle name="Normal 17 3 4 2" xfId="7889" xr:uid="{00000000-0005-0000-0000-000072250000}"/>
    <cellStyle name="Normal 17 3 4 2 2" xfId="14082" xr:uid="{00000000-0005-0000-0000-000073250000}"/>
    <cellStyle name="Normal 17 3 4 2 3" xfId="20234" xr:uid="{00000000-0005-0000-0000-000074250000}"/>
    <cellStyle name="Normal 17 3 4 3" xfId="11016" xr:uid="{00000000-0005-0000-0000-000075250000}"/>
    <cellStyle name="Normal 17 3 4 4" xfId="17168" xr:uid="{00000000-0005-0000-0000-000076250000}"/>
    <cellStyle name="Normal 17 3 5" xfId="6354" xr:uid="{00000000-0005-0000-0000-000077250000}"/>
    <cellStyle name="Normal 17 3 5 2" xfId="12548" xr:uid="{00000000-0005-0000-0000-000078250000}"/>
    <cellStyle name="Normal 17 3 5 3" xfId="18700" xr:uid="{00000000-0005-0000-0000-000079250000}"/>
    <cellStyle name="Normal 17 3 6" xfId="9482" xr:uid="{00000000-0005-0000-0000-00007A250000}"/>
    <cellStyle name="Normal 17 3 7" xfId="15634" xr:uid="{00000000-0005-0000-0000-00007B250000}"/>
    <cellStyle name="Normal 17 4" xfId="2422" xr:uid="{00000000-0005-0000-0000-00007C250000}"/>
    <cellStyle name="Normal 17 4 2" xfId="2423" xr:uid="{00000000-0005-0000-0000-00007D250000}"/>
    <cellStyle name="Normal 17 4 2 2" xfId="3950" xr:uid="{00000000-0005-0000-0000-00007E250000}"/>
    <cellStyle name="Normal 17 4 2 2 2" xfId="5575" xr:uid="{00000000-0005-0000-0000-00007F250000}"/>
    <cellStyle name="Normal 17 4 2 2 2 2" xfId="8661" xr:uid="{00000000-0005-0000-0000-000080250000}"/>
    <cellStyle name="Normal 17 4 2 2 2 2 2" xfId="14854" xr:uid="{00000000-0005-0000-0000-000081250000}"/>
    <cellStyle name="Normal 17 4 2 2 2 2 3" xfId="21006" xr:uid="{00000000-0005-0000-0000-000082250000}"/>
    <cellStyle name="Normal 17 4 2 2 2 3" xfId="11788" xr:uid="{00000000-0005-0000-0000-000083250000}"/>
    <cellStyle name="Normal 17 4 2 2 2 4" xfId="17940" xr:uid="{00000000-0005-0000-0000-000084250000}"/>
    <cellStyle name="Normal 17 4 2 2 3" xfId="7126" xr:uid="{00000000-0005-0000-0000-000085250000}"/>
    <cellStyle name="Normal 17 4 2 2 3 2" xfId="13320" xr:uid="{00000000-0005-0000-0000-000086250000}"/>
    <cellStyle name="Normal 17 4 2 2 3 3" xfId="19472" xr:uid="{00000000-0005-0000-0000-000087250000}"/>
    <cellStyle name="Normal 17 4 2 2 4" xfId="10254" xr:uid="{00000000-0005-0000-0000-000088250000}"/>
    <cellStyle name="Normal 17 4 2 2 5" xfId="16406" xr:uid="{00000000-0005-0000-0000-000089250000}"/>
    <cellStyle name="Normal 17 4 2 3" xfId="4792" xr:uid="{00000000-0005-0000-0000-00008A250000}"/>
    <cellStyle name="Normal 17 4 2 3 2" xfId="7892" xr:uid="{00000000-0005-0000-0000-00008B250000}"/>
    <cellStyle name="Normal 17 4 2 3 2 2" xfId="14085" xr:uid="{00000000-0005-0000-0000-00008C250000}"/>
    <cellStyle name="Normal 17 4 2 3 2 3" xfId="20237" xr:uid="{00000000-0005-0000-0000-00008D250000}"/>
    <cellStyle name="Normal 17 4 2 3 3" xfId="11019" xr:uid="{00000000-0005-0000-0000-00008E250000}"/>
    <cellStyle name="Normal 17 4 2 3 4" xfId="17171" xr:uid="{00000000-0005-0000-0000-00008F250000}"/>
    <cellStyle name="Normal 17 4 2 4" xfId="6357" xr:uid="{00000000-0005-0000-0000-000090250000}"/>
    <cellStyle name="Normal 17 4 2 4 2" xfId="12551" xr:uid="{00000000-0005-0000-0000-000091250000}"/>
    <cellStyle name="Normal 17 4 2 4 3" xfId="18703" xr:uid="{00000000-0005-0000-0000-000092250000}"/>
    <cellStyle name="Normal 17 4 2 5" xfId="9485" xr:uid="{00000000-0005-0000-0000-000093250000}"/>
    <cellStyle name="Normal 17 4 2 6" xfId="15637" xr:uid="{00000000-0005-0000-0000-000094250000}"/>
    <cellStyle name="Normal 17 4 3" xfId="3949" xr:uid="{00000000-0005-0000-0000-000095250000}"/>
    <cellStyle name="Normal 17 4 3 2" xfId="5574" xr:uid="{00000000-0005-0000-0000-000096250000}"/>
    <cellStyle name="Normal 17 4 3 2 2" xfId="8660" xr:uid="{00000000-0005-0000-0000-000097250000}"/>
    <cellStyle name="Normal 17 4 3 2 2 2" xfId="14853" xr:uid="{00000000-0005-0000-0000-000098250000}"/>
    <cellStyle name="Normal 17 4 3 2 2 3" xfId="21005" xr:uid="{00000000-0005-0000-0000-000099250000}"/>
    <cellStyle name="Normal 17 4 3 2 3" xfId="11787" xr:uid="{00000000-0005-0000-0000-00009A250000}"/>
    <cellStyle name="Normal 17 4 3 2 4" xfId="17939" xr:uid="{00000000-0005-0000-0000-00009B250000}"/>
    <cellStyle name="Normal 17 4 3 3" xfId="7125" xr:uid="{00000000-0005-0000-0000-00009C250000}"/>
    <cellStyle name="Normal 17 4 3 3 2" xfId="13319" xr:uid="{00000000-0005-0000-0000-00009D250000}"/>
    <cellStyle name="Normal 17 4 3 3 3" xfId="19471" xr:uid="{00000000-0005-0000-0000-00009E250000}"/>
    <cellStyle name="Normal 17 4 3 4" xfId="10253" xr:uid="{00000000-0005-0000-0000-00009F250000}"/>
    <cellStyle name="Normal 17 4 3 5" xfId="16405" xr:uid="{00000000-0005-0000-0000-0000A0250000}"/>
    <cellStyle name="Normal 17 4 4" xfId="4791" xr:uid="{00000000-0005-0000-0000-0000A1250000}"/>
    <cellStyle name="Normal 17 4 4 2" xfId="7891" xr:uid="{00000000-0005-0000-0000-0000A2250000}"/>
    <cellStyle name="Normal 17 4 4 2 2" xfId="14084" xr:uid="{00000000-0005-0000-0000-0000A3250000}"/>
    <cellStyle name="Normal 17 4 4 2 3" xfId="20236" xr:uid="{00000000-0005-0000-0000-0000A4250000}"/>
    <cellStyle name="Normal 17 4 4 3" xfId="11018" xr:uid="{00000000-0005-0000-0000-0000A5250000}"/>
    <cellStyle name="Normal 17 4 4 4" xfId="17170" xr:uid="{00000000-0005-0000-0000-0000A6250000}"/>
    <cellStyle name="Normal 17 4 5" xfId="6356" xr:uid="{00000000-0005-0000-0000-0000A7250000}"/>
    <cellStyle name="Normal 17 4 5 2" xfId="12550" xr:uid="{00000000-0005-0000-0000-0000A8250000}"/>
    <cellStyle name="Normal 17 4 5 3" xfId="18702" xr:uid="{00000000-0005-0000-0000-0000A9250000}"/>
    <cellStyle name="Normal 17 4 6" xfId="9484" xr:uid="{00000000-0005-0000-0000-0000AA250000}"/>
    <cellStyle name="Normal 17 4 7" xfId="15636" xr:uid="{00000000-0005-0000-0000-0000AB250000}"/>
    <cellStyle name="Normal 17 5" xfId="2424" xr:uid="{00000000-0005-0000-0000-0000AC250000}"/>
    <cellStyle name="Normal 17 5 2" xfId="2425" xr:uid="{00000000-0005-0000-0000-0000AD250000}"/>
    <cellStyle name="Normal 17 5 2 2" xfId="3951" xr:uid="{00000000-0005-0000-0000-0000AE250000}"/>
    <cellStyle name="Normal 17 5 2 2 2" xfId="5576" xr:uid="{00000000-0005-0000-0000-0000AF250000}"/>
    <cellStyle name="Normal 17 5 2 2 2 2" xfId="8662" xr:uid="{00000000-0005-0000-0000-0000B0250000}"/>
    <cellStyle name="Normal 17 5 2 2 2 2 2" xfId="14855" xr:uid="{00000000-0005-0000-0000-0000B1250000}"/>
    <cellStyle name="Normal 17 5 2 2 2 2 3" xfId="21007" xr:uid="{00000000-0005-0000-0000-0000B2250000}"/>
    <cellStyle name="Normal 17 5 2 2 2 3" xfId="11789" xr:uid="{00000000-0005-0000-0000-0000B3250000}"/>
    <cellStyle name="Normal 17 5 2 2 2 4" xfId="17941" xr:uid="{00000000-0005-0000-0000-0000B4250000}"/>
    <cellStyle name="Normal 17 5 2 2 3" xfId="7127" xr:uid="{00000000-0005-0000-0000-0000B5250000}"/>
    <cellStyle name="Normal 17 5 2 2 3 2" xfId="13321" xr:uid="{00000000-0005-0000-0000-0000B6250000}"/>
    <cellStyle name="Normal 17 5 2 2 3 3" xfId="19473" xr:uid="{00000000-0005-0000-0000-0000B7250000}"/>
    <cellStyle name="Normal 17 5 2 2 4" xfId="10255" xr:uid="{00000000-0005-0000-0000-0000B8250000}"/>
    <cellStyle name="Normal 17 5 2 2 5" xfId="16407" xr:uid="{00000000-0005-0000-0000-0000B9250000}"/>
    <cellStyle name="Normal 17 5 2 3" xfId="4793" xr:uid="{00000000-0005-0000-0000-0000BA250000}"/>
    <cellStyle name="Normal 17 5 2 3 2" xfId="7893" xr:uid="{00000000-0005-0000-0000-0000BB250000}"/>
    <cellStyle name="Normal 17 5 2 3 2 2" xfId="14086" xr:uid="{00000000-0005-0000-0000-0000BC250000}"/>
    <cellStyle name="Normal 17 5 2 3 2 3" xfId="20238" xr:uid="{00000000-0005-0000-0000-0000BD250000}"/>
    <cellStyle name="Normal 17 5 2 3 3" xfId="11020" xr:uid="{00000000-0005-0000-0000-0000BE250000}"/>
    <cellStyle name="Normal 17 5 2 3 4" xfId="17172" xr:uid="{00000000-0005-0000-0000-0000BF250000}"/>
    <cellStyle name="Normal 17 5 2 4" xfId="6358" xr:uid="{00000000-0005-0000-0000-0000C0250000}"/>
    <cellStyle name="Normal 17 5 2 4 2" xfId="12552" xr:uid="{00000000-0005-0000-0000-0000C1250000}"/>
    <cellStyle name="Normal 17 5 2 4 3" xfId="18704" xr:uid="{00000000-0005-0000-0000-0000C2250000}"/>
    <cellStyle name="Normal 17 5 2 5" xfId="9486" xr:uid="{00000000-0005-0000-0000-0000C3250000}"/>
    <cellStyle name="Normal 17 5 2 6" xfId="15638" xr:uid="{00000000-0005-0000-0000-0000C4250000}"/>
    <cellStyle name="Normal 17 6" xfId="2426" xr:uid="{00000000-0005-0000-0000-0000C5250000}"/>
    <cellStyle name="Normal 17 6 2" xfId="3952" xr:uid="{00000000-0005-0000-0000-0000C6250000}"/>
    <cellStyle name="Normal 17 6 2 2" xfId="5577" xr:uid="{00000000-0005-0000-0000-0000C7250000}"/>
    <cellStyle name="Normal 17 6 2 2 2" xfId="8663" xr:uid="{00000000-0005-0000-0000-0000C8250000}"/>
    <cellStyle name="Normal 17 6 2 2 2 2" xfId="14856" xr:uid="{00000000-0005-0000-0000-0000C9250000}"/>
    <cellStyle name="Normal 17 6 2 2 2 3" xfId="21008" xr:uid="{00000000-0005-0000-0000-0000CA250000}"/>
    <cellStyle name="Normal 17 6 2 2 3" xfId="11790" xr:uid="{00000000-0005-0000-0000-0000CB250000}"/>
    <cellStyle name="Normal 17 6 2 2 4" xfId="17942" xr:uid="{00000000-0005-0000-0000-0000CC250000}"/>
    <cellStyle name="Normal 17 6 2 3" xfId="7128" xr:uid="{00000000-0005-0000-0000-0000CD250000}"/>
    <cellStyle name="Normal 17 6 2 3 2" xfId="13322" xr:uid="{00000000-0005-0000-0000-0000CE250000}"/>
    <cellStyle name="Normal 17 6 2 3 3" xfId="19474" xr:uid="{00000000-0005-0000-0000-0000CF250000}"/>
    <cellStyle name="Normal 17 6 2 4" xfId="10256" xr:uid="{00000000-0005-0000-0000-0000D0250000}"/>
    <cellStyle name="Normal 17 6 2 5" xfId="16408" xr:uid="{00000000-0005-0000-0000-0000D1250000}"/>
    <cellStyle name="Normal 17 6 3" xfId="4794" xr:uid="{00000000-0005-0000-0000-0000D2250000}"/>
    <cellStyle name="Normal 17 6 3 2" xfId="7894" xr:uid="{00000000-0005-0000-0000-0000D3250000}"/>
    <cellStyle name="Normal 17 6 3 2 2" xfId="14087" xr:uid="{00000000-0005-0000-0000-0000D4250000}"/>
    <cellStyle name="Normal 17 6 3 2 3" xfId="20239" xr:uid="{00000000-0005-0000-0000-0000D5250000}"/>
    <cellStyle name="Normal 17 6 3 3" xfId="11021" xr:uid="{00000000-0005-0000-0000-0000D6250000}"/>
    <cellStyle name="Normal 17 6 3 4" xfId="17173" xr:uid="{00000000-0005-0000-0000-0000D7250000}"/>
    <cellStyle name="Normal 17 6 4" xfId="6359" xr:uid="{00000000-0005-0000-0000-0000D8250000}"/>
    <cellStyle name="Normal 17 6 4 2" xfId="12553" xr:uid="{00000000-0005-0000-0000-0000D9250000}"/>
    <cellStyle name="Normal 17 6 4 3" xfId="18705" xr:uid="{00000000-0005-0000-0000-0000DA250000}"/>
    <cellStyle name="Normal 17 6 5" xfId="9487" xr:uid="{00000000-0005-0000-0000-0000DB250000}"/>
    <cellStyle name="Normal 17 6 6" xfId="15639" xr:uid="{00000000-0005-0000-0000-0000DC250000}"/>
    <cellStyle name="Normal 18" xfId="2427" xr:uid="{00000000-0005-0000-0000-0000DD250000}"/>
    <cellStyle name="Normal 18 2" xfId="2428" xr:uid="{00000000-0005-0000-0000-0000DE250000}"/>
    <cellStyle name="Normal 19" xfId="2429" xr:uid="{00000000-0005-0000-0000-0000DF250000}"/>
    <cellStyle name="Normal 19 2" xfId="2430" xr:uid="{00000000-0005-0000-0000-0000E0250000}"/>
    <cellStyle name="Normal 19 2 2" xfId="2431" xr:uid="{00000000-0005-0000-0000-0000E1250000}"/>
    <cellStyle name="Normal 19 2 2 2" xfId="2432" xr:uid="{00000000-0005-0000-0000-0000E2250000}"/>
    <cellStyle name="Normal 19 2 3" xfId="2433" xr:uid="{00000000-0005-0000-0000-0000E3250000}"/>
    <cellStyle name="Normal 19 3" xfId="2434" xr:uid="{00000000-0005-0000-0000-0000E4250000}"/>
    <cellStyle name="Normal 2" xfId="4" xr:uid="{00000000-0005-0000-0000-0000E5250000}"/>
    <cellStyle name="Normal 2 10" xfId="124" xr:uid="{00000000-0005-0000-0000-0000E6250000}"/>
    <cellStyle name="Normal 2 10 2" xfId="3577" xr:uid="{00000000-0005-0000-0000-0000E7250000}"/>
    <cellStyle name="Normal 2 10 3" xfId="2435" xr:uid="{00000000-0005-0000-0000-0000E8250000}"/>
    <cellStyle name="Normal 2 10 3 2" xfId="3953" xr:uid="{00000000-0005-0000-0000-0000E9250000}"/>
    <cellStyle name="Normal 2 10 3 2 2" xfId="5578" xr:uid="{00000000-0005-0000-0000-0000EA250000}"/>
    <cellStyle name="Normal 2 10 3 2 2 2" xfId="8664" xr:uid="{00000000-0005-0000-0000-0000EB250000}"/>
    <cellStyle name="Normal 2 10 3 2 2 2 2" xfId="14857" xr:uid="{00000000-0005-0000-0000-0000EC250000}"/>
    <cellStyle name="Normal 2 10 3 2 2 2 3" xfId="21009" xr:uid="{00000000-0005-0000-0000-0000ED250000}"/>
    <cellStyle name="Normal 2 10 3 2 2 3" xfId="11791" xr:uid="{00000000-0005-0000-0000-0000EE250000}"/>
    <cellStyle name="Normal 2 10 3 2 2 4" xfId="17943" xr:uid="{00000000-0005-0000-0000-0000EF250000}"/>
    <cellStyle name="Normal 2 10 3 2 3" xfId="7129" xr:uid="{00000000-0005-0000-0000-0000F0250000}"/>
    <cellStyle name="Normal 2 10 3 2 3 2" xfId="13323" xr:uid="{00000000-0005-0000-0000-0000F1250000}"/>
    <cellStyle name="Normal 2 10 3 2 3 3" xfId="19475" xr:uid="{00000000-0005-0000-0000-0000F2250000}"/>
    <cellStyle name="Normal 2 10 3 2 4" xfId="10257" xr:uid="{00000000-0005-0000-0000-0000F3250000}"/>
    <cellStyle name="Normal 2 10 3 2 5" xfId="16409" xr:uid="{00000000-0005-0000-0000-0000F4250000}"/>
    <cellStyle name="Normal 2 10 3 3" xfId="4795" xr:uid="{00000000-0005-0000-0000-0000F5250000}"/>
    <cellStyle name="Normal 2 10 3 3 2" xfId="7895" xr:uid="{00000000-0005-0000-0000-0000F6250000}"/>
    <cellStyle name="Normal 2 10 3 3 2 2" xfId="14088" xr:uid="{00000000-0005-0000-0000-0000F7250000}"/>
    <cellStyle name="Normal 2 10 3 3 2 3" xfId="20240" xr:uid="{00000000-0005-0000-0000-0000F8250000}"/>
    <cellStyle name="Normal 2 10 3 3 3" xfId="11022" xr:uid="{00000000-0005-0000-0000-0000F9250000}"/>
    <cellStyle name="Normal 2 10 3 3 4" xfId="17174" xr:uid="{00000000-0005-0000-0000-0000FA250000}"/>
    <cellStyle name="Normal 2 10 3 4" xfId="6360" xr:uid="{00000000-0005-0000-0000-0000FB250000}"/>
    <cellStyle name="Normal 2 10 3 4 2" xfId="12554" xr:uid="{00000000-0005-0000-0000-0000FC250000}"/>
    <cellStyle name="Normal 2 10 3 4 3" xfId="18706" xr:uid="{00000000-0005-0000-0000-0000FD250000}"/>
    <cellStyle name="Normal 2 10 3 5" xfId="9488" xr:uid="{00000000-0005-0000-0000-0000FE250000}"/>
    <cellStyle name="Normal 2 10 3 6" xfId="15640" xr:uid="{00000000-0005-0000-0000-0000FF250000}"/>
    <cellStyle name="Normal 2 11" xfId="125" xr:uid="{00000000-0005-0000-0000-000000260000}"/>
    <cellStyle name="Normal 2 11 2" xfId="3578" xr:uid="{00000000-0005-0000-0000-000001260000}"/>
    <cellStyle name="Normal 2 11 3" xfId="2436" xr:uid="{00000000-0005-0000-0000-000002260000}"/>
    <cellStyle name="Normal 2 11 3 2" xfId="3954" xr:uid="{00000000-0005-0000-0000-000003260000}"/>
    <cellStyle name="Normal 2 11 3 2 2" xfId="5579" xr:uid="{00000000-0005-0000-0000-000004260000}"/>
    <cellStyle name="Normal 2 11 3 2 2 2" xfId="8665" xr:uid="{00000000-0005-0000-0000-000005260000}"/>
    <cellStyle name="Normal 2 11 3 2 2 2 2" xfId="14858" xr:uid="{00000000-0005-0000-0000-000006260000}"/>
    <cellStyle name="Normal 2 11 3 2 2 2 3" xfId="21010" xr:uid="{00000000-0005-0000-0000-000007260000}"/>
    <cellStyle name="Normal 2 11 3 2 2 3" xfId="11792" xr:uid="{00000000-0005-0000-0000-000008260000}"/>
    <cellStyle name="Normal 2 11 3 2 2 4" xfId="17944" xr:uid="{00000000-0005-0000-0000-000009260000}"/>
    <cellStyle name="Normal 2 11 3 2 3" xfId="7130" xr:uid="{00000000-0005-0000-0000-00000A260000}"/>
    <cellStyle name="Normal 2 11 3 2 3 2" xfId="13324" xr:uid="{00000000-0005-0000-0000-00000B260000}"/>
    <cellStyle name="Normal 2 11 3 2 3 3" xfId="19476" xr:uid="{00000000-0005-0000-0000-00000C260000}"/>
    <cellStyle name="Normal 2 11 3 2 4" xfId="10258" xr:uid="{00000000-0005-0000-0000-00000D260000}"/>
    <cellStyle name="Normal 2 11 3 2 5" xfId="16410" xr:uid="{00000000-0005-0000-0000-00000E260000}"/>
    <cellStyle name="Normal 2 11 3 3" xfId="4796" xr:uid="{00000000-0005-0000-0000-00000F260000}"/>
    <cellStyle name="Normal 2 11 3 3 2" xfId="7896" xr:uid="{00000000-0005-0000-0000-000010260000}"/>
    <cellStyle name="Normal 2 11 3 3 2 2" xfId="14089" xr:uid="{00000000-0005-0000-0000-000011260000}"/>
    <cellStyle name="Normal 2 11 3 3 2 3" xfId="20241" xr:uid="{00000000-0005-0000-0000-000012260000}"/>
    <cellStyle name="Normal 2 11 3 3 3" xfId="11023" xr:uid="{00000000-0005-0000-0000-000013260000}"/>
    <cellStyle name="Normal 2 11 3 3 4" xfId="17175" xr:uid="{00000000-0005-0000-0000-000014260000}"/>
    <cellStyle name="Normal 2 11 3 4" xfId="6361" xr:uid="{00000000-0005-0000-0000-000015260000}"/>
    <cellStyle name="Normal 2 11 3 4 2" xfId="12555" xr:uid="{00000000-0005-0000-0000-000016260000}"/>
    <cellStyle name="Normal 2 11 3 4 3" xfId="18707" xr:uid="{00000000-0005-0000-0000-000017260000}"/>
    <cellStyle name="Normal 2 11 3 5" xfId="9489" xr:uid="{00000000-0005-0000-0000-000018260000}"/>
    <cellStyle name="Normal 2 11 3 6" xfId="15641" xr:uid="{00000000-0005-0000-0000-000019260000}"/>
    <cellStyle name="Normal 2 12" xfId="126" xr:uid="{00000000-0005-0000-0000-00001A260000}"/>
    <cellStyle name="Normal 2 12 2" xfId="3579" xr:uid="{00000000-0005-0000-0000-00001B260000}"/>
    <cellStyle name="Normal 2 12 3" xfId="2437" xr:uid="{00000000-0005-0000-0000-00001C260000}"/>
    <cellStyle name="Normal 2 12 3 2" xfId="3955" xr:uid="{00000000-0005-0000-0000-00001D260000}"/>
    <cellStyle name="Normal 2 12 3 2 2" xfId="5580" xr:uid="{00000000-0005-0000-0000-00001E260000}"/>
    <cellStyle name="Normal 2 12 3 2 2 2" xfId="8666" xr:uid="{00000000-0005-0000-0000-00001F260000}"/>
    <cellStyle name="Normal 2 12 3 2 2 2 2" xfId="14859" xr:uid="{00000000-0005-0000-0000-000020260000}"/>
    <cellStyle name="Normal 2 12 3 2 2 2 3" xfId="21011" xr:uid="{00000000-0005-0000-0000-000021260000}"/>
    <cellStyle name="Normal 2 12 3 2 2 3" xfId="11793" xr:uid="{00000000-0005-0000-0000-000022260000}"/>
    <cellStyle name="Normal 2 12 3 2 2 4" xfId="17945" xr:uid="{00000000-0005-0000-0000-000023260000}"/>
    <cellStyle name="Normal 2 12 3 2 3" xfId="7131" xr:uid="{00000000-0005-0000-0000-000024260000}"/>
    <cellStyle name="Normal 2 12 3 2 3 2" xfId="13325" xr:uid="{00000000-0005-0000-0000-000025260000}"/>
    <cellStyle name="Normal 2 12 3 2 3 3" xfId="19477" xr:uid="{00000000-0005-0000-0000-000026260000}"/>
    <cellStyle name="Normal 2 12 3 2 4" xfId="10259" xr:uid="{00000000-0005-0000-0000-000027260000}"/>
    <cellStyle name="Normal 2 12 3 2 5" xfId="16411" xr:uid="{00000000-0005-0000-0000-000028260000}"/>
    <cellStyle name="Normal 2 12 3 3" xfId="4797" xr:uid="{00000000-0005-0000-0000-000029260000}"/>
    <cellStyle name="Normal 2 12 3 3 2" xfId="7897" xr:uid="{00000000-0005-0000-0000-00002A260000}"/>
    <cellStyle name="Normal 2 12 3 3 2 2" xfId="14090" xr:uid="{00000000-0005-0000-0000-00002B260000}"/>
    <cellStyle name="Normal 2 12 3 3 2 3" xfId="20242" xr:uid="{00000000-0005-0000-0000-00002C260000}"/>
    <cellStyle name="Normal 2 12 3 3 3" xfId="11024" xr:uid="{00000000-0005-0000-0000-00002D260000}"/>
    <cellStyle name="Normal 2 12 3 3 4" xfId="17176" xr:uid="{00000000-0005-0000-0000-00002E260000}"/>
    <cellStyle name="Normal 2 12 3 4" xfId="6362" xr:uid="{00000000-0005-0000-0000-00002F260000}"/>
    <cellStyle name="Normal 2 12 3 4 2" xfId="12556" xr:uid="{00000000-0005-0000-0000-000030260000}"/>
    <cellStyle name="Normal 2 12 3 4 3" xfId="18708" xr:uid="{00000000-0005-0000-0000-000031260000}"/>
    <cellStyle name="Normal 2 12 3 5" xfId="9490" xr:uid="{00000000-0005-0000-0000-000032260000}"/>
    <cellStyle name="Normal 2 12 3 6" xfId="15642" xr:uid="{00000000-0005-0000-0000-000033260000}"/>
    <cellStyle name="Normal 2 13" xfId="127" xr:uid="{00000000-0005-0000-0000-000034260000}"/>
    <cellStyle name="Normal 2 13 2" xfId="3580" xr:uid="{00000000-0005-0000-0000-000035260000}"/>
    <cellStyle name="Normal 2 13 3" xfId="2438" xr:uid="{00000000-0005-0000-0000-000036260000}"/>
    <cellStyle name="Normal 2 13 3 2" xfId="3956" xr:uid="{00000000-0005-0000-0000-000037260000}"/>
    <cellStyle name="Normal 2 13 3 2 2" xfId="5581" xr:uid="{00000000-0005-0000-0000-000038260000}"/>
    <cellStyle name="Normal 2 13 3 2 2 2" xfId="8667" xr:uid="{00000000-0005-0000-0000-000039260000}"/>
    <cellStyle name="Normal 2 13 3 2 2 2 2" xfId="14860" xr:uid="{00000000-0005-0000-0000-00003A260000}"/>
    <cellStyle name="Normal 2 13 3 2 2 2 3" xfId="21012" xr:uid="{00000000-0005-0000-0000-00003B260000}"/>
    <cellStyle name="Normal 2 13 3 2 2 3" xfId="11794" xr:uid="{00000000-0005-0000-0000-00003C260000}"/>
    <cellStyle name="Normal 2 13 3 2 2 4" xfId="17946" xr:uid="{00000000-0005-0000-0000-00003D260000}"/>
    <cellStyle name="Normal 2 13 3 2 3" xfId="7132" xr:uid="{00000000-0005-0000-0000-00003E260000}"/>
    <cellStyle name="Normal 2 13 3 2 3 2" xfId="13326" xr:uid="{00000000-0005-0000-0000-00003F260000}"/>
    <cellStyle name="Normal 2 13 3 2 3 3" xfId="19478" xr:uid="{00000000-0005-0000-0000-000040260000}"/>
    <cellStyle name="Normal 2 13 3 2 4" xfId="10260" xr:uid="{00000000-0005-0000-0000-000041260000}"/>
    <cellStyle name="Normal 2 13 3 2 5" xfId="16412" xr:uid="{00000000-0005-0000-0000-000042260000}"/>
    <cellStyle name="Normal 2 13 3 3" xfId="4798" xr:uid="{00000000-0005-0000-0000-000043260000}"/>
    <cellStyle name="Normal 2 13 3 3 2" xfId="7898" xr:uid="{00000000-0005-0000-0000-000044260000}"/>
    <cellStyle name="Normal 2 13 3 3 2 2" xfId="14091" xr:uid="{00000000-0005-0000-0000-000045260000}"/>
    <cellStyle name="Normal 2 13 3 3 2 3" xfId="20243" xr:uid="{00000000-0005-0000-0000-000046260000}"/>
    <cellStyle name="Normal 2 13 3 3 3" xfId="11025" xr:uid="{00000000-0005-0000-0000-000047260000}"/>
    <cellStyle name="Normal 2 13 3 3 4" xfId="17177" xr:uid="{00000000-0005-0000-0000-000048260000}"/>
    <cellStyle name="Normal 2 13 3 4" xfId="6363" xr:uid="{00000000-0005-0000-0000-000049260000}"/>
    <cellStyle name="Normal 2 13 3 4 2" xfId="12557" xr:uid="{00000000-0005-0000-0000-00004A260000}"/>
    <cellStyle name="Normal 2 13 3 4 3" xfId="18709" xr:uid="{00000000-0005-0000-0000-00004B260000}"/>
    <cellStyle name="Normal 2 13 3 5" xfId="9491" xr:uid="{00000000-0005-0000-0000-00004C260000}"/>
    <cellStyle name="Normal 2 13 3 6" xfId="15643" xr:uid="{00000000-0005-0000-0000-00004D260000}"/>
    <cellStyle name="Normal 2 14" xfId="128" xr:uid="{00000000-0005-0000-0000-00004E260000}"/>
    <cellStyle name="Normal 2 14 2" xfId="3581" xr:uid="{00000000-0005-0000-0000-00004F260000}"/>
    <cellStyle name="Normal 2 14 3" xfId="2439" xr:uid="{00000000-0005-0000-0000-000050260000}"/>
    <cellStyle name="Normal 2 14 3 2" xfId="3957" xr:uid="{00000000-0005-0000-0000-000051260000}"/>
    <cellStyle name="Normal 2 14 3 2 2" xfId="5582" xr:uid="{00000000-0005-0000-0000-000052260000}"/>
    <cellStyle name="Normal 2 14 3 2 2 2" xfId="8668" xr:uid="{00000000-0005-0000-0000-000053260000}"/>
    <cellStyle name="Normal 2 14 3 2 2 2 2" xfId="14861" xr:uid="{00000000-0005-0000-0000-000054260000}"/>
    <cellStyle name="Normal 2 14 3 2 2 2 3" xfId="21013" xr:uid="{00000000-0005-0000-0000-000055260000}"/>
    <cellStyle name="Normal 2 14 3 2 2 3" xfId="11795" xr:uid="{00000000-0005-0000-0000-000056260000}"/>
    <cellStyle name="Normal 2 14 3 2 2 4" xfId="17947" xr:uid="{00000000-0005-0000-0000-000057260000}"/>
    <cellStyle name="Normal 2 14 3 2 3" xfId="7133" xr:uid="{00000000-0005-0000-0000-000058260000}"/>
    <cellStyle name="Normal 2 14 3 2 3 2" xfId="13327" xr:uid="{00000000-0005-0000-0000-000059260000}"/>
    <cellStyle name="Normal 2 14 3 2 3 3" xfId="19479" xr:uid="{00000000-0005-0000-0000-00005A260000}"/>
    <cellStyle name="Normal 2 14 3 2 4" xfId="10261" xr:uid="{00000000-0005-0000-0000-00005B260000}"/>
    <cellStyle name="Normal 2 14 3 2 5" xfId="16413" xr:uid="{00000000-0005-0000-0000-00005C260000}"/>
    <cellStyle name="Normal 2 14 3 3" xfId="4799" xr:uid="{00000000-0005-0000-0000-00005D260000}"/>
    <cellStyle name="Normal 2 14 3 3 2" xfId="7899" xr:uid="{00000000-0005-0000-0000-00005E260000}"/>
    <cellStyle name="Normal 2 14 3 3 2 2" xfId="14092" xr:uid="{00000000-0005-0000-0000-00005F260000}"/>
    <cellStyle name="Normal 2 14 3 3 2 3" xfId="20244" xr:uid="{00000000-0005-0000-0000-000060260000}"/>
    <cellStyle name="Normal 2 14 3 3 3" xfId="11026" xr:uid="{00000000-0005-0000-0000-000061260000}"/>
    <cellStyle name="Normal 2 14 3 3 4" xfId="17178" xr:uid="{00000000-0005-0000-0000-000062260000}"/>
    <cellStyle name="Normal 2 14 3 4" xfId="6364" xr:uid="{00000000-0005-0000-0000-000063260000}"/>
    <cellStyle name="Normal 2 14 3 4 2" xfId="12558" xr:uid="{00000000-0005-0000-0000-000064260000}"/>
    <cellStyle name="Normal 2 14 3 4 3" xfId="18710" xr:uid="{00000000-0005-0000-0000-000065260000}"/>
    <cellStyle name="Normal 2 14 3 5" xfId="9492" xr:uid="{00000000-0005-0000-0000-000066260000}"/>
    <cellStyle name="Normal 2 14 3 6" xfId="15644" xr:uid="{00000000-0005-0000-0000-000067260000}"/>
    <cellStyle name="Normal 2 15" xfId="129" xr:uid="{00000000-0005-0000-0000-000068260000}"/>
    <cellStyle name="Normal 2 15 2" xfId="3582" xr:uid="{00000000-0005-0000-0000-000069260000}"/>
    <cellStyle name="Normal 2 15 3" xfId="2440" xr:uid="{00000000-0005-0000-0000-00006A260000}"/>
    <cellStyle name="Normal 2 15 3 2" xfId="3958" xr:uid="{00000000-0005-0000-0000-00006B260000}"/>
    <cellStyle name="Normal 2 15 3 2 2" xfId="5583" xr:uid="{00000000-0005-0000-0000-00006C260000}"/>
    <cellStyle name="Normal 2 15 3 2 2 2" xfId="8669" xr:uid="{00000000-0005-0000-0000-00006D260000}"/>
    <cellStyle name="Normal 2 15 3 2 2 2 2" xfId="14862" xr:uid="{00000000-0005-0000-0000-00006E260000}"/>
    <cellStyle name="Normal 2 15 3 2 2 2 3" xfId="21014" xr:uid="{00000000-0005-0000-0000-00006F260000}"/>
    <cellStyle name="Normal 2 15 3 2 2 3" xfId="11796" xr:uid="{00000000-0005-0000-0000-000070260000}"/>
    <cellStyle name="Normal 2 15 3 2 2 4" xfId="17948" xr:uid="{00000000-0005-0000-0000-000071260000}"/>
    <cellStyle name="Normal 2 15 3 2 3" xfId="7134" xr:uid="{00000000-0005-0000-0000-000072260000}"/>
    <cellStyle name="Normal 2 15 3 2 3 2" xfId="13328" xr:uid="{00000000-0005-0000-0000-000073260000}"/>
    <cellStyle name="Normal 2 15 3 2 3 3" xfId="19480" xr:uid="{00000000-0005-0000-0000-000074260000}"/>
    <cellStyle name="Normal 2 15 3 2 4" xfId="10262" xr:uid="{00000000-0005-0000-0000-000075260000}"/>
    <cellStyle name="Normal 2 15 3 2 5" xfId="16414" xr:uid="{00000000-0005-0000-0000-000076260000}"/>
    <cellStyle name="Normal 2 15 3 3" xfId="4800" xr:uid="{00000000-0005-0000-0000-000077260000}"/>
    <cellStyle name="Normal 2 15 3 3 2" xfId="7900" xr:uid="{00000000-0005-0000-0000-000078260000}"/>
    <cellStyle name="Normal 2 15 3 3 2 2" xfId="14093" xr:uid="{00000000-0005-0000-0000-000079260000}"/>
    <cellStyle name="Normal 2 15 3 3 2 3" xfId="20245" xr:uid="{00000000-0005-0000-0000-00007A260000}"/>
    <cellStyle name="Normal 2 15 3 3 3" xfId="11027" xr:uid="{00000000-0005-0000-0000-00007B260000}"/>
    <cellStyle name="Normal 2 15 3 3 4" xfId="17179" xr:uid="{00000000-0005-0000-0000-00007C260000}"/>
    <cellStyle name="Normal 2 15 3 4" xfId="6365" xr:uid="{00000000-0005-0000-0000-00007D260000}"/>
    <cellStyle name="Normal 2 15 3 4 2" xfId="12559" xr:uid="{00000000-0005-0000-0000-00007E260000}"/>
    <cellStyle name="Normal 2 15 3 4 3" xfId="18711" xr:uid="{00000000-0005-0000-0000-00007F260000}"/>
    <cellStyle name="Normal 2 15 3 5" xfId="9493" xr:uid="{00000000-0005-0000-0000-000080260000}"/>
    <cellStyle name="Normal 2 15 3 6" xfId="15645" xr:uid="{00000000-0005-0000-0000-000081260000}"/>
    <cellStyle name="Normal 2 16" xfId="130" xr:uid="{00000000-0005-0000-0000-000082260000}"/>
    <cellStyle name="Normal 2 16 2" xfId="3583" xr:uid="{00000000-0005-0000-0000-000083260000}"/>
    <cellStyle name="Normal 2 16 3" xfId="2441" xr:uid="{00000000-0005-0000-0000-000084260000}"/>
    <cellStyle name="Normal 2 16 3 2" xfId="3959" xr:uid="{00000000-0005-0000-0000-000085260000}"/>
    <cellStyle name="Normal 2 16 3 2 2" xfId="5584" xr:uid="{00000000-0005-0000-0000-000086260000}"/>
    <cellStyle name="Normal 2 16 3 2 2 2" xfId="8670" xr:uid="{00000000-0005-0000-0000-000087260000}"/>
    <cellStyle name="Normal 2 16 3 2 2 2 2" xfId="14863" xr:uid="{00000000-0005-0000-0000-000088260000}"/>
    <cellStyle name="Normal 2 16 3 2 2 2 3" xfId="21015" xr:uid="{00000000-0005-0000-0000-000089260000}"/>
    <cellStyle name="Normal 2 16 3 2 2 3" xfId="11797" xr:uid="{00000000-0005-0000-0000-00008A260000}"/>
    <cellStyle name="Normal 2 16 3 2 2 4" xfId="17949" xr:uid="{00000000-0005-0000-0000-00008B260000}"/>
    <cellStyle name="Normal 2 16 3 2 3" xfId="7135" xr:uid="{00000000-0005-0000-0000-00008C260000}"/>
    <cellStyle name="Normal 2 16 3 2 3 2" xfId="13329" xr:uid="{00000000-0005-0000-0000-00008D260000}"/>
    <cellStyle name="Normal 2 16 3 2 3 3" xfId="19481" xr:uid="{00000000-0005-0000-0000-00008E260000}"/>
    <cellStyle name="Normal 2 16 3 2 4" xfId="10263" xr:uid="{00000000-0005-0000-0000-00008F260000}"/>
    <cellStyle name="Normal 2 16 3 2 5" xfId="16415" xr:uid="{00000000-0005-0000-0000-000090260000}"/>
    <cellStyle name="Normal 2 16 3 3" xfId="4801" xr:uid="{00000000-0005-0000-0000-000091260000}"/>
    <cellStyle name="Normal 2 16 3 3 2" xfId="7901" xr:uid="{00000000-0005-0000-0000-000092260000}"/>
    <cellStyle name="Normal 2 16 3 3 2 2" xfId="14094" xr:uid="{00000000-0005-0000-0000-000093260000}"/>
    <cellStyle name="Normal 2 16 3 3 2 3" xfId="20246" xr:uid="{00000000-0005-0000-0000-000094260000}"/>
    <cellStyle name="Normal 2 16 3 3 3" xfId="11028" xr:uid="{00000000-0005-0000-0000-000095260000}"/>
    <cellStyle name="Normal 2 16 3 3 4" xfId="17180" xr:uid="{00000000-0005-0000-0000-000096260000}"/>
    <cellStyle name="Normal 2 16 3 4" xfId="6366" xr:uid="{00000000-0005-0000-0000-000097260000}"/>
    <cellStyle name="Normal 2 16 3 4 2" xfId="12560" xr:uid="{00000000-0005-0000-0000-000098260000}"/>
    <cellStyle name="Normal 2 16 3 4 3" xfId="18712" xr:uid="{00000000-0005-0000-0000-000099260000}"/>
    <cellStyle name="Normal 2 16 3 5" xfId="9494" xr:uid="{00000000-0005-0000-0000-00009A260000}"/>
    <cellStyle name="Normal 2 16 3 6" xfId="15646" xr:uid="{00000000-0005-0000-0000-00009B260000}"/>
    <cellStyle name="Normal 2 17" xfId="131" xr:uid="{00000000-0005-0000-0000-00009C260000}"/>
    <cellStyle name="Normal 2 17 2" xfId="3584" xr:uid="{00000000-0005-0000-0000-00009D260000}"/>
    <cellStyle name="Normal 2 17 3" xfId="2442" xr:uid="{00000000-0005-0000-0000-00009E260000}"/>
    <cellStyle name="Normal 2 17 3 2" xfId="3960" xr:uid="{00000000-0005-0000-0000-00009F260000}"/>
    <cellStyle name="Normal 2 17 3 2 2" xfId="5585" xr:uid="{00000000-0005-0000-0000-0000A0260000}"/>
    <cellStyle name="Normal 2 17 3 2 2 2" xfId="8671" xr:uid="{00000000-0005-0000-0000-0000A1260000}"/>
    <cellStyle name="Normal 2 17 3 2 2 2 2" xfId="14864" xr:uid="{00000000-0005-0000-0000-0000A2260000}"/>
    <cellStyle name="Normal 2 17 3 2 2 2 3" xfId="21016" xr:uid="{00000000-0005-0000-0000-0000A3260000}"/>
    <cellStyle name="Normal 2 17 3 2 2 3" xfId="11798" xr:uid="{00000000-0005-0000-0000-0000A4260000}"/>
    <cellStyle name="Normal 2 17 3 2 2 4" xfId="17950" xr:uid="{00000000-0005-0000-0000-0000A5260000}"/>
    <cellStyle name="Normal 2 17 3 2 3" xfId="7136" xr:uid="{00000000-0005-0000-0000-0000A6260000}"/>
    <cellStyle name="Normal 2 17 3 2 3 2" xfId="13330" xr:uid="{00000000-0005-0000-0000-0000A7260000}"/>
    <cellStyle name="Normal 2 17 3 2 3 3" xfId="19482" xr:uid="{00000000-0005-0000-0000-0000A8260000}"/>
    <cellStyle name="Normal 2 17 3 2 4" xfId="10264" xr:uid="{00000000-0005-0000-0000-0000A9260000}"/>
    <cellStyle name="Normal 2 17 3 2 5" xfId="16416" xr:uid="{00000000-0005-0000-0000-0000AA260000}"/>
    <cellStyle name="Normal 2 17 3 3" xfId="4802" xr:uid="{00000000-0005-0000-0000-0000AB260000}"/>
    <cellStyle name="Normal 2 17 3 3 2" xfId="7902" xr:uid="{00000000-0005-0000-0000-0000AC260000}"/>
    <cellStyle name="Normal 2 17 3 3 2 2" xfId="14095" xr:uid="{00000000-0005-0000-0000-0000AD260000}"/>
    <cellStyle name="Normal 2 17 3 3 2 3" xfId="20247" xr:uid="{00000000-0005-0000-0000-0000AE260000}"/>
    <cellStyle name="Normal 2 17 3 3 3" xfId="11029" xr:uid="{00000000-0005-0000-0000-0000AF260000}"/>
    <cellStyle name="Normal 2 17 3 3 4" xfId="17181" xr:uid="{00000000-0005-0000-0000-0000B0260000}"/>
    <cellStyle name="Normal 2 17 3 4" xfId="6367" xr:uid="{00000000-0005-0000-0000-0000B1260000}"/>
    <cellStyle name="Normal 2 17 3 4 2" xfId="12561" xr:uid="{00000000-0005-0000-0000-0000B2260000}"/>
    <cellStyle name="Normal 2 17 3 4 3" xfId="18713" xr:uid="{00000000-0005-0000-0000-0000B3260000}"/>
    <cellStyle name="Normal 2 17 3 5" xfId="9495" xr:uid="{00000000-0005-0000-0000-0000B4260000}"/>
    <cellStyle name="Normal 2 17 3 6" xfId="15647" xr:uid="{00000000-0005-0000-0000-0000B5260000}"/>
    <cellStyle name="Normal 2 18" xfId="132" xr:uid="{00000000-0005-0000-0000-0000B6260000}"/>
    <cellStyle name="Normal 2 18 2" xfId="3585" xr:uid="{00000000-0005-0000-0000-0000B7260000}"/>
    <cellStyle name="Normal 2 18 3" xfId="2443" xr:uid="{00000000-0005-0000-0000-0000B8260000}"/>
    <cellStyle name="Normal 2 18 3 2" xfId="3961" xr:uid="{00000000-0005-0000-0000-0000B9260000}"/>
    <cellStyle name="Normal 2 18 3 2 2" xfId="5586" xr:uid="{00000000-0005-0000-0000-0000BA260000}"/>
    <cellStyle name="Normal 2 18 3 2 2 2" xfId="8672" xr:uid="{00000000-0005-0000-0000-0000BB260000}"/>
    <cellStyle name="Normal 2 18 3 2 2 2 2" xfId="14865" xr:uid="{00000000-0005-0000-0000-0000BC260000}"/>
    <cellStyle name="Normal 2 18 3 2 2 2 3" xfId="21017" xr:uid="{00000000-0005-0000-0000-0000BD260000}"/>
    <cellStyle name="Normal 2 18 3 2 2 3" xfId="11799" xr:uid="{00000000-0005-0000-0000-0000BE260000}"/>
    <cellStyle name="Normal 2 18 3 2 2 4" xfId="17951" xr:uid="{00000000-0005-0000-0000-0000BF260000}"/>
    <cellStyle name="Normal 2 18 3 2 3" xfId="7137" xr:uid="{00000000-0005-0000-0000-0000C0260000}"/>
    <cellStyle name="Normal 2 18 3 2 3 2" xfId="13331" xr:uid="{00000000-0005-0000-0000-0000C1260000}"/>
    <cellStyle name="Normal 2 18 3 2 3 3" xfId="19483" xr:uid="{00000000-0005-0000-0000-0000C2260000}"/>
    <cellStyle name="Normal 2 18 3 2 4" xfId="10265" xr:uid="{00000000-0005-0000-0000-0000C3260000}"/>
    <cellStyle name="Normal 2 18 3 2 5" xfId="16417" xr:uid="{00000000-0005-0000-0000-0000C4260000}"/>
    <cellStyle name="Normal 2 18 3 3" xfId="4803" xr:uid="{00000000-0005-0000-0000-0000C5260000}"/>
    <cellStyle name="Normal 2 18 3 3 2" xfId="7903" xr:uid="{00000000-0005-0000-0000-0000C6260000}"/>
    <cellStyle name="Normal 2 18 3 3 2 2" xfId="14096" xr:uid="{00000000-0005-0000-0000-0000C7260000}"/>
    <cellStyle name="Normal 2 18 3 3 2 3" xfId="20248" xr:uid="{00000000-0005-0000-0000-0000C8260000}"/>
    <cellStyle name="Normal 2 18 3 3 3" xfId="11030" xr:uid="{00000000-0005-0000-0000-0000C9260000}"/>
    <cellStyle name="Normal 2 18 3 3 4" xfId="17182" xr:uid="{00000000-0005-0000-0000-0000CA260000}"/>
    <cellStyle name="Normal 2 18 3 4" xfId="6368" xr:uid="{00000000-0005-0000-0000-0000CB260000}"/>
    <cellStyle name="Normal 2 18 3 4 2" xfId="12562" xr:uid="{00000000-0005-0000-0000-0000CC260000}"/>
    <cellStyle name="Normal 2 18 3 4 3" xfId="18714" xr:uid="{00000000-0005-0000-0000-0000CD260000}"/>
    <cellStyle name="Normal 2 18 3 5" xfId="9496" xr:uid="{00000000-0005-0000-0000-0000CE260000}"/>
    <cellStyle name="Normal 2 18 3 6" xfId="15648" xr:uid="{00000000-0005-0000-0000-0000CF260000}"/>
    <cellStyle name="Normal 2 19" xfId="133" xr:uid="{00000000-0005-0000-0000-0000D0260000}"/>
    <cellStyle name="Normal 2 19 2" xfId="3586" xr:uid="{00000000-0005-0000-0000-0000D1260000}"/>
    <cellStyle name="Normal 2 19 3" xfId="2444" xr:uid="{00000000-0005-0000-0000-0000D2260000}"/>
    <cellStyle name="Normal 2 19 3 2" xfId="3962" xr:uid="{00000000-0005-0000-0000-0000D3260000}"/>
    <cellStyle name="Normal 2 19 3 2 2" xfId="5587" xr:uid="{00000000-0005-0000-0000-0000D4260000}"/>
    <cellStyle name="Normal 2 19 3 2 2 2" xfId="8673" xr:uid="{00000000-0005-0000-0000-0000D5260000}"/>
    <cellStyle name="Normal 2 19 3 2 2 2 2" xfId="14866" xr:uid="{00000000-0005-0000-0000-0000D6260000}"/>
    <cellStyle name="Normal 2 19 3 2 2 2 3" xfId="21018" xr:uid="{00000000-0005-0000-0000-0000D7260000}"/>
    <cellStyle name="Normal 2 19 3 2 2 3" xfId="11800" xr:uid="{00000000-0005-0000-0000-0000D8260000}"/>
    <cellStyle name="Normal 2 19 3 2 2 4" xfId="17952" xr:uid="{00000000-0005-0000-0000-0000D9260000}"/>
    <cellStyle name="Normal 2 19 3 2 3" xfId="7138" xr:uid="{00000000-0005-0000-0000-0000DA260000}"/>
    <cellStyle name="Normal 2 19 3 2 3 2" xfId="13332" xr:uid="{00000000-0005-0000-0000-0000DB260000}"/>
    <cellStyle name="Normal 2 19 3 2 3 3" xfId="19484" xr:uid="{00000000-0005-0000-0000-0000DC260000}"/>
    <cellStyle name="Normal 2 19 3 2 4" xfId="10266" xr:uid="{00000000-0005-0000-0000-0000DD260000}"/>
    <cellStyle name="Normal 2 19 3 2 5" xfId="16418" xr:uid="{00000000-0005-0000-0000-0000DE260000}"/>
    <cellStyle name="Normal 2 19 3 3" xfId="4804" xr:uid="{00000000-0005-0000-0000-0000DF260000}"/>
    <cellStyle name="Normal 2 19 3 3 2" xfId="7904" xr:uid="{00000000-0005-0000-0000-0000E0260000}"/>
    <cellStyle name="Normal 2 19 3 3 2 2" xfId="14097" xr:uid="{00000000-0005-0000-0000-0000E1260000}"/>
    <cellStyle name="Normal 2 19 3 3 2 3" xfId="20249" xr:uid="{00000000-0005-0000-0000-0000E2260000}"/>
    <cellStyle name="Normal 2 19 3 3 3" xfId="11031" xr:uid="{00000000-0005-0000-0000-0000E3260000}"/>
    <cellStyle name="Normal 2 19 3 3 4" xfId="17183" xr:uid="{00000000-0005-0000-0000-0000E4260000}"/>
    <cellStyle name="Normal 2 19 3 4" xfId="6369" xr:uid="{00000000-0005-0000-0000-0000E5260000}"/>
    <cellStyle name="Normal 2 19 3 4 2" xfId="12563" xr:uid="{00000000-0005-0000-0000-0000E6260000}"/>
    <cellStyle name="Normal 2 19 3 4 3" xfId="18715" xr:uid="{00000000-0005-0000-0000-0000E7260000}"/>
    <cellStyle name="Normal 2 19 3 5" xfId="9497" xr:uid="{00000000-0005-0000-0000-0000E8260000}"/>
    <cellStyle name="Normal 2 19 3 6" xfId="15649" xr:uid="{00000000-0005-0000-0000-0000E9260000}"/>
    <cellStyle name="Normal 2 2" xfId="10" xr:uid="{00000000-0005-0000-0000-0000EA260000}"/>
    <cellStyle name="Normal 2 2 10" xfId="2445" xr:uid="{00000000-0005-0000-0000-0000EB260000}"/>
    <cellStyle name="Normal 2 2 10 2" xfId="3963" xr:uid="{00000000-0005-0000-0000-0000EC260000}"/>
    <cellStyle name="Normal 2 2 10 2 2" xfId="5588" xr:uid="{00000000-0005-0000-0000-0000ED260000}"/>
    <cellStyle name="Normal 2 2 10 2 2 2" xfId="8674" xr:uid="{00000000-0005-0000-0000-0000EE260000}"/>
    <cellStyle name="Normal 2 2 10 2 2 2 2" xfId="14867" xr:uid="{00000000-0005-0000-0000-0000EF260000}"/>
    <cellStyle name="Normal 2 2 10 2 2 2 3" xfId="21019" xr:uid="{00000000-0005-0000-0000-0000F0260000}"/>
    <cellStyle name="Normal 2 2 10 2 2 3" xfId="11801" xr:uid="{00000000-0005-0000-0000-0000F1260000}"/>
    <cellStyle name="Normal 2 2 10 2 2 4" xfId="17953" xr:uid="{00000000-0005-0000-0000-0000F2260000}"/>
    <cellStyle name="Normal 2 2 10 2 3" xfId="7139" xr:uid="{00000000-0005-0000-0000-0000F3260000}"/>
    <cellStyle name="Normal 2 2 10 2 3 2" xfId="13333" xr:uid="{00000000-0005-0000-0000-0000F4260000}"/>
    <cellStyle name="Normal 2 2 10 2 3 3" xfId="19485" xr:uid="{00000000-0005-0000-0000-0000F5260000}"/>
    <cellStyle name="Normal 2 2 10 2 4" xfId="10267" xr:uid="{00000000-0005-0000-0000-0000F6260000}"/>
    <cellStyle name="Normal 2 2 10 2 5" xfId="16419" xr:uid="{00000000-0005-0000-0000-0000F7260000}"/>
    <cellStyle name="Normal 2 2 10 3" xfId="4805" xr:uid="{00000000-0005-0000-0000-0000F8260000}"/>
    <cellStyle name="Normal 2 2 10 3 2" xfId="7905" xr:uid="{00000000-0005-0000-0000-0000F9260000}"/>
    <cellStyle name="Normal 2 2 10 3 2 2" xfId="14098" xr:uid="{00000000-0005-0000-0000-0000FA260000}"/>
    <cellStyle name="Normal 2 2 10 3 2 3" xfId="20250" xr:uid="{00000000-0005-0000-0000-0000FB260000}"/>
    <cellStyle name="Normal 2 2 10 3 3" xfId="11032" xr:uid="{00000000-0005-0000-0000-0000FC260000}"/>
    <cellStyle name="Normal 2 2 10 3 4" xfId="17184" xr:uid="{00000000-0005-0000-0000-0000FD260000}"/>
    <cellStyle name="Normal 2 2 10 4" xfId="6370" xr:uid="{00000000-0005-0000-0000-0000FE260000}"/>
    <cellStyle name="Normal 2 2 10 4 2" xfId="12564" xr:uid="{00000000-0005-0000-0000-0000FF260000}"/>
    <cellStyle name="Normal 2 2 10 4 3" xfId="18716" xr:uid="{00000000-0005-0000-0000-000000270000}"/>
    <cellStyle name="Normal 2 2 10 5" xfId="9498" xr:uid="{00000000-0005-0000-0000-000001270000}"/>
    <cellStyle name="Normal 2 2 10 6" xfId="15650" xr:uid="{00000000-0005-0000-0000-000002270000}"/>
    <cellStyle name="Normal 2 2 11" xfId="2446" xr:uid="{00000000-0005-0000-0000-000003270000}"/>
    <cellStyle name="Normal 2 2 11 2" xfId="3964" xr:uid="{00000000-0005-0000-0000-000004270000}"/>
    <cellStyle name="Normal 2 2 11 2 2" xfId="5589" xr:uid="{00000000-0005-0000-0000-000005270000}"/>
    <cellStyle name="Normal 2 2 11 2 2 2" xfId="8675" xr:uid="{00000000-0005-0000-0000-000006270000}"/>
    <cellStyle name="Normal 2 2 11 2 2 2 2" xfId="14868" xr:uid="{00000000-0005-0000-0000-000007270000}"/>
    <cellStyle name="Normal 2 2 11 2 2 2 3" xfId="21020" xr:uid="{00000000-0005-0000-0000-000008270000}"/>
    <cellStyle name="Normal 2 2 11 2 2 3" xfId="11802" xr:uid="{00000000-0005-0000-0000-000009270000}"/>
    <cellStyle name="Normal 2 2 11 2 2 4" xfId="17954" xr:uid="{00000000-0005-0000-0000-00000A270000}"/>
    <cellStyle name="Normal 2 2 11 2 3" xfId="7140" xr:uid="{00000000-0005-0000-0000-00000B270000}"/>
    <cellStyle name="Normal 2 2 11 2 3 2" xfId="13334" xr:uid="{00000000-0005-0000-0000-00000C270000}"/>
    <cellStyle name="Normal 2 2 11 2 3 3" xfId="19486" xr:uid="{00000000-0005-0000-0000-00000D270000}"/>
    <cellStyle name="Normal 2 2 11 2 4" xfId="10268" xr:uid="{00000000-0005-0000-0000-00000E270000}"/>
    <cellStyle name="Normal 2 2 11 2 5" xfId="16420" xr:uid="{00000000-0005-0000-0000-00000F270000}"/>
    <cellStyle name="Normal 2 2 11 3" xfId="4806" xr:uid="{00000000-0005-0000-0000-000010270000}"/>
    <cellStyle name="Normal 2 2 11 3 2" xfId="7906" xr:uid="{00000000-0005-0000-0000-000011270000}"/>
    <cellStyle name="Normal 2 2 11 3 2 2" xfId="14099" xr:uid="{00000000-0005-0000-0000-000012270000}"/>
    <cellStyle name="Normal 2 2 11 3 2 3" xfId="20251" xr:uid="{00000000-0005-0000-0000-000013270000}"/>
    <cellStyle name="Normal 2 2 11 3 3" xfId="11033" xr:uid="{00000000-0005-0000-0000-000014270000}"/>
    <cellStyle name="Normal 2 2 11 3 4" xfId="17185" xr:uid="{00000000-0005-0000-0000-000015270000}"/>
    <cellStyle name="Normal 2 2 11 4" xfId="6371" xr:uid="{00000000-0005-0000-0000-000016270000}"/>
    <cellStyle name="Normal 2 2 11 4 2" xfId="12565" xr:uid="{00000000-0005-0000-0000-000017270000}"/>
    <cellStyle name="Normal 2 2 11 4 3" xfId="18717" xr:uid="{00000000-0005-0000-0000-000018270000}"/>
    <cellStyle name="Normal 2 2 11 5" xfId="9499" xr:uid="{00000000-0005-0000-0000-000019270000}"/>
    <cellStyle name="Normal 2 2 11 6" xfId="15651" xr:uid="{00000000-0005-0000-0000-00001A270000}"/>
    <cellStyle name="Normal 2 2 12" xfId="2447" xr:uid="{00000000-0005-0000-0000-00001B270000}"/>
    <cellStyle name="Normal 2 2 12 2" xfId="3965" xr:uid="{00000000-0005-0000-0000-00001C270000}"/>
    <cellStyle name="Normal 2 2 12 2 2" xfId="5590" xr:uid="{00000000-0005-0000-0000-00001D270000}"/>
    <cellStyle name="Normal 2 2 12 2 2 2" xfId="8676" xr:uid="{00000000-0005-0000-0000-00001E270000}"/>
    <cellStyle name="Normal 2 2 12 2 2 2 2" xfId="14869" xr:uid="{00000000-0005-0000-0000-00001F270000}"/>
    <cellStyle name="Normal 2 2 12 2 2 2 3" xfId="21021" xr:uid="{00000000-0005-0000-0000-000020270000}"/>
    <cellStyle name="Normal 2 2 12 2 2 3" xfId="11803" xr:uid="{00000000-0005-0000-0000-000021270000}"/>
    <cellStyle name="Normal 2 2 12 2 2 4" xfId="17955" xr:uid="{00000000-0005-0000-0000-000022270000}"/>
    <cellStyle name="Normal 2 2 12 2 3" xfId="7141" xr:uid="{00000000-0005-0000-0000-000023270000}"/>
    <cellStyle name="Normal 2 2 12 2 3 2" xfId="13335" xr:uid="{00000000-0005-0000-0000-000024270000}"/>
    <cellStyle name="Normal 2 2 12 2 3 3" xfId="19487" xr:uid="{00000000-0005-0000-0000-000025270000}"/>
    <cellStyle name="Normal 2 2 12 2 4" xfId="10269" xr:uid="{00000000-0005-0000-0000-000026270000}"/>
    <cellStyle name="Normal 2 2 12 2 5" xfId="16421" xr:uid="{00000000-0005-0000-0000-000027270000}"/>
    <cellStyle name="Normal 2 2 12 3" xfId="4807" xr:uid="{00000000-0005-0000-0000-000028270000}"/>
    <cellStyle name="Normal 2 2 12 3 2" xfId="7907" xr:uid="{00000000-0005-0000-0000-000029270000}"/>
    <cellStyle name="Normal 2 2 12 3 2 2" xfId="14100" xr:uid="{00000000-0005-0000-0000-00002A270000}"/>
    <cellStyle name="Normal 2 2 12 3 2 3" xfId="20252" xr:uid="{00000000-0005-0000-0000-00002B270000}"/>
    <cellStyle name="Normal 2 2 12 3 3" xfId="11034" xr:uid="{00000000-0005-0000-0000-00002C270000}"/>
    <cellStyle name="Normal 2 2 12 3 4" xfId="17186" xr:uid="{00000000-0005-0000-0000-00002D270000}"/>
    <cellStyle name="Normal 2 2 12 4" xfId="6372" xr:uid="{00000000-0005-0000-0000-00002E270000}"/>
    <cellStyle name="Normal 2 2 12 4 2" xfId="12566" xr:uid="{00000000-0005-0000-0000-00002F270000}"/>
    <cellStyle name="Normal 2 2 12 4 3" xfId="18718" xr:uid="{00000000-0005-0000-0000-000030270000}"/>
    <cellStyle name="Normal 2 2 12 5" xfId="9500" xr:uid="{00000000-0005-0000-0000-000031270000}"/>
    <cellStyle name="Normal 2 2 12 6" xfId="15652" xr:uid="{00000000-0005-0000-0000-000032270000}"/>
    <cellStyle name="Normal 2 2 13" xfId="2448" xr:uid="{00000000-0005-0000-0000-000033270000}"/>
    <cellStyle name="Normal 2 2 13 2" xfId="3966" xr:uid="{00000000-0005-0000-0000-000034270000}"/>
    <cellStyle name="Normal 2 2 13 2 2" xfId="5591" xr:uid="{00000000-0005-0000-0000-000035270000}"/>
    <cellStyle name="Normal 2 2 13 2 2 2" xfId="8677" xr:uid="{00000000-0005-0000-0000-000036270000}"/>
    <cellStyle name="Normal 2 2 13 2 2 2 2" xfId="14870" xr:uid="{00000000-0005-0000-0000-000037270000}"/>
    <cellStyle name="Normal 2 2 13 2 2 2 3" xfId="21022" xr:uid="{00000000-0005-0000-0000-000038270000}"/>
    <cellStyle name="Normal 2 2 13 2 2 3" xfId="11804" xr:uid="{00000000-0005-0000-0000-000039270000}"/>
    <cellStyle name="Normal 2 2 13 2 2 4" xfId="17956" xr:uid="{00000000-0005-0000-0000-00003A270000}"/>
    <cellStyle name="Normal 2 2 13 2 3" xfId="7142" xr:uid="{00000000-0005-0000-0000-00003B270000}"/>
    <cellStyle name="Normal 2 2 13 2 3 2" xfId="13336" xr:uid="{00000000-0005-0000-0000-00003C270000}"/>
    <cellStyle name="Normal 2 2 13 2 3 3" xfId="19488" xr:uid="{00000000-0005-0000-0000-00003D270000}"/>
    <cellStyle name="Normal 2 2 13 2 4" xfId="10270" xr:uid="{00000000-0005-0000-0000-00003E270000}"/>
    <cellStyle name="Normal 2 2 13 2 5" xfId="16422" xr:uid="{00000000-0005-0000-0000-00003F270000}"/>
    <cellStyle name="Normal 2 2 13 3" xfId="4808" xr:uid="{00000000-0005-0000-0000-000040270000}"/>
    <cellStyle name="Normal 2 2 13 3 2" xfId="7908" xr:uid="{00000000-0005-0000-0000-000041270000}"/>
    <cellStyle name="Normal 2 2 13 3 2 2" xfId="14101" xr:uid="{00000000-0005-0000-0000-000042270000}"/>
    <cellStyle name="Normal 2 2 13 3 2 3" xfId="20253" xr:uid="{00000000-0005-0000-0000-000043270000}"/>
    <cellStyle name="Normal 2 2 13 3 3" xfId="11035" xr:uid="{00000000-0005-0000-0000-000044270000}"/>
    <cellStyle name="Normal 2 2 13 3 4" xfId="17187" xr:uid="{00000000-0005-0000-0000-000045270000}"/>
    <cellStyle name="Normal 2 2 13 4" xfId="6373" xr:uid="{00000000-0005-0000-0000-000046270000}"/>
    <cellStyle name="Normal 2 2 13 4 2" xfId="12567" xr:uid="{00000000-0005-0000-0000-000047270000}"/>
    <cellStyle name="Normal 2 2 13 4 3" xfId="18719" xr:uid="{00000000-0005-0000-0000-000048270000}"/>
    <cellStyle name="Normal 2 2 13 5" xfId="9501" xr:uid="{00000000-0005-0000-0000-000049270000}"/>
    <cellStyle name="Normal 2 2 13 6" xfId="15653" xr:uid="{00000000-0005-0000-0000-00004A270000}"/>
    <cellStyle name="Normal 2 2 14" xfId="2449" xr:uid="{00000000-0005-0000-0000-00004B270000}"/>
    <cellStyle name="Normal 2 2 14 2" xfId="3967" xr:uid="{00000000-0005-0000-0000-00004C270000}"/>
    <cellStyle name="Normal 2 2 14 2 2" xfId="5592" xr:uid="{00000000-0005-0000-0000-00004D270000}"/>
    <cellStyle name="Normal 2 2 14 2 2 2" xfId="8678" xr:uid="{00000000-0005-0000-0000-00004E270000}"/>
    <cellStyle name="Normal 2 2 14 2 2 2 2" xfId="14871" xr:uid="{00000000-0005-0000-0000-00004F270000}"/>
    <cellStyle name="Normal 2 2 14 2 2 2 3" xfId="21023" xr:uid="{00000000-0005-0000-0000-000050270000}"/>
    <cellStyle name="Normal 2 2 14 2 2 3" xfId="11805" xr:uid="{00000000-0005-0000-0000-000051270000}"/>
    <cellStyle name="Normal 2 2 14 2 2 4" xfId="17957" xr:uid="{00000000-0005-0000-0000-000052270000}"/>
    <cellStyle name="Normal 2 2 14 2 3" xfId="7143" xr:uid="{00000000-0005-0000-0000-000053270000}"/>
    <cellStyle name="Normal 2 2 14 2 3 2" xfId="13337" xr:uid="{00000000-0005-0000-0000-000054270000}"/>
    <cellStyle name="Normal 2 2 14 2 3 3" xfId="19489" xr:uid="{00000000-0005-0000-0000-000055270000}"/>
    <cellStyle name="Normal 2 2 14 2 4" xfId="10271" xr:uid="{00000000-0005-0000-0000-000056270000}"/>
    <cellStyle name="Normal 2 2 14 2 5" xfId="16423" xr:uid="{00000000-0005-0000-0000-000057270000}"/>
    <cellStyle name="Normal 2 2 14 3" xfId="4809" xr:uid="{00000000-0005-0000-0000-000058270000}"/>
    <cellStyle name="Normal 2 2 14 3 2" xfId="7909" xr:uid="{00000000-0005-0000-0000-000059270000}"/>
    <cellStyle name="Normal 2 2 14 3 2 2" xfId="14102" xr:uid="{00000000-0005-0000-0000-00005A270000}"/>
    <cellStyle name="Normal 2 2 14 3 2 3" xfId="20254" xr:uid="{00000000-0005-0000-0000-00005B270000}"/>
    <cellStyle name="Normal 2 2 14 3 3" xfId="11036" xr:uid="{00000000-0005-0000-0000-00005C270000}"/>
    <cellStyle name="Normal 2 2 14 3 4" xfId="17188" xr:uid="{00000000-0005-0000-0000-00005D270000}"/>
    <cellStyle name="Normal 2 2 14 4" xfId="6374" xr:uid="{00000000-0005-0000-0000-00005E270000}"/>
    <cellStyle name="Normal 2 2 14 4 2" xfId="12568" xr:uid="{00000000-0005-0000-0000-00005F270000}"/>
    <cellStyle name="Normal 2 2 14 4 3" xfId="18720" xr:uid="{00000000-0005-0000-0000-000060270000}"/>
    <cellStyle name="Normal 2 2 14 5" xfId="9502" xr:uid="{00000000-0005-0000-0000-000061270000}"/>
    <cellStyle name="Normal 2 2 14 6" xfId="15654" xr:uid="{00000000-0005-0000-0000-000062270000}"/>
    <cellStyle name="Normal 2 2 15" xfId="2450" xr:uid="{00000000-0005-0000-0000-000063270000}"/>
    <cellStyle name="Normal 2 2 15 2" xfId="3968" xr:uid="{00000000-0005-0000-0000-000064270000}"/>
    <cellStyle name="Normal 2 2 15 2 2" xfId="5593" xr:uid="{00000000-0005-0000-0000-000065270000}"/>
    <cellStyle name="Normal 2 2 15 2 2 2" xfId="8679" xr:uid="{00000000-0005-0000-0000-000066270000}"/>
    <cellStyle name="Normal 2 2 15 2 2 2 2" xfId="14872" xr:uid="{00000000-0005-0000-0000-000067270000}"/>
    <cellStyle name="Normal 2 2 15 2 2 2 3" xfId="21024" xr:uid="{00000000-0005-0000-0000-000068270000}"/>
    <cellStyle name="Normal 2 2 15 2 2 3" xfId="11806" xr:uid="{00000000-0005-0000-0000-000069270000}"/>
    <cellStyle name="Normal 2 2 15 2 2 4" xfId="17958" xr:uid="{00000000-0005-0000-0000-00006A270000}"/>
    <cellStyle name="Normal 2 2 15 2 3" xfId="7144" xr:uid="{00000000-0005-0000-0000-00006B270000}"/>
    <cellStyle name="Normal 2 2 15 2 3 2" xfId="13338" xr:uid="{00000000-0005-0000-0000-00006C270000}"/>
    <cellStyle name="Normal 2 2 15 2 3 3" xfId="19490" xr:uid="{00000000-0005-0000-0000-00006D270000}"/>
    <cellStyle name="Normal 2 2 15 2 4" xfId="10272" xr:uid="{00000000-0005-0000-0000-00006E270000}"/>
    <cellStyle name="Normal 2 2 15 2 5" xfId="16424" xr:uid="{00000000-0005-0000-0000-00006F270000}"/>
    <cellStyle name="Normal 2 2 15 3" xfId="4810" xr:uid="{00000000-0005-0000-0000-000070270000}"/>
    <cellStyle name="Normal 2 2 15 3 2" xfId="7910" xr:uid="{00000000-0005-0000-0000-000071270000}"/>
    <cellStyle name="Normal 2 2 15 3 2 2" xfId="14103" xr:uid="{00000000-0005-0000-0000-000072270000}"/>
    <cellStyle name="Normal 2 2 15 3 2 3" xfId="20255" xr:uid="{00000000-0005-0000-0000-000073270000}"/>
    <cellStyle name="Normal 2 2 15 3 3" xfId="11037" xr:uid="{00000000-0005-0000-0000-000074270000}"/>
    <cellStyle name="Normal 2 2 15 3 4" xfId="17189" xr:uid="{00000000-0005-0000-0000-000075270000}"/>
    <cellStyle name="Normal 2 2 15 4" xfId="6375" xr:uid="{00000000-0005-0000-0000-000076270000}"/>
    <cellStyle name="Normal 2 2 15 4 2" xfId="12569" xr:uid="{00000000-0005-0000-0000-000077270000}"/>
    <cellStyle name="Normal 2 2 15 4 3" xfId="18721" xr:uid="{00000000-0005-0000-0000-000078270000}"/>
    <cellStyle name="Normal 2 2 15 5" xfId="9503" xr:uid="{00000000-0005-0000-0000-000079270000}"/>
    <cellStyle name="Normal 2 2 15 6" xfId="15655" xr:uid="{00000000-0005-0000-0000-00007A270000}"/>
    <cellStyle name="Normal 2 2 16" xfId="2451" xr:uid="{00000000-0005-0000-0000-00007B270000}"/>
    <cellStyle name="Normal 2 2 16 2" xfId="3969" xr:uid="{00000000-0005-0000-0000-00007C270000}"/>
    <cellStyle name="Normal 2 2 16 2 2" xfId="5594" xr:uid="{00000000-0005-0000-0000-00007D270000}"/>
    <cellStyle name="Normal 2 2 16 2 2 2" xfId="8680" xr:uid="{00000000-0005-0000-0000-00007E270000}"/>
    <cellStyle name="Normal 2 2 16 2 2 2 2" xfId="14873" xr:uid="{00000000-0005-0000-0000-00007F270000}"/>
    <cellStyle name="Normal 2 2 16 2 2 2 3" xfId="21025" xr:uid="{00000000-0005-0000-0000-000080270000}"/>
    <cellStyle name="Normal 2 2 16 2 2 3" xfId="11807" xr:uid="{00000000-0005-0000-0000-000081270000}"/>
    <cellStyle name="Normal 2 2 16 2 2 4" xfId="17959" xr:uid="{00000000-0005-0000-0000-000082270000}"/>
    <cellStyle name="Normal 2 2 16 2 3" xfId="7145" xr:uid="{00000000-0005-0000-0000-000083270000}"/>
    <cellStyle name="Normal 2 2 16 2 3 2" xfId="13339" xr:uid="{00000000-0005-0000-0000-000084270000}"/>
    <cellStyle name="Normal 2 2 16 2 3 3" xfId="19491" xr:uid="{00000000-0005-0000-0000-000085270000}"/>
    <cellStyle name="Normal 2 2 16 2 4" xfId="10273" xr:uid="{00000000-0005-0000-0000-000086270000}"/>
    <cellStyle name="Normal 2 2 16 2 5" xfId="16425" xr:uid="{00000000-0005-0000-0000-000087270000}"/>
    <cellStyle name="Normal 2 2 16 3" xfId="4811" xr:uid="{00000000-0005-0000-0000-000088270000}"/>
    <cellStyle name="Normal 2 2 16 3 2" xfId="7911" xr:uid="{00000000-0005-0000-0000-000089270000}"/>
    <cellStyle name="Normal 2 2 16 3 2 2" xfId="14104" xr:uid="{00000000-0005-0000-0000-00008A270000}"/>
    <cellStyle name="Normal 2 2 16 3 2 3" xfId="20256" xr:uid="{00000000-0005-0000-0000-00008B270000}"/>
    <cellStyle name="Normal 2 2 16 3 3" xfId="11038" xr:uid="{00000000-0005-0000-0000-00008C270000}"/>
    <cellStyle name="Normal 2 2 16 3 4" xfId="17190" xr:uid="{00000000-0005-0000-0000-00008D270000}"/>
    <cellStyle name="Normal 2 2 16 4" xfId="6376" xr:uid="{00000000-0005-0000-0000-00008E270000}"/>
    <cellStyle name="Normal 2 2 16 4 2" xfId="12570" xr:uid="{00000000-0005-0000-0000-00008F270000}"/>
    <cellStyle name="Normal 2 2 16 4 3" xfId="18722" xr:uid="{00000000-0005-0000-0000-000090270000}"/>
    <cellStyle name="Normal 2 2 16 5" xfId="9504" xr:uid="{00000000-0005-0000-0000-000091270000}"/>
    <cellStyle name="Normal 2 2 16 6" xfId="15656" xr:uid="{00000000-0005-0000-0000-000092270000}"/>
    <cellStyle name="Normal 2 2 17" xfId="2452" xr:uid="{00000000-0005-0000-0000-000093270000}"/>
    <cellStyle name="Normal 2 2 17 2" xfId="3970" xr:uid="{00000000-0005-0000-0000-000094270000}"/>
    <cellStyle name="Normal 2 2 17 2 2" xfId="5595" xr:uid="{00000000-0005-0000-0000-000095270000}"/>
    <cellStyle name="Normal 2 2 17 2 2 2" xfId="8681" xr:uid="{00000000-0005-0000-0000-000096270000}"/>
    <cellStyle name="Normal 2 2 17 2 2 2 2" xfId="14874" xr:uid="{00000000-0005-0000-0000-000097270000}"/>
    <cellStyle name="Normal 2 2 17 2 2 2 3" xfId="21026" xr:uid="{00000000-0005-0000-0000-000098270000}"/>
    <cellStyle name="Normal 2 2 17 2 2 3" xfId="11808" xr:uid="{00000000-0005-0000-0000-000099270000}"/>
    <cellStyle name="Normal 2 2 17 2 2 4" xfId="17960" xr:uid="{00000000-0005-0000-0000-00009A270000}"/>
    <cellStyle name="Normal 2 2 17 2 3" xfId="7146" xr:uid="{00000000-0005-0000-0000-00009B270000}"/>
    <cellStyle name="Normal 2 2 17 2 3 2" xfId="13340" xr:uid="{00000000-0005-0000-0000-00009C270000}"/>
    <cellStyle name="Normal 2 2 17 2 3 3" xfId="19492" xr:uid="{00000000-0005-0000-0000-00009D270000}"/>
    <cellStyle name="Normal 2 2 17 2 4" xfId="10274" xr:uid="{00000000-0005-0000-0000-00009E270000}"/>
    <cellStyle name="Normal 2 2 17 2 5" xfId="16426" xr:uid="{00000000-0005-0000-0000-00009F270000}"/>
    <cellStyle name="Normal 2 2 17 3" xfId="4812" xr:uid="{00000000-0005-0000-0000-0000A0270000}"/>
    <cellStyle name="Normal 2 2 17 3 2" xfId="7912" xr:uid="{00000000-0005-0000-0000-0000A1270000}"/>
    <cellStyle name="Normal 2 2 17 3 2 2" xfId="14105" xr:uid="{00000000-0005-0000-0000-0000A2270000}"/>
    <cellStyle name="Normal 2 2 17 3 2 3" xfId="20257" xr:uid="{00000000-0005-0000-0000-0000A3270000}"/>
    <cellStyle name="Normal 2 2 17 3 3" xfId="11039" xr:uid="{00000000-0005-0000-0000-0000A4270000}"/>
    <cellStyle name="Normal 2 2 17 3 4" xfId="17191" xr:uid="{00000000-0005-0000-0000-0000A5270000}"/>
    <cellStyle name="Normal 2 2 17 4" xfId="6377" xr:uid="{00000000-0005-0000-0000-0000A6270000}"/>
    <cellStyle name="Normal 2 2 17 4 2" xfId="12571" xr:uid="{00000000-0005-0000-0000-0000A7270000}"/>
    <cellStyle name="Normal 2 2 17 4 3" xfId="18723" xr:uid="{00000000-0005-0000-0000-0000A8270000}"/>
    <cellStyle name="Normal 2 2 17 5" xfId="9505" xr:uid="{00000000-0005-0000-0000-0000A9270000}"/>
    <cellStyle name="Normal 2 2 17 6" xfId="15657" xr:uid="{00000000-0005-0000-0000-0000AA270000}"/>
    <cellStyle name="Normal 2 2 18" xfId="2453" xr:uid="{00000000-0005-0000-0000-0000AB270000}"/>
    <cellStyle name="Normal 2 2 18 2" xfId="3971" xr:uid="{00000000-0005-0000-0000-0000AC270000}"/>
    <cellStyle name="Normal 2 2 18 2 2" xfId="5596" xr:uid="{00000000-0005-0000-0000-0000AD270000}"/>
    <cellStyle name="Normal 2 2 18 2 2 2" xfId="8682" xr:uid="{00000000-0005-0000-0000-0000AE270000}"/>
    <cellStyle name="Normal 2 2 18 2 2 2 2" xfId="14875" xr:uid="{00000000-0005-0000-0000-0000AF270000}"/>
    <cellStyle name="Normal 2 2 18 2 2 2 3" xfId="21027" xr:uid="{00000000-0005-0000-0000-0000B0270000}"/>
    <cellStyle name="Normal 2 2 18 2 2 3" xfId="11809" xr:uid="{00000000-0005-0000-0000-0000B1270000}"/>
    <cellStyle name="Normal 2 2 18 2 2 4" xfId="17961" xr:uid="{00000000-0005-0000-0000-0000B2270000}"/>
    <cellStyle name="Normal 2 2 18 2 3" xfId="7147" xr:uid="{00000000-0005-0000-0000-0000B3270000}"/>
    <cellStyle name="Normal 2 2 18 2 3 2" xfId="13341" xr:uid="{00000000-0005-0000-0000-0000B4270000}"/>
    <cellStyle name="Normal 2 2 18 2 3 3" xfId="19493" xr:uid="{00000000-0005-0000-0000-0000B5270000}"/>
    <cellStyle name="Normal 2 2 18 2 4" xfId="10275" xr:uid="{00000000-0005-0000-0000-0000B6270000}"/>
    <cellStyle name="Normal 2 2 18 2 5" xfId="16427" xr:uid="{00000000-0005-0000-0000-0000B7270000}"/>
    <cellStyle name="Normal 2 2 18 3" xfId="4813" xr:uid="{00000000-0005-0000-0000-0000B8270000}"/>
    <cellStyle name="Normal 2 2 18 3 2" xfId="7913" xr:uid="{00000000-0005-0000-0000-0000B9270000}"/>
    <cellStyle name="Normal 2 2 18 3 2 2" xfId="14106" xr:uid="{00000000-0005-0000-0000-0000BA270000}"/>
    <cellStyle name="Normal 2 2 18 3 2 3" xfId="20258" xr:uid="{00000000-0005-0000-0000-0000BB270000}"/>
    <cellStyle name="Normal 2 2 18 3 3" xfId="11040" xr:uid="{00000000-0005-0000-0000-0000BC270000}"/>
    <cellStyle name="Normal 2 2 18 3 4" xfId="17192" xr:uid="{00000000-0005-0000-0000-0000BD270000}"/>
    <cellStyle name="Normal 2 2 18 4" xfId="6378" xr:uid="{00000000-0005-0000-0000-0000BE270000}"/>
    <cellStyle name="Normal 2 2 18 4 2" xfId="12572" xr:uid="{00000000-0005-0000-0000-0000BF270000}"/>
    <cellStyle name="Normal 2 2 18 4 3" xfId="18724" xr:uid="{00000000-0005-0000-0000-0000C0270000}"/>
    <cellStyle name="Normal 2 2 18 5" xfId="9506" xr:uid="{00000000-0005-0000-0000-0000C1270000}"/>
    <cellStyle name="Normal 2 2 18 6" xfId="15658" xr:uid="{00000000-0005-0000-0000-0000C2270000}"/>
    <cellStyle name="Normal 2 2 19" xfId="2454" xr:uid="{00000000-0005-0000-0000-0000C3270000}"/>
    <cellStyle name="Normal 2 2 19 2" xfId="3972" xr:uid="{00000000-0005-0000-0000-0000C4270000}"/>
    <cellStyle name="Normal 2 2 19 2 2" xfId="5597" xr:uid="{00000000-0005-0000-0000-0000C5270000}"/>
    <cellStyle name="Normal 2 2 19 2 2 2" xfId="8683" xr:uid="{00000000-0005-0000-0000-0000C6270000}"/>
    <cellStyle name="Normal 2 2 19 2 2 2 2" xfId="14876" xr:uid="{00000000-0005-0000-0000-0000C7270000}"/>
    <cellStyle name="Normal 2 2 19 2 2 2 3" xfId="21028" xr:uid="{00000000-0005-0000-0000-0000C8270000}"/>
    <cellStyle name="Normal 2 2 19 2 2 3" xfId="11810" xr:uid="{00000000-0005-0000-0000-0000C9270000}"/>
    <cellStyle name="Normal 2 2 19 2 2 4" xfId="17962" xr:uid="{00000000-0005-0000-0000-0000CA270000}"/>
    <cellStyle name="Normal 2 2 19 2 3" xfId="7148" xr:uid="{00000000-0005-0000-0000-0000CB270000}"/>
    <cellStyle name="Normal 2 2 19 2 3 2" xfId="13342" xr:uid="{00000000-0005-0000-0000-0000CC270000}"/>
    <cellStyle name="Normal 2 2 19 2 3 3" xfId="19494" xr:uid="{00000000-0005-0000-0000-0000CD270000}"/>
    <cellStyle name="Normal 2 2 19 2 4" xfId="10276" xr:uid="{00000000-0005-0000-0000-0000CE270000}"/>
    <cellStyle name="Normal 2 2 19 2 5" xfId="16428" xr:uid="{00000000-0005-0000-0000-0000CF270000}"/>
    <cellStyle name="Normal 2 2 19 3" xfId="4814" xr:uid="{00000000-0005-0000-0000-0000D0270000}"/>
    <cellStyle name="Normal 2 2 19 3 2" xfId="7914" xr:uid="{00000000-0005-0000-0000-0000D1270000}"/>
    <cellStyle name="Normal 2 2 19 3 2 2" xfId="14107" xr:uid="{00000000-0005-0000-0000-0000D2270000}"/>
    <cellStyle name="Normal 2 2 19 3 2 3" xfId="20259" xr:uid="{00000000-0005-0000-0000-0000D3270000}"/>
    <cellStyle name="Normal 2 2 19 3 3" xfId="11041" xr:uid="{00000000-0005-0000-0000-0000D4270000}"/>
    <cellStyle name="Normal 2 2 19 3 4" xfId="17193" xr:uid="{00000000-0005-0000-0000-0000D5270000}"/>
    <cellStyle name="Normal 2 2 19 4" xfId="6379" xr:uid="{00000000-0005-0000-0000-0000D6270000}"/>
    <cellStyle name="Normal 2 2 19 4 2" xfId="12573" xr:uid="{00000000-0005-0000-0000-0000D7270000}"/>
    <cellStyle name="Normal 2 2 19 4 3" xfId="18725" xr:uid="{00000000-0005-0000-0000-0000D8270000}"/>
    <cellStyle name="Normal 2 2 19 5" xfId="9507" xr:uid="{00000000-0005-0000-0000-0000D9270000}"/>
    <cellStyle name="Normal 2 2 19 6" xfId="15659" xr:uid="{00000000-0005-0000-0000-0000DA270000}"/>
    <cellStyle name="Normal 2 2 2" xfId="49" xr:uid="{00000000-0005-0000-0000-0000DB270000}"/>
    <cellStyle name="Normal 2 2 2 2" xfId="2456" xr:uid="{00000000-0005-0000-0000-0000DC270000}"/>
    <cellStyle name="Normal 2 2 2 2 10" xfId="15660" xr:uid="{00000000-0005-0000-0000-0000DD270000}"/>
    <cellStyle name="Normal 2 2 2 2 2" xfId="2457" xr:uid="{00000000-0005-0000-0000-0000DE270000}"/>
    <cellStyle name="Normal 2 2 2 2 2 2" xfId="2458" xr:uid="{00000000-0005-0000-0000-0000DF270000}"/>
    <cellStyle name="Normal 2 2 2 2 2 2 2" xfId="3975" xr:uid="{00000000-0005-0000-0000-0000E0270000}"/>
    <cellStyle name="Normal 2 2 2 2 2 2 2 2" xfId="5600" xr:uid="{00000000-0005-0000-0000-0000E1270000}"/>
    <cellStyle name="Normal 2 2 2 2 2 2 2 2 2" xfId="8686" xr:uid="{00000000-0005-0000-0000-0000E2270000}"/>
    <cellStyle name="Normal 2 2 2 2 2 2 2 2 2 2" xfId="14879" xr:uid="{00000000-0005-0000-0000-0000E3270000}"/>
    <cellStyle name="Normal 2 2 2 2 2 2 2 2 2 3" xfId="21031" xr:uid="{00000000-0005-0000-0000-0000E4270000}"/>
    <cellStyle name="Normal 2 2 2 2 2 2 2 2 3" xfId="11813" xr:uid="{00000000-0005-0000-0000-0000E5270000}"/>
    <cellStyle name="Normal 2 2 2 2 2 2 2 2 4" xfId="17965" xr:uid="{00000000-0005-0000-0000-0000E6270000}"/>
    <cellStyle name="Normal 2 2 2 2 2 2 2 3" xfId="7151" xr:uid="{00000000-0005-0000-0000-0000E7270000}"/>
    <cellStyle name="Normal 2 2 2 2 2 2 2 3 2" xfId="13345" xr:uid="{00000000-0005-0000-0000-0000E8270000}"/>
    <cellStyle name="Normal 2 2 2 2 2 2 2 3 3" xfId="19497" xr:uid="{00000000-0005-0000-0000-0000E9270000}"/>
    <cellStyle name="Normal 2 2 2 2 2 2 2 4" xfId="10279" xr:uid="{00000000-0005-0000-0000-0000EA270000}"/>
    <cellStyle name="Normal 2 2 2 2 2 2 2 5" xfId="16431" xr:uid="{00000000-0005-0000-0000-0000EB270000}"/>
    <cellStyle name="Normal 2 2 2 2 2 2 3" xfId="4817" xr:uid="{00000000-0005-0000-0000-0000EC270000}"/>
    <cellStyle name="Normal 2 2 2 2 2 2 3 2" xfId="7917" xr:uid="{00000000-0005-0000-0000-0000ED270000}"/>
    <cellStyle name="Normal 2 2 2 2 2 2 3 2 2" xfId="14110" xr:uid="{00000000-0005-0000-0000-0000EE270000}"/>
    <cellStyle name="Normal 2 2 2 2 2 2 3 2 3" xfId="20262" xr:uid="{00000000-0005-0000-0000-0000EF270000}"/>
    <cellStyle name="Normal 2 2 2 2 2 2 3 3" xfId="11044" xr:uid="{00000000-0005-0000-0000-0000F0270000}"/>
    <cellStyle name="Normal 2 2 2 2 2 2 3 4" xfId="17196" xr:uid="{00000000-0005-0000-0000-0000F1270000}"/>
    <cellStyle name="Normal 2 2 2 2 2 2 4" xfId="6382" xr:uid="{00000000-0005-0000-0000-0000F2270000}"/>
    <cellStyle name="Normal 2 2 2 2 2 2 4 2" xfId="12576" xr:uid="{00000000-0005-0000-0000-0000F3270000}"/>
    <cellStyle name="Normal 2 2 2 2 2 2 4 3" xfId="18728" xr:uid="{00000000-0005-0000-0000-0000F4270000}"/>
    <cellStyle name="Normal 2 2 2 2 2 2 5" xfId="9510" xr:uid="{00000000-0005-0000-0000-0000F5270000}"/>
    <cellStyle name="Normal 2 2 2 2 2 2 6" xfId="15662" xr:uid="{00000000-0005-0000-0000-0000F6270000}"/>
    <cellStyle name="Normal 2 2 2 2 2 3" xfId="3974" xr:uid="{00000000-0005-0000-0000-0000F7270000}"/>
    <cellStyle name="Normal 2 2 2 2 2 3 2" xfId="5599" xr:uid="{00000000-0005-0000-0000-0000F8270000}"/>
    <cellStyle name="Normal 2 2 2 2 2 3 2 2" xfId="8685" xr:uid="{00000000-0005-0000-0000-0000F9270000}"/>
    <cellStyle name="Normal 2 2 2 2 2 3 2 2 2" xfId="14878" xr:uid="{00000000-0005-0000-0000-0000FA270000}"/>
    <cellStyle name="Normal 2 2 2 2 2 3 2 2 3" xfId="21030" xr:uid="{00000000-0005-0000-0000-0000FB270000}"/>
    <cellStyle name="Normal 2 2 2 2 2 3 2 3" xfId="11812" xr:uid="{00000000-0005-0000-0000-0000FC270000}"/>
    <cellStyle name="Normal 2 2 2 2 2 3 2 4" xfId="17964" xr:uid="{00000000-0005-0000-0000-0000FD270000}"/>
    <cellStyle name="Normal 2 2 2 2 2 3 3" xfId="7150" xr:uid="{00000000-0005-0000-0000-0000FE270000}"/>
    <cellStyle name="Normal 2 2 2 2 2 3 3 2" xfId="13344" xr:uid="{00000000-0005-0000-0000-0000FF270000}"/>
    <cellStyle name="Normal 2 2 2 2 2 3 3 3" xfId="19496" xr:uid="{00000000-0005-0000-0000-000000280000}"/>
    <cellStyle name="Normal 2 2 2 2 2 3 4" xfId="10278" xr:uid="{00000000-0005-0000-0000-000001280000}"/>
    <cellStyle name="Normal 2 2 2 2 2 3 5" xfId="16430" xr:uid="{00000000-0005-0000-0000-000002280000}"/>
    <cellStyle name="Normal 2 2 2 2 2 4" xfId="4816" xr:uid="{00000000-0005-0000-0000-000003280000}"/>
    <cellStyle name="Normal 2 2 2 2 2 4 2" xfId="7916" xr:uid="{00000000-0005-0000-0000-000004280000}"/>
    <cellStyle name="Normal 2 2 2 2 2 4 2 2" xfId="14109" xr:uid="{00000000-0005-0000-0000-000005280000}"/>
    <cellStyle name="Normal 2 2 2 2 2 4 2 3" xfId="20261" xr:uid="{00000000-0005-0000-0000-000006280000}"/>
    <cellStyle name="Normal 2 2 2 2 2 4 3" xfId="11043" xr:uid="{00000000-0005-0000-0000-000007280000}"/>
    <cellStyle name="Normal 2 2 2 2 2 4 4" xfId="17195" xr:uid="{00000000-0005-0000-0000-000008280000}"/>
    <cellStyle name="Normal 2 2 2 2 2 5" xfId="6381" xr:uid="{00000000-0005-0000-0000-000009280000}"/>
    <cellStyle name="Normal 2 2 2 2 2 5 2" xfId="12575" xr:uid="{00000000-0005-0000-0000-00000A280000}"/>
    <cellStyle name="Normal 2 2 2 2 2 5 3" xfId="18727" xr:uid="{00000000-0005-0000-0000-00000B280000}"/>
    <cellStyle name="Normal 2 2 2 2 2 6" xfId="9509" xr:uid="{00000000-0005-0000-0000-00000C280000}"/>
    <cellStyle name="Normal 2 2 2 2 2 7" xfId="15661" xr:uid="{00000000-0005-0000-0000-00000D280000}"/>
    <cellStyle name="Normal 2 2 2 2 3" xfId="2459" xr:uid="{00000000-0005-0000-0000-00000E280000}"/>
    <cellStyle name="Normal 2 2 2 2 3 2" xfId="3976" xr:uid="{00000000-0005-0000-0000-00000F280000}"/>
    <cellStyle name="Normal 2 2 2 2 3 2 2" xfId="5601" xr:uid="{00000000-0005-0000-0000-000010280000}"/>
    <cellStyle name="Normal 2 2 2 2 3 2 2 2" xfId="8687" xr:uid="{00000000-0005-0000-0000-000011280000}"/>
    <cellStyle name="Normal 2 2 2 2 3 2 2 2 2" xfId="14880" xr:uid="{00000000-0005-0000-0000-000012280000}"/>
    <cellStyle name="Normal 2 2 2 2 3 2 2 2 3" xfId="21032" xr:uid="{00000000-0005-0000-0000-000013280000}"/>
    <cellStyle name="Normal 2 2 2 2 3 2 2 3" xfId="11814" xr:uid="{00000000-0005-0000-0000-000014280000}"/>
    <cellStyle name="Normal 2 2 2 2 3 2 2 4" xfId="17966" xr:uid="{00000000-0005-0000-0000-000015280000}"/>
    <cellStyle name="Normal 2 2 2 2 3 2 3" xfId="7152" xr:uid="{00000000-0005-0000-0000-000016280000}"/>
    <cellStyle name="Normal 2 2 2 2 3 2 3 2" xfId="13346" xr:uid="{00000000-0005-0000-0000-000017280000}"/>
    <cellStyle name="Normal 2 2 2 2 3 2 3 3" xfId="19498" xr:uid="{00000000-0005-0000-0000-000018280000}"/>
    <cellStyle name="Normal 2 2 2 2 3 2 4" xfId="10280" xr:uid="{00000000-0005-0000-0000-000019280000}"/>
    <cellStyle name="Normal 2 2 2 2 3 2 5" xfId="16432" xr:uid="{00000000-0005-0000-0000-00001A280000}"/>
    <cellStyle name="Normal 2 2 2 2 3 3" xfId="4818" xr:uid="{00000000-0005-0000-0000-00001B280000}"/>
    <cellStyle name="Normal 2 2 2 2 3 3 2" xfId="7918" xr:uid="{00000000-0005-0000-0000-00001C280000}"/>
    <cellStyle name="Normal 2 2 2 2 3 3 2 2" xfId="14111" xr:uid="{00000000-0005-0000-0000-00001D280000}"/>
    <cellStyle name="Normal 2 2 2 2 3 3 2 3" xfId="20263" xr:uid="{00000000-0005-0000-0000-00001E280000}"/>
    <cellStyle name="Normal 2 2 2 2 3 3 3" xfId="11045" xr:uid="{00000000-0005-0000-0000-00001F280000}"/>
    <cellStyle name="Normal 2 2 2 2 3 3 4" xfId="17197" xr:uid="{00000000-0005-0000-0000-000020280000}"/>
    <cellStyle name="Normal 2 2 2 2 3 4" xfId="6383" xr:uid="{00000000-0005-0000-0000-000021280000}"/>
    <cellStyle name="Normal 2 2 2 2 3 4 2" xfId="12577" xr:uid="{00000000-0005-0000-0000-000022280000}"/>
    <cellStyle name="Normal 2 2 2 2 3 4 3" xfId="18729" xr:uid="{00000000-0005-0000-0000-000023280000}"/>
    <cellStyle name="Normal 2 2 2 2 3 5" xfId="9511" xr:uid="{00000000-0005-0000-0000-000024280000}"/>
    <cellStyle name="Normal 2 2 2 2 3 6" xfId="15663" xr:uid="{00000000-0005-0000-0000-000025280000}"/>
    <cellStyle name="Normal 2 2 2 2 4" xfId="2460" xr:uid="{00000000-0005-0000-0000-000026280000}"/>
    <cellStyle name="Normal 2 2 2 2 4 2" xfId="3977" xr:uid="{00000000-0005-0000-0000-000027280000}"/>
    <cellStyle name="Normal 2 2 2 2 4 2 2" xfId="5602" xr:uid="{00000000-0005-0000-0000-000028280000}"/>
    <cellStyle name="Normal 2 2 2 2 4 2 2 2" xfId="8688" xr:uid="{00000000-0005-0000-0000-000029280000}"/>
    <cellStyle name="Normal 2 2 2 2 4 2 2 2 2" xfId="14881" xr:uid="{00000000-0005-0000-0000-00002A280000}"/>
    <cellStyle name="Normal 2 2 2 2 4 2 2 2 3" xfId="21033" xr:uid="{00000000-0005-0000-0000-00002B280000}"/>
    <cellStyle name="Normal 2 2 2 2 4 2 2 3" xfId="11815" xr:uid="{00000000-0005-0000-0000-00002C280000}"/>
    <cellStyle name="Normal 2 2 2 2 4 2 2 4" xfId="17967" xr:uid="{00000000-0005-0000-0000-00002D280000}"/>
    <cellStyle name="Normal 2 2 2 2 4 2 3" xfId="7153" xr:uid="{00000000-0005-0000-0000-00002E280000}"/>
    <cellStyle name="Normal 2 2 2 2 4 2 3 2" xfId="13347" xr:uid="{00000000-0005-0000-0000-00002F280000}"/>
    <cellStyle name="Normal 2 2 2 2 4 2 3 3" xfId="19499" xr:uid="{00000000-0005-0000-0000-000030280000}"/>
    <cellStyle name="Normal 2 2 2 2 4 2 4" xfId="10281" xr:uid="{00000000-0005-0000-0000-000031280000}"/>
    <cellStyle name="Normal 2 2 2 2 4 2 5" xfId="16433" xr:uid="{00000000-0005-0000-0000-000032280000}"/>
    <cellStyle name="Normal 2 2 2 2 4 3" xfId="4819" xr:uid="{00000000-0005-0000-0000-000033280000}"/>
    <cellStyle name="Normal 2 2 2 2 4 3 2" xfId="7919" xr:uid="{00000000-0005-0000-0000-000034280000}"/>
    <cellStyle name="Normal 2 2 2 2 4 3 2 2" xfId="14112" xr:uid="{00000000-0005-0000-0000-000035280000}"/>
    <cellStyle name="Normal 2 2 2 2 4 3 2 3" xfId="20264" xr:uid="{00000000-0005-0000-0000-000036280000}"/>
    <cellStyle name="Normal 2 2 2 2 4 3 3" xfId="11046" xr:uid="{00000000-0005-0000-0000-000037280000}"/>
    <cellStyle name="Normal 2 2 2 2 4 3 4" xfId="17198" xr:uid="{00000000-0005-0000-0000-000038280000}"/>
    <cellStyle name="Normal 2 2 2 2 4 4" xfId="6384" xr:uid="{00000000-0005-0000-0000-000039280000}"/>
    <cellStyle name="Normal 2 2 2 2 4 4 2" xfId="12578" xr:uid="{00000000-0005-0000-0000-00003A280000}"/>
    <cellStyle name="Normal 2 2 2 2 4 4 3" xfId="18730" xr:uid="{00000000-0005-0000-0000-00003B280000}"/>
    <cellStyle name="Normal 2 2 2 2 4 5" xfId="9512" xr:uid="{00000000-0005-0000-0000-00003C280000}"/>
    <cellStyle name="Normal 2 2 2 2 4 6" xfId="15664" xr:uid="{00000000-0005-0000-0000-00003D280000}"/>
    <cellStyle name="Normal 2 2 2 2 5" xfId="2461" xr:uid="{00000000-0005-0000-0000-00003E280000}"/>
    <cellStyle name="Normal 2 2 2 2 5 2" xfId="3978" xr:uid="{00000000-0005-0000-0000-00003F280000}"/>
    <cellStyle name="Normal 2 2 2 2 5 2 2" xfId="5603" xr:uid="{00000000-0005-0000-0000-000040280000}"/>
    <cellStyle name="Normal 2 2 2 2 5 2 2 2" xfId="8689" xr:uid="{00000000-0005-0000-0000-000041280000}"/>
    <cellStyle name="Normal 2 2 2 2 5 2 2 2 2" xfId="14882" xr:uid="{00000000-0005-0000-0000-000042280000}"/>
    <cellStyle name="Normal 2 2 2 2 5 2 2 2 3" xfId="21034" xr:uid="{00000000-0005-0000-0000-000043280000}"/>
    <cellStyle name="Normal 2 2 2 2 5 2 2 3" xfId="11816" xr:uid="{00000000-0005-0000-0000-000044280000}"/>
    <cellStyle name="Normal 2 2 2 2 5 2 2 4" xfId="17968" xr:uid="{00000000-0005-0000-0000-000045280000}"/>
    <cellStyle name="Normal 2 2 2 2 5 2 3" xfId="7154" xr:uid="{00000000-0005-0000-0000-000046280000}"/>
    <cellStyle name="Normal 2 2 2 2 5 2 3 2" xfId="13348" xr:uid="{00000000-0005-0000-0000-000047280000}"/>
    <cellStyle name="Normal 2 2 2 2 5 2 3 3" xfId="19500" xr:uid="{00000000-0005-0000-0000-000048280000}"/>
    <cellStyle name="Normal 2 2 2 2 5 2 4" xfId="10282" xr:uid="{00000000-0005-0000-0000-000049280000}"/>
    <cellStyle name="Normal 2 2 2 2 5 2 5" xfId="16434" xr:uid="{00000000-0005-0000-0000-00004A280000}"/>
    <cellStyle name="Normal 2 2 2 2 5 3" xfId="4820" xr:uid="{00000000-0005-0000-0000-00004B280000}"/>
    <cellStyle name="Normal 2 2 2 2 5 3 2" xfId="7920" xr:uid="{00000000-0005-0000-0000-00004C280000}"/>
    <cellStyle name="Normal 2 2 2 2 5 3 2 2" xfId="14113" xr:uid="{00000000-0005-0000-0000-00004D280000}"/>
    <cellStyle name="Normal 2 2 2 2 5 3 2 3" xfId="20265" xr:uid="{00000000-0005-0000-0000-00004E280000}"/>
    <cellStyle name="Normal 2 2 2 2 5 3 3" xfId="11047" xr:uid="{00000000-0005-0000-0000-00004F280000}"/>
    <cellStyle name="Normal 2 2 2 2 5 3 4" xfId="17199" xr:uid="{00000000-0005-0000-0000-000050280000}"/>
    <cellStyle name="Normal 2 2 2 2 5 4" xfId="6385" xr:uid="{00000000-0005-0000-0000-000051280000}"/>
    <cellStyle name="Normal 2 2 2 2 5 4 2" xfId="12579" xr:uid="{00000000-0005-0000-0000-000052280000}"/>
    <cellStyle name="Normal 2 2 2 2 5 4 3" xfId="18731" xr:uid="{00000000-0005-0000-0000-000053280000}"/>
    <cellStyle name="Normal 2 2 2 2 5 5" xfId="9513" xr:uid="{00000000-0005-0000-0000-000054280000}"/>
    <cellStyle name="Normal 2 2 2 2 5 6" xfId="15665" xr:uid="{00000000-0005-0000-0000-000055280000}"/>
    <cellStyle name="Normal 2 2 2 2 6" xfId="3973" xr:uid="{00000000-0005-0000-0000-000056280000}"/>
    <cellStyle name="Normal 2 2 2 2 6 2" xfId="5598" xr:uid="{00000000-0005-0000-0000-000057280000}"/>
    <cellStyle name="Normal 2 2 2 2 6 2 2" xfId="8684" xr:uid="{00000000-0005-0000-0000-000058280000}"/>
    <cellStyle name="Normal 2 2 2 2 6 2 2 2" xfId="14877" xr:uid="{00000000-0005-0000-0000-000059280000}"/>
    <cellStyle name="Normal 2 2 2 2 6 2 2 3" xfId="21029" xr:uid="{00000000-0005-0000-0000-00005A280000}"/>
    <cellStyle name="Normal 2 2 2 2 6 2 3" xfId="11811" xr:uid="{00000000-0005-0000-0000-00005B280000}"/>
    <cellStyle name="Normal 2 2 2 2 6 2 4" xfId="17963" xr:uid="{00000000-0005-0000-0000-00005C280000}"/>
    <cellStyle name="Normal 2 2 2 2 6 3" xfId="7149" xr:uid="{00000000-0005-0000-0000-00005D280000}"/>
    <cellStyle name="Normal 2 2 2 2 6 3 2" xfId="13343" xr:uid="{00000000-0005-0000-0000-00005E280000}"/>
    <cellStyle name="Normal 2 2 2 2 6 3 3" xfId="19495" xr:uid="{00000000-0005-0000-0000-00005F280000}"/>
    <cellStyle name="Normal 2 2 2 2 6 4" xfId="10277" xr:uid="{00000000-0005-0000-0000-000060280000}"/>
    <cellStyle name="Normal 2 2 2 2 6 5" xfId="16429" xr:uid="{00000000-0005-0000-0000-000061280000}"/>
    <cellStyle name="Normal 2 2 2 2 7" xfId="4815" xr:uid="{00000000-0005-0000-0000-000062280000}"/>
    <cellStyle name="Normal 2 2 2 2 7 2" xfId="7915" xr:uid="{00000000-0005-0000-0000-000063280000}"/>
    <cellStyle name="Normal 2 2 2 2 7 2 2" xfId="14108" xr:uid="{00000000-0005-0000-0000-000064280000}"/>
    <cellStyle name="Normal 2 2 2 2 7 2 3" xfId="20260" xr:uid="{00000000-0005-0000-0000-000065280000}"/>
    <cellStyle name="Normal 2 2 2 2 7 3" xfId="11042" xr:uid="{00000000-0005-0000-0000-000066280000}"/>
    <cellStyle name="Normal 2 2 2 2 7 4" xfId="17194" xr:uid="{00000000-0005-0000-0000-000067280000}"/>
    <cellStyle name="Normal 2 2 2 2 8" xfId="6380" xr:uid="{00000000-0005-0000-0000-000068280000}"/>
    <cellStyle name="Normal 2 2 2 2 8 2" xfId="12574" xr:uid="{00000000-0005-0000-0000-000069280000}"/>
    <cellStyle name="Normal 2 2 2 2 8 3" xfId="18726" xr:uid="{00000000-0005-0000-0000-00006A280000}"/>
    <cellStyle name="Normal 2 2 2 2 9" xfId="9508" xr:uid="{00000000-0005-0000-0000-00006B280000}"/>
    <cellStyle name="Normal 2 2 2 3" xfId="2462" xr:uid="{00000000-0005-0000-0000-00006C280000}"/>
    <cellStyle name="Normal 2 2 2 4" xfId="2463" xr:uid="{00000000-0005-0000-0000-00006D280000}"/>
    <cellStyle name="Normal 2 2 2 4 2" xfId="2464" xr:uid="{00000000-0005-0000-0000-00006E280000}"/>
    <cellStyle name="Normal 2 2 2 5" xfId="2465" xr:uid="{00000000-0005-0000-0000-00006F280000}"/>
    <cellStyle name="Normal 2 2 2 5 2" xfId="2466" xr:uid="{00000000-0005-0000-0000-000070280000}"/>
    <cellStyle name="Normal 2 2 2 6" xfId="2455" xr:uid="{00000000-0005-0000-0000-000071280000}"/>
    <cellStyle name="Normal 2 2 20" xfId="2467" xr:uid="{00000000-0005-0000-0000-000072280000}"/>
    <cellStyle name="Normal 2 2 20 2" xfId="3979" xr:uid="{00000000-0005-0000-0000-000073280000}"/>
    <cellStyle name="Normal 2 2 20 2 2" xfId="5604" xr:uid="{00000000-0005-0000-0000-000074280000}"/>
    <cellStyle name="Normal 2 2 20 2 2 2" xfId="8690" xr:uid="{00000000-0005-0000-0000-000075280000}"/>
    <cellStyle name="Normal 2 2 20 2 2 2 2" xfId="14883" xr:uid="{00000000-0005-0000-0000-000076280000}"/>
    <cellStyle name="Normal 2 2 20 2 2 2 3" xfId="21035" xr:uid="{00000000-0005-0000-0000-000077280000}"/>
    <cellStyle name="Normal 2 2 20 2 2 3" xfId="11817" xr:uid="{00000000-0005-0000-0000-000078280000}"/>
    <cellStyle name="Normal 2 2 20 2 2 4" xfId="17969" xr:uid="{00000000-0005-0000-0000-000079280000}"/>
    <cellStyle name="Normal 2 2 20 2 3" xfId="7155" xr:uid="{00000000-0005-0000-0000-00007A280000}"/>
    <cellStyle name="Normal 2 2 20 2 3 2" xfId="13349" xr:uid="{00000000-0005-0000-0000-00007B280000}"/>
    <cellStyle name="Normal 2 2 20 2 3 3" xfId="19501" xr:uid="{00000000-0005-0000-0000-00007C280000}"/>
    <cellStyle name="Normal 2 2 20 2 4" xfId="10283" xr:uid="{00000000-0005-0000-0000-00007D280000}"/>
    <cellStyle name="Normal 2 2 20 2 5" xfId="16435" xr:uid="{00000000-0005-0000-0000-00007E280000}"/>
    <cellStyle name="Normal 2 2 20 3" xfId="4821" xr:uid="{00000000-0005-0000-0000-00007F280000}"/>
    <cellStyle name="Normal 2 2 20 3 2" xfId="7921" xr:uid="{00000000-0005-0000-0000-000080280000}"/>
    <cellStyle name="Normal 2 2 20 3 2 2" xfId="14114" xr:uid="{00000000-0005-0000-0000-000081280000}"/>
    <cellStyle name="Normal 2 2 20 3 2 3" xfId="20266" xr:uid="{00000000-0005-0000-0000-000082280000}"/>
    <cellStyle name="Normal 2 2 20 3 3" xfId="11048" xr:uid="{00000000-0005-0000-0000-000083280000}"/>
    <cellStyle name="Normal 2 2 20 3 4" xfId="17200" xr:uid="{00000000-0005-0000-0000-000084280000}"/>
    <cellStyle name="Normal 2 2 20 4" xfId="6386" xr:uid="{00000000-0005-0000-0000-000085280000}"/>
    <cellStyle name="Normal 2 2 20 4 2" xfId="12580" xr:uid="{00000000-0005-0000-0000-000086280000}"/>
    <cellStyle name="Normal 2 2 20 4 3" xfId="18732" xr:uid="{00000000-0005-0000-0000-000087280000}"/>
    <cellStyle name="Normal 2 2 20 5" xfId="9514" xr:uid="{00000000-0005-0000-0000-000088280000}"/>
    <cellStyle name="Normal 2 2 20 6" xfId="15666" xr:uid="{00000000-0005-0000-0000-000089280000}"/>
    <cellStyle name="Normal 2 2 21" xfId="2468" xr:uid="{00000000-0005-0000-0000-00008A280000}"/>
    <cellStyle name="Normal 2 2 21 2" xfId="3980" xr:uid="{00000000-0005-0000-0000-00008B280000}"/>
    <cellStyle name="Normal 2 2 21 2 2" xfId="5605" xr:uid="{00000000-0005-0000-0000-00008C280000}"/>
    <cellStyle name="Normal 2 2 21 2 2 2" xfId="8691" xr:uid="{00000000-0005-0000-0000-00008D280000}"/>
    <cellStyle name="Normal 2 2 21 2 2 2 2" xfId="14884" xr:uid="{00000000-0005-0000-0000-00008E280000}"/>
    <cellStyle name="Normal 2 2 21 2 2 2 3" xfId="21036" xr:uid="{00000000-0005-0000-0000-00008F280000}"/>
    <cellStyle name="Normal 2 2 21 2 2 3" xfId="11818" xr:uid="{00000000-0005-0000-0000-000090280000}"/>
    <cellStyle name="Normal 2 2 21 2 2 4" xfId="17970" xr:uid="{00000000-0005-0000-0000-000091280000}"/>
    <cellStyle name="Normal 2 2 21 2 3" xfId="7156" xr:uid="{00000000-0005-0000-0000-000092280000}"/>
    <cellStyle name="Normal 2 2 21 2 3 2" xfId="13350" xr:uid="{00000000-0005-0000-0000-000093280000}"/>
    <cellStyle name="Normal 2 2 21 2 3 3" xfId="19502" xr:uid="{00000000-0005-0000-0000-000094280000}"/>
    <cellStyle name="Normal 2 2 21 2 4" xfId="10284" xr:uid="{00000000-0005-0000-0000-000095280000}"/>
    <cellStyle name="Normal 2 2 21 2 5" xfId="16436" xr:uid="{00000000-0005-0000-0000-000096280000}"/>
    <cellStyle name="Normal 2 2 21 3" xfId="4822" xr:uid="{00000000-0005-0000-0000-000097280000}"/>
    <cellStyle name="Normal 2 2 21 3 2" xfId="7922" xr:uid="{00000000-0005-0000-0000-000098280000}"/>
    <cellStyle name="Normal 2 2 21 3 2 2" xfId="14115" xr:uid="{00000000-0005-0000-0000-000099280000}"/>
    <cellStyle name="Normal 2 2 21 3 2 3" xfId="20267" xr:uid="{00000000-0005-0000-0000-00009A280000}"/>
    <cellStyle name="Normal 2 2 21 3 3" xfId="11049" xr:uid="{00000000-0005-0000-0000-00009B280000}"/>
    <cellStyle name="Normal 2 2 21 3 4" xfId="17201" xr:uid="{00000000-0005-0000-0000-00009C280000}"/>
    <cellStyle name="Normal 2 2 21 4" xfId="6387" xr:uid="{00000000-0005-0000-0000-00009D280000}"/>
    <cellStyle name="Normal 2 2 21 4 2" xfId="12581" xr:uid="{00000000-0005-0000-0000-00009E280000}"/>
    <cellStyle name="Normal 2 2 21 4 3" xfId="18733" xr:uid="{00000000-0005-0000-0000-00009F280000}"/>
    <cellStyle name="Normal 2 2 21 5" xfId="9515" xr:uid="{00000000-0005-0000-0000-0000A0280000}"/>
    <cellStyle name="Normal 2 2 21 6" xfId="15667" xr:uid="{00000000-0005-0000-0000-0000A1280000}"/>
    <cellStyle name="Normal 2 2 22" xfId="2469" xr:uid="{00000000-0005-0000-0000-0000A2280000}"/>
    <cellStyle name="Normal 2 2 22 2" xfId="3981" xr:uid="{00000000-0005-0000-0000-0000A3280000}"/>
    <cellStyle name="Normal 2 2 22 2 2" xfId="5606" xr:uid="{00000000-0005-0000-0000-0000A4280000}"/>
    <cellStyle name="Normal 2 2 22 2 2 2" xfId="8692" xr:uid="{00000000-0005-0000-0000-0000A5280000}"/>
    <cellStyle name="Normal 2 2 22 2 2 2 2" xfId="14885" xr:uid="{00000000-0005-0000-0000-0000A6280000}"/>
    <cellStyle name="Normal 2 2 22 2 2 2 3" xfId="21037" xr:uid="{00000000-0005-0000-0000-0000A7280000}"/>
    <cellStyle name="Normal 2 2 22 2 2 3" xfId="11819" xr:uid="{00000000-0005-0000-0000-0000A8280000}"/>
    <cellStyle name="Normal 2 2 22 2 2 4" xfId="17971" xr:uid="{00000000-0005-0000-0000-0000A9280000}"/>
    <cellStyle name="Normal 2 2 22 2 3" xfId="7157" xr:uid="{00000000-0005-0000-0000-0000AA280000}"/>
    <cellStyle name="Normal 2 2 22 2 3 2" xfId="13351" xr:uid="{00000000-0005-0000-0000-0000AB280000}"/>
    <cellStyle name="Normal 2 2 22 2 3 3" xfId="19503" xr:uid="{00000000-0005-0000-0000-0000AC280000}"/>
    <cellStyle name="Normal 2 2 22 2 4" xfId="10285" xr:uid="{00000000-0005-0000-0000-0000AD280000}"/>
    <cellStyle name="Normal 2 2 22 2 5" xfId="16437" xr:uid="{00000000-0005-0000-0000-0000AE280000}"/>
    <cellStyle name="Normal 2 2 22 3" xfId="4823" xr:uid="{00000000-0005-0000-0000-0000AF280000}"/>
    <cellStyle name="Normal 2 2 22 3 2" xfId="7923" xr:uid="{00000000-0005-0000-0000-0000B0280000}"/>
    <cellStyle name="Normal 2 2 22 3 2 2" xfId="14116" xr:uid="{00000000-0005-0000-0000-0000B1280000}"/>
    <cellStyle name="Normal 2 2 22 3 2 3" xfId="20268" xr:uid="{00000000-0005-0000-0000-0000B2280000}"/>
    <cellStyle name="Normal 2 2 22 3 3" xfId="11050" xr:uid="{00000000-0005-0000-0000-0000B3280000}"/>
    <cellStyle name="Normal 2 2 22 3 4" xfId="17202" xr:uid="{00000000-0005-0000-0000-0000B4280000}"/>
    <cellStyle name="Normal 2 2 22 4" xfId="6388" xr:uid="{00000000-0005-0000-0000-0000B5280000}"/>
    <cellStyle name="Normal 2 2 22 4 2" xfId="12582" xr:uid="{00000000-0005-0000-0000-0000B6280000}"/>
    <cellStyle name="Normal 2 2 22 4 3" xfId="18734" xr:uid="{00000000-0005-0000-0000-0000B7280000}"/>
    <cellStyle name="Normal 2 2 22 5" xfId="9516" xr:uid="{00000000-0005-0000-0000-0000B8280000}"/>
    <cellStyle name="Normal 2 2 22 6" xfId="15668" xr:uid="{00000000-0005-0000-0000-0000B9280000}"/>
    <cellStyle name="Normal 2 2 23" xfId="2470" xr:uid="{00000000-0005-0000-0000-0000BA280000}"/>
    <cellStyle name="Normal 2 2 23 2" xfId="2471" xr:uid="{00000000-0005-0000-0000-0000BB280000}"/>
    <cellStyle name="Normal 2 2 24" xfId="2472" xr:uid="{00000000-0005-0000-0000-0000BC280000}"/>
    <cellStyle name="Normal 2 2 24 2" xfId="2473" xr:uid="{00000000-0005-0000-0000-0000BD280000}"/>
    <cellStyle name="Normal 2 2 25" xfId="9155" xr:uid="{00000000-0005-0000-0000-0000BE280000}"/>
    <cellStyle name="Normal 2 2 26" xfId="21715" xr:uid="{00000000-0005-0000-0000-0000BF280000}"/>
    <cellStyle name="Normal 2 2 27" xfId="21716" xr:uid="{00000000-0005-0000-0000-0000C0280000}"/>
    <cellStyle name="Normal 2 2 28" xfId="21717" xr:uid="{00000000-0005-0000-0000-0000C1280000}"/>
    <cellStyle name="Normal 2 2 29" xfId="21718" xr:uid="{00000000-0005-0000-0000-0000C2280000}"/>
    <cellStyle name="Normal 2 2 3" xfId="2474" xr:uid="{00000000-0005-0000-0000-0000C3280000}"/>
    <cellStyle name="Normal 2 2 3 10" xfId="4824" xr:uid="{00000000-0005-0000-0000-0000C4280000}"/>
    <cellStyle name="Normal 2 2 3 10 2" xfId="7924" xr:uid="{00000000-0005-0000-0000-0000C5280000}"/>
    <cellStyle name="Normal 2 2 3 10 2 2" xfId="14117" xr:uid="{00000000-0005-0000-0000-0000C6280000}"/>
    <cellStyle name="Normal 2 2 3 10 2 3" xfId="20269" xr:uid="{00000000-0005-0000-0000-0000C7280000}"/>
    <cellStyle name="Normal 2 2 3 10 3" xfId="11051" xr:uid="{00000000-0005-0000-0000-0000C8280000}"/>
    <cellStyle name="Normal 2 2 3 10 4" xfId="17203" xr:uid="{00000000-0005-0000-0000-0000C9280000}"/>
    <cellStyle name="Normal 2 2 3 11" xfId="6389" xr:uid="{00000000-0005-0000-0000-0000CA280000}"/>
    <cellStyle name="Normal 2 2 3 11 2" xfId="12583" xr:uid="{00000000-0005-0000-0000-0000CB280000}"/>
    <cellStyle name="Normal 2 2 3 11 3" xfId="18735" xr:uid="{00000000-0005-0000-0000-0000CC280000}"/>
    <cellStyle name="Normal 2 2 3 12" xfId="9517" xr:uid="{00000000-0005-0000-0000-0000CD280000}"/>
    <cellStyle name="Normal 2 2 3 13" xfId="15669" xr:uid="{00000000-0005-0000-0000-0000CE280000}"/>
    <cellStyle name="Normal 2 2 3 2" xfId="2475" xr:uid="{00000000-0005-0000-0000-0000CF280000}"/>
    <cellStyle name="Normal 2 2 3 2 2" xfId="3983" xr:uid="{00000000-0005-0000-0000-0000D0280000}"/>
    <cellStyle name="Normal 2 2 3 2 2 2" xfId="5608" xr:uid="{00000000-0005-0000-0000-0000D1280000}"/>
    <cellStyle name="Normal 2 2 3 2 2 2 2" xfId="8694" xr:uid="{00000000-0005-0000-0000-0000D2280000}"/>
    <cellStyle name="Normal 2 2 3 2 2 2 2 2" xfId="14887" xr:uid="{00000000-0005-0000-0000-0000D3280000}"/>
    <cellStyle name="Normal 2 2 3 2 2 2 2 3" xfId="21039" xr:uid="{00000000-0005-0000-0000-0000D4280000}"/>
    <cellStyle name="Normal 2 2 3 2 2 2 3" xfId="11821" xr:uid="{00000000-0005-0000-0000-0000D5280000}"/>
    <cellStyle name="Normal 2 2 3 2 2 2 4" xfId="17973" xr:uid="{00000000-0005-0000-0000-0000D6280000}"/>
    <cellStyle name="Normal 2 2 3 2 2 3" xfId="7159" xr:uid="{00000000-0005-0000-0000-0000D7280000}"/>
    <cellStyle name="Normal 2 2 3 2 2 3 2" xfId="13353" xr:uid="{00000000-0005-0000-0000-0000D8280000}"/>
    <cellStyle name="Normal 2 2 3 2 2 3 3" xfId="19505" xr:uid="{00000000-0005-0000-0000-0000D9280000}"/>
    <cellStyle name="Normal 2 2 3 2 2 4" xfId="10287" xr:uid="{00000000-0005-0000-0000-0000DA280000}"/>
    <cellStyle name="Normal 2 2 3 2 2 5" xfId="16439" xr:uid="{00000000-0005-0000-0000-0000DB280000}"/>
    <cellStyle name="Normal 2 2 3 2 3" xfId="4825" xr:uid="{00000000-0005-0000-0000-0000DC280000}"/>
    <cellStyle name="Normal 2 2 3 2 3 2" xfId="7925" xr:uid="{00000000-0005-0000-0000-0000DD280000}"/>
    <cellStyle name="Normal 2 2 3 2 3 2 2" xfId="14118" xr:uid="{00000000-0005-0000-0000-0000DE280000}"/>
    <cellStyle name="Normal 2 2 3 2 3 2 3" xfId="20270" xr:uid="{00000000-0005-0000-0000-0000DF280000}"/>
    <cellStyle name="Normal 2 2 3 2 3 3" xfId="11052" xr:uid="{00000000-0005-0000-0000-0000E0280000}"/>
    <cellStyle name="Normal 2 2 3 2 3 4" xfId="17204" xr:uid="{00000000-0005-0000-0000-0000E1280000}"/>
    <cellStyle name="Normal 2 2 3 2 4" xfId="6390" xr:uid="{00000000-0005-0000-0000-0000E2280000}"/>
    <cellStyle name="Normal 2 2 3 2 4 2" xfId="12584" xr:uid="{00000000-0005-0000-0000-0000E3280000}"/>
    <cellStyle name="Normal 2 2 3 2 4 3" xfId="18736" xr:uid="{00000000-0005-0000-0000-0000E4280000}"/>
    <cellStyle name="Normal 2 2 3 2 5" xfId="9518" xr:uid="{00000000-0005-0000-0000-0000E5280000}"/>
    <cellStyle name="Normal 2 2 3 2 6" xfId="15670" xr:uid="{00000000-0005-0000-0000-0000E6280000}"/>
    <cellStyle name="Normal 2 2 3 3" xfId="2476" xr:uid="{00000000-0005-0000-0000-0000E7280000}"/>
    <cellStyle name="Normal 2 2 3 3 2" xfId="3984" xr:uid="{00000000-0005-0000-0000-0000E8280000}"/>
    <cellStyle name="Normal 2 2 3 3 2 2" xfId="5609" xr:uid="{00000000-0005-0000-0000-0000E9280000}"/>
    <cellStyle name="Normal 2 2 3 3 2 2 2" xfId="8695" xr:uid="{00000000-0005-0000-0000-0000EA280000}"/>
    <cellStyle name="Normal 2 2 3 3 2 2 2 2" xfId="14888" xr:uid="{00000000-0005-0000-0000-0000EB280000}"/>
    <cellStyle name="Normal 2 2 3 3 2 2 2 3" xfId="21040" xr:uid="{00000000-0005-0000-0000-0000EC280000}"/>
    <cellStyle name="Normal 2 2 3 3 2 2 3" xfId="11822" xr:uid="{00000000-0005-0000-0000-0000ED280000}"/>
    <cellStyle name="Normal 2 2 3 3 2 2 4" xfId="17974" xr:uid="{00000000-0005-0000-0000-0000EE280000}"/>
    <cellStyle name="Normal 2 2 3 3 2 3" xfId="7160" xr:uid="{00000000-0005-0000-0000-0000EF280000}"/>
    <cellStyle name="Normal 2 2 3 3 2 3 2" xfId="13354" xr:uid="{00000000-0005-0000-0000-0000F0280000}"/>
    <cellStyle name="Normal 2 2 3 3 2 3 3" xfId="19506" xr:uid="{00000000-0005-0000-0000-0000F1280000}"/>
    <cellStyle name="Normal 2 2 3 3 2 4" xfId="10288" xr:uid="{00000000-0005-0000-0000-0000F2280000}"/>
    <cellStyle name="Normal 2 2 3 3 2 5" xfId="16440" xr:uid="{00000000-0005-0000-0000-0000F3280000}"/>
    <cellStyle name="Normal 2 2 3 3 3" xfId="4826" xr:uid="{00000000-0005-0000-0000-0000F4280000}"/>
    <cellStyle name="Normal 2 2 3 3 3 2" xfId="7926" xr:uid="{00000000-0005-0000-0000-0000F5280000}"/>
    <cellStyle name="Normal 2 2 3 3 3 2 2" xfId="14119" xr:uid="{00000000-0005-0000-0000-0000F6280000}"/>
    <cellStyle name="Normal 2 2 3 3 3 2 3" xfId="20271" xr:uid="{00000000-0005-0000-0000-0000F7280000}"/>
    <cellStyle name="Normal 2 2 3 3 3 3" xfId="11053" xr:uid="{00000000-0005-0000-0000-0000F8280000}"/>
    <cellStyle name="Normal 2 2 3 3 3 4" xfId="17205" xr:uid="{00000000-0005-0000-0000-0000F9280000}"/>
    <cellStyle name="Normal 2 2 3 3 4" xfId="6391" xr:uid="{00000000-0005-0000-0000-0000FA280000}"/>
    <cellStyle name="Normal 2 2 3 3 4 2" xfId="12585" xr:uid="{00000000-0005-0000-0000-0000FB280000}"/>
    <cellStyle name="Normal 2 2 3 3 4 3" xfId="18737" xr:uid="{00000000-0005-0000-0000-0000FC280000}"/>
    <cellStyle name="Normal 2 2 3 3 5" xfId="9519" xr:uid="{00000000-0005-0000-0000-0000FD280000}"/>
    <cellStyle name="Normal 2 2 3 3 6" xfId="15671" xr:uid="{00000000-0005-0000-0000-0000FE280000}"/>
    <cellStyle name="Normal 2 2 3 4" xfId="2477" xr:uid="{00000000-0005-0000-0000-0000FF280000}"/>
    <cellStyle name="Normal 2 2 3 4 2" xfId="3985" xr:uid="{00000000-0005-0000-0000-000000290000}"/>
    <cellStyle name="Normal 2 2 3 4 2 2" xfId="5610" xr:uid="{00000000-0005-0000-0000-000001290000}"/>
    <cellStyle name="Normal 2 2 3 4 2 2 2" xfId="8696" xr:uid="{00000000-0005-0000-0000-000002290000}"/>
    <cellStyle name="Normal 2 2 3 4 2 2 2 2" xfId="14889" xr:uid="{00000000-0005-0000-0000-000003290000}"/>
    <cellStyle name="Normal 2 2 3 4 2 2 2 3" xfId="21041" xr:uid="{00000000-0005-0000-0000-000004290000}"/>
    <cellStyle name="Normal 2 2 3 4 2 2 3" xfId="11823" xr:uid="{00000000-0005-0000-0000-000005290000}"/>
    <cellStyle name="Normal 2 2 3 4 2 2 4" xfId="17975" xr:uid="{00000000-0005-0000-0000-000006290000}"/>
    <cellStyle name="Normal 2 2 3 4 2 3" xfId="7161" xr:uid="{00000000-0005-0000-0000-000007290000}"/>
    <cellStyle name="Normal 2 2 3 4 2 3 2" xfId="13355" xr:uid="{00000000-0005-0000-0000-000008290000}"/>
    <cellStyle name="Normal 2 2 3 4 2 3 3" xfId="19507" xr:uid="{00000000-0005-0000-0000-000009290000}"/>
    <cellStyle name="Normal 2 2 3 4 2 4" xfId="10289" xr:uid="{00000000-0005-0000-0000-00000A290000}"/>
    <cellStyle name="Normal 2 2 3 4 2 5" xfId="16441" xr:uid="{00000000-0005-0000-0000-00000B290000}"/>
    <cellStyle name="Normal 2 2 3 4 3" xfId="4827" xr:uid="{00000000-0005-0000-0000-00000C290000}"/>
    <cellStyle name="Normal 2 2 3 4 3 2" xfId="7927" xr:uid="{00000000-0005-0000-0000-00000D290000}"/>
    <cellStyle name="Normal 2 2 3 4 3 2 2" xfId="14120" xr:uid="{00000000-0005-0000-0000-00000E290000}"/>
    <cellStyle name="Normal 2 2 3 4 3 2 3" xfId="20272" xr:uid="{00000000-0005-0000-0000-00000F290000}"/>
    <cellStyle name="Normal 2 2 3 4 3 3" xfId="11054" xr:uid="{00000000-0005-0000-0000-000010290000}"/>
    <cellStyle name="Normal 2 2 3 4 3 4" xfId="17206" xr:uid="{00000000-0005-0000-0000-000011290000}"/>
    <cellStyle name="Normal 2 2 3 4 4" xfId="6392" xr:uid="{00000000-0005-0000-0000-000012290000}"/>
    <cellStyle name="Normal 2 2 3 4 4 2" xfId="12586" xr:uid="{00000000-0005-0000-0000-000013290000}"/>
    <cellStyle name="Normal 2 2 3 4 4 3" xfId="18738" xr:uid="{00000000-0005-0000-0000-000014290000}"/>
    <cellStyle name="Normal 2 2 3 4 5" xfId="9520" xr:uid="{00000000-0005-0000-0000-000015290000}"/>
    <cellStyle name="Normal 2 2 3 4 6" xfId="15672" xr:uid="{00000000-0005-0000-0000-000016290000}"/>
    <cellStyle name="Normal 2 2 3 5" xfId="2478" xr:uid="{00000000-0005-0000-0000-000017290000}"/>
    <cellStyle name="Normal 2 2 3 5 2" xfId="3986" xr:uid="{00000000-0005-0000-0000-000018290000}"/>
    <cellStyle name="Normal 2 2 3 5 2 2" xfId="5611" xr:uid="{00000000-0005-0000-0000-000019290000}"/>
    <cellStyle name="Normal 2 2 3 5 2 2 2" xfId="8697" xr:uid="{00000000-0005-0000-0000-00001A290000}"/>
    <cellStyle name="Normal 2 2 3 5 2 2 2 2" xfId="14890" xr:uid="{00000000-0005-0000-0000-00001B290000}"/>
    <cellStyle name="Normal 2 2 3 5 2 2 2 3" xfId="21042" xr:uid="{00000000-0005-0000-0000-00001C290000}"/>
    <cellStyle name="Normal 2 2 3 5 2 2 3" xfId="11824" xr:uid="{00000000-0005-0000-0000-00001D290000}"/>
    <cellStyle name="Normal 2 2 3 5 2 2 4" xfId="17976" xr:uid="{00000000-0005-0000-0000-00001E290000}"/>
    <cellStyle name="Normal 2 2 3 5 2 3" xfId="7162" xr:uid="{00000000-0005-0000-0000-00001F290000}"/>
    <cellStyle name="Normal 2 2 3 5 2 3 2" xfId="13356" xr:uid="{00000000-0005-0000-0000-000020290000}"/>
    <cellStyle name="Normal 2 2 3 5 2 3 3" xfId="19508" xr:uid="{00000000-0005-0000-0000-000021290000}"/>
    <cellStyle name="Normal 2 2 3 5 2 4" xfId="10290" xr:uid="{00000000-0005-0000-0000-000022290000}"/>
    <cellStyle name="Normal 2 2 3 5 2 5" xfId="16442" xr:uid="{00000000-0005-0000-0000-000023290000}"/>
    <cellStyle name="Normal 2 2 3 5 3" xfId="4828" xr:uid="{00000000-0005-0000-0000-000024290000}"/>
    <cellStyle name="Normal 2 2 3 5 3 2" xfId="7928" xr:uid="{00000000-0005-0000-0000-000025290000}"/>
    <cellStyle name="Normal 2 2 3 5 3 2 2" xfId="14121" xr:uid="{00000000-0005-0000-0000-000026290000}"/>
    <cellStyle name="Normal 2 2 3 5 3 2 3" xfId="20273" xr:uid="{00000000-0005-0000-0000-000027290000}"/>
    <cellStyle name="Normal 2 2 3 5 3 3" xfId="11055" xr:uid="{00000000-0005-0000-0000-000028290000}"/>
    <cellStyle name="Normal 2 2 3 5 3 4" xfId="17207" xr:uid="{00000000-0005-0000-0000-000029290000}"/>
    <cellStyle name="Normal 2 2 3 5 4" xfId="6393" xr:uid="{00000000-0005-0000-0000-00002A290000}"/>
    <cellStyle name="Normal 2 2 3 5 4 2" xfId="12587" xr:uid="{00000000-0005-0000-0000-00002B290000}"/>
    <cellStyle name="Normal 2 2 3 5 4 3" xfId="18739" xr:uid="{00000000-0005-0000-0000-00002C290000}"/>
    <cellStyle name="Normal 2 2 3 5 5" xfId="9521" xr:uid="{00000000-0005-0000-0000-00002D290000}"/>
    <cellStyle name="Normal 2 2 3 5 6" xfId="15673" xr:uid="{00000000-0005-0000-0000-00002E290000}"/>
    <cellStyle name="Normal 2 2 3 6" xfId="2479" xr:uid="{00000000-0005-0000-0000-00002F290000}"/>
    <cellStyle name="Normal 2 2 3 6 2" xfId="3987" xr:uid="{00000000-0005-0000-0000-000030290000}"/>
    <cellStyle name="Normal 2 2 3 6 2 2" xfId="5612" xr:uid="{00000000-0005-0000-0000-000031290000}"/>
    <cellStyle name="Normal 2 2 3 6 2 2 2" xfId="8698" xr:uid="{00000000-0005-0000-0000-000032290000}"/>
    <cellStyle name="Normal 2 2 3 6 2 2 2 2" xfId="14891" xr:uid="{00000000-0005-0000-0000-000033290000}"/>
    <cellStyle name="Normal 2 2 3 6 2 2 2 3" xfId="21043" xr:uid="{00000000-0005-0000-0000-000034290000}"/>
    <cellStyle name="Normal 2 2 3 6 2 2 3" xfId="11825" xr:uid="{00000000-0005-0000-0000-000035290000}"/>
    <cellStyle name="Normal 2 2 3 6 2 2 4" xfId="17977" xr:uid="{00000000-0005-0000-0000-000036290000}"/>
    <cellStyle name="Normal 2 2 3 6 2 3" xfId="7163" xr:uid="{00000000-0005-0000-0000-000037290000}"/>
    <cellStyle name="Normal 2 2 3 6 2 3 2" xfId="13357" xr:uid="{00000000-0005-0000-0000-000038290000}"/>
    <cellStyle name="Normal 2 2 3 6 2 3 3" xfId="19509" xr:uid="{00000000-0005-0000-0000-000039290000}"/>
    <cellStyle name="Normal 2 2 3 6 2 4" xfId="10291" xr:uid="{00000000-0005-0000-0000-00003A290000}"/>
    <cellStyle name="Normal 2 2 3 6 2 5" xfId="16443" xr:uid="{00000000-0005-0000-0000-00003B290000}"/>
    <cellStyle name="Normal 2 2 3 6 3" xfId="4829" xr:uid="{00000000-0005-0000-0000-00003C290000}"/>
    <cellStyle name="Normal 2 2 3 6 3 2" xfId="7929" xr:uid="{00000000-0005-0000-0000-00003D290000}"/>
    <cellStyle name="Normal 2 2 3 6 3 2 2" xfId="14122" xr:uid="{00000000-0005-0000-0000-00003E290000}"/>
    <cellStyle name="Normal 2 2 3 6 3 2 3" xfId="20274" xr:uid="{00000000-0005-0000-0000-00003F290000}"/>
    <cellStyle name="Normal 2 2 3 6 3 3" xfId="11056" xr:uid="{00000000-0005-0000-0000-000040290000}"/>
    <cellStyle name="Normal 2 2 3 6 3 4" xfId="17208" xr:uid="{00000000-0005-0000-0000-000041290000}"/>
    <cellStyle name="Normal 2 2 3 6 4" xfId="6394" xr:uid="{00000000-0005-0000-0000-000042290000}"/>
    <cellStyle name="Normal 2 2 3 6 4 2" xfId="12588" xr:uid="{00000000-0005-0000-0000-000043290000}"/>
    <cellStyle name="Normal 2 2 3 6 4 3" xfId="18740" xr:uid="{00000000-0005-0000-0000-000044290000}"/>
    <cellStyle name="Normal 2 2 3 6 5" xfId="9522" xr:uid="{00000000-0005-0000-0000-000045290000}"/>
    <cellStyle name="Normal 2 2 3 6 6" xfId="15674" xr:uid="{00000000-0005-0000-0000-000046290000}"/>
    <cellStyle name="Normal 2 2 3 7" xfId="2480" xr:uid="{00000000-0005-0000-0000-000047290000}"/>
    <cellStyle name="Normal 2 2 3 7 2" xfId="2481" xr:uid="{00000000-0005-0000-0000-000048290000}"/>
    <cellStyle name="Normal 2 2 3 8" xfId="2482" xr:uid="{00000000-0005-0000-0000-000049290000}"/>
    <cellStyle name="Normal 2 2 3 8 2" xfId="2483" xr:uid="{00000000-0005-0000-0000-00004A290000}"/>
    <cellStyle name="Normal 2 2 3 9" xfId="3982" xr:uid="{00000000-0005-0000-0000-00004B290000}"/>
    <cellStyle name="Normal 2 2 3 9 2" xfId="5607" xr:uid="{00000000-0005-0000-0000-00004C290000}"/>
    <cellStyle name="Normal 2 2 3 9 2 2" xfId="8693" xr:uid="{00000000-0005-0000-0000-00004D290000}"/>
    <cellStyle name="Normal 2 2 3 9 2 2 2" xfId="14886" xr:uid="{00000000-0005-0000-0000-00004E290000}"/>
    <cellStyle name="Normal 2 2 3 9 2 2 3" xfId="21038" xr:uid="{00000000-0005-0000-0000-00004F290000}"/>
    <cellStyle name="Normal 2 2 3 9 2 3" xfId="11820" xr:uid="{00000000-0005-0000-0000-000050290000}"/>
    <cellStyle name="Normal 2 2 3 9 2 4" xfId="17972" xr:uid="{00000000-0005-0000-0000-000051290000}"/>
    <cellStyle name="Normal 2 2 3 9 3" xfId="7158" xr:uid="{00000000-0005-0000-0000-000052290000}"/>
    <cellStyle name="Normal 2 2 3 9 3 2" xfId="13352" xr:uid="{00000000-0005-0000-0000-000053290000}"/>
    <cellStyle name="Normal 2 2 3 9 3 3" xfId="19504" xr:uid="{00000000-0005-0000-0000-000054290000}"/>
    <cellStyle name="Normal 2 2 3 9 4" xfId="10286" xr:uid="{00000000-0005-0000-0000-000055290000}"/>
    <cellStyle name="Normal 2 2 3 9 5" xfId="16438" xr:uid="{00000000-0005-0000-0000-000056290000}"/>
    <cellStyle name="Normal 2 2 4" xfId="2484" xr:uid="{00000000-0005-0000-0000-000057290000}"/>
    <cellStyle name="Normal 2 2 4 2" xfId="2485" xr:uid="{00000000-0005-0000-0000-000058290000}"/>
    <cellStyle name="Normal 2 2 4 2 2" xfId="3989" xr:uid="{00000000-0005-0000-0000-000059290000}"/>
    <cellStyle name="Normal 2 2 4 2 2 2" xfId="5614" xr:uid="{00000000-0005-0000-0000-00005A290000}"/>
    <cellStyle name="Normal 2 2 4 2 2 2 2" xfId="8700" xr:uid="{00000000-0005-0000-0000-00005B290000}"/>
    <cellStyle name="Normal 2 2 4 2 2 2 2 2" xfId="14893" xr:uid="{00000000-0005-0000-0000-00005C290000}"/>
    <cellStyle name="Normal 2 2 4 2 2 2 2 3" xfId="21045" xr:uid="{00000000-0005-0000-0000-00005D290000}"/>
    <cellStyle name="Normal 2 2 4 2 2 2 3" xfId="11827" xr:uid="{00000000-0005-0000-0000-00005E290000}"/>
    <cellStyle name="Normal 2 2 4 2 2 2 4" xfId="17979" xr:uid="{00000000-0005-0000-0000-00005F290000}"/>
    <cellStyle name="Normal 2 2 4 2 2 3" xfId="7165" xr:uid="{00000000-0005-0000-0000-000060290000}"/>
    <cellStyle name="Normal 2 2 4 2 2 3 2" xfId="13359" xr:uid="{00000000-0005-0000-0000-000061290000}"/>
    <cellStyle name="Normal 2 2 4 2 2 3 3" xfId="19511" xr:uid="{00000000-0005-0000-0000-000062290000}"/>
    <cellStyle name="Normal 2 2 4 2 2 4" xfId="10293" xr:uid="{00000000-0005-0000-0000-000063290000}"/>
    <cellStyle name="Normal 2 2 4 2 2 5" xfId="16445" xr:uid="{00000000-0005-0000-0000-000064290000}"/>
    <cellStyle name="Normal 2 2 4 2 3" xfId="4831" xr:uid="{00000000-0005-0000-0000-000065290000}"/>
    <cellStyle name="Normal 2 2 4 2 3 2" xfId="7931" xr:uid="{00000000-0005-0000-0000-000066290000}"/>
    <cellStyle name="Normal 2 2 4 2 3 2 2" xfId="14124" xr:uid="{00000000-0005-0000-0000-000067290000}"/>
    <cellStyle name="Normal 2 2 4 2 3 2 3" xfId="20276" xr:uid="{00000000-0005-0000-0000-000068290000}"/>
    <cellStyle name="Normal 2 2 4 2 3 3" xfId="11058" xr:uid="{00000000-0005-0000-0000-000069290000}"/>
    <cellStyle name="Normal 2 2 4 2 3 4" xfId="17210" xr:uid="{00000000-0005-0000-0000-00006A290000}"/>
    <cellStyle name="Normal 2 2 4 2 4" xfId="6396" xr:uid="{00000000-0005-0000-0000-00006B290000}"/>
    <cellStyle name="Normal 2 2 4 2 4 2" xfId="12590" xr:uid="{00000000-0005-0000-0000-00006C290000}"/>
    <cellStyle name="Normal 2 2 4 2 4 3" xfId="18742" xr:uid="{00000000-0005-0000-0000-00006D290000}"/>
    <cellStyle name="Normal 2 2 4 2 5" xfId="9524" xr:uid="{00000000-0005-0000-0000-00006E290000}"/>
    <cellStyle name="Normal 2 2 4 2 6" xfId="15676" xr:uid="{00000000-0005-0000-0000-00006F290000}"/>
    <cellStyle name="Normal 2 2 4 3" xfId="2486" xr:uid="{00000000-0005-0000-0000-000070290000}"/>
    <cellStyle name="Normal 2 2 4 3 2" xfId="2487" xr:uid="{00000000-0005-0000-0000-000071290000}"/>
    <cellStyle name="Normal 2 2 4 4" xfId="2488" xr:uid="{00000000-0005-0000-0000-000072290000}"/>
    <cellStyle name="Normal 2 2 4 4 2" xfId="2489" xr:uid="{00000000-0005-0000-0000-000073290000}"/>
    <cellStyle name="Normal 2 2 4 5" xfId="3988" xr:uid="{00000000-0005-0000-0000-000074290000}"/>
    <cellStyle name="Normal 2 2 4 5 2" xfId="5613" xr:uid="{00000000-0005-0000-0000-000075290000}"/>
    <cellStyle name="Normal 2 2 4 5 2 2" xfId="8699" xr:uid="{00000000-0005-0000-0000-000076290000}"/>
    <cellStyle name="Normal 2 2 4 5 2 2 2" xfId="14892" xr:uid="{00000000-0005-0000-0000-000077290000}"/>
    <cellStyle name="Normal 2 2 4 5 2 2 3" xfId="21044" xr:uid="{00000000-0005-0000-0000-000078290000}"/>
    <cellStyle name="Normal 2 2 4 5 2 3" xfId="11826" xr:uid="{00000000-0005-0000-0000-000079290000}"/>
    <cellStyle name="Normal 2 2 4 5 2 4" xfId="17978" xr:uid="{00000000-0005-0000-0000-00007A290000}"/>
    <cellStyle name="Normal 2 2 4 5 3" xfId="7164" xr:uid="{00000000-0005-0000-0000-00007B290000}"/>
    <cellStyle name="Normal 2 2 4 5 3 2" xfId="13358" xr:uid="{00000000-0005-0000-0000-00007C290000}"/>
    <cellStyle name="Normal 2 2 4 5 3 3" xfId="19510" xr:uid="{00000000-0005-0000-0000-00007D290000}"/>
    <cellStyle name="Normal 2 2 4 5 4" xfId="10292" xr:uid="{00000000-0005-0000-0000-00007E290000}"/>
    <cellStyle name="Normal 2 2 4 5 5" xfId="16444" xr:uid="{00000000-0005-0000-0000-00007F290000}"/>
    <cellStyle name="Normal 2 2 4 6" xfId="4830" xr:uid="{00000000-0005-0000-0000-000080290000}"/>
    <cellStyle name="Normal 2 2 4 6 2" xfId="7930" xr:uid="{00000000-0005-0000-0000-000081290000}"/>
    <cellStyle name="Normal 2 2 4 6 2 2" xfId="14123" xr:uid="{00000000-0005-0000-0000-000082290000}"/>
    <cellStyle name="Normal 2 2 4 6 2 3" xfId="20275" xr:uid="{00000000-0005-0000-0000-000083290000}"/>
    <cellStyle name="Normal 2 2 4 6 3" xfId="11057" xr:uid="{00000000-0005-0000-0000-000084290000}"/>
    <cellStyle name="Normal 2 2 4 6 4" xfId="17209" xr:uid="{00000000-0005-0000-0000-000085290000}"/>
    <cellStyle name="Normal 2 2 4 7" xfId="6395" xr:uid="{00000000-0005-0000-0000-000086290000}"/>
    <cellStyle name="Normal 2 2 4 7 2" xfId="12589" xr:uid="{00000000-0005-0000-0000-000087290000}"/>
    <cellStyle name="Normal 2 2 4 7 3" xfId="18741" xr:uid="{00000000-0005-0000-0000-000088290000}"/>
    <cellStyle name="Normal 2 2 4 8" xfId="9523" xr:uid="{00000000-0005-0000-0000-000089290000}"/>
    <cellStyle name="Normal 2 2 4 9" xfId="15675" xr:uid="{00000000-0005-0000-0000-00008A290000}"/>
    <cellStyle name="Normal 2 2 5" xfId="2490" xr:uid="{00000000-0005-0000-0000-00008B290000}"/>
    <cellStyle name="Normal 2 2 5 2" xfId="2491" xr:uid="{00000000-0005-0000-0000-00008C290000}"/>
    <cellStyle name="Normal 2 2 5 2 2" xfId="3991" xr:uid="{00000000-0005-0000-0000-00008D290000}"/>
    <cellStyle name="Normal 2 2 5 2 2 2" xfId="5616" xr:uid="{00000000-0005-0000-0000-00008E290000}"/>
    <cellStyle name="Normal 2 2 5 2 2 2 2" xfId="8702" xr:uid="{00000000-0005-0000-0000-00008F290000}"/>
    <cellStyle name="Normal 2 2 5 2 2 2 2 2" xfId="14895" xr:uid="{00000000-0005-0000-0000-000090290000}"/>
    <cellStyle name="Normal 2 2 5 2 2 2 2 3" xfId="21047" xr:uid="{00000000-0005-0000-0000-000091290000}"/>
    <cellStyle name="Normal 2 2 5 2 2 2 3" xfId="11829" xr:uid="{00000000-0005-0000-0000-000092290000}"/>
    <cellStyle name="Normal 2 2 5 2 2 2 4" xfId="17981" xr:uid="{00000000-0005-0000-0000-000093290000}"/>
    <cellStyle name="Normal 2 2 5 2 2 3" xfId="7167" xr:uid="{00000000-0005-0000-0000-000094290000}"/>
    <cellStyle name="Normal 2 2 5 2 2 3 2" xfId="13361" xr:uid="{00000000-0005-0000-0000-000095290000}"/>
    <cellStyle name="Normal 2 2 5 2 2 3 3" xfId="19513" xr:uid="{00000000-0005-0000-0000-000096290000}"/>
    <cellStyle name="Normal 2 2 5 2 2 4" xfId="10295" xr:uid="{00000000-0005-0000-0000-000097290000}"/>
    <cellStyle name="Normal 2 2 5 2 2 5" xfId="16447" xr:uid="{00000000-0005-0000-0000-000098290000}"/>
    <cellStyle name="Normal 2 2 5 2 3" xfId="4833" xr:uid="{00000000-0005-0000-0000-000099290000}"/>
    <cellStyle name="Normal 2 2 5 2 3 2" xfId="7933" xr:uid="{00000000-0005-0000-0000-00009A290000}"/>
    <cellStyle name="Normal 2 2 5 2 3 2 2" xfId="14126" xr:uid="{00000000-0005-0000-0000-00009B290000}"/>
    <cellStyle name="Normal 2 2 5 2 3 2 3" xfId="20278" xr:uid="{00000000-0005-0000-0000-00009C290000}"/>
    <cellStyle name="Normal 2 2 5 2 3 3" xfId="11060" xr:uid="{00000000-0005-0000-0000-00009D290000}"/>
    <cellStyle name="Normal 2 2 5 2 3 4" xfId="17212" xr:uid="{00000000-0005-0000-0000-00009E290000}"/>
    <cellStyle name="Normal 2 2 5 2 4" xfId="6398" xr:uid="{00000000-0005-0000-0000-00009F290000}"/>
    <cellStyle name="Normal 2 2 5 2 4 2" xfId="12592" xr:uid="{00000000-0005-0000-0000-0000A0290000}"/>
    <cellStyle name="Normal 2 2 5 2 4 3" xfId="18744" xr:uid="{00000000-0005-0000-0000-0000A1290000}"/>
    <cellStyle name="Normal 2 2 5 2 5" xfId="9526" xr:uid="{00000000-0005-0000-0000-0000A2290000}"/>
    <cellStyle name="Normal 2 2 5 2 6" xfId="15678" xr:uid="{00000000-0005-0000-0000-0000A3290000}"/>
    <cellStyle name="Normal 2 2 5 3" xfId="2492" xr:uid="{00000000-0005-0000-0000-0000A4290000}"/>
    <cellStyle name="Normal 2 2 5 4" xfId="3990" xr:uid="{00000000-0005-0000-0000-0000A5290000}"/>
    <cellStyle name="Normal 2 2 5 4 2" xfId="5615" xr:uid="{00000000-0005-0000-0000-0000A6290000}"/>
    <cellStyle name="Normal 2 2 5 4 2 2" xfId="8701" xr:uid="{00000000-0005-0000-0000-0000A7290000}"/>
    <cellStyle name="Normal 2 2 5 4 2 2 2" xfId="14894" xr:uid="{00000000-0005-0000-0000-0000A8290000}"/>
    <cellStyle name="Normal 2 2 5 4 2 2 3" xfId="21046" xr:uid="{00000000-0005-0000-0000-0000A9290000}"/>
    <cellStyle name="Normal 2 2 5 4 2 3" xfId="11828" xr:uid="{00000000-0005-0000-0000-0000AA290000}"/>
    <cellStyle name="Normal 2 2 5 4 2 4" xfId="17980" xr:uid="{00000000-0005-0000-0000-0000AB290000}"/>
    <cellStyle name="Normal 2 2 5 4 3" xfId="7166" xr:uid="{00000000-0005-0000-0000-0000AC290000}"/>
    <cellStyle name="Normal 2 2 5 4 3 2" xfId="13360" xr:uid="{00000000-0005-0000-0000-0000AD290000}"/>
    <cellStyle name="Normal 2 2 5 4 3 3" xfId="19512" xr:uid="{00000000-0005-0000-0000-0000AE290000}"/>
    <cellStyle name="Normal 2 2 5 4 4" xfId="10294" xr:uid="{00000000-0005-0000-0000-0000AF290000}"/>
    <cellStyle name="Normal 2 2 5 4 5" xfId="16446" xr:uid="{00000000-0005-0000-0000-0000B0290000}"/>
    <cellStyle name="Normal 2 2 5 5" xfId="4832" xr:uid="{00000000-0005-0000-0000-0000B1290000}"/>
    <cellStyle name="Normal 2 2 5 5 2" xfId="7932" xr:uid="{00000000-0005-0000-0000-0000B2290000}"/>
    <cellStyle name="Normal 2 2 5 5 2 2" xfId="14125" xr:uid="{00000000-0005-0000-0000-0000B3290000}"/>
    <cellStyle name="Normal 2 2 5 5 2 3" xfId="20277" xr:uid="{00000000-0005-0000-0000-0000B4290000}"/>
    <cellStyle name="Normal 2 2 5 5 3" xfId="11059" xr:uid="{00000000-0005-0000-0000-0000B5290000}"/>
    <cellStyle name="Normal 2 2 5 5 4" xfId="17211" xr:uid="{00000000-0005-0000-0000-0000B6290000}"/>
    <cellStyle name="Normal 2 2 5 6" xfId="6397" xr:uid="{00000000-0005-0000-0000-0000B7290000}"/>
    <cellStyle name="Normal 2 2 5 6 2" xfId="12591" xr:uid="{00000000-0005-0000-0000-0000B8290000}"/>
    <cellStyle name="Normal 2 2 5 6 3" xfId="18743" xr:uid="{00000000-0005-0000-0000-0000B9290000}"/>
    <cellStyle name="Normal 2 2 5 7" xfId="9525" xr:uid="{00000000-0005-0000-0000-0000BA290000}"/>
    <cellStyle name="Normal 2 2 5 8" xfId="15677" xr:uid="{00000000-0005-0000-0000-0000BB290000}"/>
    <cellStyle name="Normal 2 2 6" xfId="2493" xr:uid="{00000000-0005-0000-0000-0000BC290000}"/>
    <cellStyle name="Normal 2 2 6 2" xfId="3992" xr:uid="{00000000-0005-0000-0000-0000BD290000}"/>
    <cellStyle name="Normal 2 2 6 2 2" xfId="5617" xr:uid="{00000000-0005-0000-0000-0000BE290000}"/>
    <cellStyle name="Normal 2 2 6 2 2 2" xfId="8703" xr:uid="{00000000-0005-0000-0000-0000BF290000}"/>
    <cellStyle name="Normal 2 2 6 2 2 2 2" xfId="14896" xr:uid="{00000000-0005-0000-0000-0000C0290000}"/>
    <cellStyle name="Normal 2 2 6 2 2 2 3" xfId="21048" xr:uid="{00000000-0005-0000-0000-0000C1290000}"/>
    <cellStyle name="Normal 2 2 6 2 2 3" xfId="11830" xr:uid="{00000000-0005-0000-0000-0000C2290000}"/>
    <cellStyle name="Normal 2 2 6 2 2 4" xfId="17982" xr:uid="{00000000-0005-0000-0000-0000C3290000}"/>
    <cellStyle name="Normal 2 2 6 2 3" xfId="7168" xr:uid="{00000000-0005-0000-0000-0000C4290000}"/>
    <cellStyle name="Normal 2 2 6 2 3 2" xfId="13362" xr:uid="{00000000-0005-0000-0000-0000C5290000}"/>
    <cellStyle name="Normal 2 2 6 2 3 3" xfId="19514" xr:uid="{00000000-0005-0000-0000-0000C6290000}"/>
    <cellStyle name="Normal 2 2 6 2 4" xfId="10296" xr:uid="{00000000-0005-0000-0000-0000C7290000}"/>
    <cellStyle name="Normal 2 2 6 2 5" xfId="16448" xr:uid="{00000000-0005-0000-0000-0000C8290000}"/>
    <cellStyle name="Normal 2 2 6 3" xfId="4834" xr:uid="{00000000-0005-0000-0000-0000C9290000}"/>
    <cellStyle name="Normal 2 2 6 3 2" xfId="7934" xr:uid="{00000000-0005-0000-0000-0000CA290000}"/>
    <cellStyle name="Normal 2 2 6 3 2 2" xfId="14127" xr:uid="{00000000-0005-0000-0000-0000CB290000}"/>
    <cellStyle name="Normal 2 2 6 3 2 3" xfId="20279" xr:uid="{00000000-0005-0000-0000-0000CC290000}"/>
    <cellStyle name="Normal 2 2 6 3 3" xfId="11061" xr:uid="{00000000-0005-0000-0000-0000CD290000}"/>
    <cellStyle name="Normal 2 2 6 3 4" xfId="17213" xr:uid="{00000000-0005-0000-0000-0000CE290000}"/>
    <cellStyle name="Normal 2 2 6 4" xfId="6399" xr:uid="{00000000-0005-0000-0000-0000CF290000}"/>
    <cellStyle name="Normal 2 2 6 4 2" xfId="12593" xr:uid="{00000000-0005-0000-0000-0000D0290000}"/>
    <cellStyle name="Normal 2 2 6 4 3" xfId="18745" xr:uid="{00000000-0005-0000-0000-0000D1290000}"/>
    <cellStyle name="Normal 2 2 6 5" xfId="9527" xr:uid="{00000000-0005-0000-0000-0000D2290000}"/>
    <cellStyle name="Normal 2 2 6 6" xfId="15679" xr:uid="{00000000-0005-0000-0000-0000D3290000}"/>
    <cellStyle name="Normal 2 2 7" xfId="2494" xr:uid="{00000000-0005-0000-0000-0000D4290000}"/>
    <cellStyle name="Normal 2 2 7 2" xfId="3993" xr:uid="{00000000-0005-0000-0000-0000D5290000}"/>
    <cellStyle name="Normal 2 2 7 2 2" xfId="5618" xr:uid="{00000000-0005-0000-0000-0000D6290000}"/>
    <cellStyle name="Normal 2 2 7 2 2 2" xfId="8704" xr:uid="{00000000-0005-0000-0000-0000D7290000}"/>
    <cellStyle name="Normal 2 2 7 2 2 2 2" xfId="14897" xr:uid="{00000000-0005-0000-0000-0000D8290000}"/>
    <cellStyle name="Normal 2 2 7 2 2 2 3" xfId="21049" xr:uid="{00000000-0005-0000-0000-0000D9290000}"/>
    <cellStyle name="Normal 2 2 7 2 2 3" xfId="11831" xr:uid="{00000000-0005-0000-0000-0000DA290000}"/>
    <cellStyle name="Normal 2 2 7 2 2 4" xfId="17983" xr:uid="{00000000-0005-0000-0000-0000DB290000}"/>
    <cellStyle name="Normal 2 2 7 2 3" xfId="7169" xr:uid="{00000000-0005-0000-0000-0000DC290000}"/>
    <cellStyle name="Normal 2 2 7 2 3 2" xfId="13363" xr:uid="{00000000-0005-0000-0000-0000DD290000}"/>
    <cellStyle name="Normal 2 2 7 2 3 3" xfId="19515" xr:uid="{00000000-0005-0000-0000-0000DE290000}"/>
    <cellStyle name="Normal 2 2 7 2 4" xfId="10297" xr:uid="{00000000-0005-0000-0000-0000DF290000}"/>
    <cellStyle name="Normal 2 2 7 2 5" xfId="16449" xr:uid="{00000000-0005-0000-0000-0000E0290000}"/>
    <cellStyle name="Normal 2 2 7 3" xfId="4835" xr:uid="{00000000-0005-0000-0000-0000E1290000}"/>
    <cellStyle name="Normal 2 2 7 3 2" xfId="7935" xr:uid="{00000000-0005-0000-0000-0000E2290000}"/>
    <cellStyle name="Normal 2 2 7 3 2 2" xfId="14128" xr:uid="{00000000-0005-0000-0000-0000E3290000}"/>
    <cellStyle name="Normal 2 2 7 3 2 3" xfId="20280" xr:uid="{00000000-0005-0000-0000-0000E4290000}"/>
    <cellStyle name="Normal 2 2 7 3 3" xfId="11062" xr:uid="{00000000-0005-0000-0000-0000E5290000}"/>
    <cellStyle name="Normal 2 2 7 3 4" xfId="17214" xr:uid="{00000000-0005-0000-0000-0000E6290000}"/>
    <cellStyle name="Normal 2 2 7 4" xfId="6400" xr:uid="{00000000-0005-0000-0000-0000E7290000}"/>
    <cellStyle name="Normal 2 2 7 4 2" xfId="12594" xr:uid="{00000000-0005-0000-0000-0000E8290000}"/>
    <cellStyle name="Normal 2 2 7 4 3" xfId="18746" xr:uid="{00000000-0005-0000-0000-0000E9290000}"/>
    <cellStyle name="Normal 2 2 7 5" xfId="9528" xr:uid="{00000000-0005-0000-0000-0000EA290000}"/>
    <cellStyle name="Normal 2 2 7 6" xfId="15680" xr:uid="{00000000-0005-0000-0000-0000EB290000}"/>
    <cellStyle name="Normal 2 2 8" xfId="2495" xr:uid="{00000000-0005-0000-0000-0000EC290000}"/>
    <cellStyle name="Normal 2 2 8 2" xfId="3994" xr:uid="{00000000-0005-0000-0000-0000ED290000}"/>
    <cellStyle name="Normal 2 2 8 2 2" xfId="5619" xr:uid="{00000000-0005-0000-0000-0000EE290000}"/>
    <cellStyle name="Normal 2 2 8 2 2 2" xfId="8705" xr:uid="{00000000-0005-0000-0000-0000EF290000}"/>
    <cellStyle name="Normal 2 2 8 2 2 2 2" xfId="14898" xr:uid="{00000000-0005-0000-0000-0000F0290000}"/>
    <cellStyle name="Normal 2 2 8 2 2 2 3" xfId="21050" xr:uid="{00000000-0005-0000-0000-0000F1290000}"/>
    <cellStyle name="Normal 2 2 8 2 2 3" xfId="11832" xr:uid="{00000000-0005-0000-0000-0000F2290000}"/>
    <cellStyle name="Normal 2 2 8 2 2 4" xfId="17984" xr:uid="{00000000-0005-0000-0000-0000F3290000}"/>
    <cellStyle name="Normal 2 2 8 2 3" xfId="7170" xr:uid="{00000000-0005-0000-0000-0000F4290000}"/>
    <cellStyle name="Normal 2 2 8 2 3 2" xfId="13364" xr:uid="{00000000-0005-0000-0000-0000F5290000}"/>
    <cellStyle name="Normal 2 2 8 2 3 3" xfId="19516" xr:uid="{00000000-0005-0000-0000-0000F6290000}"/>
    <cellStyle name="Normal 2 2 8 2 4" xfId="10298" xr:uid="{00000000-0005-0000-0000-0000F7290000}"/>
    <cellStyle name="Normal 2 2 8 2 5" xfId="16450" xr:uid="{00000000-0005-0000-0000-0000F8290000}"/>
    <cellStyle name="Normal 2 2 8 3" xfId="4836" xr:uid="{00000000-0005-0000-0000-0000F9290000}"/>
    <cellStyle name="Normal 2 2 8 3 2" xfId="7936" xr:uid="{00000000-0005-0000-0000-0000FA290000}"/>
    <cellStyle name="Normal 2 2 8 3 2 2" xfId="14129" xr:uid="{00000000-0005-0000-0000-0000FB290000}"/>
    <cellStyle name="Normal 2 2 8 3 2 3" xfId="20281" xr:uid="{00000000-0005-0000-0000-0000FC290000}"/>
    <cellStyle name="Normal 2 2 8 3 3" xfId="11063" xr:uid="{00000000-0005-0000-0000-0000FD290000}"/>
    <cellStyle name="Normal 2 2 8 3 4" xfId="17215" xr:uid="{00000000-0005-0000-0000-0000FE290000}"/>
    <cellStyle name="Normal 2 2 8 4" xfId="6401" xr:uid="{00000000-0005-0000-0000-0000FF290000}"/>
    <cellStyle name="Normal 2 2 8 4 2" xfId="12595" xr:uid="{00000000-0005-0000-0000-0000002A0000}"/>
    <cellStyle name="Normal 2 2 8 4 3" xfId="18747" xr:uid="{00000000-0005-0000-0000-0000012A0000}"/>
    <cellStyle name="Normal 2 2 8 5" xfId="9529" xr:uid="{00000000-0005-0000-0000-0000022A0000}"/>
    <cellStyle name="Normal 2 2 8 6" xfId="15681" xr:uid="{00000000-0005-0000-0000-0000032A0000}"/>
    <cellStyle name="Normal 2 2 9" xfId="2496" xr:uid="{00000000-0005-0000-0000-0000042A0000}"/>
    <cellStyle name="Normal 2 2 9 2" xfId="3995" xr:uid="{00000000-0005-0000-0000-0000052A0000}"/>
    <cellStyle name="Normal 2 2 9 2 2" xfId="5620" xr:uid="{00000000-0005-0000-0000-0000062A0000}"/>
    <cellStyle name="Normal 2 2 9 2 2 2" xfId="8706" xr:uid="{00000000-0005-0000-0000-0000072A0000}"/>
    <cellStyle name="Normal 2 2 9 2 2 2 2" xfId="14899" xr:uid="{00000000-0005-0000-0000-0000082A0000}"/>
    <cellStyle name="Normal 2 2 9 2 2 2 3" xfId="21051" xr:uid="{00000000-0005-0000-0000-0000092A0000}"/>
    <cellStyle name="Normal 2 2 9 2 2 3" xfId="11833" xr:uid="{00000000-0005-0000-0000-00000A2A0000}"/>
    <cellStyle name="Normal 2 2 9 2 2 4" xfId="17985" xr:uid="{00000000-0005-0000-0000-00000B2A0000}"/>
    <cellStyle name="Normal 2 2 9 2 3" xfId="7171" xr:uid="{00000000-0005-0000-0000-00000C2A0000}"/>
    <cellStyle name="Normal 2 2 9 2 3 2" xfId="13365" xr:uid="{00000000-0005-0000-0000-00000D2A0000}"/>
    <cellStyle name="Normal 2 2 9 2 3 3" xfId="19517" xr:uid="{00000000-0005-0000-0000-00000E2A0000}"/>
    <cellStyle name="Normal 2 2 9 2 4" xfId="10299" xr:uid="{00000000-0005-0000-0000-00000F2A0000}"/>
    <cellStyle name="Normal 2 2 9 2 5" xfId="16451" xr:uid="{00000000-0005-0000-0000-0000102A0000}"/>
    <cellStyle name="Normal 2 2 9 3" xfId="4837" xr:uid="{00000000-0005-0000-0000-0000112A0000}"/>
    <cellStyle name="Normal 2 2 9 3 2" xfId="7937" xr:uid="{00000000-0005-0000-0000-0000122A0000}"/>
    <cellStyle name="Normal 2 2 9 3 2 2" xfId="14130" xr:uid="{00000000-0005-0000-0000-0000132A0000}"/>
    <cellStyle name="Normal 2 2 9 3 2 3" xfId="20282" xr:uid="{00000000-0005-0000-0000-0000142A0000}"/>
    <cellStyle name="Normal 2 2 9 3 3" xfId="11064" xr:uid="{00000000-0005-0000-0000-0000152A0000}"/>
    <cellStyle name="Normal 2 2 9 3 4" xfId="17216" xr:uid="{00000000-0005-0000-0000-0000162A0000}"/>
    <cellStyle name="Normal 2 2 9 4" xfId="6402" xr:uid="{00000000-0005-0000-0000-0000172A0000}"/>
    <cellStyle name="Normal 2 2 9 4 2" xfId="12596" xr:uid="{00000000-0005-0000-0000-0000182A0000}"/>
    <cellStyle name="Normal 2 2 9 4 3" xfId="18748" xr:uid="{00000000-0005-0000-0000-0000192A0000}"/>
    <cellStyle name="Normal 2 2 9 5" xfId="9530" xr:uid="{00000000-0005-0000-0000-00001A2A0000}"/>
    <cellStyle name="Normal 2 2 9 6" xfId="15682" xr:uid="{00000000-0005-0000-0000-00001B2A0000}"/>
    <cellStyle name="Normal 2 20" xfId="2497" xr:uid="{00000000-0005-0000-0000-00001C2A0000}"/>
    <cellStyle name="Normal 2 20 2" xfId="3996" xr:uid="{00000000-0005-0000-0000-00001D2A0000}"/>
    <cellStyle name="Normal 2 20 2 2" xfId="5621" xr:uid="{00000000-0005-0000-0000-00001E2A0000}"/>
    <cellStyle name="Normal 2 20 2 2 2" xfId="8707" xr:uid="{00000000-0005-0000-0000-00001F2A0000}"/>
    <cellStyle name="Normal 2 20 2 2 2 2" xfId="14900" xr:uid="{00000000-0005-0000-0000-0000202A0000}"/>
    <cellStyle name="Normal 2 20 2 2 2 3" xfId="21052" xr:uid="{00000000-0005-0000-0000-0000212A0000}"/>
    <cellStyle name="Normal 2 20 2 2 3" xfId="11834" xr:uid="{00000000-0005-0000-0000-0000222A0000}"/>
    <cellStyle name="Normal 2 20 2 2 4" xfId="17986" xr:uid="{00000000-0005-0000-0000-0000232A0000}"/>
    <cellStyle name="Normal 2 20 2 3" xfId="7172" xr:uid="{00000000-0005-0000-0000-0000242A0000}"/>
    <cellStyle name="Normal 2 20 2 3 2" xfId="13366" xr:uid="{00000000-0005-0000-0000-0000252A0000}"/>
    <cellStyle name="Normal 2 20 2 3 3" xfId="19518" xr:uid="{00000000-0005-0000-0000-0000262A0000}"/>
    <cellStyle name="Normal 2 20 2 4" xfId="10300" xr:uid="{00000000-0005-0000-0000-0000272A0000}"/>
    <cellStyle name="Normal 2 20 2 5" xfId="16452" xr:uid="{00000000-0005-0000-0000-0000282A0000}"/>
    <cellStyle name="Normal 2 20 3" xfId="4838" xr:uid="{00000000-0005-0000-0000-0000292A0000}"/>
    <cellStyle name="Normal 2 20 3 2" xfId="7938" xr:uid="{00000000-0005-0000-0000-00002A2A0000}"/>
    <cellStyle name="Normal 2 20 3 2 2" xfId="14131" xr:uid="{00000000-0005-0000-0000-00002B2A0000}"/>
    <cellStyle name="Normal 2 20 3 2 3" xfId="20283" xr:uid="{00000000-0005-0000-0000-00002C2A0000}"/>
    <cellStyle name="Normal 2 20 3 3" xfId="11065" xr:uid="{00000000-0005-0000-0000-00002D2A0000}"/>
    <cellStyle name="Normal 2 20 3 4" xfId="17217" xr:uid="{00000000-0005-0000-0000-00002E2A0000}"/>
    <cellStyle name="Normal 2 20 4" xfId="6403" xr:uid="{00000000-0005-0000-0000-00002F2A0000}"/>
    <cellStyle name="Normal 2 20 4 2" xfId="12597" xr:uid="{00000000-0005-0000-0000-0000302A0000}"/>
    <cellStyle name="Normal 2 20 4 3" xfId="18749" xr:uid="{00000000-0005-0000-0000-0000312A0000}"/>
    <cellStyle name="Normal 2 20 5" xfId="9531" xr:uid="{00000000-0005-0000-0000-0000322A0000}"/>
    <cellStyle name="Normal 2 20 6" xfId="15683" xr:uid="{00000000-0005-0000-0000-0000332A0000}"/>
    <cellStyle name="Normal 2 21" xfId="2498" xr:uid="{00000000-0005-0000-0000-0000342A0000}"/>
    <cellStyle name="Normal 2 22" xfId="177" xr:uid="{00000000-0005-0000-0000-0000352A0000}"/>
    <cellStyle name="Normal 2 22 2" xfId="3611" xr:uid="{00000000-0005-0000-0000-0000362A0000}"/>
    <cellStyle name="Normal 2 22 3" xfId="2499" xr:uid="{00000000-0005-0000-0000-0000372A0000}"/>
    <cellStyle name="Normal 2 23" xfId="3528" xr:uid="{00000000-0005-0000-0000-0000382A0000}"/>
    <cellStyle name="Normal 2 24" xfId="225" xr:uid="{00000000-0005-0000-0000-0000392A0000}"/>
    <cellStyle name="Normal 2 24 2" xfId="3679" xr:uid="{00000000-0005-0000-0000-00003A2A0000}"/>
    <cellStyle name="Normal 2 24 2 2" xfId="5304" xr:uid="{00000000-0005-0000-0000-00003B2A0000}"/>
    <cellStyle name="Normal 2 24 2 2 2" xfId="8390" xr:uid="{00000000-0005-0000-0000-00003C2A0000}"/>
    <cellStyle name="Normal 2 24 2 2 2 2" xfId="14583" xr:uid="{00000000-0005-0000-0000-00003D2A0000}"/>
    <cellStyle name="Normal 2 24 2 2 2 3" xfId="20735" xr:uid="{00000000-0005-0000-0000-00003E2A0000}"/>
    <cellStyle name="Normal 2 24 2 2 3" xfId="11517" xr:uid="{00000000-0005-0000-0000-00003F2A0000}"/>
    <cellStyle name="Normal 2 24 2 2 4" xfId="17669" xr:uid="{00000000-0005-0000-0000-0000402A0000}"/>
    <cellStyle name="Normal 2 24 2 3" xfId="6855" xr:uid="{00000000-0005-0000-0000-0000412A0000}"/>
    <cellStyle name="Normal 2 24 2 3 2" xfId="13049" xr:uid="{00000000-0005-0000-0000-0000422A0000}"/>
    <cellStyle name="Normal 2 24 2 3 3" xfId="19201" xr:uid="{00000000-0005-0000-0000-0000432A0000}"/>
    <cellStyle name="Normal 2 24 2 4" xfId="9983" xr:uid="{00000000-0005-0000-0000-0000442A0000}"/>
    <cellStyle name="Normal 2 24 2 5" xfId="16135" xr:uid="{00000000-0005-0000-0000-0000452A0000}"/>
    <cellStyle name="Normal 2 24 3" xfId="4518" xr:uid="{00000000-0005-0000-0000-0000462A0000}"/>
    <cellStyle name="Normal 2 24 3 2" xfId="7621" xr:uid="{00000000-0005-0000-0000-0000472A0000}"/>
    <cellStyle name="Normal 2 24 3 2 2" xfId="13814" xr:uid="{00000000-0005-0000-0000-0000482A0000}"/>
    <cellStyle name="Normal 2 24 3 2 3" xfId="19966" xr:uid="{00000000-0005-0000-0000-0000492A0000}"/>
    <cellStyle name="Normal 2 24 3 3" xfId="10748" xr:uid="{00000000-0005-0000-0000-00004A2A0000}"/>
    <cellStyle name="Normal 2 24 3 4" xfId="16900" xr:uid="{00000000-0005-0000-0000-00004B2A0000}"/>
    <cellStyle name="Normal 2 24 4" xfId="6086" xr:uid="{00000000-0005-0000-0000-00004C2A0000}"/>
    <cellStyle name="Normal 2 24 4 2" xfId="12280" xr:uid="{00000000-0005-0000-0000-00004D2A0000}"/>
    <cellStyle name="Normal 2 24 4 3" xfId="18432" xr:uid="{00000000-0005-0000-0000-00004E2A0000}"/>
    <cellStyle name="Normal 2 24 5" xfId="9214" xr:uid="{00000000-0005-0000-0000-00004F2A0000}"/>
    <cellStyle name="Normal 2 24 6" xfId="15366" xr:uid="{00000000-0005-0000-0000-0000502A0000}"/>
    <cellStyle name="Normal 2 25" xfId="4490" xr:uid="{00000000-0005-0000-0000-0000512A0000}"/>
    <cellStyle name="Normal 2 25 2" xfId="7594" xr:uid="{00000000-0005-0000-0000-0000522A0000}"/>
    <cellStyle name="Normal 2 26" xfId="9134" xr:uid="{00000000-0005-0000-0000-0000532A0000}"/>
    <cellStyle name="Normal 2 27" xfId="55" xr:uid="{00000000-0005-0000-0000-0000542A0000}"/>
    <cellStyle name="Normal 2 3" xfId="134" xr:uid="{00000000-0005-0000-0000-0000552A0000}"/>
    <cellStyle name="Normal 2 3 10" xfId="9170" xr:uid="{00000000-0005-0000-0000-0000562A0000}"/>
    <cellStyle name="Normal 2 3 2" xfId="2501" xr:uid="{00000000-0005-0000-0000-0000572A0000}"/>
    <cellStyle name="Normal 2 3 2 2" xfId="2502" xr:uid="{00000000-0005-0000-0000-0000582A0000}"/>
    <cellStyle name="Normal 2 3 2 3" xfId="3997" xr:uid="{00000000-0005-0000-0000-0000592A0000}"/>
    <cellStyle name="Normal 2 3 2 3 2" xfId="5622" xr:uid="{00000000-0005-0000-0000-00005A2A0000}"/>
    <cellStyle name="Normal 2 3 2 3 2 2" xfId="8708" xr:uid="{00000000-0005-0000-0000-00005B2A0000}"/>
    <cellStyle name="Normal 2 3 2 3 2 2 2" xfId="14901" xr:uid="{00000000-0005-0000-0000-00005C2A0000}"/>
    <cellStyle name="Normal 2 3 2 3 2 2 3" xfId="21053" xr:uid="{00000000-0005-0000-0000-00005D2A0000}"/>
    <cellStyle name="Normal 2 3 2 3 2 3" xfId="11835" xr:uid="{00000000-0005-0000-0000-00005E2A0000}"/>
    <cellStyle name="Normal 2 3 2 3 2 4" xfId="17987" xr:uid="{00000000-0005-0000-0000-00005F2A0000}"/>
    <cellStyle name="Normal 2 3 2 3 3" xfId="7173" xr:uid="{00000000-0005-0000-0000-0000602A0000}"/>
    <cellStyle name="Normal 2 3 2 3 3 2" xfId="13367" xr:uid="{00000000-0005-0000-0000-0000612A0000}"/>
    <cellStyle name="Normal 2 3 2 3 3 3" xfId="19519" xr:uid="{00000000-0005-0000-0000-0000622A0000}"/>
    <cellStyle name="Normal 2 3 2 3 4" xfId="10301" xr:uid="{00000000-0005-0000-0000-0000632A0000}"/>
    <cellStyle name="Normal 2 3 2 3 5" xfId="16453" xr:uid="{00000000-0005-0000-0000-0000642A0000}"/>
    <cellStyle name="Normal 2 3 2 4" xfId="4839" xr:uid="{00000000-0005-0000-0000-0000652A0000}"/>
    <cellStyle name="Normal 2 3 2 4 2" xfId="7939" xr:uid="{00000000-0005-0000-0000-0000662A0000}"/>
    <cellStyle name="Normal 2 3 2 4 2 2" xfId="14132" xr:uid="{00000000-0005-0000-0000-0000672A0000}"/>
    <cellStyle name="Normal 2 3 2 4 2 3" xfId="20284" xr:uid="{00000000-0005-0000-0000-0000682A0000}"/>
    <cellStyle name="Normal 2 3 2 4 3" xfId="11066" xr:uid="{00000000-0005-0000-0000-0000692A0000}"/>
    <cellStyle name="Normal 2 3 2 4 4" xfId="17218" xr:uid="{00000000-0005-0000-0000-00006A2A0000}"/>
    <cellStyle name="Normal 2 3 2 5" xfId="6404" xr:uid="{00000000-0005-0000-0000-00006B2A0000}"/>
    <cellStyle name="Normal 2 3 2 5 2" xfId="12598" xr:uid="{00000000-0005-0000-0000-00006C2A0000}"/>
    <cellStyle name="Normal 2 3 2 5 3" xfId="18750" xr:uid="{00000000-0005-0000-0000-00006D2A0000}"/>
    <cellStyle name="Normal 2 3 2 6" xfId="9532" xr:uid="{00000000-0005-0000-0000-00006E2A0000}"/>
    <cellStyle name="Normal 2 3 2 7" xfId="15684" xr:uid="{00000000-0005-0000-0000-00006F2A0000}"/>
    <cellStyle name="Normal 2 3 3" xfId="2503" xr:uid="{00000000-0005-0000-0000-0000702A0000}"/>
    <cellStyle name="Normal 2 3 3 2" xfId="3998" xr:uid="{00000000-0005-0000-0000-0000712A0000}"/>
    <cellStyle name="Normal 2 3 3 2 2" xfId="5623" xr:uid="{00000000-0005-0000-0000-0000722A0000}"/>
    <cellStyle name="Normal 2 3 3 2 2 2" xfId="8709" xr:uid="{00000000-0005-0000-0000-0000732A0000}"/>
    <cellStyle name="Normal 2 3 3 2 2 2 2" xfId="14902" xr:uid="{00000000-0005-0000-0000-0000742A0000}"/>
    <cellStyle name="Normal 2 3 3 2 2 2 3" xfId="21054" xr:uid="{00000000-0005-0000-0000-0000752A0000}"/>
    <cellStyle name="Normal 2 3 3 2 2 3" xfId="11836" xr:uid="{00000000-0005-0000-0000-0000762A0000}"/>
    <cellStyle name="Normal 2 3 3 2 2 4" xfId="17988" xr:uid="{00000000-0005-0000-0000-0000772A0000}"/>
    <cellStyle name="Normal 2 3 3 2 3" xfId="7174" xr:uid="{00000000-0005-0000-0000-0000782A0000}"/>
    <cellStyle name="Normal 2 3 3 2 3 2" xfId="13368" xr:uid="{00000000-0005-0000-0000-0000792A0000}"/>
    <cellStyle name="Normal 2 3 3 2 3 3" xfId="19520" xr:uid="{00000000-0005-0000-0000-00007A2A0000}"/>
    <cellStyle name="Normal 2 3 3 2 4" xfId="10302" xr:uid="{00000000-0005-0000-0000-00007B2A0000}"/>
    <cellStyle name="Normal 2 3 3 2 5" xfId="16454" xr:uid="{00000000-0005-0000-0000-00007C2A0000}"/>
    <cellStyle name="Normal 2 3 3 3" xfId="4840" xr:uid="{00000000-0005-0000-0000-00007D2A0000}"/>
    <cellStyle name="Normal 2 3 3 3 2" xfId="7940" xr:uid="{00000000-0005-0000-0000-00007E2A0000}"/>
    <cellStyle name="Normal 2 3 3 3 2 2" xfId="14133" xr:uid="{00000000-0005-0000-0000-00007F2A0000}"/>
    <cellStyle name="Normal 2 3 3 3 2 3" xfId="20285" xr:uid="{00000000-0005-0000-0000-0000802A0000}"/>
    <cellStyle name="Normal 2 3 3 3 3" xfId="11067" xr:uid="{00000000-0005-0000-0000-0000812A0000}"/>
    <cellStyle name="Normal 2 3 3 3 4" xfId="17219" xr:uid="{00000000-0005-0000-0000-0000822A0000}"/>
    <cellStyle name="Normal 2 3 3 4" xfId="6405" xr:uid="{00000000-0005-0000-0000-0000832A0000}"/>
    <cellStyle name="Normal 2 3 3 4 2" xfId="12599" xr:uid="{00000000-0005-0000-0000-0000842A0000}"/>
    <cellStyle name="Normal 2 3 3 4 3" xfId="18751" xr:uid="{00000000-0005-0000-0000-0000852A0000}"/>
    <cellStyle name="Normal 2 3 3 5" xfId="9533" xr:uid="{00000000-0005-0000-0000-0000862A0000}"/>
    <cellStyle name="Normal 2 3 3 6" xfId="15685" xr:uid="{00000000-0005-0000-0000-0000872A0000}"/>
    <cellStyle name="Normal 2 3 4" xfId="2504" xr:uid="{00000000-0005-0000-0000-0000882A0000}"/>
    <cellStyle name="Normal 2 3 4 2" xfId="3999" xr:uid="{00000000-0005-0000-0000-0000892A0000}"/>
    <cellStyle name="Normal 2 3 4 2 2" xfId="5624" xr:uid="{00000000-0005-0000-0000-00008A2A0000}"/>
    <cellStyle name="Normal 2 3 4 2 2 2" xfId="8710" xr:uid="{00000000-0005-0000-0000-00008B2A0000}"/>
    <cellStyle name="Normal 2 3 4 2 2 2 2" xfId="14903" xr:uid="{00000000-0005-0000-0000-00008C2A0000}"/>
    <cellStyle name="Normal 2 3 4 2 2 2 3" xfId="21055" xr:uid="{00000000-0005-0000-0000-00008D2A0000}"/>
    <cellStyle name="Normal 2 3 4 2 2 3" xfId="11837" xr:uid="{00000000-0005-0000-0000-00008E2A0000}"/>
    <cellStyle name="Normal 2 3 4 2 2 4" xfId="17989" xr:uid="{00000000-0005-0000-0000-00008F2A0000}"/>
    <cellStyle name="Normal 2 3 4 2 3" xfId="7175" xr:uid="{00000000-0005-0000-0000-0000902A0000}"/>
    <cellStyle name="Normal 2 3 4 2 3 2" xfId="13369" xr:uid="{00000000-0005-0000-0000-0000912A0000}"/>
    <cellStyle name="Normal 2 3 4 2 3 3" xfId="19521" xr:uid="{00000000-0005-0000-0000-0000922A0000}"/>
    <cellStyle name="Normal 2 3 4 2 4" xfId="10303" xr:uid="{00000000-0005-0000-0000-0000932A0000}"/>
    <cellStyle name="Normal 2 3 4 2 5" xfId="16455" xr:uid="{00000000-0005-0000-0000-0000942A0000}"/>
    <cellStyle name="Normal 2 3 4 3" xfId="4841" xr:uid="{00000000-0005-0000-0000-0000952A0000}"/>
    <cellStyle name="Normal 2 3 4 3 2" xfId="7941" xr:uid="{00000000-0005-0000-0000-0000962A0000}"/>
    <cellStyle name="Normal 2 3 4 3 2 2" xfId="14134" xr:uid="{00000000-0005-0000-0000-0000972A0000}"/>
    <cellStyle name="Normal 2 3 4 3 2 3" xfId="20286" xr:uid="{00000000-0005-0000-0000-0000982A0000}"/>
    <cellStyle name="Normal 2 3 4 3 3" xfId="11068" xr:uid="{00000000-0005-0000-0000-0000992A0000}"/>
    <cellStyle name="Normal 2 3 4 3 4" xfId="17220" xr:uid="{00000000-0005-0000-0000-00009A2A0000}"/>
    <cellStyle name="Normal 2 3 4 4" xfId="6406" xr:uid="{00000000-0005-0000-0000-00009B2A0000}"/>
    <cellStyle name="Normal 2 3 4 4 2" xfId="12600" xr:uid="{00000000-0005-0000-0000-00009C2A0000}"/>
    <cellStyle name="Normal 2 3 4 4 3" xfId="18752" xr:uid="{00000000-0005-0000-0000-00009D2A0000}"/>
    <cellStyle name="Normal 2 3 4 5" xfId="9534" xr:uid="{00000000-0005-0000-0000-00009E2A0000}"/>
    <cellStyle name="Normal 2 3 4 6" xfId="15686" xr:uid="{00000000-0005-0000-0000-00009F2A0000}"/>
    <cellStyle name="Normal 2 3 5" xfId="2505" xr:uid="{00000000-0005-0000-0000-0000A02A0000}"/>
    <cellStyle name="Normal 2 3 5 2" xfId="4000" xr:uid="{00000000-0005-0000-0000-0000A12A0000}"/>
    <cellStyle name="Normal 2 3 5 2 2" xfId="5625" xr:uid="{00000000-0005-0000-0000-0000A22A0000}"/>
    <cellStyle name="Normal 2 3 5 2 2 2" xfId="8711" xr:uid="{00000000-0005-0000-0000-0000A32A0000}"/>
    <cellStyle name="Normal 2 3 5 2 2 2 2" xfId="14904" xr:uid="{00000000-0005-0000-0000-0000A42A0000}"/>
    <cellStyle name="Normal 2 3 5 2 2 2 3" xfId="21056" xr:uid="{00000000-0005-0000-0000-0000A52A0000}"/>
    <cellStyle name="Normal 2 3 5 2 2 3" xfId="11838" xr:uid="{00000000-0005-0000-0000-0000A62A0000}"/>
    <cellStyle name="Normal 2 3 5 2 2 4" xfId="17990" xr:uid="{00000000-0005-0000-0000-0000A72A0000}"/>
    <cellStyle name="Normal 2 3 5 2 3" xfId="7176" xr:uid="{00000000-0005-0000-0000-0000A82A0000}"/>
    <cellStyle name="Normal 2 3 5 2 3 2" xfId="13370" xr:uid="{00000000-0005-0000-0000-0000A92A0000}"/>
    <cellStyle name="Normal 2 3 5 2 3 3" xfId="19522" xr:uid="{00000000-0005-0000-0000-0000AA2A0000}"/>
    <cellStyle name="Normal 2 3 5 2 4" xfId="10304" xr:uid="{00000000-0005-0000-0000-0000AB2A0000}"/>
    <cellStyle name="Normal 2 3 5 2 5" xfId="16456" xr:uid="{00000000-0005-0000-0000-0000AC2A0000}"/>
    <cellStyle name="Normal 2 3 5 3" xfId="4842" xr:uid="{00000000-0005-0000-0000-0000AD2A0000}"/>
    <cellStyle name="Normal 2 3 5 3 2" xfId="7942" xr:uid="{00000000-0005-0000-0000-0000AE2A0000}"/>
    <cellStyle name="Normal 2 3 5 3 2 2" xfId="14135" xr:uid="{00000000-0005-0000-0000-0000AF2A0000}"/>
    <cellStyle name="Normal 2 3 5 3 2 3" xfId="20287" xr:uid="{00000000-0005-0000-0000-0000B02A0000}"/>
    <cellStyle name="Normal 2 3 5 3 3" xfId="11069" xr:uid="{00000000-0005-0000-0000-0000B12A0000}"/>
    <cellStyle name="Normal 2 3 5 3 4" xfId="17221" xr:uid="{00000000-0005-0000-0000-0000B22A0000}"/>
    <cellStyle name="Normal 2 3 5 4" xfId="6407" xr:uid="{00000000-0005-0000-0000-0000B32A0000}"/>
    <cellStyle name="Normal 2 3 5 4 2" xfId="12601" xr:uid="{00000000-0005-0000-0000-0000B42A0000}"/>
    <cellStyle name="Normal 2 3 5 4 3" xfId="18753" xr:uid="{00000000-0005-0000-0000-0000B52A0000}"/>
    <cellStyle name="Normal 2 3 5 5" xfId="9535" xr:uid="{00000000-0005-0000-0000-0000B62A0000}"/>
    <cellStyle name="Normal 2 3 5 6" xfId="15687" xr:uid="{00000000-0005-0000-0000-0000B72A0000}"/>
    <cellStyle name="Normal 2 3 6" xfId="2506" xr:uid="{00000000-0005-0000-0000-0000B82A0000}"/>
    <cellStyle name="Normal 2 3 6 2" xfId="4001" xr:uid="{00000000-0005-0000-0000-0000B92A0000}"/>
    <cellStyle name="Normal 2 3 6 2 2" xfId="5626" xr:uid="{00000000-0005-0000-0000-0000BA2A0000}"/>
    <cellStyle name="Normal 2 3 6 2 2 2" xfId="8712" xr:uid="{00000000-0005-0000-0000-0000BB2A0000}"/>
    <cellStyle name="Normal 2 3 6 2 2 2 2" xfId="14905" xr:uid="{00000000-0005-0000-0000-0000BC2A0000}"/>
    <cellStyle name="Normal 2 3 6 2 2 2 3" xfId="21057" xr:uid="{00000000-0005-0000-0000-0000BD2A0000}"/>
    <cellStyle name="Normal 2 3 6 2 2 3" xfId="11839" xr:uid="{00000000-0005-0000-0000-0000BE2A0000}"/>
    <cellStyle name="Normal 2 3 6 2 2 4" xfId="17991" xr:uid="{00000000-0005-0000-0000-0000BF2A0000}"/>
    <cellStyle name="Normal 2 3 6 2 3" xfId="7177" xr:uid="{00000000-0005-0000-0000-0000C02A0000}"/>
    <cellStyle name="Normal 2 3 6 2 3 2" xfId="13371" xr:uid="{00000000-0005-0000-0000-0000C12A0000}"/>
    <cellStyle name="Normal 2 3 6 2 3 3" xfId="19523" xr:uid="{00000000-0005-0000-0000-0000C22A0000}"/>
    <cellStyle name="Normal 2 3 6 2 4" xfId="10305" xr:uid="{00000000-0005-0000-0000-0000C32A0000}"/>
    <cellStyle name="Normal 2 3 6 2 5" xfId="16457" xr:uid="{00000000-0005-0000-0000-0000C42A0000}"/>
    <cellStyle name="Normal 2 3 6 3" xfId="4843" xr:uid="{00000000-0005-0000-0000-0000C52A0000}"/>
    <cellStyle name="Normal 2 3 6 3 2" xfId="7943" xr:uid="{00000000-0005-0000-0000-0000C62A0000}"/>
    <cellStyle name="Normal 2 3 6 3 2 2" xfId="14136" xr:uid="{00000000-0005-0000-0000-0000C72A0000}"/>
    <cellStyle name="Normal 2 3 6 3 2 3" xfId="20288" xr:uid="{00000000-0005-0000-0000-0000C82A0000}"/>
    <cellStyle name="Normal 2 3 6 3 3" xfId="11070" xr:uid="{00000000-0005-0000-0000-0000C92A0000}"/>
    <cellStyle name="Normal 2 3 6 3 4" xfId="17222" xr:uid="{00000000-0005-0000-0000-0000CA2A0000}"/>
    <cellStyle name="Normal 2 3 6 4" xfId="6408" xr:uid="{00000000-0005-0000-0000-0000CB2A0000}"/>
    <cellStyle name="Normal 2 3 6 4 2" xfId="12602" xr:uid="{00000000-0005-0000-0000-0000CC2A0000}"/>
    <cellStyle name="Normal 2 3 6 4 3" xfId="18754" xr:uid="{00000000-0005-0000-0000-0000CD2A0000}"/>
    <cellStyle name="Normal 2 3 6 5" xfId="9536" xr:uid="{00000000-0005-0000-0000-0000CE2A0000}"/>
    <cellStyle name="Normal 2 3 6 6" xfId="15688" xr:uid="{00000000-0005-0000-0000-0000CF2A0000}"/>
    <cellStyle name="Normal 2 3 7" xfId="2507" xr:uid="{00000000-0005-0000-0000-0000D02A0000}"/>
    <cellStyle name="Normal 2 3 8" xfId="2508" xr:uid="{00000000-0005-0000-0000-0000D12A0000}"/>
    <cellStyle name="Normal 2 3 9" xfId="2500" xr:uid="{00000000-0005-0000-0000-0000D22A0000}"/>
    <cellStyle name="Normal 2 4" xfId="135" xr:uid="{00000000-0005-0000-0000-0000D32A0000}"/>
    <cellStyle name="Normal 2 4 2" xfId="2510" xr:uid="{00000000-0005-0000-0000-0000D42A0000}"/>
    <cellStyle name="Normal 2 4 2 2" xfId="4003" xr:uid="{00000000-0005-0000-0000-0000D52A0000}"/>
    <cellStyle name="Normal 2 4 2 2 2" xfId="5628" xr:uid="{00000000-0005-0000-0000-0000D62A0000}"/>
    <cellStyle name="Normal 2 4 2 2 2 2" xfId="8714" xr:uid="{00000000-0005-0000-0000-0000D72A0000}"/>
    <cellStyle name="Normal 2 4 2 2 2 2 2" xfId="14907" xr:uid="{00000000-0005-0000-0000-0000D82A0000}"/>
    <cellStyle name="Normal 2 4 2 2 2 2 3" xfId="21059" xr:uid="{00000000-0005-0000-0000-0000D92A0000}"/>
    <cellStyle name="Normal 2 4 2 2 2 3" xfId="11841" xr:uid="{00000000-0005-0000-0000-0000DA2A0000}"/>
    <cellStyle name="Normal 2 4 2 2 2 4" xfId="17993" xr:uid="{00000000-0005-0000-0000-0000DB2A0000}"/>
    <cellStyle name="Normal 2 4 2 2 3" xfId="7179" xr:uid="{00000000-0005-0000-0000-0000DC2A0000}"/>
    <cellStyle name="Normal 2 4 2 2 3 2" xfId="13373" xr:uid="{00000000-0005-0000-0000-0000DD2A0000}"/>
    <cellStyle name="Normal 2 4 2 2 3 3" xfId="19525" xr:uid="{00000000-0005-0000-0000-0000DE2A0000}"/>
    <cellStyle name="Normal 2 4 2 2 4" xfId="10307" xr:uid="{00000000-0005-0000-0000-0000DF2A0000}"/>
    <cellStyle name="Normal 2 4 2 2 5" xfId="16459" xr:uid="{00000000-0005-0000-0000-0000E02A0000}"/>
    <cellStyle name="Normal 2 4 2 3" xfId="4845" xr:uid="{00000000-0005-0000-0000-0000E12A0000}"/>
    <cellStyle name="Normal 2 4 2 3 2" xfId="7945" xr:uid="{00000000-0005-0000-0000-0000E22A0000}"/>
    <cellStyle name="Normal 2 4 2 3 2 2" xfId="14138" xr:uid="{00000000-0005-0000-0000-0000E32A0000}"/>
    <cellStyle name="Normal 2 4 2 3 2 3" xfId="20290" xr:uid="{00000000-0005-0000-0000-0000E42A0000}"/>
    <cellStyle name="Normal 2 4 2 3 3" xfId="11072" xr:uid="{00000000-0005-0000-0000-0000E52A0000}"/>
    <cellStyle name="Normal 2 4 2 3 4" xfId="17224" xr:uid="{00000000-0005-0000-0000-0000E62A0000}"/>
    <cellStyle name="Normal 2 4 2 4" xfId="6410" xr:uid="{00000000-0005-0000-0000-0000E72A0000}"/>
    <cellStyle name="Normal 2 4 2 4 2" xfId="12604" xr:uid="{00000000-0005-0000-0000-0000E82A0000}"/>
    <cellStyle name="Normal 2 4 2 4 3" xfId="18756" xr:uid="{00000000-0005-0000-0000-0000E92A0000}"/>
    <cellStyle name="Normal 2 4 2 5" xfId="9538" xr:uid="{00000000-0005-0000-0000-0000EA2A0000}"/>
    <cellStyle name="Normal 2 4 2 6" xfId="15690" xr:uid="{00000000-0005-0000-0000-0000EB2A0000}"/>
    <cellStyle name="Normal 2 4 3" xfId="2511" xr:uid="{00000000-0005-0000-0000-0000EC2A0000}"/>
    <cellStyle name="Normal 2 4 4" xfId="3587" xr:uid="{00000000-0005-0000-0000-0000ED2A0000}"/>
    <cellStyle name="Normal 2 4 5" xfId="2509" xr:uid="{00000000-0005-0000-0000-0000EE2A0000}"/>
    <cellStyle name="Normal 2 4 5 2" xfId="4002" xr:uid="{00000000-0005-0000-0000-0000EF2A0000}"/>
    <cellStyle name="Normal 2 4 5 2 2" xfId="5627" xr:uid="{00000000-0005-0000-0000-0000F02A0000}"/>
    <cellStyle name="Normal 2 4 5 2 2 2" xfId="8713" xr:uid="{00000000-0005-0000-0000-0000F12A0000}"/>
    <cellStyle name="Normal 2 4 5 2 2 2 2" xfId="14906" xr:uid="{00000000-0005-0000-0000-0000F22A0000}"/>
    <cellStyle name="Normal 2 4 5 2 2 2 3" xfId="21058" xr:uid="{00000000-0005-0000-0000-0000F32A0000}"/>
    <cellStyle name="Normal 2 4 5 2 2 3" xfId="11840" xr:uid="{00000000-0005-0000-0000-0000F42A0000}"/>
    <cellStyle name="Normal 2 4 5 2 2 4" xfId="17992" xr:uid="{00000000-0005-0000-0000-0000F52A0000}"/>
    <cellStyle name="Normal 2 4 5 2 3" xfId="7178" xr:uid="{00000000-0005-0000-0000-0000F62A0000}"/>
    <cellStyle name="Normal 2 4 5 2 3 2" xfId="13372" xr:uid="{00000000-0005-0000-0000-0000F72A0000}"/>
    <cellStyle name="Normal 2 4 5 2 3 3" xfId="19524" xr:uid="{00000000-0005-0000-0000-0000F82A0000}"/>
    <cellStyle name="Normal 2 4 5 2 4" xfId="10306" xr:uid="{00000000-0005-0000-0000-0000F92A0000}"/>
    <cellStyle name="Normal 2 4 5 2 5" xfId="16458" xr:uid="{00000000-0005-0000-0000-0000FA2A0000}"/>
    <cellStyle name="Normal 2 4 5 3" xfId="4844" xr:uid="{00000000-0005-0000-0000-0000FB2A0000}"/>
    <cellStyle name="Normal 2 4 5 3 2" xfId="7944" xr:uid="{00000000-0005-0000-0000-0000FC2A0000}"/>
    <cellStyle name="Normal 2 4 5 3 2 2" xfId="14137" xr:uid="{00000000-0005-0000-0000-0000FD2A0000}"/>
    <cellStyle name="Normal 2 4 5 3 2 3" xfId="20289" xr:uid="{00000000-0005-0000-0000-0000FE2A0000}"/>
    <cellStyle name="Normal 2 4 5 3 3" xfId="11071" xr:uid="{00000000-0005-0000-0000-0000FF2A0000}"/>
    <cellStyle name="Normal 2 4 5 3 4" xfId="17223" xr:uid="{00000000-0005-0000-0000-0000002B0000}"/>
    <cellStyle name="Normal 2 4 5 4" xfId="6409" xr:uid="{00000000-0005-0000-0000-0000012B0000}"/>
    <cellStyle name="Normal 2 4 5 4 2" xfId="12603" xr:uid="{00000000-0005-0000-0000-0000022B0000}"/>
    <cellStyle name="Normal 2 4 5 4 3" xfId="18755" xr:uid="{00000000-0005-0000-0000-0000032B0000}"/>
    <cellStyle name="Normal 2 4 5 5" xfId="9537" xr:uid="{00000000-0005-0000-0000-0000042B0000}"/>
    <cellStyle name="Normal 2 4 5 6" xfId="15689" xr:uid="{00000000-0005-0000-0000-0000052B0000}"/>
    <cellStyle name="Normal 2 5" xfId="136" xr:uid="{00000000-0005-0000-0000-0000062B0000}"/>
    <cellStyle name="Normal 2 5 2" xfId="3588" xr:uid="{00000000-0005-0000-0000-0000072B0000}"/>
    <cellStyle name="Normal 2 5 3" xfId="2512" xr:uid="{00000000-0005-0000-0000-0000082B0000}"/>
    <cellStyle name="Normal 2 5 3 2" xfId="4004" xr:uid="{00000000-0005-0000-0000-0000092B0000}"/>
    <cellStyle name="Normal 2 5 3 2 2" xfId="5629" xr:uid="{00000000-0005-0000-0000-00000A2B0000}"/>
    <cellStyle name="Normal 2 5 3 2 2 2" xfId="8715" xr:uid="{00000000-0005-0000-0000-00000B2B0000}"/>
    <cellStyle name="Normal 2 5 3 2 2 2 2" xfId="14908" xr:uid="{00000000-0005-0000-0000-00000C2B0000}"/>
    <cellStyle name="Normal 2 5 3 2 2 2 3" xfId="21060" xr:uid="{00000000-0005-0000-0000-00000D2B0000}"/>
    <cellStyle name="Normal 2 5 3 2 2 3" xfId="11842" xr:uid="{00000000-0005-0000-0000-00000E2B0000}"/>
    <cellStyle name="Normal 2 5 3 2 2 4" xfId="17994" xr:uid="{00000000-0005-0000-0000-00000F2B0000}"/>
    <cellStyle name="Normal 2 5 3 2 3" xfId="7180" xr:uid="{00000000-0005-0000-0000-0000102B0000}"/>
    <cellStyle name="Normal 2 5 3 2 3 2" xfId="13374" xr:uid="{00000000-0005-0000-0000-0000112B0000}"/>
    <cellStyle name="Normal 2 5 3 2 3 3" xfId="19526" xr:uid="{00000000-0005-0000-0000-0000122B0000}"/>
    <cellStyle name="Normal 2 5 3 2 4" xfId="10308" xr:uid="{00000000-0005-0000-0000-0000132B0000}"/>
    <cellStyle name="Normal 2 5 3 2 5" xfId="16460" xr:uid="{00000000-0005-0000-0000-0000142B0000}"/>
    <cellStyle name="Normal 2 5 3 3" xfId="4846" xr:uid="{00000000-0005-0000-0000-0000152B0000}"/>
    <cellStyle name="Normal 2 5 3 3 2" xfId="7946" xr:uid="{00000000-0005-0000-0000-0000162B0000}"/>
    <cellStyle name="Normal 2 5 3 3 2 2" xfId="14139" xr:uid="{00000000-0005-0000-0000-0000172B0000}"/>
    <cellStyle name="Normal 2 5 3 3 2 3" xfId="20291" xr:uid="{00000000-0005-0000-0000-0000182B0000}"/>
    <cellStyle name="Normal 2 5 3 3 3" xfId="11073" xr:uid="{00000000-0005-0000-0000-0000192B0000}"/>
    <cellStyle name="Normal 2 5 3 3 4" xfId="17225" xr:uid="{00000000-0005-0000-0000-00001A2B0000}"/>
    <cellStyle name="Normal 2 5 3 4" xfId="6411" xr:uid="{00000000-0005-0000-0000-00001B2B0000}"/>
    <cellStyle name="Normal 2 5 3 4 2" xfId="12605" xr:uid="{00000000-0005-0000-0000-00001C2B0000}"/>
    <cellStyle name="Normal 2 5 3 4 3" xfId="18757" xr:uid="{00000000-0005-0000-0000-00001D2B0000}"/>
    <cellStyle name="Normal 2 5 3 5" xfId="9539" xr:uid="{00000000-0005-0000-0000-00001E2B0000}"/>
    <cellStyle name="Normal 2 5 3 6" xfId="15691" xr:uid="{00000000-0005-0000-0000-00001F2B0000}"/>
    <cellStyle name="Normal 2 6" xfId="137" xr:uid="{00000000-0005-0000-0000-0000202B0000}"/>
    <cellStyle name="Normal 2 6 2" xfId="3589" xr:uid="{00000000-0005-0000-0000-0000212B0000}"/>
    <cellStyle name="Normal 2 6 3" xfId="2513" xr:uid="{00000000-0005-0000-0000-0000222B0000}"/>
    <cellStyle name="Normal 2 6 3 2" xfId="4005" xr:uid="{00000000-0005-0000-0000-0000232B0000}"/>
    <cellStyle name="Normal 2 6 3 2 2" xfId="5630" xr:uid="{00000000-0005-0000-0000-0000242B0000}"/>
    <cellStyle name="Normal 2 6 3 2 2 2" xfId="8716" xr:uid="{00000000-0005-0000-0000-0000252B0000}"/>
    <cellStyle name="Normal 2 6 3 2 2 2 2" xfId="14909" xr:uid="{00000000-0005-0000-0000-0000262B0000}"/>
    <cellStyle name="Normal 2 6 3 2 2 2 3" xfId="21061" xr:uid="{00000000-0005-0000-0000-0000272B0000}"/>
    <cellStyle name="Normal 2 6 3 2 2 3" xfId="11843" xr:uid="{00000000-0005-0000-0000-0000282B0000}"/>
    <cellStyle name="Normal 2 6 3 2 2 4" xfId="17995" xr:uid="{00000000-0005-0000-0000-0000292B0000}"/>
    <cellStyle name="Normal 2 6 3 2 3" xfId="7181" xr:uid="{00000000-0005-0000-0000-00002A2B0000}"/>
    <cellStyle name="Normal 2 6 3 2 3 2" xfId="13375" xr:uid="{00000000-0005-0000-0000-00002B2B0000}"/>
    <cellStyle name="Normal 2 6 3 2 3 3" xfId="19527" xr:uid="{00000000-0005-0000-0000-00002C2B0000}"/>
    <cellStyle name="Normal 2 6 3 2 4" xfId="10309" xr:uid="{00000000-0005-0000-0000-00002D2B0000}"/>
    <cellStyle name="Normal 2 6 3 2 5" xfId="16461" xr:uid="{00000000-0005-0000-0000-00002E2B0000}"/>
    <cellStyle name="Normal 2 6 3 3" xfId="4847" xr:uid="{00000000-0005-0000-0000-00002F2B0000}"/>
    <cellStyle name="Normal 2 6 3 3 2" xfId="7947" xr:uid="{00000000-0005-0000-0000-0000302B0000}"/>
    <cellStyle name="Normal 2 6 3 3 2 2" xfId="14140" xr:uid="{00000000-0005-0000-0000-0000312B0000}"/>
    <cellStyle name="Normal 2 6 3 3 2 3" xfId="20292" xr:uid="{00000000-0005-0000-0000-0000322B0000}"/>
    <cellStyle name="Normal 2 6 3 3 3" xfId="11074" xr:uid="{00000000-0005-0000-0000-0000332B0000}"/>
    <cellStyle name="Normal 2 6 3 3 4" xfId="17226" xr:uid="{00000000-0005-0000-0000-0000342B0000}"/>
    <cellStyle name="Normal 2 6 3 4" xfId="6412" xr:uid="{00000000-0005-0000-0000-0000352B0000}"/>
    <cellStyle name="Normal 2 6 3 4 2" xfId="12606" xr:uid="{00000000-0005-0000-0000-0000362B0000}"/>
    <cellStyle name="Normal 2 6 3 4 3" xfId="18758" xr:uid="{00000000-0005-0000-0000-0000372B0000}"/>
    <cellStyle name="Normal 2 6 3 5" xfId="9540" xr:uid="{00000000-0005-0000-0000-0000382B0000}"/>
    <cellStyle name="Normal 2 6 3 6" xfId="15692" xr:uid="{00000000-0005-0000-0000-0000392B0000}"/>
    <cellStyle name="Normal 2 7" xfId="138" xr:uid="{00000000-0005-0000-0000-00003A2B0000}"/>
    <cellStyle name="Normal 2 7 2" xfId="3590" xr:uid="{00000000-0005-0000-0000-00003B2B0000}"/>
    <cellStyle name="Normal 2 7 3" xfId="2514" xr:uid="{00000000-0005-0000-0000-00003C2B0000}"/>
    <cellStyle name="Normal 2 7 3 2" xfId="4006" xr:uid="{00000000-0005-0000-0000-00003D2B0000}"/>
    <cellStyle name="Normal 2 7 3 2 2" xfId="5631" xr:uid="{00000000-0005-0000-0000-00003E2B0000}"/>
    <cellStyle name="Normal 2 7 3 2 2 2" xfId="8717" xr:uid="{00000000-0005-0000-0000-00003F2B0000}"/>
    <cellStyle name="Normal 2 7 3 2 2 2 2" xfId="14910" xr:uid="{00000000-0005-0000-0000-0000402B0000}"/>
    <cellStyle name="Normal 2 7 3 2 2 2 3" xfId="21062" xr:uid="{00000000-0005-0000-0000-0000412B0000}"/>
    <cellStyle name="Normal 2 7 3 2 2 3" xfId="11844" xr:uid="{00000000-0005-0000-0000-0000422B0000}"/>
    <cellStyle name="Normal 2 7 3 2 2 4" xfId="17996" xr:uid="{00000000-0005-0000-0000-0000432B0000}"/>
    <cellStyle name="Normal 2 7 3 2 3" xfId="7182" xr:uid="{00000000-0005-0000-0000-0000442B0000}"/>
    <cellStyle name="Normal 2 7 3 2 3 2" xfId="13376" xr:uid="{00000000-0005-0000-0000-0000452B0000}"/>
    <cellStyle name="Normal 2 7 3 2 3 3" xfId="19528" xr:uid="{00000000-0005-0000-0000-0000462B0000}"/>
    <cellStyle name="Normal 2 7 3 2 4" xfId="10310" xr:uid="{00000000-0005-0000-0000-0000472B0000}"/>
    <cellStyle name="Normal 2 7 3 2 5" xfId="16462" xr:uid="{00000000-0005-0000-0000-0000482B0000}"/>
    <cellStyle name="Normal 2 7 3 3" xfId="4848" xr:uid="{00000000-0005-0000-0000-0000492B0000}"/>
    <cellStyle name="Normal 2 7 3 3 2" xfId="7948" xr:uid="{00000000-0005-0000-0000-00004A2B0000}"/>
    <cellStyle name="Normal 2 7 3 3 2 2" xfId="14141" xr:uid="{00000000-0005-0000-0000-00004B2B0000}"/>
    <cellStyle name="Normal 2 7 3 3 2 3" xfId="20293" xr:uid="{00000000-0005-0000-0000-00004C2B0000}"/>
    <cellStyle name="Normal 2 7 3 3 3" xfId="11075" xr:uid="{00000000-0005-0000-0000-00004D2B0000}"/>
    <cellStyle name="Normal 2 7 3 3 4" xfId="17227" xr:uid="{00000000-0005-0000-0000-00004E2B0000}"/>
    <cellStyle name="Normal 2 7 3 4" xfId="6413" xr:uid="{00000000-0005-0000-0000-00004F2B0000}"/>
    <cellStyle name="Normal 2 7 3 4 2" xfId="12607" xr:uid="{00000000-0005-0000-0000-0000502B0000}"/>
    <cellStyle name="Normal 2 7 3 4 3" xfId="18759" xr:uid="{00000000-0005-0000-0000-0000512B0000}"/>
    <cellStyle name="Normal 2 7 3 5" xfId="9541" xr:uid="{00000000-0005-0000-0000-0000522B0000}"/>
    <cellStyle name="Normal 2 7 3 6" xfId="15693" xr:uid="{00000000-0005-0000-0000-0000532B0000}"/>
    <cellStyle name="Normal 2 8" xfId="139" xr:uid="{00000000-0005-0000-0000-0000542B0000}"/>
    <cellStyle name="Normal 2 8 2" xfId="3591" xr:uid="{00000000-0005-0000-0000-0000552B0000}"/>
    <cellStyle name="Normal 2 8 3" xfId="2515" xr:uid="{00000000-0005-0000-0000-0000562B0000}"/>
    <cellStyle name="Normal 2 8 3 2" xfId="4007" xr:uid="{00000000-0005-0000-0000-0000572B0000}"/>
    <cellStyle name="Normal 2 8 3 2 2" xfId="5632" xr:uid="{00000000-0005-0000-0000-0000582B0000}"/>
    <cellStyle name="Normal 2 8 3 2 2 2" xfId="8718" xr:uid="{00000000-0005-0000-0000-0000592B0000}"/>
    <cellStyle name="Normal 2 8 3 2 2 2 2" xfId="14911" xr:uid="{00000000-0005-0000-0000-00005A2B0000}"/>
    <cellStyle name="Normal 2 8 3 2 2 2 3" xfId="21063" xr:uid="{00000000-0005-0000-0000-00005B2B0000}"/>
    <cellStyle name="Normal 2 8 3 2 2 3" xfId="11845" xr:uid="{00000000-0005-0000-0000-00005C2B0000}"/>
    <cellStyle name="Normal 2 8 3 2 2 4" xfId="17997" xr:uid="{00000000-0005-0000-0000-00005D2B0000}"/>
    <cellStyle name="Normal 2 8 3 2 3" xfId="7183" xr:uid="{00000000-0005-0000-0000-00005E2B0000}"/>
    <cellStyle name="Normal 2 8 3 2 3 2" xfId="13377" xr:uid="{00000000-0005-0000-0000-00005F2B0000}"/>
    <cellStyle name="Normal 2 8 3 2 3 3" xfId="19529" xr:uid="{00000000-0005-0000-0000-0000602B0000}"/>
    <cellStyle name="Normal 2 8 3 2 4" xfId="10311" xr:uid="{00000000-0005-0000-0000-0000612B0000}"/>
    <cellStyle name="Normal 2 8 3 2 5" xfId="16463" xr:uid="{00000000-0005-0000-0000-0000622B0000}"/>
    <cellStyle name="Normal 2 8 3 3" xfId="4849" xr:uid="{00000000-0005-0000-0000-0000632B0000}"/>
    <cellStyle name="Normal 2 8 3 3 2" xfId="7949" xr:uid="{00000000-0005-0000-0000-0000642B0000}"/>
    <cellStyle name="Normal 2 8 3 3 2 2" xfId="14142" xr:uid="{00000000-0005-0000-0000-0000652B0000}"/>
    <cellStyle name="Normal 2 8 3 3 2 3" xfId="20294" xr:uid="{00000000-0005-0000-0000-0000662B0000}"/>
    <cellStyle name="Normal 2 8 3 3 3" xfId="11076" xr:uid="{00000000-0005-0000-0000-0000672B0000}"/>
    <cellStyle name="Normal 2 8 3 3 4" xfId="17228" xr:uid="{00000000-0005-0000-0000-0000682B0000}"/>
    <cellStyle name="Normal 2 8 3 4" xfId="6414" xr:uid="{00000000-0005-0000-0000-0000692B0000}"/>
    <cellStyle name="Normal 2 8 3 4 2" xfId="12608" xr:uid="{00000000-0005-0000-0000-00006A2B0000}"/>
    <cellStyle name="Normal 2 8 3 4 3" xfId="18760" xr:uid="{00000000-0005-0000-0000-00006B2B0000}"/>
    <cellStyle name="Normal 2 8 3 5" xfId="9542" xr:uid="{00000000-0005-0000-0000-00006C2B0000}"/>
    <cellStyle name="Normal 2 8 3 6" xfId="15694" xr:uid="{00000000-0005-0000-0000-00006D2B0000}"/>
    <cellStyle name="Normal 2 9" xfId="140" xr:uid="{00000000-0005-0000-0000-00006E2B0000}"/>
    <cellStyle name="Normal 2 9 2" xfId="3592" xr:uid="{00000000-0005-0000-0000-00006F2B0000}"/>
    <cellStyle name="Normal 2 9 3" xfId="2516" xr:uid="{00000000-0005-0000-0000-0000702B0000}"/>
    <cellStyle name="Normal 2 9 3 2" xfId="4008" xr:uid="{00000000-0005-0000-0000-0000712B0000}"/>
    <cellStyle name="Normal 2 9 3 2 2" xfId="5633" xr:uid="{00000000-0005-0000-0000-0000722B0000}"/>
    <cellStyle name="Normal 2 9 3 2 2 2" xfId="8719" xr:uid="{00000000-0005-0000-0000-0000732B0000}"/>
    <cellStyle name="Normal 2 9 3 2 2 2 2" xfId="14912" xr:uid="{00000000-0005-0000-0000-0000742B0000}"/>
    <cellStyle name="Normal 2 9 3 2 2 2 3" xfId="21064" xr:uid="{00000000-0005-0000-0000-0000752B0000}"/>
    <cellStyle name="Normal 2 9 3 2 2 3" xfId="11846" xr:uid="{00000000-0005-0000-0000-0000762B0000}"/>
    <cellStyle name="Normal 2 9 3 2 2 4" xfId="17998" xr:uid="{00000000-0005-0000-0000-0000772B0000}"/>
    <cellStyle name="Normal 2 9 3 2 3" xfId="7184" xr:uid="{00000000-0005-0000-0000-0000782B0000}"/>
    <cellStyle name="Normal 2 9 3 2 3 2" xfId="13378" xr:uid="{00000000-0005-0000-0000-0000792B0000}"/>
    <cellStyle name="Normal 2 9 3 2 3 3" xfId="19530" xr:uid="{00000000-0005-0000-0000-00007A2B0000}"/>
    <cellStyle name="Normal 2 9 3 2 4" xfId="10312" xr:uid="{00000000-0005-0000-0000-00007B2B0000}"/>
    <cellStyle name="Normal 2 9 3 2 5" xfId="16464" xr:uid="{00000000-0005-0000-0000-00007C2B0000}"/>
    <cellStyle name="Normal 2 9 3 3" xfId="4850" xr:uid="{00000000-0005-0000-0000-00007D2B0000}"/>
    <cellStyle name="Normal 2 9 3 3 2" xfId="7950" xr:uid="{00000000-0005-0000-0000-00007E2B0000}"/>
    <cellStyle name="Normal 2 9 3 3 2 2" xfId="14143" xr:uid="{00000000-0005-0000-0000-00007F2B0000}"/>
    <cellStyle name="Normal 2 9 3 3 2 3" xfId="20295" xr:uid="{00000000-0005-0000-0000-0000802B0000}"/>
    <cellStyle name="Normal 2 9 3 3 3" xfId="11077" xr:uid="{00000000-0005-0000-0000-0000812B0000}"/>
    <cellStyle name="Normal 2 9 3 3 4" xfId="17229" xr:uid="{00000000-0005-0000-0000-0000822B0000}"/>
    <cellStyle name="Normal 2 9 3 4" xfId="6415" xr:uid="{00000000-0005-0000-0000-0000832B0000}"/>
    <cellStyle name="Normal 2 9 3 4 2" xfId="12609" xr:uid="{00000000-0005-0000-0000-0000842B0000}"/>
    <cellStyle name="Normal 2 9 3 4 3" xfId="18761" xr:uid="{00000000-0005-0000-0000-0000852B0000}"/>
    <cellStyle name="Normal 2 9 3 5" xfId="9543" xr:uid="{00000000-0005-0000-0000-0000862B0000}"/>
    <cellStyle name="Normal 2 9 3 6" xfId="15695" xr:uid="{00000000-0005-0000-0000-0000872B0000}"/>
    <cellStyle name="Normal 20" xfId="2517" xr:uid="{00000000-0005-0000-0000-0000882B0000}"/>
    <cellStyle name="Normal 20 10" xfId="2518" xr:uid="{00000000-0005-0000-0000-0000892B0000}"/>
    <cellStyle name="Normal 20 11" xfId="2519" xr:uid="{00000000-0005-0000-0000-00008A2B0000}"/>
    <cellStyle name="Normal 20 12" xfId="2520" xr:uid="{00000000-0005-0000-0000-00008B2B0000}"/>
    <cellStyle name="Normal 20 13" xfId="2521" xr:uid="{00000000-0005-0000-0000-00008C2B0000}"/>
    <cellStyle name="Normal 20 14" xfId="2522" xr:uid="{00000000-0005-0000-0000-00008D2B0000}"/>
    <cellStyle name="Normal 20 15" xfId="2523" xr:uid="{00000000-0005-0000-0000-00008E2B0000}"/>
    <cellStyle name="Normal 20 16" xfId="2524" xr:uid="{00000000-0005-0000-0000-00008F2B0000}"/>
    <cellStyle name="Normal 20 17" xfId="2525" xr:uid="{00000000-0005-0000-0000-0000902B0000}"/>
    <cellStyle name="Normal 20 18" xfId="2526" xr:uid="{00000000-0005-0000-0000-0000912B0000}"/>
    <cellStyle name="Normal 20 19" xfId="2527" xr:uid="{00000000-0005-0000-0000-0000922B0000}"/>
    <cellStyle name="Normal 20 2" xfId="2528" xr:uid="{00000000-0005-0000-0000-0000932B0000}"/>
    <cellStyle name="Normal 20 20" xfId="2529" xr:uid="{00000000-0005-0000-0000-0000942B0000}"/>
    <cellStyle name="Normal 20 21" xfId="2530" xr:uid="{00000000-0005-0000-0000-0000952B0000}"/>
    <cellStyle name="Normal 20 22" xfId="2531" xr:uid="{00000000-0005-0000-0000-0000962B0000}"/>
    <cellStyle name="Normal 20 23" xfId="2532" xr:uid="{00000000-0005-0000-0000-0000972B0000}"/>
    <cellStyle name="Normal 20 24" xfId="2533" xr:uid="{00000000-0005-0000-0000-0000982B0000}"/>
    <cellStyle name="Normal 20 3" xfId="2534" xr:uid="{00000000-0005-0000-0000-0000992B0000}"/>
    <cellStyle name="Normal 20 4" xfId="2535" xr:uid="{00000000-0005-0000-0000-00009A2B0000}"/>
    <cellStyle name="Normal 20 5" xfId="2536" xr:uid="{00000000-0005-0000-0000-00009B2B0000}"/>
    <cellStyle name="Normal 20 6" xfId="2537" xr:uid="{00000000-0005-0000-0000-00009C2B0000}"/>
    <cellStyle name="Normal 20 7" xfId="2538" xr:uid="{00000000-0005-0000-0000-00009D2B0000}"/>
    <cellStyle name="Normal 20 8" xfId="2539" xr:uid="{00000000-0005-0000-0000-00009E2B0000}"/>
    <cellStyle name="Normal 20 9" xfId="2540" xr:uid="{00000000-0005-0000-0000-00009F2B0000}"/>
    <cellStyle name="Normal 21" xfId="2541" xr:uid="{00000000-0005-0000-0000-0000A02B0000}"/>
    <cellStyle name="Normal 21 10" xfId="4851" xr:uid="{00000000-0005-0000-0000-0000A12B0000}"/>
    <cellStyle name="Normal 21 10 2" xfId="7951" xr:uid="{00000000-0005-0000-0000-0000A22B0000}"/>
    <cellStyle name="Normal 21 10 2 2" xfId="14144" xr:uid="{00000000-0005-0000-0000-0000A32B0000}"/>
    <cellStyle name="Normal 21 10 2 3" xfId="20296" xr:uid="{00000000-0005-0000-0000-0000A42B0000}"/>
    <cellStyle name="Normal 21 10 3" xfId="11078" xr:uid="{00000000-0005-0000-0000-0000A52B0000}"/>
    <cellStyle name="Normal 21 10 4" xfId="17230" xr:uid="{00000000-0005-0000-0000-0000A62B0000}"/>
    <cellStyle name="Normal 21 11" xfId="6416" xr:uid="{00000000-0005-0000-0000-0000A72B0000}"/>
    <cellStyle name="Normal 21 11 2" xfId="12610" xr:uid="{00000000-0005-0000-0000-0000A82B0000}"/>
    <cellStyle name="Normal 21 11 3" xfId="18762" xr:uid="{00000000-0005-0000-0000-0000A92B0000}"/>
    <cellStyle name="Normal 21 12" xfId="9544" xr:uid="{00000000-0005-0000-0000-0000AA2B0000}"/>
    <cellStyle name="Normal 21 13" xfId="15696" xr:uid="{00000000-0005-0000-0000-0000AB2B0000}"/>
    <cellStyle name="Normal 21 2" xfId="2542" xr:uid="{00000000-0005-0000-0000-0000AC2B0000}"/>
    <cellStyle name="Normal 21 2 10" xfId="9545" xr:uid="{00000000-0005-0000-0000-0000AD2B0000}"/>
    <cellStyle name="Normal 21 2 11" xfId="15697" xr:uid="{00000000-0005-0000-0000-0000AE2B0000}"/>
    <cellStyle name="Normal 21 2 2" xfId="2543" xr:uid="{00000000-0005-0000-0000-0000AF2B0000}"/>
    <cellStyle name="Normal 21 2 2 2" xfId="4011" xr:uid="{00000000-0005-0000-0000-0000B02B0000}"/>
    <cellStyle name="Normal 21 2 2 2 2" xfId="5636" xr:uid="{00000000-0005-0000-0000-0000B12B0000}"/>
    <cellStyle name="Normal 21 2 2 2 2 2" xfId="8722" xr:uid="{00000000-0005-0000-0000-0000B22B0000}"/>
    <cellStyle name="Normal 21 2 2 2 2 2 2" xfId="14915" xr:uid="{00000000-0005-0000-0000-0000B32B0000}"/>
    <cellStyle name="Normal 21 2 2 2 2 2 3" xfId="21067" xr:uid="{00000000-0005-0000-0000-0000B42B0000}"/>
    <cellStyle name="Normal 21 2 2 2 2 3" xfId="11849" xr:uid="{00000000-0005-0000-0000-0000B52B0000}"/>
    <cellStyle name="Normal 21 2 2 2 2 4" xfId="18001" xr:uid="{00000000-0005-0000-0000-0000B62B0000}"/>
    <cellStyle name="Normal 21 2 2 2 3" xfId="7187" xr:uid="{00000000-0005-0000-0000-0000B72B0000}"/>
    <cellStyle name="Normal 21 2 2 2 3 2" xfId="13381" xr:uid="{00000000-0005-0000-0000-0000B82B0000}"/>
    <cellStyle name="Normal 21 2 2 2 3 3" xfId="19533" xr:uid="{00000000-0005-0000-0000-0000B92B0000}"/>
    <cellStyle name="Normal 21 2 2 2 4" xfId="10315" xr:uid="{00000000-0005-0000-0000-0000BA2B0000}"/>
    <cellStyle name="Normal 21 2 2 2 5" xfId="16467" xr:uid="{00000000-0005-0000-0000-0000BB2B0000}"/>
    <cellStyle name="Normal 21 2 2 3" xfId="4853" xr:uid="{00000000-0005-0000-0000-0000BC2B0000}"/>
    <cellStyle name="Normal 21 2 2 3 2" xfId="7953" xr:uid="{00000000-0005-0000-0000-0000BD2B0000}"/>
    <cellStyle name="Normal 21 2 2 3 2 2" xfId="14146" xr:uid="{00000000-0005-0000-0000-0000BE2B0000}"/>
    <cellStyle name="Normal 21 2 2 3 2 3" xfId="20298" xr:uid="{00000000-0005-0000-0000-0000BF2B0000}"/>
    <cellStyle name="Normal 21 2 2 3 3" xfId="11080" xr:uid="{00000000-0005-0000-0000-0000C02B0000}"/>
    <cellStyle name="Normal 21 2 2 3 4" xfId="17232" xr:uid="{00000000-0005-0000-0000-0000C12B0000}"/>
    <cellStyle name="Normal 21 2 2 4" xfId="6418" xr:uid="{00000000-0005-0000-0000-0000C22B0000}"/>
    <cellStyle name="Normal 21 2 2 4 2" xfId="12612" xr:uid="{00000000-0005-0000-0000-0000C32B0000}"/>
    <cellStyle name="Normal 21 2 2 4 3" xfId="18764" xr:uid="{00000000-0005-0000-0000-0000C42B0000}"/>
    <cellStyle name="Normal 21 2 2 5" xfId="9546" xr:uid="{00000000-0005-0000-0000-0000C52B0000}"/>
    <cellStyle name="Normal 21 2 2 6" xfId="15698" xr:uid="{00000000-0005-0000-0000-0000C62B0000}"/>
    <cellStyle name="Normal 21 2 3" xfId="2544" xr:uid="{00000000-0005-0000-0000-0000C72B0000}"/>
    <cellStyle name="Normal 21 2 3 2" xfId="4012" xr:uid="{00000000-0005-0000-0000-0000C82B0000}"/>
    <cellStyle name="Normal 21 2 3 2 2" xfId="5637" xr:uid="{00000000-0005-0000-0000-0000C92B0000}"/>
    <cellStyle name="Normal 21 2 3 2 2 2" xfId="8723" xr:uid="{00000000-0005-0000-0000-0000CA2B0000}"/>
    <cellStyle name="Normal 21 2 3 2 2 2 2" xfId="14916" xr:uid="{00000000-0005-0000-0000-0000CB2B0000}"/>
    <cellStyle name="Normal 21 2 3 2 2 2 3" xfId="21068" xr:uid="{00000000-0005-0000-0000-0000CC2B0000}"/>
    <cellStyle name="Normal 21 2 3 2 2 3" xfId="11850" xr:uid="{00000000-0005-0000-0000-0000CD2B0000}"/>
    <cellStyle name="Normal 21 2 3 2 2 4" xfId="18002" xr:uid="{00000000-0005-0000-0000-0000CE2B0000}"/>
    <cellStyle name="Normal 21 2 3 2 3" xfId="7188" xr:uid="{00000000-0005-0000-0000-0000CF2B0000}"/>
    <cellStyle name="Normal 21 2 3 2 3 2" xfId="13382" xr:uid="{00000000-0005-0000-0000-0000D02B0000}"/>
    <cellStyle name="Normal 21 2 3 2 3 3" xfId="19534" xr:uid="{00000000-0005-0000-0000-0000D12B0000}"/>
    <cellStyle name="Normal 21 2 3 2 4" xfId="10316" xr:uid="{00000000-0005-0000-0000-0000D22B0000}"/>
    <cellStyle name="Normal 21 2 3 2 5" xfId="16468" xr:uid="{00000000-0005-0000-0000-0000D32B0000}"/>
    <cellStyle name="Normal 21 2 3 3" xfId="4854" xr:uid="{00000000-0005-0000-0000-0000D42B0000}"/>
    <cellStyle name="Normal 21 2 3 3 2" xfId="7954" xr:uid="{00000000-0005-0000-0000-0000D52B0000}"/>
    <cellStyle name="Normal 21 2 3 3 2 2" xfId="14147" xr:uid="{00000000-0005-0000-0000-0000D62B0000}"/>
    <cellStyle name="Normal 21 2 3 3 2 3" xfId="20299" xr:uid="{00000000-0005-0000-0000-0000D72B0000}"/>
    <cellStyle name="Normal 21 2 3 3 3" xfId="11081" xr:uid="{00000000-0005-0000-0000-0000D82B0000}"/>
    <cellStyle name="Normal 21 2 3 3 4" xfId="17233" xr:uid="{00000000-0005-0000-0000-0000D92B0000}"/>
    <cellStyle name="Normal 21 2 3 4" xfId="6419" xr:uid="{00000000-0005-0000-0000-0000DA2B0000}"/>
    <cellStyle name="Normal 21 2 3 4 2" xfId="12613" xr:uid="{00000000-0005-0000-0000-0000DB2B0000}"/>
    <cellStyle name="Normal 21 2 3 4 3" xfId="18765" xr:uid="{00000000-0005-0000-0000-0000DC2B0000}"/>
    <cellStyle name="Normal 21 2 3 5" xfId="9547" xr:uid="{00000000-0005-0000-0000-0000DD2B0000}"/>
    <cellStyle name="Normal 21 2 3 6" xfId="15699" xr:uid="{00000000-0005-0000-0000-0000DE2B0000}"/>
    <cellStyle name="Normal 21 2 4" xfId="2545" xr:uid="{00000000-0005-0000-0000-0000DF2B0000}"/>
    <cellStyle name="Normal 21 2 4 2" xfId="4013" xr:uid="{00000000-0005-0000-0000-0000E02B0000}"/>
    <cellStyle name="Normal 21 2 4 2 2" xfId="5638" xr:uid="{00000000-0005-0000-0000-0000E12B0000}"/>
    <cellStyle name="Normal 21 2 4 2 2 2" xfId="8724" xr:uid="{00000000-0005-0000-0000-0000E22B0000}"/>
    <cellStyle name="Normal 21 2 4 2 2 2 2" xfId="14917" xr:uid="{00000000-0005-0000-0000-0000E32B0000}"/>
    <cellStyle name="Normal 21 2 4 2 2 2 3" xfId="21069" xr:uid="{00000000-0005-0000-0000-0000E42B0000}"/>
    <cellStyle name="Normal 21 2 4 2 2 3" xfId="11851" xr:uid="{00000000-0005-0000-0000-0000E52B0000}"/>
    <cellStyle name="Normal 21 2 4 2 2 4" xfId="18003" xr:uid="{00000000-0005-0000-0000-0000E62B0000}"/>
    <cellStyle name="Normal 21 2 4 2 3" xfId="7189" xr:uid="{00000000-0005-0000-0000-0000E72B0000}"/>
    <cellStyle name="Normal 21 2 4 2 3 2" xfId="13383" xr:uid="{00000000-0005-0000-0000-0000E82B0000}"/>
    <cellStyle name="Normal 21 2 4 2 3 3" xfId="19535" xr:uid="{00000000-0005-0000-0000-0000E92B0000}"/>
    <cellStyle name="Normal 21 2 4 2 4" xfId="10317" xr:uid="{00000000-0005-0000-0000-0000EA2B0000}"/>
    <cellStyle name="Normal 21 2 4 2 5" xfId="16469" xr:uid="{00000000-0005-0000-0000-0000EB2B0000}"/>
    <cellStyle name="Normal 21 2 4 3" xfId="4855" xr:uid="{00000000-0005-0000-0000-0000EC2B0000}"/>
    <cellStyle name="Normal 21 2 4 3 2" xfId="7955" xr:uid="{00000000-0005-0000-0000-0000ED2B0000}"/>
    <cellStyle name="Normal 21 2 4 3 2 2" xfId="14148" xr:uid="{00000000-0005-0000-0000-0000EE2B0000}"/>
    <cellStyle name="Normal 21 2 4 3 2 3" xfId="20300" xr:uid="{00000000-0005-0000-0000-0000EF2B0000}"/>
    <cellStyle name="Normal 21 2 4 3 3" xfId="11082" xr:uid="{00000000-0005-0000-0000-0000F02B0000}"/>
    <cellStyle name="Normal 21 2 4 3 4" xfId="17234" xr:uid="{00000000-0005-0000-0000-0000F12B0000}"/>
    <cellStyle name="Normal 21 2 4 4" xfId="6420" xr:uid="{00000000-0005-0000-0000-0000F22B0000}"/>
    <cellStyle name="Normal 21 2 4 4 2" xfId="12614" xr:uid="{00000000-0005-0000-0000-0000F32B0000}"/>
    <cellStyle name="Normal 21 2 4 4 3" xfId="18766" xr:uid="{00000000-0005-0000-0000-0000F42B0000}"/>
    <cellStyle name="Normal 21 2 4 5" xfId="9548" xr:uid="{00000000-0005-0000-0000-0000F52B0000}"/>
    <cellStyle name="Normal 21 2 4 6" xfId="15700" xr:uid="{00000000-0005-0000-0000-0000F62B0000}"/>
    <cellStyle name="Normal 21 2 5" xfId="2546" xr:uid="{00000000-0005-0000-0000-0000F72B0000}"/>
    <cellStyle name="Normal 21 2 5 2" xfId="4014" xr:uid="{00000000-0005-0000-0000-0000F82B0000}"/>
    <cellStyle name="Normal 21 2 5 2 2" xfId="5639" xr:uid="{00000000-0005-0000-0000-0000F92B0000}"/>
    <cellStyle name="Normal 21 2 5 2 2 2" xfId="8725" xr:uid="{00000000-0005-0000-0000-0000FA2B0000}"/>
    <cellStyle name="Normal 21 2 5 2 2 2 2" xfId="14918" xr:uid="{00000000-0005-0000-0000-0000FB2B0000}"/>
    <cellStyle name="Normal 21 2 5 2 2 2 3" xfId="21070" xr:uid="{00000000-0005-0000-0000-0000FC2B0000}"/>
    <cellStyle name="Normal 21 2 5 2 2 3" xfId="11852" xr:uid="{00000000-0005-0000-0000-0000FD2B0000}"/>
    <cellStyle name="Normal 21 2 5 2 2 4" xfId="18004" xr:uid="{00000000-0005-0000-0000-0000FE2B0000}"/>
    <cellStyle name="Normal 21 2 5 2 3" xfId="7190" xr:uid="{00000000-0005-0000-0000-0000FF2B0000}"/>
    <cellStyle name="Normal 21 2 5 2 3 2" xfId="13384" xr:uid="{00000000-0005-0000-0000-0000002C0000}"/>
    <cellStyle name="Normal 21 2 5 2 3 3" xfId="19536" xr:uid="{00000000-0005-0000-0000-0000012C0000}"/>
    <cellStyle name="Normal 21 2 5 2 4" xfId="10318" xr:uid="{00000000-0005-0000-0000-0000022C0000}"/>
    <cellStyle name="Normal 21 2 5 2 5" xfId="16470" xr:uid="{00000000-0005-0000-0000-0000032C0000}"/>
    <cellStyle name="Normal 21 2 5 3" xfId="4856" xr:uid="{00000000-0005-0000-0000-0000042C0000}"/>
    <cellStyle name="Normal 21 2 5 3 2" xfId="7956" xr:uid="{00000000-0005-0000-0000-0000052C0000}"/>
    <cellStyle name="Normal 21 2 5 3 2 2" xfId="14149" xr:uid="{00000000-0005-0000-0000-0000062C0000}"/>
    <cellStyle name="Normal 21 2 5 3 2 3" xfId="20301" xr:uid="{00000000-0005-0000-0000-0000072C0000}"/>
    <cellStyle name="Normal 21 2 5 3 3" xfId="11083" xr:uid="{00000000-0005-0000-0000-0000082C0000}"/>
    <cellStyle name="Normal 21 2 5 3 4" xfId="17235" xr:uid="{00000000-0005-0000-0000-0000092C0000}"/>
    <cellStyle name="Normal 21 2 5 4" xfId="6421" xr:uid="{00000000-0005-0000-0000-00000A2C0000}"/>
    <cellStyle name="Normal 21 2 5 4 2" xfId="12615" xr:uid="{00000000-0005-0000-0000-00000B2C0000}"/>
    <cellStyle name="Normal 21 2 5 4 3" xfId="18767" xr:uid="{00000000-0005-0000-0000-00000C2C0000}"/>
    <cellStyle name="Normal 21 2 5 5" xfId="9549" xr:uid="{00000000-0005-0000-0000-00000D2C0000}"/>
    <cellStyle name="Normal 21 2 5 6" xfId="15701" xr:uid="{00000000-0005-0000-0000-00000E2C0000}"/>
    <cellStyle name="Normal 21 2 6" xfId="2547" xr:uid="{00000000-0005-0000-0000-00000F2C0000}"/>
    <cellStyle name="Normal 21 2 6 2" xfId="4015" xr:uid="{00000000-0005-0000-0000-0000102C0000}"/>
    <cellStyle name="Normal 21 2 6 2 2" xfId="5640" xr:uid="{00000000-0005-0000-0000-0000112C0000}"/>
    <cellStyle name="Normal 21 2 6 2 2 2" xfId="8726" xr:uid="{00000000-0005-0000-0000-0000122C0000}"/>
    <cellStyle name="Normal 21 2 6 2 2 2 2" xfId="14919" xr:uid="{00000000-0005-0000-0000-0000132C0000}"/>
    <cellStyle name="Normal 21 2 6 2 2 2 3" xfId="21071" xr:uid="{00000000-0005-0000-0000-0000142C0000}"/>
    <cellStyle name="Normal 21 2 6 2 2 3" xfId="11853" xr:uid="{00000000-0005-0000-0000-0000152C0000}"/>
    <cellStyle name="Normal 21 2 6 2 2 4" xfId="18005" xr:uid="{00000000-0005-0000-0000-0000162C0000}"/>
    <cellStyle name="Normal 21 2 6 2 3" xfId="7191" xr:uid="{00000000-0005-0000-0000-0000172C0000}"/>
    <cellStyle name="Normal 21 2 6 2 3 2" xfId="13385" xr:uid="{00000000-0005-0000-0000-0000182C0000}"/>
    <cellStyle name="Normal 21 2 6 2 3 3" xfId="19537" xr:uid="{00000000-0005-0000-0000-0000192C0000}"/>
    <cellStyle name="Normal 21 2 6 2 4" xfId="10319" xr:uid="{00000000-0005-0000-0000-00001A2C0000}"/>
    <cellStyle name="Normal 21 2 6 2 5" xfId="16471" xr:uid="{00000000-0005-0000-0000-00001B2C0000}"/>
    <cellStyle name="Normal 21 2 6 3" xfId="4857" xr:uid="{00000000-0005-0000-0000-00001C2C0000}"/>
    <cellStyle name="Normal 21 2 6 3 2" xfId="7957" xr:uid="{00000000-0005-0000-0000-00001D2C0000}"/>
    <cellStyle name="Normal 21 2 6 3 2 2" xfId="14150" xr:uid="{00000000-0005-0000-0000-00001E2C0000}"/>
    <cellStyle name="Normal 21 2 6 3 2 3" xfId="20302" xr:uid="{00000000-0005-0000-0000-00001F2C0000}"/>
    <cellStyle name="Normal 21 2 6 3 3" xfId="11084" xr:uid="{00000000-0005-0000-0000-0000202C0000}"/>
    <cellStyle name="Normal 21 2 6 3 4" xfId="17236" xr:uid="{00000000-0005-0000-0000-0000212C0000}"/>
    <cellStyle name="Normal 21 2 6 4" xfId="6422" xr:uid="{00000000-0005-0000-0000-0000222C0000}"/>
    <cellStyle name="Normal 21 2 6 4 2" xfId="12616" xr:uid="{00000000-0005-0000-0000-0000232C0000}"/>
    <cellStyle name="Normal 21 2 6 4 3" xfId="18768" xr:uid="{00000000-0005-0000-0000-0000242C0000}"/>
    <cellStyle name="Normal 21 2 6 5" xfId="9550" xr:uid="{00000000-0005-0000-0000-0000252C0000}"/>
    <cellStyle name="Normal 21 2 6 6" xfId="15702" xr:uid="{00000000-0005-0000-0000-0000262C0000}"/>
    <cellStyle name="Normal 21 2 7" xfId="4010" xr:uid="{00000000-0005-0000-0000-0000272C0000}"/>
    <cellStyle name="Normal 21 2 7 2" xfId="5635" xr:uid="{00000000-0005-0000-0000-0000282C0000}"/>
    <cellStyle name="Normal 21 2 7 2 2" xfId="8721" xr:uid="{00000000-0005-0000-0000-0000292C0000}"/>
    <cellStyle name="Normal 21 2 7 2 2 2" xfId="14914" xr:uid="{00000000-0005-0000-0000-00002A2C0000}"/>
    <cellStyle name="Normal 21 2 7 2 2 3" xfId="21066" xr:uid="{00000000-0005-0000-0000-00002B2C0000}"/>
    <cellStyle name="Normal 21 2 7 2 3" xfId="11848" xr:uid="{00000000-0005-0000-0000-00002C2C0000}"/>
    <cellStyle name="Normal 21 2 7 2 4" xfId="18000" xr:uid="{00000000-0005-0000-0000-00002D2C0000}"/>
    <cellStyle name="Normal 21 2 7 3" xfId="7186" xr:uid="{00000000-0005-0000-0000-00002E2C0000}"/>
    <cellStyle name="Normal 21 2 7 3 2" xfId="13380" xr:uid="{00000000-0005-0000-0000-00002F2C0000}"/>
    <cellStyle name="Normal 21 2 7 3 3" xfId="19532" xr:uid="{00000000-0005-0000-0000-0000302C0000}"/>
    <cellStyle name="Normal 21 2 7 4" xfId="10314" xr:uid="{00000000-0005-0000-0000-0000312C0000}"/>
    <cellStyle name="Normal 21 2 7 5" xfId="16466" xr:uid="{00000000-0005-0000-0000-0000322C0000}"/>
    <cellStyle name="Normal 21 2 8" xfId="4852" xr:uid="{00000000-0005-0000-0000-0000332C0000}"/>
    <cellStyle name="Normal 21 2 8 2" xfId="7952" xr:uid="{00000000-0005-0000-0000-0000342C0000}"/>
    <cellStyle name="Normal 21 2 8 2 2" xfId="14145" xr:uid="{00000000-0005-0000-0000-0000352C0000}"/>
    <cellStyle name="Normal 21 2 8 2 3" xfId="20297" xr:uid="{00000000-0005-0000-0000-0000362C0000}"/>
    <cellStyle name="Normal 21 2 8 3" xfId="11079" xr:uid="{00000000-0005-0000-0000-0000372C0000}"/>
    <cellStyle name="Normal 21 2 8 4" xfId="17231" xr:uid="{00000000-0005-0000-0000-0000382C0000}"/>
    <cellStyle name="Normal 21 2 9" xfId="6417" xr:uid="{00000000-0005-0000-0000-0000392C0000}"/>
    <cellStyle name="Normal 21 2 9 2" xfId="12611" xr:uid="{00000000-0005-0000-0000-00003A2C0000}"/>
    <cellStyle name="Normal 21 2 9 3" xfId="18763" xr:uid="{00000000-0005-0000-0000-00003B2C0000}"/>
    <cellStyle name="Normal 21 3" xfId="2548" xr:uid="{00000000-0005-0000-0000-00003C2C0000}"/>
    <cellStyle name="Normal 21 3 2" xfId="2549" xr:uid="{00000000-0005-0000-0000-00003D2C0000}"/>
    <cellStyle name="Normal 21 3 2 2" xfId="4017" xr:uid="{00000000-0005-0000-0000-00003E2C0000}"/>
    <cellStyle name="Normal 21 3 2 2 2" xfId="5642" xr:uid="{00000000-0005-0000-0000-00003F2C0000}"/>
    <cellStyle name="Normal 21 3 2 2 2 2" xfId="8728" xr:uid="{00000000-0005-0000-0000-0000402C0000}"/>
    <cellStyle name="Normal 21 3 2 2 2 2 2" xfId="14921" xr:uid="{00000000-0005-0000-0000-0000412C0000}"/>
    <cellStyle name="Normal 21 3 2 2 2 2 3" xfId="21073" xr:uid="{00000000-0005-0000-0000-0000422C0000}"/>
    <cellStyle name="Normal 21 3 2 2 2 3" xfId="11855" xr:uid="{00000000-0005-0000-0000-0000432C0000}"/>
    <cellStyle name="Normal 21 3 2 2 2 4" xfId="18007" xr:uid="{00000000-0005-0000-0000-0000442C0000}"/>
    <cellStyle name="Normal 21 3 2 2 3" xfId="7193" xr:uid="{00000000-0005-0000-0000-0000452C0000}"/>
    <cellStyle name="Normal 21 3 2 2 3 2" xfId="13387" xr:uid="{00000000-0005-0000-0000-0000462C0000}"/>
    <cellStyle name="Normal 21 3 2 2 3 3" xfId="19539" xr:uid="{00000000-0005-0000-0000-0000472C0000}"/>
    <cellStyle name="Normal 21 3 2 2 4" xfId="10321" xr:uid="{00000000-0005-0000-0000-0000482C0000}"/>
    <cellStyle name="Normal 21 3 2 2 5" xfId="16473" xr:uid="{00000000-0005-0000-0000-0000492C0000}"/>
    <cellStyle name="Normal 21 3 2 3" xfId="4859" xr:uid="{00000000-0005-0000-0000-00004A2C0000}"/>
    <cellStyle name="Normal 21 3 2 3 2" xfId="7959" xr:uid="{00000000-0005-0000-0000-00004B2C0000}"/>
    <cellStyle name="Normal 21 3 2 3 2 2" xfId="14152" xr:uid="{00000000-0005-0000-0000-00004C2C0000}"/>
    <cellStyle name="Normal 21 3 2 3 2 3" xfId="20304" xr:uid="{00000000-0005-0000-0000-00004D2C0000}"/>
    <cellStyle name="Normal 21 3 2 3 3" xfId="11086" xr:uid="{00000000-0005-0000-0000-00004E2C0000}"/>
    <cellStyle name="Normal 21 3 2 3 4" xfId="17238" xr:uid="{00000000-0005-0000-0000-00004F2C0000}"/>
    <cellStyle name="Normal 21 3 2 4" xfId="6424" xr:uid="{00000000-0005-0000-0000-0000502C0000}"/>
    <cellStyle name="Normal 21 3 2 4 2" xfId="12618" xr:uid="{00000000-0005-0000-0000-0000512C0000}"/>
    <cellStyle name="Normal 21 3 2 4 3" xfId="18770" xr:uid="{00000000-0005-0000-0000-0000522C0000}"/>
    <cellStyle name="Normal 21 3 2 5" xfId="9552" xr:uid="{00000000-0005-0000-0000-0000532C0000}"/>
    <cellStyle name="Normal 21 3 2 6" xfId="15704" xr:uid="{00000000-0005-0000-0000-0000542C0000}"/>
    <cellStyle name="Normal 21 3 3" xfId="4016" xr:uid="{00000000-0005-0000-0000-0000552C0000}"/>
    <cellStyle name="Normal 21 3 3 2" xfId="5641" xr:uid="{00000000-0005-0000-0000-0000562C0000}"/>
    <cellStyle name="Normal 21 3 3 2 2" xfId="8727" xr:uid="{00000000-0005-0000-0000-0000572C0000}"/>
    <cellStyle name="Normal 21 3 3 2 2 2" xfId="14920" xr:uid="{00000000-0005-0000-0000-0000582C0000}"/>
    <cellStyle name="Normal 21 3 3 2 2 3" xfId="21072" xr:uid="{00000000-0005-0000-0000-0000592C0000}"/>
    <cellStyle name="Normal 21 3 3 2 3" xfId="11854" xr:uid="{00000000-0005-0000-0000-00005A2C0000}"/>
    <cellStyle name="Normal 21 3 3 2 4" xfId="18006" xr:uid="{00000000-0005-0000-0000-00005B2C0000}"/>
    <cellStyle name="Normal 21 3 3 3" xfId="7192" xr:uid="{00000000-0005-0000-0000-00005C2C0000}"/>
    <cellStyle name="Normal 21 3 3 3 2" xfId="13386" xr:uid="{00000000-0005-0000-0000-00005D2C0000}"/>
    <cellStyle name="Normal 21 3 3 3 3" xfId="19538" xr:uid="{00000000-0005-0000-0000-00005E2C0000}"/>
    <cellStyle name="Normal 21 3 3 4" xfId="10320" xr:uid="{00000000-0005-0000-0000-00005F2C0000}"/>
    <cellStyle name="Normal 21 3 3 5" xfId="16472" xr:uid="{00000000-0005-0000-0000-0000602C0000}"/>
    <cellStyle name="Normal 21 3 4" xfId="4858" xr:uid="{00000000-0005-0000-0000-0000612C0000}"/>
    <cellStyle name="Normal 21 3 4 2" xfId="7958" xr:uid="{00000000-0005-0000-0000-0000622C0000}"/>
    <cellStyle name="Normal 21 3 4 2 2" xfId="14151" xr:uid="{00000000-0005-0000-0000-0000632C0000}"/>
    <cellStyle name="Normal 21 3 4 2 3" xfId="20303" xr:uid="{00000000-0005-0000-0000-0000642C0000}"/>
    <cellStyle name="Normal 21 3 4 3" xfId="11085" xr:uid="{00000000-0005-0000-0000-0000652C0000}"/>
    <cellStyle name="Normal 21 3 4 4" xfId="17237" xr:uid="{00000000-0005-0000-0000-0000662C0000}"/>
    <cellStyle name="Normal 21 3 5" xfId="6423" xr:uid="{00000000-0005-0000-0000-0000672C0000}"/>
    <cellStyle name="Normal 21 3 5 2" xfId="12617" xr:uid="{00000000-0005-0000-0000-0000682C0000}"/>
    <cellStyle name="Normal 21 3 5 3" xfId="18769" xr:uid="{00000000-0005-0000-0000-0000692C0000}"/>
    <cellStyle name="Normal 21 3 6" xfId="9551" xr:uid="{00000000-0005-0000-0000-00006A2C0000}"/>
    <cellStyle name="Normal 21 3 7" xfId="15703" xr:uid="{00000000-0005-0000-0000-00006B2C0000}"/>
    <cellStyle name="Normal 21 4" xfId="2550" xr:uid="{00000000-0005-0000-0000-00006C2C0000}"/>
    <cellStyle name="Normal 21 4 2" xfId="4018" xr:uid="{00000000-0005-0000-0000-00006D2C0000}"/>
    <cellStyle name="Normal 21 4 2 2" xfId="5643" xr:uid="{00000000-0005-0000-0000-00006E2C0000}"/>
    <cellStyle name="Normal 21 4 2 2 2" xfId="8729" xr:uid="{00000000-0005-0000-0000-00006F2C0000}"/>
    <cellStyle name="Normal 21 4 2 2 2 2" xfId="14922" xr:uid="{00000000-0005-0000-0000-0000702C0000}"/>
    <cellStyle name="Normal 21 4 2 2 2 3" xfId="21074" xr:uid="{00000000-0005-0000-0000-0000712C0000}"/>
    <cellStyle name="Normal 21 4 2 2 3" xfId="11856" xr:uid="{00000000-0005-0000-0000-0000722C0000}"/>
    <cellStyle name="Normal 21 4 2 2 4" xfId="18008" xr:uid="{00000000-0005-0000-0000-0000732C0000}"/>
    <cellStyle name="Normal 21 4 2 3" xfId="7194" xr:uid="{00000000-0005-0000-0000-0000742C0000}"/>
    <cellStyle name="Normal 21 4 2 3 2" xfId="13388" xr:uid="{00000000-0005-0000-0000-0000752C0000}"/>
    <cellStyle name="Normal 21 4 2 3 3" xfId="19540" xr:uid="{00000000-0005-0000-0000-0000762C0000}"/>
    <cellStyle name="Normal 21 4 2 4" xfId="10322" xr:uid="{00000000-0005-0000-0000-0000772C0000}"/>
    <cellStyle name="Normal 21 4 2 5" xfId="16474" xr:uid="{00000000-0005-0000-0000-0000782C0000}"/>
    <cellStyle name="Normal 21 4 3" xfId="4860" xr:uid="{00000000-0005-0000-0000-0000792C0000}"/>
    <cellStyle name="Normal 21 4 3 2" xfId="7960" xr:uid="{00000000-0005-0000-0000-00007A2C0000}"/>
    <cellStyle name="Normal 21 4 3 2 2" xfId="14153" xr:uid="{00000000-0005-0000-0000-00007B2C0000}"/>
    <cellStyle name="Normal 21 4 3 2 3" xfId="20305" xr:uid="{00000000-0005-0000-0000-00007C2C0000}"/>
    <cellStyle name="Normal 21 4 3 3" xfId="11087" xr:uid="{00000000-0005-0000-0000-00007D2C0000}"/>
    <cellStyle name="Normal 21 4 3 4" xfId="17239" xr:uid="{00000000-0005-0000-0000-00007E2C0000}"/>
    <cellStyle name="Normal 21 4 4" xfId="6425" xr:uid="{00000000-0005-0000-0000-00007F2C0000}"/>
    <cellStyle name="Normal 21 4 4 2" xfId="12619" xr:uid="{00000000-0005-0000-0000-0000802C0000}"/>
    <cellStyle name="Normal 21 4 4 3" xfId="18771" xr:uid="{00000000-0005-0000-0000-0000812C0000}"/>
    <cellStyle name="Normal 21 4 5" xfId="9553" xr:uid="{00000000-0005-0000-0000-0000822C0000}"/>
    <cellStyle name="Normal 21 4 6" xfId="15705" xr:uid="{00000000-0005-0000-0000-0000832C0000}"/>
    <cellStyle name="Normal 21 5" xfId="2551" xr:uid="{00000000-0005-0000-0000-0000842C0000}"/>
    <cellStyle name="Normal 21 5 2" xfId="4019" xr:uid="{00000000-0005-0000-0000-0000852C0000}"/>
    <cellStyle name="Normal 21 5 2 2" xfId="5644" xr:uid="{00000000-0005-0000-0000-0000862C0000}"/>
    <cellStyle name="Normal 21 5 2 2 2" xfId="8730" xr:uid="{00000000-0005-0000-0000-0000872C0000}"/>
    <cellStyle name="Normal 21 5 2 2 2 2" xfId="14923" xr:uid="{00000000-0005-0000-0000-0000882C0000}"/>
    <cellStyle name="Normal 21 5 2 2 2 3" xfId="21075" xr:uid="{00000000-0005-0000-0000-0000892C0000}"/>
    <cellStyle name="Normal 21 5 2 2 3" xfId="11857" xr:uid="{00000000-0005-0000-0000-00008A2C0000}"/>
    <cellStyle name="Normal 21 5 2 2 4" xfId="18009" xr:uid="{00000000-0005-0000-0000-00008B2C0000}"/>
    <cellStyle name="Normal 21 5 2 3" xfId="7195" xr:uid="{00000000-0005-0000-0000-00008C2C0000}"/>
    <cellStyle name="Normal 21 5 2 3 2" xfId="13389" xr:uid="{00000000-0005-0000-0000-00008D2C0000}"/>
    <cellStyle name="Normal 21 5 2 3 3" xfId="19541" xr:uid="{00000000-0005-0000-0000-00008E2C0000}"/>
    <cellStyle name="Normal 21 5 2 4" xfId="10323" xr:uid="{00000000-0005-0000-0000-00008F2C0000}"/>
    <cellStyle name="Normal 21 5 2 5" xfId="16475" xr:uid="{00000000-0005-0000-0000-0000902C0000}"/>
    <cellStyle name="Normal 21 5 3" xfId="4861" xr:uid="{00000000-0005-0000-0000-0000912C0000}"/>
    <cellStyle name="Normal 21 5 3 2" xfId="7961" xr:uid="{00000000-0005-0000-0000-0000922C0000}"/>
    <cellStyle name="Normal 21 5 3 2 2" xfId="14154" xr:uid="{00000000-0005-0000-0000-0000932C0000}"/>
    <cellStyle name="Normal 21 5 3 2 3" xfId="20306" xr:uid="{00000000-0005-0000-0000-0000942C0000}"/>
    <cellStyle name="Normal 21 5 3 3" xfId="11088" xr:uid="{00000000-0005-0000-0000-0000952C0000}"/>
    <cellStyle name="Normal 21 5 3 4" xfId="17240" xr:uid="{00000000-0005-0000-0000-0000962C0000}"/>
    <cellStyle name="Normal 21 5 4" xfId="6426" xr:uid="{00000000-0005-0000-0000-0000972C0000}"/>
    <cellStyle name="Normal 21 5 4 2" xfId="12620" xr:uid="{00000000-0005-0000-0000-0000982C0000}"/>
    <cellStyle name="Normal 21 5 4 3" xfId="18772" xr:uid="{00000000-0005-0000-0000-0000992C0000}"/>
    <cellStyle name="Normal 21 5 5" xfId="9554" xr:uid="{00000000-0005-0000-0000-00009A2C0000}"/>
    <cellStyle name="Normal 21 5 6" xfId="15706" xr:uid="{00000000-0005-0000-0000-00009B2C0000}"/>
    <cellStyle name="Normal 21 6" xfId="2552" xr:uid="{00000000-0005-0000-0000-00009C2C0000}"/>
    <cellStyle name="Normal 21 6 2" xfId="4020" xr:uid="{00000000-0005-0000-0000-00009D2C0000}"/>
    <cellStyle name="Normal 21 6 2 2" xfId="5645" xr:uid="{00000000-0005-0000-0000-00009E2C0000}"/>
    <cellStyle name="Normal 21 6 2 2 2" xfId="8731" xr:uid="{00000000-0005-0000-0000-00009F2C0000}"/>
    <cellStyle name="Normal 21 6 2 2 2 2" xfId="14924" xr:uid="{00000000-0005-0000-0000-0000A02C0000}"/>
    <cellStyle name="Normal 21 6 2 2 2 3" xfId="21076" xr:uid="{00000000-0005-0000-0000-0000A12C0000}"/>
    <cellStyle name="Normal 21 6 2 2 3" xfId="11858" xr:uid="{00000000-0005-0000-0000-0000A22C0000}"/>
    <cellStyle name="Normal 21 6 2 2 4" xfId="18010" xr:uid="{00000000-0005-0000-0000-0000A32C0000}"/>
    <cellStyle name="Normal 21 6 2 3" xfId="7196" xr:uid="{00000000-0005-0000-0000-0000A42C0000}"/>
    <cellStyle name="Normal 21 6 2 3 2" xfId="13390" xr:uid="{00000000-0005-0000-0000-0000A52C0000}"/>
    <cellStyle name="Normal 21 6 2 3 3" xfId="19542" xr:uid="{00000000-0005-0000-0000-0000A62C0000}"/>
    <cellStyle name="Normal 21 6 2 4" xfId="10324" xr:uid="{00000000-0005-0000-0000-0000A72C0000}"/>
    <cellStyle name="Normal 21 6 2 5" xfId="16476" xr:uid="{00000000-0005-0000-0000-0000A82C0000}"/>
    <cellStyle name="Normal 21 6 3" xfId="4862" xr:uid="{00000000-0005-0000-0000-0000A92C0000}"/>
    <cellStyle name="Normal 21 6 3 2" xfId="7962" xr:uid="{00000000-0005-0000-0000-0000AA2C0000}"/>
    <cellStyle name="Normal 21 6 3 2 2" xfId="14155" xr:uid="{00000000-0005-0000-0000-0000AB2C0000}"/>
    <cellStyle name="Normal 21 6 3 2 3" xfId="20307" xr:uid="{00000000-0005-0000-0000-0000AC2C0000}"/>
    <cellStyle name="Normal 21 6 3 3" xfId="11089" xr:uid="{00000000-0005-0000-0000-0000AD2C0000}"/>
    <cellStyle name="Normal 21 6 3 4" xfId="17241" xr:uid="{00000000-0005-0000-0000-0000AE2C0000}"/>
    <cellStyle name="Normal 21 6 4" xfId="6427" xr:uid="{00000000-0005-0000-0000-0000AF2C0000}"/>
    <cellStyle name="Normal 21 6 4 2" xfId="12621" xr:uid="{00000000-0005-0000-0000-0000B02C0000}"/>
    <cellStyle name="Normal 21 6 4 3" xfId="18773" xr:uid="{00000000-0005-0000-0000-0000B12C0000}"/>
    <cellStyle name="Normal 21 6 5" xfId="9555" xr:uid="{00000000-0005-0000-0000-0000B22C0000}"/>
    <cellStyle name="Normal 21 6 6" xfId="15707" xr:uid="{00000000-0005-0000-0000-0000B32C0000}"/>
    <cellStyle name="Normal 21 7" xfId="2553" xr:uid="{00000000-0005-0000-0000-0000B42C0000}"/>
    <cellStyle name="Normal 21 8" xfId="2554" xr:uid="{00000000-0005-0000-0000-0000B52C0000}"/>
    <cellStyle name="Normal 21 8 2" xfId="4021" xr:uid="{00000000-0005-0000-0000-0000B62C0000}"/>
    <cellStyle name="Normal 21 8 2 2" xfId="5646" xr:uid="{00000000-0005-0000-0000-0000B72C0000}"/>
    <cellStyle name="Normal 21 8 2 2 2" xfId="8732" xr:uid="{00000000-0005-0000-0000-0000B82C0000}"/>
    <cellStyle name="Normal 21 8 2 2 2 2" xfId="14925" xr:uid="{00000000-0005-0000-0000-0000B92C0000}"/>
    <cellStyle name="Normal 21 8 2 2 2 3" xfId="21077" xr:uid="{00000000-0005-0000-0000-0000BA2C0000}"/>
    <cellStyle name="Normal 21 8 2 2 3" xfId="11859" xr:uid="{00000000-0005-0000-0000-0000BB2C0000}"/>
    <cellStyle name="Normal 21 8 2 2 4" xfId="18011" xr:uid="{00000000-0005-0000-0000-0000BC2C0000}"/>
    <cellStyle name="Normal 21 8 2 3" xfId="7197" xr:uid="{00000000-0005-0000-0000-0000BD2C0000}"/>
    <cellStyle name="Normal 21 8 2 3 2" xfId="13391" xr:uid="{00000000-0005-0000-0000-0000BE2C0000}"/>
    <cellStyle name="Normal 21 8 2 3 3" xfId="19543" xr:uid="{00000000-0005-0000-0000-0000BF2C0000}"/>
    <cellStyle name="Normal 21 8 2 4" xfId="10325" xr:uid="{00000000-0005-0000-0000-0000C02C0000}"/>
    <cellStyle name="Normal 21 8 2 5" xfId="16477" xr:uid="{00000000-0005-0000-0000-0000C12C0000}"/>
    <cellStyle name="Normal 21 8 3" xfId="4863" xr:uid="{00000000-0005-0000-0000-0000C22C0000}"/>
    <cellStyle name="Normal 21 8 3 2" xfId="7963" xr:uid="{00000000-0005-0000-0000-0000C32C0000}"/>
    <cellStyle name="Normal 21 8 3 2 2" xfId="14156" xr:uid="{00000000-0005-0000-0000-0000C42C0000}"/>
    <cellStyle name="Normal 21 8 3 2 3" xfId="20308" xr:uid="{00000000-0005-0000-0000-0000C52C0000}"/>
    <cellStyle name="Normal 21 8 3 3" xfId="11090" xr:uid="{00000000-0005-0000-0000-0000C62C0000}"/>
    <cellStyle name="Normal 21 8 3 4" xfId="17242" xr:uid="{00000000-0005-0000-0000-0000C72C0000}"/>
    <cellStyle name="Normal 21 8 4" xfId="6428" xr:uid="{00000000-0005-0000-0000-0000C82C0000}"/>
    <cellStyle name="Normal 21 8 4 2" xfId="12622" xr:uid="{00000000-0005-0000-0000-0000C92C0000}"/>
    <cellStyle name="Normal 21 8 4 3" xfId="18774" xr:uid="{00000000-0005-0000-0000-0000CA2C0000}"/>
    <cellStyle name="Normal 21 8 5" xfId="9556" xr:uid="{00000000-0005-0000-0000-0000CB2C0000}"/>
    <cellStyle name="Normal 21 8 6" xfId="15708" xr:uid="{00000000-0005-0000-0000-0000CC2C0000}"/>
    <cellStyle name="Normal 21 9" xfId="4009" xr:uid="{00000000-0005-0000-0000-0000CD2C0000}"/>
    <cellStyle name="Normal 21 9 2" xfId="5634" xr:uid="{00000000-0005-0000-0000-0000CE2C0000}"/>
    <cellStyle name="Normal 21 9 2 2" xfId="8720" xr:uid="{00000000-0005-0000-0000-0000CF2C0000}"/>
    <cellStyle name="Normal 21 9 2 2 2" xfId="14913" xr:uid="{00000000-0005-0000-0000-0000D02C0000}"/>
    <cellStyle name="Normal 21 9 2 2 3" xfId="21065" xr:uid="{00000000-0005-0000-0000-0000D12C0000}"/>
    <cellStyle name="Normal 21 9 2 3" xfId="11847" xr:uid="{00000000-0005-0000-0000-0000D22C0000}"/>
    <cellStyle name="Normal 21 9 2 4" xfId="17999" xr:uid="{00000000-0005-0000-0000-0000D32C0000}"/>
    <cellStyle name="Normal 21 9 3" xfId="7185" xr:uid="{00000000-0005-0000-0000-0000D42C0000}"/>
    <cellStyle name="Normal 21 9 3 2" xfId="13379" xr:uid="{00000000-0005-0000-0000-0000D52C0000}"/>
    <cellStyle name="Normal 21 9 3 3" xfId="19531" xr:uid="{00000000-0005-0000-0000-0000D62C0000}"/>
    <cellStyle name="Normal 21 9 4" xfId="10313" xr:uid="{00000000-0005-0000-0000-0000D72C0000}"/>
    <cellStyle name="Normal 21 9 5" xfId="16465" xr:uid="{00000000-0005-0000-0000-0000D82C0000}"/>
    <cellStyle name="Normal 22" xfId="2555" xr:uid="{00000000-0005-0000-0000-0000D92C0000}"/>
    <cellStyle name="Normal 22 10" xfId="6429" xr:uid="{00000000-0005-0000-0000-0000DA2C0000}"/>
    <cellStyle name="Normal 22 10 2" xfId="12623" xr:uid="{00000000-0005-0000-0000-0000DB2C0000}"/>
    <cellStyle name="Normal 22 10 3" xfId="18775" xr:uid="{00000000-0005-0000-0000-0000DC2C0000}"/>
    <cellStyle name="Normal 22 11" xfId="9557" xr:uid="{00000000-0005-0000-0000-0000DD2C0000}"/>
    <cellStyle name="Normal 22 12" xfId="15709" xr:uid="{00000000-0005-0000-0000-0000DE2C0000}"/>
    <cellStyle name="Normal 22 2" xfId="2556" xr:uid="{00000000-0005-0000-0000-0000DF2C0000}"/>
    <cellStyle name="Normal 22 2 10" xfId="9558" xr:uid="{00000000-0005-0000-0000-0000E02C0000}"/>
    <cellStyle name="Normal 22 2 11" xfId="15710" xr:uid="{00000000-0005-0000-0000-0000E12C0000}"/>
    <cellStyle name="Normal 22 2 2" xfId="2557" xr:uid="{00000000-0005-0000-0000-0000E22C0000}"/>
    <cellStyle name="Normal 22 2 2 2" xfId="4024" xr:uid="{00000000-0005-0000-0000-0000E32C0000}"/>
    <cellStyle name="Normal 22 2 2 2 2" xfId="5649" xr:uid="{00000000-0005-0000-0000-0000E42C0000}"/>
    <cellStyle name="Normal 22 2 2 2 2 2" xfId="8735" xr:uid="{00000000-0005-0000-0000-0000E52C0000}"/>
    <cellStyle name="Normal 22 2 2 2 2 2 2" xfId="14928" xr:uid="{00000000-0005-0000-0000-0000E62C0000}"/>
    <cellStyle name="Normal 22 2 2 2 2 2 3" xfId="21080" xr:uid="{00000000-0005-0000-0000-0000E72C0000}"/>
    <cellStyle name="Normal 22 2 2 2 2 3" xfId="11862" xr:uid="{00000000-0005-0000-0000-0000E82C0000}"/>
    <cellStyle name="Normal 22 2 2 2 2 4" xfId="18014" xr:uid="{00000000-0005-0000-0000-0000E92C0000}"/>
    <cellStyle name="Normal 22 2 2 2 3" xfId="7200" xr:uid="{00000000-0005-0000-0000-0000EA2C0000}"/>
    <cellStyle name="Normal 22 2 2 2 3 2" xfId="13394" xr:uid="{00000000-0005-0000-0000-0000EB2C0000}"/>
    <cellStyle name="Normal 22 2 2 2 3 3" xfId="19546" xr:uid="{00000000-0005-0000-0000-0000EC2C0000}"/>
    <cellStyle name="Normal 22 2 2 2 4" xfId="10328" xr:uid="{00000000-0005-0000-0000-0000ED2C0000}"/>
    <cellStyle name="Normal 22 2 2 2 5" xfId="16480" xr:uid="{00000000-0005-0000-0000-0000EE2C0000}"/>
    <cellStyle name="Normal 22 2 2 3" xfId="4866" xr:uid="{00000000-0005-0000-0000-0000EF2C0000}"/>
    <cellStyle name="Normal 22 2 2 3 2" xfId="7966" xr:uid="{00000000-0005-0000-0000-0000F02C0000}"/>
    <cellStyle name="Normal 22 2 2 3 2 2" xfId="14159" xr:uid="{00000000-0005-0000-0000-0000F12C0000}"/>
    <cellStyle name="Normal 22 2 2 3 2 3" xfId="20311" xr:uid="{00000000-0005-0000-0000-0000F22C0000}"/>
    <cellStyle name="Normal 22 2 2 3 3" xfId="11093" xr:uid="{00000000-0005-0000-0000-0000F32C0000}"/>
    <cellStyle name="Normal 22 2 2 3 4" xfId="17245" xr:uid="{00000000-0005-0000-0000-0000F42C0000}"/>
    <cellStyle name="Normal 22 2 2 4" xfId="6431" xr:uid="{00000000-0005-0000-0000-0000F52C0000}"/>
    <cellStyle name="Normal 22 2 2 4 2" xfId="12625" xr:uid="{00000000-0005-0000-0000-0000F62C0000}"/>
    <cellStyle name="Normal 22 2 2 4 3" xfId="18777" xr:uid="{00000000-0005-0000-0000-0000F72C0000}"/>
    <cellStyle name="Normal 22 2 2 5" xfId="9559" xr:uid="{00000000-0005-0000-0000-0000F82C0000}"/>
    <cellStyle name="Normal 22 2 2 6" xfId="15711" xr:uid="{00000000-0005-0000-0000-0000F92C0000}"/>
    <cellStyle name="Normal 22 2 3" xfId="2558" xr:uid="{00000000-0005-0000-0000-0000FA2C0000}"/>
    <cellStyle name="Normal 22 2 3 2" xfId="4025" xr:uid="{00000000-0005-0000-0000-0000FB2C0000}"/>
    <cellStyle name="Normal 22 2 3 2 2" xfId="5650" xr:uid="{00000000-0005-0000-0000-0000FC2C0000}"/>
    <cellStyle name="Normal 22 2 3 2 2 2" xfId="8736" xr:uid="{00000000-0005-0000-0000-0000FD2C0000}"/>
    <cellStyle name="Normal 22 2 3 2 2 2 2" xfId="14929" xr:uid="{00000000-0005-0000-0000-0000FE2C0000}"/>
    <cellStyle name="Normal 22 2 3 2 2 2 3" xfId="21081" xr:uid="{00000000-0005-0000-0000-0000FF2C0000}"/>
    <cellStyle name="Normal 22 2 3 2 2 3" xfId="11863" xr:uid="{00000000-0005-0000-0000-0000002D0000}"/>
    <cellStyle name="Normal 22 2 3 2 2 4" xfId="18015" xr:uid="{00000000-0005-0000-0000-0000012D0000}"/>
    <cellStyle name="Normal 22 2 3 2 3" xfId="7201" xr:uid="{00000000-0005-0000-0000-0000022D0000}"/>
    <cellStyle name="Normal 22 2 3 2 3 2" xfId="13395" xr:uid="{00000000-0005-0000-0000-0000032D0000}"/>
    <cellStyle name="Normal 22 2 3 2 3 3" xfId="19547" xr:uid="{00000000-0005-0000-0000-0000042D0000}"/>
    <cellStyle name="Normal 22 2 3 2 4" xfId="10329" xr:uid="{00000000-0005-0000-0000-0000052D0000}"/>
    <cellStyle name="Normal 22 2 3 2 5" xfId="16481" xr:uid="{00000000-0005-0000-0000-0000062D0000}"/>
    <cellStyle name="Normal 22 2 3 3" xfId="4867" xr:uid="{00000000-0005-0000-0000-0000072D0000}"/>
    <cellStyle name="Normal 22 2 3 3 2" xfId="7967" xr:uid="{00000000-0005-0000-0000-0000082D0000}"/>
    <cellStyle name="Normal 22 2 3 3 2 2" xfId="14160" xr:uid="{00000000-0005-0000-0000-0000092D0000}"/>
    <cellStyle name="Normal 22 2 3 3 2 3" xfId="20312" xr:uid="{00000000-0005-0000-0000-00000A2D0000}"/>
    <cellStyle name="Normal 22 2 3 3 3" xfId="11094" xr:uid="{00000000-0005-0000-0000-00000B2D0000}"/>
    <cellStyle name="Normal 22 2 3 3 4" xfId="17246" xr:uid="{00000000-0005-0000-0000-00000C2D0000}"/>
    <cellStyle name="Normal 22 2 3 4" xfId="6432" xr:uid="{00000000-0005-0000-0000-00000D2D0000}"/>
    <cellStyle name="Normal 22 2 3 4 2" xfId="12626" xr:uid="{00000000-0005-0000-0000-00000E2D0000}"/>
    <cellStyle name="Normal 22 2 3 4 3" xfId="18778" xr:uid="{00000000-0005-0000-0000-00000F2D0000}"/>
    <cellStyle name="Normal 22 2 3 5" xfId="9560" xr:uid="{00000000-0005-0000-0000-0000102D0000}"/>
    <cellStyle name="Normal 22 2 3 6" xfId="15712" xr:uid="{00000000-0005-0000-0000-0000112D0000}"/>
    <cellStyle name="Normal 22 2 4" xfId="2559" xr:uid="{00000000-0005-0000-0000-0000122D0000}"/>
    <cellStyle name="Normal 22 2 4 2" xfId="4026" xr:uid="{00000000-0005-0000-0000-0000132D0000}"/>
    <cellStyle name="Normal 22 2 4 2 2" xfId="5651" xr:uid="{00000000-0005-0000-0000-0000142D0000}"/>
    <cellStyle name="Normal 22 2 4 2 2 2" xfId="8737" xr:uid="{00000000-0005-0000-0000-0000152D0000}"/>
    <cellStyle name="Normal 22 2 4 2 2 2 2" xfId="14930" xr:uid="{00000000-0005-0000-0000-0000162D0000}"/>
    <cellStyle name="Normal 22 2 4 2 2 2 3" xfId="21082" xr:uid="{00000000-0005-0000-0000-0000172D0000}"/>
    <cellStyle name="Normal 22 2 4 2 2 3" xfId="11864" xr:uid="{00000000-0005-0000-0000-0000182D0000}"/>
    <cellStyle name="Normal 22 2 4 2 2 4" xfId="18016" xr:uid="{00000000-0005-0000-0000-0000192D0000}"/>
    <cellStyle name="Normal 22 2 4 2 3" xfId="7202" xr:uid="{00000000-0005-0000-0000-00001A2D0000}"/>
    <cellStyle name="Normal 22 2 4 2 3 2" xfId="13396" xr:uid="{00000000-0005-0000-0000-00001B2D0000}"/>
    <cellStyle name="Normal 22 2 4 2 3 3" xfId="19548" xr:uid="{00000000-0005-0000-0000-00001C2D0000}"/>
    <cellStyle name="Normal 22 2 4 2 4" xfId="10330" xr:uid="{00000000-0005-0000-0000-00001D2D0000}"/>
    <cellStyle name="Normal 22 2 4 2 5" xfId="16482" xr:uid="{00000000-0005-0000-0000-00001E2D0000}"/>
    <cellStyle name="Normal 22 2 4 3" xfId="4868" xr:uid="{00000000-0005-0000-0000-00001F2D0000}"/>
    <cellStyle name="Normal 22 2 4 3 2" xfId="7968" xr:uid="{00000000-0005-0000-0000-0000202D0000}"/>
    <cellStyle name="Normal 22 2 4 3 2 2" xfId="14161" xr:uid="{00000000-0005-0000-0000-0000212D0000}"/>
    <cellStyle name="Normal 22 2 4 3 2 3" xfId="20313" xr:uid="{00000000-0005-0000-0000-0000222D0000}"/>
    <cellStyle name="Normal 22 2 4 3 3" xfId="11095" xr:uid="{00000000-0005-0000-0000-0000232D0000}"/>
    <cellStyle name="Normal 22 2 4 3 4" xfId="17247" xr:uid="{00000000-0005-0000-0000-0000242D0000}"/>
    <cellStyle name="Normal 22 2 4 4" xfId="6433" xr:uid="{00000000-0005-0000-0000-0000252D0000}"/>
    <cellStyle name="Normal 22 2 4 4 2" xfId="12627" xr:uid="{00000000-0005-0000-0000-0000262D0000}"/>
    <cellStyle name="Normal 22 2 4 4 3" xfId="18779" xr:uid="{00000000-0005-0000-0000-0000272D0000}"/>
    <cellStyle name="Normal 22 2 4 5" xfId="9561" xr:uid="{00000000-0005-0000-0000-0000282D0000}"/>
    <cellStyle name="Normal 22 2 4 6" xfId="15713" xr:uid="{00000000-0005-0000-0000-0000292D0000}"/>
    <cellStyle name="Normal 22 2 5" xfId="2560" xr:uid="{00000000-0005-0000-0000-00002A2D0000}"/>
    <cellStyle name="Normal 22 2 5 2" xfId="4027" xr:uid="{00000000-0005-0000-0000-00002B2D0000}"/>
    <cellStyle name="Normal 22 2 5 2 2" xfId="5652" xr:uid="{00000000-0005-0000-0000-00002C2D0000}"/>
    <cellStyle name="Normal 22 2 5 2 2 2" xfId="8738" xr:uid="{00000000-0005-0000-0000-00002D2D0000}"/>
    <cellStyle name="Normal 22 2 5 2 2 2 2" xfId="14931" xr:uid="{00000000-0005-0000-0000-00002E2D0000}"/>
    <cellStyle name="Normal 22 2 5 2 2 2 3" xfId="21083" xr:uid="{00000000-0005-0000-0000-00002F2D0000}"/>
    <cellStyle name="Normal 22 2 5 2 2 3" xfId="11865" xr:uid="{00000000-0005-0000-0000-0000302D0000}"/>
    <cellStyle name="Normal 22 2 5 2 2 4" xfId="18017" xr:uid="{00000000-0005-0000-0000-0000312D0000}"/>
    <cellStyle name="Normal 22 2 5 2 3" xfId="7203" xr:uid="{00000000-0005-0000-0000-0000322D0000}"/>
    <cellStyle name="Normal 22 2 5 2 3 2" xfId="13397" xr:uid="{00000000-0005-0000-0000-0000332D0000}"/>
    <cellStyle name="Normal 22 2 5 2 3 3" xfId="19549" xr:uid="{00000000-0005-0000-0000-0000342D0000}"/>
    <cellStyle name="Normal 22 2 5 2 4" xfId="10331" xr:uid="{00000000-0005-0000-0000-0000352D0000}"/>
    <cellStyle name="Normal 22 2 5 2 5" xfId="16483" xr:uid="{00000000-0005-0000-0000-0000362D0000}"/>
    <cellStyle name="Normal 22 2 5 3" xfId="4869" xr:uid="{00000000-0005-0000-0000-0000372D0000}"/>
    <cellStyle name="Normal 22 2 5 3 2" xfId="7969" xr:uid="{00000000-0005-0000-0000-0000382D0000}"/>
    <cellStyle name="Normal 22 2 5 3 2 2" xfId="14162" xr:uid="{00000000-0005-0000-0000-0000392D0000}"/>
    <cellStyle name="Normal 22 2 5 3 2 3" xfId="20314" xr:uid="{00000000-0005-0000-0000-00003A2D0000}"/>
    <cellStyle name="Normal 22 2 5 3 3" xfId="11096" xr:uid="{00000000-0005-0000-0000-00003B2D0000}"/>
    <cellStyle name="Normal 22 2 5 3 4" xfId="17248" xr:uid="{00000000-0005-0000-0000-00003C2D0000}"/>
    <cellStyle name="Normal 22 2 5 4" xfId="6434" xr:uid="{00000000-0005-0000-0000-00003D2D0000}"/>
    <cellStyle name="Normal 22 2 5 4 2" xfId="12628" xr:uid="{00000000-0005-0000-0000-00003E2D0000}"/>
    <cellStyle name="Normal 22 2 5 4 3" xfId="18780" xr:uid="{00000000-0005-0000-0000-00003F2D0000}"/>
    <cellStyle name="Normal 22 2 5 5" xfId="9562" xr:uid="{00000000-0005-0000-0000-0000402D0000}"/>
    <cellStyle name="Normal 22 2 5 6" xfId="15714" xr:uid="{00000000-0005-0000-0000-0000412D0000}"/>
    <cellStyle name="Normal 22 2 6" xfId="2561" xr:uid="{00000000-0005-0000-0000-0000422D0000}"/>
    <cellStyle name="Normal 22 2 7" xfId="4023" xr:uid="{00000000-0005-0000-0000-0000432D0000}"/>
    <cellStyle name="Normal 22 2 7 2" xfId="5648" xr:uid="{00000000-0005-0000-0000-0000442D0000}"/>
    <cellStyle name="Normal 22 2 7 2 2" xfId="8734" xr:uid="{00000000-0005-0000-0000-0000452D0000}"/>
    <cellStyle name="Normal 22 2 7 2 2 2" xfId="14927" xr:uid="{00000000-0005-0000-0000-0000462D0000}"/>
    <cellStyle name="Normal 22 2 7 2 2 3" xfId="21079" xr:uid="{00000000-0005-0000-0000-0000472D0000}"/>
    <cellStyle name="Normal 22 2 7 2 3" xfId="11861" xr:uid="{00000000-0005-0000-0000-0000482D0000}"/>
    <cellStyle name="Normal 22 2 7 2 4" xfId="18013" xr:uid="{00000000-0005-0000-0000-0000492D0000}"/>
    <cellStyle name="Normal 22 2 7 3" xfId="7199" xr:uid="{00000000-0005-0000-0000-00004A2D0000}"/>
    <cellStyle name="Normal 22 2 7 3 2" xfId="13393" xr:uid="{00000000-0005-0000-0000-00004B2D0000}"/>
    <cellStyle name="Normal 22 2 7 3 3" xfId="19545" xr:uid="{00000000-0005-0000-0000-00004C2D0000}"/>
    <cellStyle name="Normal 22 2 7 4" xfId="10327" xr:uid="{00000000-0005-0000-0000-00004D2D0000}"/>
    <cellStyle name="Normal 22 2 7 5" xfId="16479" xr:uid="{00000000-0005-0000-0000-00004E2D0000}"/>
    <cellStyle name="Normal 22 2 8" xfId="4865" xr:uid="{00000000-0005-0000-0000-00004F2D0000}"/>
    <cellStyle name="Normal 22 2 8 2" xfId="7965" xr:uid="{00000000-0005-0000-0000-0000502D0000}"/>
    <cellStyle name="Normal 22 2 8 2 2" xfId="14158" xr:uid="{00000000-0005-0000-0000-0000512D0000}"/>
    <cellStyle name="Normal 22 2 8 2 3" xfId="20310" xr:uid="{00000000-0005-0000-0000-0000522D0000}"/>
    <cellStyle name="Normal 22 2 8 3" xfId="11092" xr:uid="{00000000-0005-0000-0000-0000532D0000}"/>
    <cellStyle name="Normal 22 2 8 4" xfId="17244" xr:uid="{00000000-0005-0000-0000-0000542D0000}"/>
    <cellStyle name="Normal 22 2 9" xfId="6430" xr:uid="{00000000-0005-0000-0000-0000552D0000}"/>
    <cellStyle name="Normal 22 2 9 2" xfId="12624" xr:uid="{00000000-0005-0000-0000-0000562D0000}"/>
    <cellStyle name="Normal 22 2 9 3" xfId="18776" xr:uid="{00000000-0005-0000-0000-0000572D0000}"/>
    <cellStyle name="Normal 22 3" xfId="2562" xr:uid="{00000000-0005-0000-0000-0000582D0000}"/>
    <cellStyle name="Normal 22 3 2" xfId="4028" xr:uid="{00000000-0005-0000-0000-0000592D0000}"/>
    <cellStyle name="Normal 22 3 2 2" xfId="5653" xr:uid="{00000000-0005-0000-0000-00005A2D0000}"/>
    <cellStyle name="Normal 22 3 2 2 2" xfId="8739" xr:uid="{00000000-0005-0000-0000-00005B2D0000}"/>
    <cellStyle name="Normal 22 3 2 2 2 2" xfId="14932" xr:uid="{00000000-0005-0000-0000-00005C2D0000}"/>
    <cellStyle name="Normal 22 3 2 2 2 3" xfId="21084" xr:uid="{00000000-0005-0000-0000-00005D2D0000}"/>
    <cellStyle name="Normal 22 3 2 2 3" xfId="11866" xr:uid="{00000000-0005-0000-0000-00005E2D0000}"/>
    <cellStyle name="Normal 22 3 2 2 4" xfId="18018" xr:uid="{00000000-0005-0000-0000-00005F2D0000}"/>
    <cellStyle name="Normal 22 3 2 3" xfId="7204" xr:uid="{00000000-0005-0000-0000-0000602D0000}"/>
    <cellStyle name="Normal 22 3 2 3 2" xfId="13398" xr:uid="{00000000-0005-0000-0000-0000612D0000}"/>
    <cellStyle name="Normal 22 3 2 3 3" xfId="19550" xr:uid="{00000000-0005-0000-0000-0000622D0000}"/>
    <cellStyle name="Normal 22 3 2 4" xfId="10332" xr:uid="{00000000-0005-0000-0000-0000632D0000}"/>
    <cellStyle name="Normal 22 3 2 5" xfId="16484" xr:uid="{00000000-0005-0000-0000-0000642D0000}"/>
    <cellStyle name="Normal 22 3 3" xfId="4870" xr:uid="{00000000-0005-0000-0000-0000652D0000}"/>
    <cellStyle name="Normal 22 3 3 2" xfId="7970" xr:uid="{00000000-0005-0000-0000-0000662D0000}"/>
    <cellStyle name="Normal 22 3 3 2 2" xfId="14163" xr:uid="{00000000-0005-0000-0000-0000672D0000}"/>
    <cellStyle name="Normal 22 3 3 2 3" xfId="20315" xr:uid="{00000000-0005-0000-0000-0000682D0000}"/>
    <cellStyle name="Normal 22 3 3 3" xfId="11097" xr:uid="{00000000-0005-0000-0000-0000692D0000}"/>
    <cellStyle name="Normal 22 3 3 4" xfId="17249" xr:uid="{00000000-0005-0000-0000-00006A2D0000}"/>
    <cellStyle name="Normal 22 3 4" xfId="6435" xr:uid="{00000000-0005-0000-0000-00006B2D0000}"/>
    <cellStyle name="Normal 22 3 4 2" xfId="12629" xr:uid="{00000000-0005-0000-0000-00006C2D0000}"/>
    <cellStyle name="Normal 22 3 4 3" xfId="18781" xr:uid="{00000000-0005-0000-0000-00006D2D0000}"/>
    <cellStyle name="Normal 22 3 5" xfId="9563" xr:uid="{00000000-0005-0000-0000-00006E2D0000}"/>
    <cellStyle name="Normal 22 3 6" xfId="15715" xr:uid="{00000000-0005-0000-0000-00006F2D0000}"/>
    <cellStyle name="Normal 22 4" xfId="2563" xr:uid="{00000000-0005-0000-0000-0000702D0000}"/>
    <cellStyle name="Normal 22 4 2" xfId="4029" xr:uid="{00000000-0005-0000-0000-0000712D0000}"/>
    <cellStyle name="Normal 22 4 2 2" xfId="5654" xr:uid="{00000000-0005-0000-0000-0000722D0000}"/>
    <cellStyle name="Normal 22 4 2 2 2" xfId="8740" xr:uid="{00000000-0005-0000-0000-0000732D0000}"/>
    <cellStyle name="Normal 22 4 2 2 2 2" xfId="14933" xr:uid="{00000000-0005-0000-0000-0000742D0000}"/>
    <cellStyle name="Normal 22 4 2 2 2 3" xfId="21085" xr:uid="{00000000-0005-0000-0000-0000752D0000}"/>
    <cellStyle name="Normal 22 4 2 2 3" xfId="11867" xr:uid="{00000000-0005-0000-0000-0000762D0000}"/>
    <cellStyle name="Normal 22 4 2 2 4" xfId="18019" xr:uid="{00000000-0005-0000-0000-0000772D0000}"/>
    <cellStyle name="Normal 22 4 2 3" xfId="7205" xr:uid="{00000000-0005-0000-0000-0000782D0000}"/>
    <cellStyle name="Normal 22 4 2 3 2" xfId="13399" xr:uid="{00000000-0005-0000-0000-0000792D0000}"/>
    <cellStyle name="Normal 22 4 2 3 3" xfId="19551" xr:uid="{00000000-0005-0000-0000-00007A2D0000}"/>
    <cellStyle name="Normal 22 4 2 4" xfId="10333" xr:uid="{00000000-0005-0000-0000-00007B2D0000}"/>
    <cellStyle name="Normal 22 4 2 5" xfId="16485" xr:uid="{00000000-0005-0000-0000-00007C2D0000}"/>
    <cellStyle name="Normal 22 4 3" xfId="4871" xr:uid="{00000000-0005-0000-0000-00007D2D0000}"/>
    <cellStyle name="Normal 22 4 3 2" xfId="7971" xr:uid="{00000000-0005-0000-0000-00007E2D0000}"/>
    <cellStyle name="Normal 22 4 3 2 2" xfId="14164" xr:uid="{00000000-0005-0000-0000-00007F2D0000}"/>
    <cellStyle name="Normal 22 4 3 2 3" xfId="20316" xr:uid="{00000000-0005-0000-0000-0000802D0000}"/>
    <cellStyle name="Normal 22 4 3 3" xfId="11098" xr:uid="{00000000-0005-0000-0000-0000812D0000}"/>
    <cellStyle name="Normal 22 4 3 4" xfId="17250" xr:uid="{00000000-0005-0000-0000-0000822D0000}"/>
    <cellStyle name="Normal 22 4 4" xfId="6436" xr:uid="{00000000-0005-0000-0000-0000832D0000}"/>
    <cellStyle name="Normal 22 4 4 2" xfId="12630" xr:uid="{00000000-0005-0000-0000-0000842D0000}"/>
    <cellStyle name="Normal 22 4 4 3" xfId="18782" xr:uid="{00000000-0005-0000-0000-0000852D0000}"/>
    <cellStyle name="Normal 22 4 5" xfId="9564" xr:uid="{00000000-0005-0000-0000-0000862D0000}"/>
    <cellStyle name="Normal 22 4 6" xfId="15716" xr:uid="{00000000-0005-0000-0000-0000872D0000}"/>
    <cellStyle name="Normal 22 5" xfId="2564" xr:uid="{00000000-0005-0000-0000-0000882D0000}"/>
    <cellStyle name="Normal 22 5 2" xfId="4030" xr:uid="{00000000-0005-0000-0000-0000892D0000}"/>
    <cellStyle name="Normal 22 5 2 2" xfId="5655" xr:uid="{00000000-0005-0000-0000-00008A2D0000}"/>
    <cellStyle name="Normal 22 5 2 2 2" xfId="8741" xr:uid="{00000000-0005-0000-0000-00008B2D0000}"/>
    <cellStyle name="Normal 22 5 2 2 2 2" xfId="14934" xr:uid="{00000000-0005-0000-0000-00008C2D0000}"/>
    <cellStyle name="Normal 22 5 2 2 2 3" xfId="21086" xr:uid="{00000000-0005-0000-0000-00008D2D0000}"/>
    <cellStyle name="Normal 22 5 2 2 3" xfId="11868" xr:uid="{00000000-0005-0000-0000-00008E2D0000}"/>
    <cellStyle name="Normal 22 5 2 2 4" xfId="18020" xr:uid="{00000000-0005-0000-0000-00008F2D0000}"/>
    <cellStyle name="Normal 22 5 2 3" xfId="7206" xr:uid="{00000000-0005-0000-0000-0000902D0000}"/>
    <cellStyle name="Normal 22 5 2 3 2" xfId="13400" xr:uid="{00000000-0005-0000-0000-0000912D0000}"/>
    <cellStyle name="Normal 22 5 2 3 3" xfId="19552" xr:uid="{00000000-0005-0000-0000-0000922D0000}"/>
    <cellStyle name="Normal 22 5 2 4" xfId="10334" xr:uid="{00000000-0005-0000-0000-0000932D0000}"/>
    <cellStyle name="Normal 22 5 2 5" xfId="16486" xr:uid="{00000000-0005-0000-0000-0000942D0000}"/>
    <cellStyle name="Normal 22 5 3" xfId="4872" xr:uid="{00000000-0005-0000-0000-0000952D0000}"/>
    <cellStyle name="Normal 22 5 3 2" xfId="7972" xr:uid="{00000000-0005-0000-0000-0000962D0000}"/>
    <cellStyle name="Normal 22 5 3 2 2" xfId="14165" xr:uid="{00000000-0005-0000-0000-0000972D0000}"/>
    <cellStyle name="Normal 22 5 3 2 3" xfId="20317" xr:uid="{00000000-0005-0000-0000-0000982D0000}"/>
    <cellStyle name="Normal 22 5 3 3" xfId="11099" xr:uid="{00000000-0005-0000-0000-0000992D0000}"/>
    <cellStyle name="Normal 22 5 3 4" xfId="17251" xr:uid="{00000000-0005-0000-0000-00009A2D0000}"/>
    <cellStyle name="Normal 22 5 4" xfId="6437" xr:uid="{00000000-0005-0000-0000-00009B2D0000}"/>
    <cellStyle name="Normal 22 5 4 2" xfId="12631" xr:uid="{00000000-0005-0000-0000-00009C2D0000}"/>
    <cellStyle name="Normal 22 5 4 3" xfId="18783" xr:uid="{00000000-0005-0000-0000-00009D2D0000}"/>
    <cellStyle name="Normal 22 5 5" xfId="9565" xr:uid="{00000000-0005-0000-0000-00009E2D0000}"/>
    <cellStyle name="Normal 22 5 6" xfId="15717" xr:uid="{00000000-0005-0000-0000-00009F2D0000}"/>
    <cellStyle name="Normal 22 6" xfId="2565" xr:uid="{00000000-0005-0000-0000-0000A02D0000}"/>
    <cellStyle name="Normal 22 6 2" xfId="4031" xr:uid="{00000000-0005-0000-0000-0000A12D0000}"/>
    <cellStyle name="Normal 22 6 2 2" xfId="5656" xr:uid="{00000000-0005-0000-0000-0000A22D0000}"/>
    <cellStyle name="Normal 22 6 2 2 2" xfId="8742" xr:uid="{00000000-0005-0000-0000-0000A32D0000}"/>
    <cellStyle name="Normal 22 6 2 2 2 2" xfId="14935" xr:uid="{00000000-0005-0000-0000-0000A42D0000}"/>
    <cellStyle name="Normal 22 6 2 2 2 3" xfId="21087" xr:uid="{00000000-0005-0000-0000-0000A52D0000}"/>
    <cellStyle name="Normal 22 6 2 2 3" xfId="11869" xr:uid="{00000000-0005-0000-0000-0000A62D0000}"/>
    <cellStyle name="Normal 22 6 2 2 4" xfId="18021" xr:uid="{00000000-0005-0000-0000-0000A72D0000}"/>
    <cellStyle name="Normal 22 6 2 3" xfId="7207" xr:uid="{00000000-0005-0000-0000-0000A82D0000}"/>
    <cellStyle name="Normal 22 6 2 3 2" xfId="13401" xr:uid="{00000000-0005-0000-0000-0000A92D0000}"/>
    <cellStyle name="Normal 22 6 2 3 3" xfId="19553" xr:uid="{00000000-0005-0000-0000-0000AA2D0000}"/>
    <cellStyle name="Normal 22 6 2 4" xfId="10335" xr:uid="{00000000-0005-0000-0000-0000AB2D0000}"/>
    <cellStyle name="Normal 22 6 2 5" xfId="16487" xr:uid="{00000000-0005-0000-0000-0000AC2D0000}"/>
    <cellStyle name="Normal 22 6 3" xfId="4873" xr:uid="{00000000-0005-0000-0000-0000AD2D0000}"/>
    <cellStyle name="Normal 22 6 3 2" xfId="7973" xr:uid="{00000000-0005-0000-0000-0000AE2D0000}"/>
    <cellStyle name="Normal 22 6 3 2 2" xfId="14166" xr:uid="{00000000-0005-0000-0000-0000AF2D0000}"/>
    <cellStyle name="Normal 22 6 3 2 3" xfId="20318" xr:uid="{00000000-0005-0000-0000-0000B02D0000}"/>
    <cellStyle name="Normal 22 6 3 3" xfId="11100" xr:uid="{00000000-0005-0000-0000-0000B12D0000}"/>
    <cellStyle name="Normal 22 6 3 4" xfId="17252" xr:uid="{00000000-0005-0000-0000-0000B22D0000}"/>
    <cellStyle name="Normal 22 6 4" xfId="6438" xr:uid="{00000000-0005-0000-0000-0000B32D0000}"/>
    <cellStyle name="Normal 22 6 4 2" xfId="12632" xr:uid="{00000000-0005-0000-0000-0000B42D0000}"/>
    <cellStyle name="Normal 22 6 4 3" xfId="18784" xr:uid="{00000000-0005-0000-0000-0000B52D0000}"/>
    <cellStyle name="Normal 22 6 5" xfId="9566" xr:uid="{00000000-0005-0000-0000-0000B62D0000}"/>
    <cellStyle name="Normal 22 6 6" xfId="15718" xr:uid="{00000000-0005-0000-0000-0000B72D0000}"/>
    <cellStyle name="Normal 22 7" xfId="2566" xr:uid="{00000000-0005-0000-0000-0000B82D0000}"/>
    <cellStyle name="Normal 22 8" xfId="4022" xr:uid="{00000000-0005-0000-0000-0000B92D0000}"/>
    <cellStyle name="Normal 22 8 2" xfId="5647" xr:uid="{00000000-0005-0000-0000-0000BA2D0000}"/>
    <cellStyle name="Normal 22 8 2 2" xfId="8733" xr:uid="{00000000-0005-0000-0000-0000BB2D0000}"/>
    <cellStyle name="Normal 22 8 2 2 2" xfId="14926" xr:uid="{00000000-0005-0000-0000-0000BC2D0000}"/>
    <cellStyle name="Normal 22 8 2 2 3" xfId="21078" xr:uid="{00000000-0005-0000-0000-0000BD2D0000}"/>
    <cellStyle name="Normal 22 8 2 3" xfId="11860" xr:uid="{00000000-0005-0000-0000-0000BE2D0000}"/>
    <cellStyle name="Normal 22 8 2 4" xfId="18012" xr:uid="{00000000-0005-0000-0000-0000BF2D0000}"/>
    <cellStyle name="Normal 22 8 3" xfId="7198" xr:uid="{00000000-0005-0000-0000-0000C02D0000}"/>
    <cellStyle name="Normal 22 8 3 2" xfId="13392" xr:uid="{00000000-0005-0000-0000-0000C12D0000}"/>
    <cellStyle name="Normal 22 8 3 3" xfId="19544" xr:uid="{00000000-0005-0000-0000-0000C22D0000}"/>
    <cellStyle name="Normal 22 8 4" xfId="10326" xr:uid="{00000000-0005-0000-0000-0000C32D0000}"/>
    <cellStyle name="Normal 22 8 5" xfId="16478" xr:uid="{00000000-0005-0000-0000-0000C42D0000}"/>
    <cellStyle name="Normal 22 9" xfId="4864" xr:uid="{00000000-0005-0000-0000-0000C52D0000}"/>
    <cellStyle name="Normal 22 9 2" xfId="7964" xr:uid="{00000000-0005-0000-0000-0000C62D0000}"/>
    <cellStyle name="Normal 22 9 2 2" xfId="14157" xr:uid="{00000000-0005-0000-0000-0000C72D0000}"/>
    <cellStyle name="Normal 22 9 2 3" xfId="20309" xr:uid="{00000000-0005-0000-0000-0000C82D0000}"/>
    <cellStyle name="Normal 22 9 3" xfId="11091" xr:uid="{00000000-0005-0000-0000-0000C92D0000}"/>
    <cellStyle name="Normal 22 9 4" xfId="17243" xr:uid="{00000000-0005-0000-0000-0000CA2D0000}"/>
    <cellStyle name="Normal 23" xfId="2567" xr:uid="{00000000-0005-0000-0000-0000CB2D0000}"/>
    <cellStyle name="Normal 23 10" xfId="6439" xr:uid="{00000000-0005-0000-0000-0000CC2D0000}"/>
    <cellStyle name="Normal 23 10 2" xfId="12633" xr:uid="{00000000-0005-0000-0000-0000CD2D0000}"/>
    <cellStyle name="Normal 23 10 3" xfId="18785" xr:uid="{00000000-0005-0000-0000-0000CE2D0000}"/>
    <cellStyle name="Normal 23 11" xfId="9567" xr:uid="{00000000-0005-0000-0000-0000CF2D0000}"/>
    <cellStyle name="Normal 23 12" xfId="15719" xr:uid="{00000000-0005-0000-0000-0000D02D0000}"/>
    <cellStyle name="Normal 23 2" xfId="2568" xr:uid="{00000000-0005-0000-0000-0000D12D0000}"/>
    <cellStyle name="Normal 23 2 10" xfId="15720" xr:uid="{00000000-0005-0000-0000-0000D22D0000}"/>
    <cellStyle name="Normal 23 2 2" xfId="2569" xr:uid="{00000000-0005-0000-0000-0000D32D0000}"/>
    <cellStyle name="Normal 23 2 2 2" xfId="4034" xr:uid="{00000000-0005-0000-0000-0000D42D0000}"/>
    <cellStyle name="Normal 23 2 2 2 2" xfId="5659" xr:uid="{00000000-0005-0000-0000-0000D52D0000}"/>
    <cellStyle name="Normal 23 2 2 2 2 2" xfId="8745" xr:uid="{00000000-0005-0000-0000-0000D62D0000}"/>
    <cellStyle name="Normal 23 2 2 2 2 2 2" xfId="14938" xr:uid="{00000000-0005-0000-0000-0000D72D0000}"/>
    <cellStyle name="Normal 23 2 2 2 2 2 3" xfId="21090" xr:uid="{00000000-0005-0000-0000-0000D82D0000}"/>
    <cellStyle name="Normal 23 2 2 2 2 3" xfId="11872" xr:uid="{00000000-0005-0000-0000-0000D92D0000}"/>
    <cellStyle name="Normal 23 2 2 2 2 4" xfId="18024" xr:uid="{00000000-0005-0000-0000-0000DA2D0000}"/>
    <cellStyle name="Normal 23 2 2 2 3" xfId="7210" xr:uid="{00000000-0005-0000-0000-0000DB2D0000}"/>
    <cellStyle name="Normal 23 2 2 2 3 2" xfId="13404" xr:uid="{00000000-0005-0000-0000-0000DC2D0000}"/>
    <cellStyle name="Normal 23 2 2 2 3 3" xfId="19556" xr:uid="{00000000-0005-0000-0000-0000DD2D0000}"/>
    <cellStyle name="Normal 23 2 2 2 4" xfId="10338" xr:uid="{00000000-0005-0000-0000-0000DE2D0000}"/>
    <cellStyle name="Normal 23 2 2 2 5" xfId="16490" xr:uid="{00000000-0005-0000-0000-0000DF2D0000}"/>
    <cellStyle name="Normal 23 2 2 3" xfId="4876" xr:uid="{00000000-0005-0000-0000-0000E02D0000}"/>
    <cellStyle name="Normal 23 2 2 3 2" xfId="7976" xr:uid="{00000000-0005-0000-0000-0000E12D0000}"/>
    <cellStyle name="Normal 23 2 2 3 2 2" xfId="14169" xr:uid="{00000000-0005-0000-0000-0000E22D0000}"/>
    <cellStyle name="Normal 23 2 2 3 2 3" xfId="20321" xr:uid="{00000000-0005-0000-0000-0000E32D0000}"/>
    <cellStyle name="Normal 23 2 2 3 3" xfId="11103" xr:uid="{00000000-0005-0000-0000-0000E42D0000}"/>
    <cellStyle name="Normal 23 2 2 3 4" xfId="17255" xr:uid="{00000000-0005-0000-0000-0000E52D0000}"/>
    <cellStyle name="Normal 23 2 2 4" xfId="6441" xr:uid="{00000000-0005-0000-0000-0000E62D0000}"/>
    <cellStyle name="Normal 23 2 2 4 2" xfId="12635" xr:uid="{00000000-0005-0000-0000-0000E72D0000}"/>
    <cellStyle name="Normal 23 2 2 4 3" xfId="18787" xr:uid="{00000000-0005-0000-0000-0000E82D0000}"/>
    <cellStyle name="Normal 23 2 2 5" xfId="9569" xr:uid="{00000000-0005-0000-0000-0000E92D0000}"/>
    <cellStyle name="Normal 23 2 2 6" xfId="15721" xr:uid="{00000000-0005-0000-0000-0000EA2D0000}"/>
    <cellStyle name="Normal 23 2 3" xfId="2570" xr:uid="{00000000-0005-0000-0000-0000EB2D0000}"/>
    <cellStyle name="Normal 23 2 3 2" xfId="4035" xr:uid="{00000000-0005-0000-0000-0000EC2D0000}"/>
    <cellStyle name="Normal 23 2 3 2 2" xfId="5660" xr:uid="{00000000-0005-0000-0000-0000ED2D0000}"/>
    <cellStyle name="Normal 23 2 3 2 2 2" xfId="8746" xr:uid="{00000000-0005-0000-0000-0000EE2D0000}"/>
    <cellStyle name="Normal 23 2 3 2 2 2 2" xfId="14939" xr:uid="{00000000-0005-0000-0000-0000EF2D0000}"/>
    <cellStyle name="Normal 23 2 3 2 2 2 3" xfId="21091" xr:uid="{00000000-0005-0000-0000-0000F02D0000}"/>
    <cellStyle name="Normal 23 2 3 2 2 3" xfId="11873" xr:uid="{00000000-0005-0000-0000-0000F12D0000}"/>
    <cellStyle name="Normal 23 2 3 2 2 4" xfId="18025" xr:uid="{00000000-0005-0000-0000-0000F22D0000}"/>
    <cellStyle name="Normal 23 2 3 2 3" xfId="7211" xr:uid="{00000000-0005-0000-0000-0000F32D0000}"/>
    <cellStyle name="Normal 23 2 3 2 3 2" xfId="13405" xr:uid="{00000000-0005-0000-0000-0000F42D0000}"/>
    <cellStyle name="Normal 23 2 3 2 3 3" xfId="19557" xr:uid="{00000000-0005-0000-0000-0000F52D0000}"/>
    <cellStyle name="Normal 23 2 3 2 4" xfId="10339" xr:uid="{00000000-0005-0000-0000-0000F62D0000}"/>
    <cellStyle name="Normal 23 2 3 2 5" xfId="16491" xr:uid="{00000000-0005-0000-0000-0000F72D0000}"/>
    <cellStyle name="Normal 23 2 3 3" xfId="4877" xr:uid="{00000000-0005-0000-0000-0000F82D0000}"/>
    <cellStyle name="Normal 23 2 3 3 2" xfId="7977" xr:uid="{00000000-0005-0000-0000-0000F92D0000}"/>
    <cellStyle name="Normal 23 2 3 3 2 2" xfId="14170" xr:uid="{00000000-0005-0000-0000-0000FA2D0000}"/>
    <cellStyle name="Normal 23 2 3 3 2 3" xfId="20322" xr:uid="{00000000-0005-0000-0000-0000FB2D0000}"/>
    <cellStyle name="Normal 23 2 3 3 3" xfId="11104" xr:uid="{00000000-0005-0000-0000-0000FC2D0000}"/>
    <cellStyle name="Normal 23 2 3 3 4" xfId="17256" xr:uid="{00000000-0005-0000-0000-0000FD2D0000}"/>
    <cellStyle name="Normal 23 2 3 4" xfId="6442" xr:uid="{00000000-0005-0000-0000-0000FE2D0000}"/>
    <cellStyle name="Normal 23 2 3 4 2" xfId="12636" xr:uid="{00000000-0005-0000-0000-0000FF2D0000}"/>
    <cellStyle name="Normal 23 2 3 4 3" xfId="18788" xr:uid="{00000000-0005-0000-0000-0000002E0000}"/>
    <cellStyle name="Normal 23 2 3 5" xfId="9570" xr:uid="{00000000-0005-0000-0000-0000012E0000}"/>
    <cellStyle name="Normal 23 2 3 6" xfId="15722" xr:uid="{00000000-0005-0000-0000-0000022E0000}"/>
    <cellStyle name="Normal 23 2 4" xfId="2571" xr:uid="{00000000-0005-0000-0000-0000032E0000}"/>
    <cellStyle name="Normal 23 2 4 2" xfId="4036" xr:uid="{00000000-0005-0000-0000-0000042E0000}"/>
    <cellStyle name="Normal 23 2 4 2 2" xfId="5661" xr:uid="{00000000-0005-0000-0000-0000052E0000}"/>
    <cellStyle name="Normal 23 2 4 2 2 2" xfId="8747" xr:uid="{00000000-0005-0000-0000-0000062E0000}"/>
    <cellStyle name="Normal 23 2 4 2 2 2 2" xfId="14940" xr:uid="{00000000-0005-0000-0000-0000072E0000}"/>
    <cellStyle name="Normal 23 2 4 2 2 2 3" xfId="21092" xr:uid="{00000000-0005-0000-0000-0000082E0000}"/>
    <cellStyle name="Normal 23 2 4 2 2 3" xfId="11874" xr:uid="{00000000-0005-0000-0000-0000092E0000}"/>
    <cellStyle name="Normal 23 2 4 2 2 4" xfId="18026" xr:uid="{00000000-0005-0000-0000-00000A2E0000}"/>
    <cellStyle name="Normal 23 2 4 2 3" xfId="7212" xr:uid="{00000000-0005-0000-0000-00000B2E0000}"/>
    <cellStyle name="Normal 23 2 4 2 3 2" xfId="13406" xr:uid="{00000000-0005-0000-0000-00000C2E0000}"/>
    <cellStyle name="Normal 23 2 4 2 3 3" xfId="19558" xr:uid="{00000000-0005-0000-0000-00000D2E0000}"/>
    <cellStyle name="Normal 23 2 4 2 4" xfId="10340" xr:uid="{00000000-0005-0000-0000-00000E2E0000}"/>
    <cellStyle name="Normal 23 2 4 2 5" xfId="16492" xr:uid="{00000000-0005-0000-0000-00000F2E0000}"/>
    <cellStyle name="Normal 23 2 4 3" xfId="4878" xr:uid="{00000000-0005-0000-0000-0000102E0000}"/>
    <cellStyle name="Normal 23 2 4 3 2" xfId="7978" xr:uid="{00000000-0005-0000-0000-0000112E0000}"/>
    <cellStyle name="Normal 23 2 4 3 2 2" xfId="14171" xr:uid="{00000000-0005-0000-0000-0000122E0000}"/>
    <cellStyle name="Normal 23 2 4 3 2 3" xfId="20323" xr:uid="{00000000-0005-0000-0000-0000132E0000}"/>
    <cellStyle name="Normal 23 2 4 3 3" xfId="11105" xr:uid="{00000000-0005-0000-0000-0000142E0000}"/>
    <cellStyle name="Normal 23 2 4 3 4" xfId="17257" xr:uid="{00000000-0005-0000-0000-0000152E0000}"/>
    <cellStyle name="Normal 23 2 4 4" xfId="6443" xr:uid="{00000000-0005-0000-0000-0000162E0000}"/>
    <cellStyle name="Normal 23 2 4 4 2" xfId="12637" xr:uid="{00000000-0005-0000-0000-0000172E0000}"/>
    <cellStyle name="Normal 23 2 4 4 3" xfId="18789" xr:uid="{00000000-0005-0000-0000-0000182E0000}"/>
    <cellStyle name="Normal 23 2 4 5" xfId="9571" xr:uid="{00000000-0005-0000-0000-0000192E0000}"/>
    <cellStyle name="Normal 23 2 4 6" xfId="15723" xr:uid="{00000000-0005-0000-0000-00001A2E0000}"/>
    <cellStyle name="Normal 23 2 5" xfId="2572" xr:uid="{00000000-0005-0000-0000-00001B2E0000}"/>
    <cellStyle name="Normal 23 2 5 2" xfId="4037" xr:uid="{00000000-0005-0000-0000-00001C2E0000}"/>
    <cellStyle name="Normal 23 2 5 2 2" xfId="5662" xr:uid="{00000000-0005-0000-0000-00001D2E0000}"/>
    <cellStyle name="Normal 23 2 5 2 2 2" xfId="8748" xr:uid="{00000000-0005-0000-0000-00001E2E0000}"/>
    <cellStyle name="Normal 23 2 5 2 2 2 2" xfId="14941" xr:uid="{00000000-0005-0000-0000-00001F2E0000}"/>
    <cellStyle name="Normal 23 2 5 2 2 2 3" xfId="21093" xr:uid="{00000000-0005-0000-0000-0000202E0000}"/>
    <cellStyle name="Normal 23 2 5 2 2 3" xfId="11875" xr:uid="{00000000-0005-0000-0000-0000212E0000}"/>
    <cellStyle name="Normal 23 2 5 2 2 4" xfId="18027" xr:uid="{00000000-0005-0000-0000-0000222E0000}"/>
    <cellStyle name="Normal 23 2 5 2 3" xfId="7213" xr:uid="{00000000-0005-0000-0000-0000232E0000}"/>
    <cellStyle name="Normal 23 2 5 2 3 2" xfId="13407" xr:uid="{00000000-0005-0000-0000-0000242E0000}"/>
    <cellStyle name="Normal 23 2 5 2 3 3" xfId="19559" xr:uid="{00000000-0005-0000-0000-0000252E0000}"/>
    <cellStyle name="Normal 23 2 5 2 4" xfId="10341" xr:uid="{00000000-0005-0000-0000-0000262E0000}"/>
    <cellStyle name="Normal 23 2 5 2 5" xfId="16493" xr:uid="{00000000-0005-0000-0000-0000272E0000}"/>
    <cellStyle name="Normal 23 2 5 3" xfId="4879" xr:uid="{00000000-0005-0000-0000-0000282E0000}"/>
    <cellStyle name="Normal 23 2 5 3 2" xfId="7979" xr:uid="{00000000-0005-0000-0000-0000292E0000}"/>
    <cellStyle name="Normal 23 2 5 3 2 2" xfId="14172" xr:uid="{00000000-0005-0000-0000-00002A2E0000}"/>
    <cellStyle name="Normal 23 2 5 3 2 3" xfId="20324" xr:uid="{00000000-0005-0000-0000-00002B2E0000}"/>
    <cellStyle name="Normal 23 2 5 3 3" xfId="11106" xr:uid="{00000000-0005-0000-0000-00002C2E0000}"/>
    <cellStyle name="Normal 23 2 5 3 4" xfId="17258" xr:uid="{00000000-0005-0000-0000-00002D2E0000}"/>
    <cellStyle name="Normal 23 2 5 4" xfId="6444" xr:uid="{00000000-0005-0000-0000-00002E2E0000}"/>
    <cellStyle name="Normal 23 2 5 4 2" xfId="12638" xr:uid="{00000000-0005-0000-0000-00002F2E0000}"/>
    <cellStyle name="Normal 23 2 5 4 3" xfId="18790" xr:uid="{00000000-0005-0000-0000-0000302E0000}"/>
    <cellStyle name="Normal 23 2 5 5" xfId="9572" xr:uid="{00000000-0005-0000-0000-0000312E0000}"/>
    <cellStyle name="Normal 23 2 5 6" xfId="15724" xr:uid="{00000000-0005-0000-0000-0000322E0000}"/>
    <cellStyle name="Normal 23 2 6" xfId="4033" xr:uid="{00000000-0005-0000-0000-0000332E0000}"/>
    <cellStyle name="Normal 23 2 6 2" xfId="5658" xr:uid="{00000000-0005-0000-0000-0000342E0000}"/>
    <cellStyle name="Normal 23 2 6 2 2" xfId="8744" xr:uid="{00000000-0005-0000-0000-0000352E0000}"/>
    <cellStyle name="Normal 23 2 6 2 2 2" xfId="14937" xr:uid="{00000000-0005-0000-0000-0000362E0000}"/>
    <cellStyle name="Normal 23 2 6 2 2 3" xfId="21089" xr:uid="{00000000-0005-0000-0000-0000372E0000}"/>
    <cellStyle name="Normal 23 2 6 2 3" xfId="11871" xr:uid="{00000000-0005-0000-0000-0000382E0000}"/>
    <cellStyle name="Normal 23 2 6 2 4" xfId="18023" xr:uid="{00000000-0005-0000-0000-0000392E0000}"/>
    <cellStyle name="Normal 23 2 6 3" xfId="7209" xr:uid="{00000000-0005-0000-0000-00003A2E0000}"/>
    <cellStyle name="Normal 23 2 6 3 2" xfId="13403" xr:uid="{00000000-0005-0000-0000-00003B2E0000}"/>
    <cellStyle name="Normal 23 2 6 3 3" xfId="19555" xr:uid="{00000000-0005-0000-0000-00003C2E0000}"/>
    <cellStyle name="Normal 23 2 6 4" xfId="10337" xr:uid="{00000000-0005-0000-0000-00003D2E0000}"/>
    <cellStyle name="Normal 23 2 6 5" xfId="16489" xr:uid="{00000000-0005-0000-0000-00003E2E0000}"/>
    <cellStyle name="Normal 23 2 7" xfId="4875" xr:uid="{00000000-0005-0000-0000-00003F2E0000}"/>
    <cellStyle name="Normal 23 2 7 2" xfId="7975" xr:uid="{00000000-0005-0000-0000-0000402E0000}"/>
    <cellStyle name="Normal 23 2 7 2 2" xfId="14168" xr:uid="{00000000-0005-0000-0000-0000412E0000}"/>
    <cellStyle name="Normal 23 2 7 2 3" xfId="20320" xr:uid="{00000000-0005-0000-0000-0000422E0000}"/>
    <cellStyle name="Normal 23 2 7 3" xfId="11102" xr:uid="{00000000-0005-0000-0000-0000432E0000}"/>
    <cellStyle name="Normal 23 2 7 4" xfId="17254" xr:uid="{00000000-0005-0000-0000-0000442E0000}"/>
    <cellStyle name="Normal 23 2 8" xfId="6440" xr:uid="{00000000-0005-0000-0000-0000452E0000}"/>
    <cellStyle name="Normal 23 2 8 2" xfId="12634" xr:uid="{00000000-0005-0000-0000-0000462E0000}"/>
    <cellStyle name="Normal 23 2 8 3" xfId="18786" xr:uid="{00000000-0005-0000-0000-0000472E0000}"/>
    <cellStyle name="Normal 23 2 9" xfId="9568" xr:uid="{00000000-0005-0000-0000-0000482E0000}"/>
    <cellStyle name="Normal 23 3" xfId="2573" xr:uid="{00000000-0005-0000-0000-0000492E0000}"/>
    <cellStyle name="Normal 23 3 2" xfId="4038" xr:uid="{00000000-0005-0000-0000-00004A2E0000}"/>
    <cellStyle name="Normal 23 3 2 2" xfId="5663" xr:uid="{00000000-0005-0000-0000-00004B2E0000}"/>
    <cellStyle name="Normal 23 3 2 2 2" xfId="8749" xr:uid="{00000000-0005-0000-0000-00004C2E0000}"/>
    <cellStyle name="Normal 23 3 2 2 2 2" xfId="14942" xr:uid="{00000000-0005-0000-0000-00004D2E0000}"/>
    <cellStyle name="Normal 23 3 2 2 2 3" xfId="21094" xr:uid="{00000000-0005-0000-0000-00004E2E0000}"/>
    <cellStyle name="Normal 23 3 2 2 3" xfId="11876" xr:uid="{00000000-0005-0000-0000-00004F2E0000}"/>
    <cellStyle name="Normal 23 3 2 2 4" xfId="18028" xr:uid="{00000000-0005-0000-0000-0000502E0000}"/>
    <cellStyle name="Normal 23 3 2 3" xfId="7214" xr:uid="{00000000-0005-0000-0000-0000512E0000}"/>
    <cellStyle name="Normal 23 3 2 3 2" xfId="13408" xr:uid="{00000000-0005-0000-0000-0000522E0000}"/>
    <cellStyle name="Normal 23 3 2 3 3" xfId="19560" xr:uid="{00000000-0005-0000-0000-0000532E0000}"/>
    <cellStyle name="Normal 23 3 2 4" xfId="10342" xr:uid="{00000000-0005-0000-0000-0000542E0000}"/>
    <cellStyle name="Normal 23 3 2 5" xfId="16494" xr:uid="{00000000-0005-0000-0000-0000552E0000}"/>
    <cellStyle name="Normal 23 3 3" xfId="4880" xr:uid="{00000000-0005-0000-0000-0000562E0000}"/>
    <cellStyle name="Normal 23 3 3 2" xfId="7980" xr:uid="{00000000-0005-0000-0000-0000572E0000}"/>
    <cellStyle name="Normal 23 3 3 2 2" xfId="14173" xr:uid="{00000000-0005-0000-0000-0000582E0000}"/>
    <cellStyle name="Normal 23 3 3 2 3" xfId="20325" xr:uid="{00000000-0005-0000-0000-0000592E0000}"/>
    <cellStyle name="Normal 23 3 3 3" xfId="11107" xr:uid="{00000000-0005-0000-0000-00005A2E0000}"/>
    <cellStyle name="Normal 23 3 3 4" xfId="17259" xr:uid="{00000000-0005-0000-0000-00005B2E0000}"/>
    <cellStyle name="Normal 23 3 4" xfId="6445" xr:uid="{00000000-0005-0000-0000-00005C2E0000}"/>
    <cellStyle name="Normal 23 3 4 2" xfId="12639" xr:uid="{00000000-0005-0000-0000-00005D2E0000}"/>
    <cellStyle name="Normal 23 3 4 3" xfId="18791" xr:uid="{00000000-0005-0000-0000-00005E2E0000}"/>
    <cellStyle name="Normal 23 3 5" xfId="9573" xr:uid="{00000000-0005-0000-0000-00005F2E0000}"/>
    <cellStyle name="Normal 23 3 6" xfId="15725" xr:uid="{00000000-0005-0000-0000-0000602E0000}"/>
    <cellStyle name="Normal 23 4" xfId="2574" xr:uid="{00000000-0005-0000-0000-0000612E0000}"/>
    <cellStyle name="Normal 23 4 2" xfId="4039" xr:uid="{00000000-0005-0000-0000-0000622E0000}"/>
    <cellStyle name="Normal 23 4 2 2" xfId="5664" xr:uid="{00000000-0005-0000-0000-0000632E0000}"/>
    <cellStyle name="Normal 23 4 2 2 2" xfId="8750" xr:uid="{00000000-0005-0000-0000-0000642E0000}"/>
    <cellStyle name="Normal 23 4 2 2 2 2" xfId="14943" xr:uid="{00000000-0005-0000-0000-0000652E0000}"/>
    <cellStyle name="Normal 23 4 2 2 2 3" xfId="21095" xr:uid="{00000000-0005-0000-0000-0000662E0000}"/>
    <cellStyle name="Normal 23 4 2 2 3" xfId="11877" xr:uid="{00000000-0005-0000-0000-0000672E0000}"/>
    <cellStyle name="Normal 23 4 2 2 4" xfId="18029" xr:uid="{00000000-0005-0000-0000-0000682E0000}"/>
    <cellStyle name="Normal 23 4 2 3" xfId="7215" xr:uid="{00000000-0005-0000-0000-0000692E0000}"/>
    <cellStyle name="Normal 23 4 2 3 2" xfId="13409" xr:uid="{00000000-0005-0000-0000-00006A2E0000}"/>
    <cellStyle name="Normal 23 4 2 3 3" xfId="19561" xr:uid="{00000000-0005-0000-0000-00006B2E0000}"/>
    <cellStyle name="Normal 23 4 2 4" xfId="10343" xr:uid="{00000000-0005-0000-0000-00006C2E0000}"/>
    <cellStyle name="Normal 23 4 2 5" xfId="16495" xr:uid="{00000000-0005-0000-0000-00006D2E0000}"/>
    <cellStyle name="Normal 23 4 3" xfId="4881" xr:uid="{00000000-0005-0000-0000-00006E2E0000}"/>
    <cellStyle name="Normal 23 4 3 2" xfId="7981" xr:uid="{00000000-0005-0000-0000-00006F2E0000}"/>
    <cellStyle name="Normal 23 4 3 2 2" xfId="14174" xr:uid="{00000000-0005-0000-0000-0000702E0000}"/>
    <cellStyle name="Normal 23 4 3 2 3" xfId="20326" xr:uid="{00000000-0005-0000-0000-0000712E0000}"/>
    <cellStyle name="Normal 23 4 3 3" xfId="11108" xr:uid="{00000000-0005-0000-0000-0000722E0000}"/>
    <cellStyle name="Normal 23 4 3 4" xfId="17260" xr:uid="{00000000-0005-0000-0000-0000732E0000}"/>
    <cellStyle name="Normal 23 4 4" xfId="6446" xr:uid="{00000000-0005-0000-0000-0000742E0000}"/>
    <cellStyle name="Normal 23 4 4 2" xfId="12640" xr:uid="{00000000-0005-0000-0000-0000752E0000}"/>
    <cellStyle name="Normal 23 4 4 3" xfId="18792" xr:uid="{00000000-0005-0000-0000-0000762E0000}"/>
    <cellStyle name="Normal 23 4 5" xfId="9574" xr:uid="{00000000-0005-0000-0000-0000772E0000}"/>
    <cellStyle name="Normal 23 4 6" xfId="15726" xr:uid="{00000000-0005-0000-0000-0000782E0000}"/>
    <cellStyle name="Normal 23 5" xfId="2575" xr:uid="{00000000-0005-0000-0000-0000792E0000}"/>
    <cellStyle name="Normal 23 5 2" xfId="4040" xr:uid="{00000000-0005-0000-0000-00007A2E0000}"/>
    <cellStyle name="Normal 23 5 2 2" xfId="5665" xr:uid="{00000000-0005-0000-0000-00007B2E0000}"/>
    <cellStyle name="Normal 23 5 2 2 2" xfId="8751" xr:uid="{00000000-0005-0000-0000-00007C2E0000}"/>
    <cellStyle name="Normal 23 5 2 2 2 2" xfId="14944" xr:uid="{00000000-0005-0000-0000-00007D2E0000}"/>
    <cellStyle name="Normal 23 5 2 2 2 3" xfId="21096" xr:uid="{00000000-0005-0000-0000-00007E2E0000}"/>
    <cellStyle name="Normal 23 5 2 2 3" xfId="11878" xr:uid="{00000000-0005-0000-0000-00007F2E0000}"/>
    <cellStyle name="Normal 23 5 2 2 4" xfId="18030" xr:uid="{00000000-0005-0000-0000-0000802E0000}"/>
    <cellStyle name="Normal 23 5 2 3" xfId="7216" xr:uid="{00000000-0005-0000-0000-0000812E0000}"/>
    <cellStyle name="Normal 23 5 2 3 2" xfId="13410" xr:uid="{00000000-0005-0000-0000-0000822E0000}"/>
    <cellStyle name="Normal 23 5 2 3 3" xfId="19562" xr:uid="{00000000-0005-0000-0000-0000832E0000}"/>
    <cellStyle name="Normal 23 5 2 4" xfId="10344" xr:uid="{00000000-0005-0000-0000-0000842E0000}"/>
    <cellStyle name="Normal 23 5 2 5" xfId="16496" xr:uid="{00000000-0005-0000-0000-0000852E0000}"/>
    <cellStyle name="Normal 23 5 3" xfId="4882" xr:uid="{00000000-0005-0000-0000-0000862E0000}"/>
    <cellStyle name="Normal 23 5 3 2" xfId="7982" xr:uid="{00000000-0005-0000-0000-0000872E0000}"/>
    <cellStyle name="Normal 23 5 3 2 2" xfId="14175" xr:uid="{00000000-0005-0000-0000-0000882E0000}"/>
    <cellStyle name="Normal 23 5 3 2 3" xfId="20327" xr:uid="{00000000-0005-0000-0000-0000892E0000}"/>
    <cellStyle name="Normal 23 5 3 3" xfId="11109" xr:uid="{00000000-0005-0000-0000-00008A2E0000}"/>
    <cellStyle name="Normal 23 5 3 4" xfId="17261" xr:uid="{00000000-0005-0000-0000-00008B2E0000}"/>
    <cellStyle name="Normal 23 5 4" xfId="6447" xr:uid="{00000000-0005-0000-0000-00008C2E0000}"/>
    <cellStyle name="Normal 23 5 4 2" xfId="12641" xr:uid="{00000000-0005-0000-0000-00008D2E0000}"/>
    <cellStyle name="Normal 23 5 4 3" xfId="18793" xr:uid="{00000000-0005-0000-0000-00008E2E0000}"/>
    <cellStyle name="Normal 23 5 5" xfId="9575" xr:uid="{00000000-0005-0000-0000-00008F2E0000}"/>
    <cellStyle name="Normal 23 5 6" xfId="15727" xr:uid="{00000000-0005-0000-0000-0000902E0000}"/>
    <cellStyle name="Normal 23 6" xfId="2576" xr:uid="{00000000-0005-0000-0000-0000912E0000}"/>
    <cellStyle name="Normal 23 6 2" xfId="4041" xr:uid="{00000000-0005-0000-0000-0000922E0000}"/>
    <cellStyle name="Normal 23 6 2 2" xfId="5666" xr:uid="{00000000-0005-0000-0000-0000932E0000}"/>
    <cellStyle name="Normal 23 6 2 2 2" xfId="8752" xr:uid="{00000000-0005-0000-0000-0000942E0000}"/>
    <cellStyle name="Normal 23 6 2 2 2 2" xfId="14945" xr:uid="{00000000-0005-0000-0000-0000952E0000}"/>
    <cellStyle name="Normal 23 6 2 2 2 3" xfId="21097" xr:uid="{00000000-0005-0000-0000-0000962E0000}"/>
    <cellStyle name="Normal 23 6 2 2 3" xfId="11879" xr:uid="{00000000-0005-0000-0000-0000972E0000}"/>
    <cellStyle name="Normal 23 6 2 2 4" xfId="18031" xr:uid="{00000000-0005-0000-0000-0000982E0000}"/>
    <cellStyle name="Normal 23 6 2 3" xfId="7217" xr:uid="{00000000-0005-0000-0000-0000992E0000}"/>
    <cellStyle name="Normal 23 6 2 3 2" xfId="13411" xr:uid="{00000000-0005-0000-0000-00009A2E0000}"/>
    <cellStyle name="Normal 23 6 2 3 3" xfId="19563" xr:uid="{00000000-0005-0000-0000-00009B2E0000}"/>
    <cellStyle name="Normal 23 6 2 4" xfId="10345" xr:uid="{00000000-0005-0000-0000-00009C2E0000}"/>
    <cellStyle name="Normal 23 6 2 5" xfId="16497" xr:uid="{00000000-0005-0000-0000-00009D2E0000}"/>
    <cellStyle name="Normal 23 6 3" xfId="4883" xr:uid="{00000000-0005-0000-0000-00009E2E0000}"/>
    <cellStyle name="Normal 23 6 3 2" xfId="7983" xr:uid="{00000000-0005-0000-0000-00009F2E0000}"/>
    <cellStyle name="Normal 23 6 3 2 2" xfId="14176" xr:uid="{00000000-0005-0000-0000-0000A02E0000}"/>
    <cellStyle name="Normal 23 6 3 2 3" xfId="20328" xr:uid="{00000000-0005-0000-0000-0000A12E0000}"/>
    <cellStyle name="Normal 23 6 3 3" xfId="11110" xr:uid="{00000000-0005-0000-0000-0000A22E0000}"/>
    <cellStyle name="Normal 23 6 3 4" xfId="17262" xr:uid="{00000000-0005-0000-0000-0000A32E0000}"/>
    <cellStyle name="Normal 23 6 4" xfId="6448" xr:uid="{00000000-0005-0000-0000-0000A42E0000}"/>
    <cellStyle name="Normal 23 6 4 2" xfId="12642" xr:uid="{00000000-0005-0000-0000-0000A52E0000}"/>
    <cellStyle name="Normal 23 6 4 3" xfId="18794" xr:uid="{00000000-0005-0000-0000-0000A62E0000}"/>
    <cellStyle name="Normal 23 6 5" xfId="9576" xr:uid="{00000000-0005-0000-0000-0000A72E0000}"/>
    <cellStyle name="Normal 23 6 6" xfId="15728" xr:uid="{00000000-0005-0000-0000-0000A82E0000}"/>
    <cellStyle name="Normal 23 7" xfId="2577" xr:uid="{00000000-0005-0000-0000-0000A92E0000}"/>
    <cellStyle name="Normal 23 8" xfId="4032" xr:uid="{00000000-0005-0000-0000-0000AA2E0000}"/>
    <cellStyle name="Normal 23 8 2" xfId="5657" xr:uid="{00000000-0005-0000-0000-0000AB2E0000}"/>
    <cellStyle name="Normal 23 8 2 2" xfId="8743" xr:uid="{00000000-0005-0000-0000-0000AC2E0000}"/>
    <cellStyle name="Normal 23 8 2 2 2" xfId="14936" xr:uid="{00000000-0005-0000-0000-0000AD2E0000}"/>
    <cellStyle name="Normal 23 8 2 2 3" xfId="21088" xr:uid="{00000000-0005-0000-0000-0000AE2E0000}"/>
    <cellStyle name="Normal 23 8 2 3" xfId="11870" xr:uid="{00000000-0005-0000-0000-0000AF2E0000}"/>
    <cellStyle name="Normal 23 8 2 4" xfId="18022" xr:uid="{00000000-0005-0000-0000-0000B02E0000}"/>
    <cellStyle name="Normal 23 8 3" xfId="7208" xr:uid="{00000000-0005-0000-0000-0000B12E0000}"/>
    <cellStyle name="Normal 23 8 3 2" xfId="13402" xr:uid="{00000000-0005-0000-0000-0000B22E0000}"/>
    <cellStyle name="Normal 23 8 3 3" xfId="19554" xr:uid="{00000000-0005-0000-0000-0000B32E0000}"/>
    <cellStyle name="Normal 23 8 4" xfId="10336" xr:uid="{00000000-0005-0000-0000-0000B42E0000}"/>
    <cellStyle name="Normal 23 8 5" xfId="16488" xr:uid="{00000000-0005-0000-0000-0000B52E0000}"/>
    <cellStyle name="Normal 23 9" xfId="4874" xr:uid="{00000000-0005-0000-0000-0000B62E0000}"/>
    <cellStyle name="Normal 23 9 2" xfId="7974" xr:uid="{00000000-0005-0000-0000-0000B72E0000}"/>
    <cellStyle name="Normal 23 9 2 2" xfId="14167" xr:uid="{00000000-0005-0000-0000-0000B82E0000}"/>
    <cellStyle name="Normal 23 9 2 3" xfId="20319" xr:uid="{00000000-0005-0000-0000-0000B92E0000}"/>
    <cellStyle name="Normal 23 9 3" xfId="11101" xr:uid="{00000000-0005-0000-0000-0000BA2E0000}"/>
    <cellStyle name="Normal 23 9 4" xfId="17253" xr:uid="{00000000-0005-0000-0000-0000BB2E0000}"/>
    <cellStyle name="Normal 24" xfId="2578" xr:uid="{00000000-0005-0000-0000-0000BC2E0000}"/>
    <cellStyle name="Normal 24 10" xfId="6449" xr:uid="{00000000-0005-0000-0000-0000BD2E0000}"/>
    <cellStyle name="Normal 24 10 2" xfId="12643" xr:uid="{00000000-0005-0000-0000-0000BE2E0000}"/>
    <cellStyle name="Normal 24 10 3" xfId="18795" xr:uid="{00000000-0005-0000-0000-0000BF2E0000}"/>
    <cellStyle name="Normal 24 11" xfId="9577" xr:uid="{00000000-0005-0000-0000-0000C02E0000}"/>
    <cellStyle name="Normal 24 12" xfId="15729" xr:uid="{00000000-0005-0000-0000-0000C12E0000}"/>
    <cellStyle name="Normal 24 2" xfId="2579" xr:uid="{00000000-0005-0000-0000-0000C22E0000}"/>
    <cellStyle name="Normal 24 2 10" xfId="15730" xr:uid="{00000000-0005-0000-0000-0000C32E0000}"/>
    <cellStyle name="Normal 24 2 2" xfId="2580" xr:uid="{00000000-0005-0000-0000-0000C42E0000}"/>
    <cellStyle name="Normal 24 2 2 2" xfId="4044" xr:uid="{00000000-0005-0000-0000-0000C52E0000}"/>
    <cellStyle name="Normal 24 2 2 2 2" xfId="5669" xr:uid="{00000000-0005-0000-0000-0000C62E0000}"/>
    <cellStyle name="Normal 24 2 2 2 2 2" xfId="8755" xr:uid="{00000000-0005-0000-0000-0000C72E0000}"/>
    <cellStyle name="Normal 24 2 2 2 2 2 2" xfId="14948" xr:uid="{00000000-0005-0000-0000-0000C82E0000}"/>
    <cellStyle name="Normal 24 2 2 2 2 2 3" xfId="21100" xr:uid="{00000000-0005-0000-0000-0000C92E0000}"/>
    <cellStyle name="Normal 24 2 2 2 2 3" xfId="11882" xr:uid="{00000000-0005-0000-0000-0000CA2E0000}"/>
    <cellStyle name="Normal 24 2 2 2 2 4" xfId="18034" xr:uid="{00000000-0005-0000-0000-0000CB2E0000}"/>
    <cellStyle name="Normal 24 2 2 2 3" xfId="7220" xr:uid="{00000000-0005-0000-0000-0000CC2E0000}"/>
    <cellStyle name="Normal 24 2 2 2 3 2" xfId="13414" xr:uid="{00000000-0005-0000-0000-0000CD2E0000}"/>
    <cellStyle name="Normal 24 2 2 2 3 3" xfId="19566" xr:uid="{00000000-0005-0000-0000-0000CE2E0000}"/>
    <cellStyle name="Normal 24 2 2 2 4" xfId="10348" xr:uid="{00000000-0005-0000-0000-0000CF2E0000}"/>
    <cellStyle name="Normal 24 2 2 2 5" xfId="16500" xr:uid="{00000000-0005-0000-0000-0000D02E0000}"/>
    <cellStyle name="Normal 24 2 2 3" xfId="4886" xr:uid="{00000000-0005-0000-0000-0000D12E0000}"/>
    <cellStyle name="Normal 24 2 2 3 2" xfId="7986" xr:uid="{00000000-0005-0000-0000-0000D22E0000}"/>
    <cellStyle name="Normal 24 2 2 3 2 2" xfId="14179" xr:uid="{00000000-0005-0000-0000-0000D32E0000}"/>
    <cellStyle name="Normal 24 2 2 3 2 3" xfId="20331" xr:uid="{00000000-0005-0000-0000-0000D42E0000}"/>
    <cellStyle name="Normal 24 2 2 3 3" xfId="11113" xr:uid="{00000000-0005-0000-0000-0000D52E0000}"/>
    <cellStyle name="Normal 24 2 2 3 4" xfId="17265" xr:uid="{00000000-0005-0000-0000-0000D62E0000}"/>
    <cellStyle name="Normal 24 2 2 4" xfId="6451" xr:uid="{00000000-0005-0000-0000-0000D72E0000}"/>
    <cellStyle name="Normal 24 2 2 4 2" xfId="12645" xr:uid="{00000000-0005-0000-0000-0000D82E0000}"/>
    <cellStyle name="Normal 24 2 2 4 3" xfId="18797" xr:uid="{00000000-0005-0000-0000-0000D92E0000}"/>
    <cellStyle name="Normal 24 2 2 5" xfId="9579" xr:uid="{00000000-0005-0000-0000-0000DA2E0000}"/>
    <cellStyle name="Normal 24 2 2 6" xfId="15731" xr:uid="{00000000-0005-0000-0000-0000DB2E0000}"/>
    <cellStyle name="Normal 24 2 3" xfId="2581" xr:uid="{00000000-0005-0000-0000-0000DC2E0000}"/>
    <cellStyle name="Normal 24 2 3 2" xfId="4045" xr:uid="{00000000-0005-0000-0000-0000DD2E0000}"/>
    <cellStyle name="Normal 24 2 3 2 2" xfId="5670" xr:uid="{00000000-0005-0000-0000-0000DE2E0000}"/>
    <cellStyle name="Normal 24 2 3 2 2 2" xfId="8756" xr:uid="{00000000-0005-0000-0000-0000DF2E0000}"/>
    <cellStyle name="Normal 24 2 3 2 2 2 2" xfId="14949" xr:uid="{00000000-0005-0000-0000-0000E02E0000}"/>
    <cellStyle name="Normal 24 2 3 2 2 2 3" xfId="21101" xr:uid="{00000000-0005-0000-0000-0000E12E0000}"/>
    <cellStyle name="Normal 24 2 3 2 2 3" xfId="11883" xr:uid="{00000000-0005-0000-0000-0000E22E0000}"/>
    <cellStyle name="Normal 24 2 3 2 2 4" xfId="18035" xr:uid="{00000000-0005-0000-0000-0000E32E0000}"/>
    <cellStyle name="Normal 24 2 3 2 3" xfId="7221" xr:uid="{00000000-0005-0000-0000-0000E42E0000}"/>
    <cellStyle name="Normal 24 2 3 2 3 2" xfId="13415" xr:uid="{00000000-0005-0000-0000-0000E52E0000}"/>
    <cellStyle name="Normal 24 2 3 2 3 3" xfId="19567" xr:uid="{00000000-0005-0000-0000-0000E62E0000}"/>
    <cellStyle name="Normal 24 2 3 2 4" xfId="10349" xr:uid="{00000000-0005-0000-0000-0000E72E0000}"/>
    <cellStyle name="Normal 24 2 3 2 5" xfId="16501" xr:uid="{00000000-0005-0000-0000-0000E82E0000}"/>
    <cellStyle name="Normal 24 2 3 3" xfId="4887" xr:uid="{00000000-0005-0000-0000-0000E92E0000}"/>
    <cellStyle name="Normal 24 2 3 3 2" xfId="7987" xr:uid="{00000000-0005-0000-0000-0000EA2E0000}"/>
    <cellStyle name="Normal 24 2 3 3 2 2" xfId="14180" xr:uid="{00000000-0005-0000-0000-0000EB2E0000}"/>
    <cellStyle name="Normal 24 2 3 3 2 3" xfId="20332" xr:uid="{00000000-0005-0000-0000-0000EC2E0000}"/>
    <cellStyle name="Normal 24 2 3 3 3" xfId="11114" xr:uid="{00000000-0005-0000-0000-0000ED2E0000}"/>
    <cellStyle name="Normal 24 2 3 3 4" xfId="17266" xr:uid="{00000000-0005-0000-0000-0000EE2E0000}"/>
    <cellStyle name="Normal 24 2 3 4" xfId="6452" xr:uid="{00000000-0005-0000-0000-0000EF2E0000}"/>
    <cellStyle name="Normal 24 2 3 4 2" xfId="12646" xr:uid="{00000000-0005-0000-0000-0000F02E0000}"/>
    <cellStyle name="Normal 24 2 3 4 3" xfId="18798" xr:uid="{00000000-0005-0000-0000-0000F12E0000}"/>
    <cellStyle name="Normal 24 2 3 5" xfId="9580" xr:uid="{00000000-0005-0000-0000-0000F22E0000}"/>
    <cellStyle name="Normal 24 2 3 6" xfId="15732" xr:uid="{00000000-0005-0000-0000-0000F32E0000}"/>
    <cellStyle name="Normal 24 2 4" xfId="2582" xr:uid="{00000000-0005-0000-0000-0000F42E0000}"/>
    <cellStyle name="Normal 24 2 4 2" xfId="4046" xr:uid="{00000000-0005-0000-0000-0000F52E0000}"/>
    <cellStyle name="Normal 24 2 4 2 2" xfId="5671" xr:uid="{00000000-0005-0000-0000-0000F62E0000}"/>
    <cellStyle name="Normal 24 2 4 2 2 2" xfId="8757" xr:uid="{00000000-0005-0000-0000-0000F72E0000}"/>
    <cellStyle name="Normal 24 2 4 2 2 2 2" xfId="14950" xr:uid="{00000000-0005-0000-0000-0000F82E0000}"/>
    <cellStyle name="Normal 24 2 4 2 2 2 3" xfId="21102" xr:uid="{00000000-0005-0000-0000-0000F92E0000}"/>
    <cellStyle name="Normal 24 2 4 2 2 3" xfId="11884" xr:uid="{00000000-0005-0000-0000-0000FA2E0000}"/>
    <cellStyle name="Normal 24 2 4 2 2 4" xfId="18036" xr:uid="{00000000-0005-0000-0000-0000FB2E0000}"/>
    <cellStyle name="Normal 24 2 4 2 3" xfId="7222" xr:uid="{00000000-0005-0000-0000-0000FC2E0000}"/>
    <cellStyle name="Normal 24 2 4 2 3 2" xfId="13416" xr:uid="{00000000-0005-0000-0000-0000FD2E0000}"/>
    <cellStyle name="Normal 24 2 4 2 3 3" xfId="19568" xr:uid="{00000000-0005-0000-0000-0000FE2E0000}"/>
    <cellStyle name="Normal 24 2 4 2 4" xfId="10350" xr:uid="{00000000-0005-0000-0000-0000FF2E0000}"/>
    <cellStyle name="Normal 24 2 4 2 5" xfId="16502" xr:uid="{00000000-0005-0000-0000-0000002F0000}"/>
    <cellStyle name="Normal 24 2 4 3" xfId="4888" xr:uid="{00000000-0005-0000-0000-0000012F0000}"/>
    <cellStyle name="Normal 24 2 4 3 2" xfId="7988" xr:uid="{00000000-0005-0000-0000-0000022F0000}"/>
    <cellStyle name="Normal 24 2 4 3 2 2" xfId="14181" xr:uid="{00000000-0005-0000-0000-0000032F0000}"/>
    <cellStyle name="Normal 24 2 4 3 2 3" xfId="20333" xr:uid="{00000000-0005-0000-0000-0000042F0000}"/>
    <cellStyle name="Normal 24 2 4 3 3" xfId="11115" xr:uid="{00000000-0005-0000-0000-0000052F0000}"/>
    <cellStyle name="Normal 24 2 4 3 4" xfId="17267" xr:uid="{00000000-0005-0000-0000-0000062F0000}"/>
    <cellStyle name="Normal 24 2 4 4" xfId="6453" xr:uid="{00000000-0005-0000-0000-0000072F0000}"/>
    <cellStyle name="Normal 24 2 4 4 2" xfId="12647" xr:uid="{00000000-0005-0000-0000-0000082F0000}"/>
    <cellStyle name="Normal 24 2 4 4 3" xfId="18799" xr:uid="{00000000-0005-0000-0000-0000092F0000}"/>
    <cellStyle name="Normal 24 2 4 5" xfId="9581" xr:uid="{00000000-0005-0000-0000-00000A2F0000}"/>
    <cellStyle name="Normal 24 2 4 6" xfId="15733" xr:uid="{00000000-0005-0000-0000-00000B2F0000}"/>
    <cellStyle name="Normal 24 2 5" xfId="2583" xr:uid="{00000000-0005-0000-0000-00000C2F0000}"/>
    <cellStyle name="Normal 24 2 5 2" xfId="4047" xr:uid="{00000000-0005-0000-0000-00000D2F0000}"/>
    <cellStyle name="Normal 24 2 5 2 2" xfId="5672" xr:uid="{00000000-0005-0000-0000-00000E2F0000}"/>
    <cellStyle name="Normal 24 2 5 2 2 2" xfId="8758" xr:uid="{00000000-0005-0000-0000-00000F2F0000}"/>
    <cellStyle name="Normal 24 2 5 2 2 2 2" xfId="14951" xr:uid="{00000000-0005-0000-0000-0000102F0000}"/>
    <cellStyle name="Normal 24 2 5 2 2 2 3" xfId="21103" xr:uid="{00000000-0005-0000-0000-0000112F0000}"/>
    <cellStyle name="Normal 24 2 5 2 2 3" xfId="11885" xr:uid="{00000000-0005-0000-0000-0000122F0000}"/>
    <cellStyle name="Normal 24 2 5 2 2 4" xfId="18037" xr:uid="{00000000-0005-0000-0000-0000132F0000}"/>
    <cellStyle name="Normal 24 2 5 2 3" xfId="7223" xr:uid="{00000000-0005-0000-0000-0000142F0000}"/>
    <cellStyle name="Normal 24 2 5 2 3 2" xfId="13417" xr:uid="{00000000-0005-0000-0000-0000152F0000}"/>
    <cellStyle name="Normal 24 2 5 2 3 3" xfId="19569" xr:uid="{00000000-0005-0000-0000-0000162F0000}"/>
    <cellStyle name="Normal 24 2 5 2 4" xfId="10351" xr:uid="{00000000-0005-0000-0000-0000172F0000}"/>
    <cellStyle name="Normal 24 2 5 2 5" xfId="16503" xr:uid="{00000000-0005-0000-0000-0000182F0000}"/>
    <cellStyle name="Normal 24 2 5 3" xfId="4889" xr:uid="{00000000-0005-0000-0000-0000192F0000}"/>
    <cellStyle name="Normal 24 2 5 3 2" xfId="7989" xr:uid="{00000000-0005-0000-0000-00001A2F0000}"/>
    <cellStyle name="Normal 24 2 5 3 2 2" xfId="14182" xr:uid="{00000000-0005-0000-0000-00001B2F0000}"/>
    <cellStyle name="Normal 24 2 5 3 2 3" xfId="20334" xr:uid="{00000000-0005-0000-0000-00001C2F0000}"/>
    <cellStyle name="Normal 24 2 5 3 3" xfId="11116" xr:uid="{00000000-0005-0000-0000-00001D2F0000}"/>
    <cellStyle name="Normal 24 2 5 3 4" xfId="17268" xr:uid="{00000000-0005-0000-0000-00001E2F0000}"/>
    <cellStyle name="Normal 24 2 5 4" xfId="6454" xr:uid="{00000000-0005-0000-0000-00001F2F0000}"/>
    <cellStyle name="Normal 24 2 5 4 2" xfId="12648" xr:uid="{00000000-0005-0000-0000-0000202F0000}"/>
    <cellStyle name="Normal 24 2 5 4 3" xfId="18800" xr:uid="{00000000-0005-0000-0000-0000212F0000}"/>
    <cellStyle name="Normal 24 2 5 5" xfId="9582" xr:uid="{00000000-0005-0000-0000-0000222F0000}"/>
    <cellStyle name="Normal 24 2 5 6" xfId="15734" xr:uid="{00000000-0005-0000-0000-0000232F0000}"/>
    <cellStyle name="Normal 24 2 6" xfId="4043" xr:uid="{00000000-0005-0000-0000-0000242F0000}"/>
    <cellStyle name="Normal 24 2 6 2" xfId="5668" xr:uid="{00000000-0005-0000-0000-0000252F0000}"/>
    <cellStyle name="Normal 24 2 6 2 2" xfId="8754" xr:uid="{00000000-0005-0000-0000-0000262F0000}"/>
    <cellStyle name="Normal 24 2 6 2 2 2" xfId="14947" xr:uid="{00000000-0005-0000-0000-0000272F0000}"/>
    <cellStyle name="Normal 24 2 6 2 2 3" xfId="21099" xr:uid="{00000000-0005-0000-0000-0000282F0000}"/>
    <cellStyle name="Normal 24 2 6 2 3" xfId="11881" xr:uid="{00000000-0005-0000-0000-0000292F0000}"/>
    <cellStyle name="Normal 24 2 6 2 4" xfId="18033" xr:uid="{00000000-0005-0000-0000-00002A2F0000}"/>
    <cellStyle name="Normal 24 2 6 3" xfId="7219" xr:uid="{00000000-0005-0000-0000-00002B2F0000}"/>
    <cellStyle name="Normal 24 2 6 3 2" xfId="13413" xr:uid="{00000000-0005-0000-0000-00002C2F0000}"/>
    <cellStyle name="Normal 24 2 6 3 3" xfId="19565" xr:uid="{00000000-0005-0000-0000-00002D2F0000}"/>
    <cellStyle name="Normal 24 2 6 4" xfId="10347" xr:uid="{00000000-0005-0000-0000-00002E2F0000}"/>
    <cellStyle name="Normal 24 2 6 5" xfId="16499" xr:uid="{00000000-0005-0000-0000-00002F2F0000}"/>
    <cellStyle name="Normal 24 2 7" xfId="4885" xr:uid="{00000000-0005-0000-0000-0000302F0000}"/>
    <cellStyle name="Normal 24 2 7 2" xfId="7985" xr:uid="{00000000-0005-0000-0000-0000312F0000}"/>
    <cellStyle name="Normal 24 2 7 2 2" xfId="14178" xr:uid="{00000000-0005-0000-0000-0000322F0000}"/>
    <cellStyle name="Normal 24 2 7 2 3" xfId="20330" xr:uid="{00000000-0005-0000-0000-0000332F0000}"/>
    <cellStyle name="Normal 24 2 7 3" xfId="11112" xr:uid="{00000000-0005-0000-0000-0000342F0000}"/>
    <cellStyle name="Normal 24 2 7 4" xfId="17264" xr:uid="{00000000-0005-0000-0000-0000352F0000}"/>
    <cellStyle name="Normal 24 2 8" xfId="6450" xr:uid="{00000000-0005-0000-0000-0000362F0000}"/>
    <cellStyle name="Normal 24 2 8 2" xfId="12644" xr:uid="{00000000-0005-0000-0000-0000372F0000}"/>
    <cellStyle name="Normal 24 2 8 3" xfId="18796" xr:uid="{00000000-0005-0000-0000-0000382F0000}"/>
    <cellStyle name="Normal 24 2 9" xfId="9578" xr:uid="{00000000-0005-0000-0000-0000392F0000}"/>
    <cellStyle name="Normal 24 3" xfId="2584" xr:uid="{00000000-0005-0000-0000-00003A2F0000}"/>
    <cellStyle name="Normal 24 3 2" xfId="4048" xr:uid="{00000000-0005-0000-0000-00003B2F0000}"/>
    <cellStyle name="Normal 24 3 2 2" xfId="5673" xr:uid="{00000000-0005-0000-0000-00003C2F0000}"/>
    <cellStyle name="Normal 24 3 2 2 2" xfId="8759" xr:uid="{00000000-0005-0000-0000-00003D2F0000}"/>
    <cellStyle name="Normal 24 3 2 2 2 2" xfId="14952" xr:uid="{00000000-0005-0000-0000-00003E2F0000}"/>
    <cellStyle name="Normal 24 3 2 2 2 3" xfId="21104" xr:uid="{00000000-0005-0000-0000-00003F2F0000}"/>
    <cellStyle name="Normal 24 3 2 2 3" xfId="11886" xr:uid="{00000000-0005-0000-0000-0000402F0000}"/>
    <cellStyle name="Normal 24 3 2 2 4" xfId="18038" xr:uid="{00000000-0005-0000-0000-0000412F0000}"/>
    <cellStyle name="Normal 24 3 2 3" xfId="7224" xr:uid="{00000000-0005-0000-0000-0000422F0000}"/>
    <cellStyle name="Normal 24 3 2 3 2" xfId="13418" xr:uid="{00000000-0005-0000-0000-0000432F0000}"/>
    <cellStyle name="Normal 24 3 2 3 3" xfId="19570" xr:uid="{00000000-0005-0000-0000-0000442F0000}"/>
    <cellStyle name="Normal 24 3 2 4" xfId="10352" xr:uid="{00000000-0005-0000-0000-0000452F0000}"/>
    <cellStyle name="Normal 24 3 2 5" xfId="16504" xr:uid="{00000000-0005-0000-0000-0000462F0000}"/>
    <cellStyle name="Normal 24 3 3" xfId="4890" xr:uid="{00000000-0005-0000-0000-0000472F0000}"/>
    <cellStyle name="Normal 24 3 3 2" xfId="7990" xr:uid="{00000000-0005-0000-0000-0000482F0000}"/>
    <cellStyle name="Normal 24 3 3 2 2" xfId="14183" xr:uid="{00000000-0005-0000-0000-0000492F0000}"/>
    <cellStyle name="Normal 24 3 3 2 3" xfId="20335" xr:uid="{00000000-0005-0000-0000-00004A2F0000}"/>
    <cellStyle name="Normal 24 3 3 3" xfId="11117" xr:uid="{00000000-0005-0000-0000-00004B2F0000}"/>
    <cellStyle name="Normal 24 3 3 4" xfId="17269" xr:uid="{00000000-0005-0000-0000-00004C2F0000}"/>
    <cellStyle name="Normal 24 3 4" xfId="6455" xr:uid="{00000000-0005-0000-0000-00004D2F0000}"/>
    <cellStyle name="Normal 24 3 4 2" xfId="12649" xr:uid="{00000000-0005-0000-0000-00004E2F0000}"/>
    <cellStyle name="Normal 24 3 4 3" xfId="18801" xr:uid="{00000000-0005-0000-0000-00004F2F0000}"/>
    <cellStyle name="Normal 24 3 5" xfId="9583" xr:uid="{00000000-0005-0000-0000-0000502F0000}"/>
    <cellStyle name="Normal 24 3 6" xfId="15735" xr:uid="{00000000-0005-0000-0000-0000512F0000}"/>
    <cellStyle name="Normal 24 4" xfId="2585" xr:uid="{00000000-0005-0000-0000-0000522F0000}"/>
    <cellStyle name="Normal 24 4 2" xfId="4049" xr:uid="{00000000-0005-0000-0000-0000532F0000}"/>
    <cellStyle name="Normal 24 4 2 2" xfId="5674" xr:uid="{00000000-0005-0000-0000-0000542F0000}"/>
    <cellStyle name="Normal 24 4 2 2 2" xfId="8760" xr:uid="{00000000-0005-0000-0000-0000552F0000}"/>
    <cellStyle name="Normal 24 4 2 2 2 2" xfId="14953" xr:uid="{00000000-0005-0000-0000-0000562F0000}"/>
    <cellStyle name="Normal 24 4 2 2 2 3" xfId="21105" xr:uid="{00000000-0005-0000-0000-0000572F0000}"/>
    <cellStyle name="Normal 24 4 2 2 3" xfId="11887" xr:uid="{00000000-0005-0000-0000-0000582F0000}"/>
    <cellStyle name="Normal 24 4 2 2 4" xfId="18039" xr:uid="{00000000-0005-0000-0000-0000592F0000}"/>
    <cellStyle name="Normal 24 4 2 3" xfId="7225" xr:uid="{00000000-0005-0000-0000-00005A2F0000}"/>
    <cellStyle name="Normal 24 4 2 3 2" xfId="13419" xr:uid="{00000000-0005-0000-0000-00005B2F0000}"/>
    <cellStyle name="Normal 24 4 2 3 3" xfId="19571" xr:uid="{00000000-0005-0000-0000-00005C2F0000}"/>
    <cellStyle name="Normal 24 4 2 4" xfId="10353" xr:uid="{00000000-0005-0000-0000-00005D2F0000}"/>
    <cellStyle name="Normal 24 4 2 5" xfId="16505" xr:uid="{00000000-0005-0000-0000-00005E2F0000}"/>
    <cellStyle name="Normal 24 4 3" xfId="4891" xr:uid="{00000000-0005-0000-0000-00005F2F0000}"/>
    <cellStyle name="Normal 24 4 3 2" xfId="7991" xr:uid="{00000000-0005-0000-0000-0000602F0000}"/>
    <cellStyle name="Normal 24 4 3 2 2" xfId="14184" xr:uid="{00000000-0005-0000-0000-0000612F0000}"/>
    <cellStyle name="Normal 24 4 3 2 3" xfId="20336" xr:uid="{00000000-0005-0000-0000-0000622F0000}"/>
    <cellStyle name="Normal 24 4 3 3" xfId="11118" xr:uid="{00000000-0005-0000-0000-0000632F0000}"/>
    <cellStyle name="Normal 24 4 3 4" xfId="17270" xr:uid="{00000000-0005-0000-0000-0000642F0000}"/>
    <cellStyle name="Normal 24 4 4" xfId="6456" xr:uid="{00000000-0005-0000-0000-0000652F0000}"/>
    <cellStyle name="Normal 24 4 4 2" xfId="12650" xr:uid="{00000000-0005-0000-0000-0000662F0000}"/>
    <cellStyle name="Normal 24 4 4 3" xfId="18802" xr:uid="{00000000-0005-0000-0000-0000672F0000}"/>
    <cellStyle name="Normal 24 4 5" xfId="9584" xr:uid="{00000000-0005-0000-0000-0000682F0000}"/>
    <cellStyle name="Normal 24 4 6" xfId="15736" xr:uid="{00000000-0005-0000-0000-0000692F0000}"/>
    <cellStyle name="Normal 24 5" xfId="2586" xr:uid="{00000000-0005-0000-0000-00006A2F0000}"/>
    <cellStyle name="Normal 24 5 2" xfId="4050" xr:uid="{00000000-0005-0000-0000-00006B2F0000}"/>
    <cellStyle name="Normal 24 5 2 2" xfId="5675" xr:uid="{00000000-0005-0000-0000-00006C2F0000}"/>
    <cellStyle name="Normal 24 5 2 2 2" xfId="8761" xr:uid="{00000000-0005-0000-0000-00006D2F0000}"/>
    <cellStyle name="Normal 24 5 2 2 2 2" xfId="14954" xr:uid="{00000000-0005-0000-0000-00006E2F0000}"/>
    <cellStyle name="Normal 24 5 2 2 2 3" xfId="21106" xr:uid="{00000000-0005-0000-0000-00006F2F0000}"/>
    <cellStyle name="Normal 24 5 2 2 3" xfId="11888" xr:uid="{00000000-0005-0000-0000-0000702F0000}"/>
    <cellStyle name="Normal 24 5 2 2 4" xfId="18040" xr:uid="{00000000-0005-0000-0000-0000712F0000}"/>
    <cellStyle name="Normal 24 5 2 3" xfId="7226" xr:uid="{00000000-0005-0000-0000-0000722F0000}"/>
    <cellStyle name="Normal 24 5 2 3 2" xfId="13420" xr:uid="{00000000-0005-0000-0000-0000732F0000}"/>
    <cellStyle name="Normal 24 5 2 3 3" xfId="19572" xr:uid="{00000000-0005-0000-0000-0000742F0000}"/>
    <cellStyle name="Normal 24 5 2 4" xfId="10354" xr:uid="{00000000-0005-0000-0000-0000752F0000}"/>
    <cellStyle name="Normal 24 5 2 5" xfId="16506" xr:uid="{00000000-0005-0000-0000-0000762F0000}"/>
    <cellStyle name="Normal 24 5 3" xfId="4892" xr:uid="{00000000-0005-0000-0000-0000772F0000}"/>
    <cellStyle name="Normal 24 5 3 2" xfId="7992" xr:uid="{00000000-0005-0000-0000-0000782F0000}"/>
    <cellStyle name="Normal 24 5 3 2 2" xfId="14185" xr:uid="{00000000-0005-0000-0000-0000792F0000}"/>
    <cellStyle name="Normal 24 5 3 2 3" xfId="20337" xr:uid="{00000000-0005-0000-0000-00007A2F0000}"/>
    <cellStyle name="Normal 24 5 3 3" xfId="11119" xr:uid="{00000000-0005-0000-0000-00007B2F0000}"/>
    <cellStyle name="Normal 24 5 3 4" xfId="17271" xr:uid="{00000000-0005-0000-0000-00007C2F0000}"/>
    <cellStyle name="Normal 24 5 4" xfId="6457" xr:uid="{00000000-0005-0000-0000-00007D2F0000}"/>
    <cellStyle name="Normal 24 5 4 2" xfId="12651" xr:uid="{00000000-0005-0000-0000-00007E2F0000}"/>
    <cellStyle name="Normal 24 5 4 3" xfId="18803" xr:uid="{00000000-0005-0000-0000-00007F2F0000}"/>
    <cellStyle name="Normal 24 5 5" xfId="9585" xr:uid="{00000000-0005-0000-0000-0000802F0000}"/>
    <cellStyle name="Normal 24 5 6" xfId="15737" xr:uid="{00000000-0005-0000-0000-0000812F0000}"/>
    <cellStyle name="Normal 24 6" xfId="2587" xr:uid="{00000000-0005-0000-0000-0000822F0000}"/>
    <cellStyle name="Normal 24 6 2" xfId="4051" xr:uid="{00000000-0005-0000-0000-0000832F0000}"/>
    <cellStyle name="Normal 24 6 2 2" xfId="5676" xr:uid="{00000000-0005-0000-0000-0000842F0000}"/>
    <cellStyle name="Normal 24 6 2 2 2" xfId="8762" xr:uid="{00000000-0005-0000-0000-0000852F0000}"/>
    <cellStyle name="Normal 24 6 2 2 2 2" xfId="14955" xr:uid="{00000000-0005-0000-0000-0000862F0000}"/>
    <cellStyle name="Normal 24 6 2 2 2 3" xfId="21107" xr:uid="{00000000-0005-0000-0000-0000872F0000}"/>
    <cellStyle name="Normal 24 6 2 2 3" xfId="11889" xr:uid="{00000000-0005-0000-0000-0000882F0000}"/>
    <cellStyle name="Normal 24 6 2 2 4" xfId="18041" xr:uid="{00000000-0005-0000-0000-0000892F0000}"/>
    <cellStyle name="Normal 24 6 2 3" xfId="7227" xr:uid="{00000000-0005-0000-0000-00008A2F0000}"/>
    <cellStyle name="Normal 24 6 2 3 2" xfId="13421" xr:uid="{00000000-0005-0000-0000-00008B2F0000}"/>
    <cellStyle name="Normal 24 6 2 3 3" xfId="19573" xr:uid="{00000000-0005-0000-0000-00008C2F0000}"/>
    <cellStyle name="Normal 24 6 2 4" xfId="10355" xr:uid="{00000000-0005-0000-0000-00008D2F0000}"/>
    <cellStyle name="Normal 24 6 2 5" xfId="16507" xr:uid="{00000000-0005-0000-0000-00008E2F0000}"/>
    <cellStyle name="Normal 24 6 3" xfId="4893" xr:uid="{00000000-0005-0000-0000-00008F2F0000}"/>
    <cellStyle name="Normal 24 6 3 2" xfId="7993" xr:uid="{00000000-0005-0000-0000-0000902F0000}"/>
    <cellStyle name="Normal 24 6 3 2 2" xfId="14186" xr:uid="{00000000-0005-0000-0000-0000912F0000}"/>
    <cellStyle name="Normal 24 6 3 2 3" xfId="20338" xr:uid="{00000000-0005-0000-0000-0000922F0000}"/>
    <cellStyle name="Normal 24 6 3 3" xfId="11120" xr:uid="{00000000-0005-0000-0000-0000932F0000}"/>
    <cellStyle name="Normal 24 6 3 4" xfId="17272" xr:uid="{00000000-0005-0000-0000-0000942F0000}"/>
    <cellStyle name="Normal 24 6 4" xfId="6458" xr:uid="{00000000-0005-0000-0000-0000952F0000}"/>
    <cellStyle name="Normal 24 6 4 2" xfId="12652" xr:uid="{00000000-0005-0000-0000-0000962F0000}"/>
    <cellStyle name="Normal 24 6 4 3" xfId="18804" xr:uid="{00000000-0005-0000-0000-0000972F0000}"/>
    <cellStyle name="Normal 24 6 5" xfId="9586" xr:uid="{00000000-0005-0000-0000-0000982F0000}"/>
    <cellStyle name="Normal 24 6 6" xfId="15738" xr:uid="{00000000-0005-0000-0000-0000992F0000}"/>
    <cellStyle name="Normal 24 7" xfId="2588" xr:uid="{00000000-0005-0000-0000-00009A2F0000}"/>
    <cellStyle name="Normal 24 8" xfId="4042" xr:uid="{00000000-0005-0000-0000-00009B2F0000}"/>
    <cellStyle name="Normal 24 8 2" xfId="5667" xr:uid="{00000000-0005-0000-0000-00009C2F0000}"/>
    <cellStyle name="Normal 24 8 2 2" xfId="8753" xr:uid="{00000000-0005-0000-0000-00009D2F0000}"/>
    <cellStyle name="Normal 24 8 2 2 2" xfId="14946" xr:uid="{00000000-0005-0000-0000-00009E2F0000}"/>
    <cellStyle name="Normal 24 8 2 2 3" xfId="21098" xr:uid="{00000000-0005-0000-0000-00009F2F0000}"/>
    <cellStyle name="Normal 24 8 2 3" xfId="11880" xr:uid="{00000000-0005-0000-0000-0000A02F0000}"/>
    <cellStyle name="Normal 24 8 2 4" xfId="18032" xr:uid="{00000000-0005-0000-0000-0000A12F0000}"/>
    <cellStyle name="Normal 24 8 3" xfId="7218" xr:uid="{00000000-0005-0000-0000-0000A22F0000}"/>
    <cellStyle name="Normal 24 8 3 2" xfId="13412" xr:uid="{00000000-0005-0000-0000-0000A32F0000}"/>
    <cellStyle name="Normal 24 8 3 3" xfId="19564" xr:uid="{00000000-0005-0000-0000-0000A42F0000}"/>
    <cellStyle name="Normal 24 8 4" xfId="10346" xr:uid="{00000000-0005-0000-0000-0000A52F0000}"/>
    <cellStyle name="Normal 24 8 5" xfId="16498" xr:uid="{00000000-0005-0000-0000-0000A62F0000}"/>
    <cellStyle name="Normal 24 9" xfId="4884" xr:uid="{00000000-0005-0000-0000-0000A72F0000}"/>
    <cellStyle name="Normal 24 9 2" xfId="7984" xr:uid="{00000000-0005-0000-0000-0000A82F0000}"/>
    <cellStyle name="Normal 24 9 2 2" xfId="14177" xr:uid="{00000000-0005-0000-0000-0000A92F0000}"/>
    <cellStyle name="Normal 24 9 2 3" xfId="20329" xr:uid="{00000000-0005-0000-0000-0000AA2F0000}"/>
    <cellStyle name="Normal 24 9 3" xfId="11111" xr:uid="{00000000-0005-0000-0000-0000AB2F0000}"/>
    <cellStyle name="Normal 24 9 4" xfId="17263" xr:uid="{00000000-0005-0000-0000-0000AC2F0000}"/>
    <cellStyle name="Normal 25" xfId="2589" xr:uid="{00000000-0005-0000-0000-0000AD2F0000}"/>
    <cellStyle name="Normal 25 10" xfId="2590" xr:uid="{00000000-0005-0000-0000-0000AE2F0000}"/>
    <cellStyle name="Normal 25 11" xfId="2591" xr:uid="{00000000-0005-0000-0000-0000AF2F0000}"/>
    <cellStyle name="Normal 25 12" xfId="2592" xr:uid="{00000000-0005-0000-0000-0000B02F0000}"/>
    <cellStyle name="Normal 25 13" xfId="2593" xr:uid="{00000000-0005-0000-0000-0000B12F0000}"/>
    <cellStyle name="Normal 25 14" xfId="2594" xr:uid="{00000000-0005-0000-0000-0000B22F0000}"/>
    <cellStyle name="Normal 25 15" xfId="2595" xr:uid="{00000000-0005-0000-0000-0000B32F0000}"/>
    <cellStyle name="Normal 25 16" xfId="2596" xr:uid="{00000000-0005-0000-0000-0000B42F0000}"/>
    <cellStyle name="Normal 25 17" xfId="2597" xr:uid="{00000000-0005-0000-0000-0000B52F0000}"/>
    <cellStyle name="Normal 25 18" xfId="2598" xr:uid="{00000000-0005-0000-0000-0000B62F0000}"/>
    <cellStyle name="Normal 25 19" xfId="2599" xr:uid="{00000000-0005-0000-0000-0000B72F0000}"/>
    <cellStyle name="Normal 25 2" xfId="2600" xr:uid="{00000000-0005-0000-0000-0000B82F0000}"/>
    <cellStyle name="Normal 25 20" xfId="2601" xr:uid="{00000000-0005-0000-0000-0000B92F0000}"/>
    <cellStyle name="Normal 25 21" xfId="2602" xr:uid="{00000000-0005-0000-0000-0000BA2F0000}"/>
    <cellStyle name="Normal 25 22" xfId="2603" xr:uid="{00000000-0005-0000-0000-0000BB2F0000}"/>
    <cellStyle name="Normal 25 23" xfId="2604" xr:uid="{00000000-0005-0000-0000-0000BC2F0000}"/>
    <cellStyle name="Normal 25 3" xfId="2605" xr:uid="{00000000-0005-0000-0000-0000BD2F0000}"/>
    <cellStyle name="Normal 25 4" xfId="2606" xr:uid="{00000000-0005-0000-0000-0000BE2F0000}"/>
    <cellStyle name="Normal 25 5" xfId="2607" xr:uid="{00000000-0005-0000-0000-0000BF2F0000}"/>
    <cellStyle name="Normal 25 6" xfId="2608" xr:uid="{00000000-0005-0000-0000-0000C02F0000}"/>
    <cellStyle name="Normal 25 7" xfId="2609" xr:uid="{00000000-0005-0000-0000-0000C12F0000}"/>
    <cellStyle name="Normal 25 8" xfId="2610" xr:uid="{00000000-0005-0000-0000-0000C22F0000}"/>
    <cellStyle name="Normal 25 9" xfId="2611" xr:uid="{00000000-0005-0000-0000-0000C32F0000}"/>
    <cellStyle name="Normal 26" xfId="2612" xr:uid="{00000000-0005-0000-0000-0000C42F0000}"/>
    <cellStyle name="Normal 26 10" xfId="6459" xr:uid="{00000000-0005-0000-0000-0000C52F0000}"/>
    <cellStyle name="Normal 26 10 2" xfId="12653" xr:uid="{00000000-0005-0000-0000-0000C62F0000}"/>
    <cellStyle name="Normal 26 10 3" xfId="18805" xr:uid="{00000000-0005-0000-0000-0000C72F0000}"/>
    <cellStyle name="Normal 26 11" xfId="9587" xr:uid="{00000000-0005-0000-0000-0000C82F0000}"/>
    <cellStyle name="Normal 26 12" xfId="15739" xr:uid="{00000000-0005-0000-0000-0000C92F0000}"/>
    <cellStyle name="Normal 26 2" xfId="2613" xr:uid="{00000000-0005-0000-0000-0000CA2F0000}"/>
    <cellStyle name="Normal 26 2 10" xfId="15740" xr:uid="{00000000-0005-0000-0000-0000CB2F0000}"/>
    <cellStyle name="Normal 26 2 2" xfId="2614" xr:uid="{00000000-0005-0000-0000-0000CC2F0000}"/>
    <cellStyle name="Normal 26 2 2 2" xfId="4054" xr:uid="{00000000-0005-0000-0000-0000CD2F0000}"/>
    <cellStyle name="Normal 26 2 2 2 2" xfId="5679" xr:uid="{00000000-0005-0000-0000-0000CE2F0000}"/>
    <cellStyle name="Normal 26 2 2 2 2 2" xfId="8765" xr:uid="{00000000-0005-0000-0000-0000CF2F0000}"/>
    <cellStyle name="Normal 26 2 2 2 2 2 2" xfId="14958" xr:uid="{00000000-0005-0000-0000-0000D02F0000}"/>
    <cellStyle name="Normal 26 2 2 2 2 2 3" xfId="21110" xr:uid="{00000000-0005-0000-0000-0000D12F0000}"/>
    <cellStyle name="Normal 26 2 2 2 2 3" xfId="11892" xr:uid="{00000000-0005-0000-0000-0000D22F0000}"/>
    <cellStyle name="Normal 26 2 2 2 2 4" xfId="18044" xr:uid="{00000000-0005-0000-0000-0000D32F0000}"/>
    <cellStyle name="Normal 26 2 2 2 3" xfId="7230" xr:uid="{00000000-0005-0000-0000-0000D42F0000}"/>
    <cellStyle name="Normal 26 2 2 2 3 2" xfId="13424" xr:uid="{00000000-0005-0000-0000-0000D52F0000}"/>
    <cellStyle name="Normal 26 2 2 2 3 3" xfId="19576" xr:uid="{00000000-0005-0000-0000-0000D62F0000}"/>
    <cellStyle name="Normal 26 2 2 2 4" xfId="10358" xr:uid="{00000000-0005-0000-0000-0000D72F0000}"/>
    <cellStyle name="Normal 26 2 2 2 5" xfId="16510" xr:uid="{00000000-0005-0000-0000-0000D82F0000}"/>
    <cellStyle name="Normal 26 2 2 3" xfId="4896" xr:uid="{00000000-0005-0000-0000-0000D92F0000}"/>
    <cellStyle name="Normal 26 2 2 3 2" xfId="7996" xr:uid="{00000000-0005-0000-0000-0000DA2F0000}"/>
    <cellStyle name="Normal 26 2 2 3 2 2" xfId="14189" xr:uid="{00000000-0005-0000-0000-0000DB2F0000}"/>
    <cellStyle name="Normal 26 2 2 3 2 3" xfId="20341" xr:uid="{00000000-0005-0000-0000-0000DC2F0000}"/>
    <cellStyle name="Normal 26 2 2 3 3" xfId="11123" xr:uid="{00000000-0005-0000-0000-0000DD2F0000}"/>
    <cellStyle name="Normal 26 2 2 3 4" xfId="17275" xr:uid="{00000000-0005-0000-0000-0000DE2F0000}"/>
    <cellStyle name="Normal 26 2 2 4" xfId="6461" xr:uid="{00000000-0005-0000-0000-0000DF2F0000}"/>
    <cellStyle name="Normal 26 2 2 4 2" xfId="12655" xr:uid="{00000000-0005-0000-0000-0000E02F0000}"/>
    <cellStyle name="Normal 26 2 2 4 3" xfId="18807" xr:uid="{00000000-0005-0000-0000-0000E12F0000}"/>
    <cellStyle name="Normal 26 2 2 5" xfId="9589" xr:uid="{00000000-0005-0000-0000-0000E22F0000}"/>
    <cellStyle name="Normal 26 2 2 6" xfId="15741" xr:uid="{00000000-0005-0000-0000-0000E32F0000}"/>
    <cellStyle name="Normal 26 2 3" xfId="2615" xr:uid="{00000000-0005-0000-0000-0000E42F0000}"/>
    <cellStyle name="Normal 26 2 3 2" xfId="4055" xr:uid="{00000000-0005-0000-0000-0000E52F0000}"/>
    <cellStyle name="Normal 26 2 3 2 2" xfId="5680" xr:uid="{00000000-0005-0000-0000-0000E62F0000}"/>
    <cellStyle name="Normal 26 2 3 2 2 2" xfId="8766" xr:uid="{00000000-0005-0000-0000-0000E72F0000}"/>
    <cellStyle name="Normal 26 2 3 2 2 2 2" xfId="14959" xr:uid="{00000000-0005-0000-0000-0000E82F0000}"/>
    <cellStyle name="Normal 26 2 3 2 2 2 3" xfId="21111" xr:uid="{00000000-0005-0000-0000-0000E92F0000}"/>
    <cellStyle name="Normal 26 2 3 2 2 3" xfId="11893" xr:uid="{00000000-0005-0000-0000-0000EA2F0000}"/>
    <cellStyle name="Normal 26 2 3 2 2 4" xfId="18045" xr:uid="{00000000-0005-0000-0000-0000EB2F0000}"/>
    <cellStyle name="Normal 26 2 3 2 3" xfId="7231" xr:uid="{00000000-0005-0000-0000-0000EC2F0000}"/>
    <cellStyle name="Normal 26 2 3 2 3 2" xfId="13425" xr:uid="{00000000-0005-0000-0000-0000ED2F0000}"/>
    <cellStyle name="Normal 26 2 3 2 3 3" xfId="19577" xr:uid="{00000000-0005-0000-0000-0000EE2F0000}"/>
    <cellStyle name="Normal 26 2 3 2 4" xfId="10359" xr:uid="{00000000-0005-0000-0000-0000EF2F0000}"/>
    <cellStyle name="Normal 26 2 3 2 5" xfId="16511" xr:uid="{00000000-0005-0000-0000-0000F02F0000}"/>
    <cellStyle name="Normal 26 2 3 3" xfId="4897" xr:uid="{00000000-0005-0000-0000-0000F12F0000}"/>
    <cellStyle name="Normal 26 2 3 3 2" xfId="7997" xr:uid="{00000000-0005-0000-0000-0000F22F0000}"/>
    <cellStyle name="Normal 26 2 3 3 2 2" xfId="14190" xr:uid="{00000000-0005-0000-0000-0000F32F0000}"/>
    <cellStyle name="Normal 26 2 3 3 2 3" xfId="20342" xr:uid="{00000000-0005-0000-0000-0000F42F0000}"/>
    <cellStyle name="Normal 26 2 3 3 3" xfId="11124" xr:uid="{00000000-0005-0000-0000-0000F52F0000}"/>
    <cellStyle name="Normal 26 2 3 3 4" xfId="17276" xr:uid="{00000000-0005-0000-0000-0000F62F0000}"/>
    <cellStyle name="Normal 26 2 3 4" xfId="6462" xr:uid="{00000000-0005-0000-0000-0000F72F0000}"/>
    <cellStyle name="Normal 26 2 3 4 2" xfId="12656" xr:uid="{00000000-0005-0000-0000-0000F82F0000}"/>
    <cellStyle name="Normal 26 2 3 4 3" xfId="18808" xr:uid="{00000000-0005-0000-0000-0000F92F0000}"/>
    <cellStyle name="Normal 26 2 3 5" xfId="9590" xr:uid="{00000000-0005-0000-0000-0000FA2F0000}"/>
    <cellStyle name="Normal 26 2 3 6" xfId="15742" xr:uid="{00000000-0005-0000-0000-0000FB2F0000}"/>
    <cellStyle name="Normal 26 2 4" xfId="2616" xr:uid="{00000000-0005-0000-0000-0000FC2F0000}"/>
    <cellStyle name="Normal 26 2 4 2" xfId="4056" xr:uid="{00000000-0005-0000-0000-0000FD2F0000}"/>
    <cellStyle name="Normal 26 2 4 2 2" xfId="5681" xr:uid="{00000000-0005-0000-0000-0000FE2F0000}"/>
    <cellStyle name="Normal 26 2 4 2 2 2" xfId="8767" xr:uid="{00000000-0005-0000-0000-0000FF2F0000}"/>
    <cellStyle name="Normal 26 2 4 2 2 2 2" xfId="14960" xr:uid="{00000000-0005-0000-0000-000000300000}"/>
    <cellStyle name="Normal 26 2 4 2 2 2 3" xfId="21112" xr:uid="{00000000-0005-0000-0000-000001300000}"/>
    <cellStyle name="Normal 26 2 4 2 2 3" xfId="11894" xr:uid="{00000000-0005-0000-0000-000002300000}"/>
    <cellStyle name="Normal 26 2 4 2 2 4" xfId="18046" xr:uid="{00000000-0005-0000-0000-000003300000}"/>
    <cellStyle name="Normal 26 2 4 2 3" xfId="7232" xr:uid="{00000000-0005-0000-0000-000004300000}"/>
    <cellStyle name="Normal 26 2 4 2 3 2" xfId="13426" xr:uid="{00000000-0005-0000-0000-000005300000}"/>
    <cellStyle name="Normal 26 2 4 2 3 3" xfId="19578" xr:uid="{00000000-0005-0000-0000-000006300000}"/>
    <cellStyle name="Normal 26 2 4 2 4" xfId="10360" xr:uid="{00000000-0005-0000-0000-000007300000}"/>
    <cellStyle name="Normal 26 2 4 2 5" xfId="16512" xr:uid="{00000000-0005-0000-0000-000008300000}"/>
    <cellStyle name="Normal 26 2 4 3" xfId="4898" xr:uid="{00000000-0005-0000-0000-000009300000}"/>
    <cellStyle name="Normal 26 2 4 3 2" xfId="7998" xr:uid="{00000000-0005-0000-0000-00000A300000}"/>
    <cellStyle name="Normal 26 2 4 3 2 2" xfId="14191" xr:uid="{00000000-0005-0000-0000-00000B300000}"/>
    <cellStyle name="Normal 26 2 4 3 2 3" xfId="20343" xr:uid="{00000000-0005-0000-0000-00000C300000}"/>
    <cellStyle name="Normal 26 2 4 3 3" xfId="11125" xr:uid="{00000000-0005-0000-0000-00000D300000}"/>
    <cellStyle name="Normal 26 2 4 3 4" xfId="17277" xr:uid="{00000000-0005-0000-0000-00000E300000}"/>
    <cellStyle name="Normal 26 2 4 4" xfId="6463" xr:uid="{00000000-0005-0000-0000-00000F300000}"/>
    <cellStyle name="Normal 26 2 4 4 2" xfId="12657" xr:uid="{00000000-0005-0000-0000-000010300000}"/>
    <cellStyle name="Normal 26 2 4 4 3" xfId="18809" xr:uid="{00000000-0005-0000-0000-000011300000}"/>
    <cellStyle name="Normal 26 2 4 5" xfId="9591" xr:uid="{00000000-0005-0000-0000-000012300000}"/>
    <cellStyle name="Normal 26 2 4 6" xfId="15743" xr:uid="{00000000-0005-0000-0000-000013300000}"/>
    <cellStyle name="Normal 26 2 5" xfId="2617" xr:uid="{00000000-0005-0000-0000-000014300000}"/>
    <cellStyle name="Normal 26 2 5 2" xfId="4057" xr:uid="{00000000-0005-0000-0000-000015300000}"/>
    <cellStyle name="Normal 26 2 5 2 2" xfId="5682" xr:uid="{00000000-0005-0000-0000-000016300000}"/>
    <cellStyle name="Normal 26 2 5 2 2 2" xfId="8768" xr:uid="{00000000-0005-0000-0000-000017300000}"/>
    <cellStyle name="Normal 26 2 5 2 2 2 2" xfId="14961" xr:uid="{00000000-0005-0000-0000-000018300000}"/>
    <cellStyle name="Normal 26 2 5 2 2 2 3" xfId="21113" xr:uid="{00000000-0005-0000-0000-000019300000}"/>
    <cellStyle name="Normal 26 2 5 2 2 3" xfId="11895" xr:uid="{00000000-0005-0000-0000-00001A300000}"/>
    <cellStyle name="Normal 26 2 5 2 2 4" xfId="18047" xr:uid="{00000000-0005-0000-0000-00001B300000}"/>
    <cellStyle name="Normal 26 2 5 2 3" xfId="7233" xr:uid="{00000000-0005-0000-0000-00001C300000}"/>
    <cellStyle name="Normal 26 2 5 2 3 2" xfId="13427" xr:uid="{00000000-0005-0000-0000-00001D300000}"/>
    <cellStyle name="Normal 26 2 5 2 3 3" xfId="19579" xr:uid="{00000000-0005-0000-0000-00001E300000}"/>
    <cellStyle name="Normal 26 2 5 2 4" xfId="10361" xr:uid="{00000000-0005-0000-0000-00001F300000}"/>
    <cellStyle name="Normal 26 2 5 2 5" xfId="16513" xr:uid="{00000000-0005-0000-0000-000020300000}"/>
    <cellStyle name="Normal 26 2 5 3" xfId="4899" xr:uid="{00000000-0005-0000-0000-000021300000}"/>
    <cellStyle name="Normal 26 2 5 3 2" xfId="7999" xr:uid="{00000000-0005-0000-0000-000022300000}"/>
    <cellStyle name="Normal 26 2 5 3 2 2" xfId="14192" xr:uid="{00000000-0005-0000-0000-000023300000}"/>
    <cellStyle name="Normal 26 2 5 3 2 3" xfId="20344" xr:uid="{00000000-0005-0000-0000-000024300000}"/>
    <cellStyle name="Normal 26 2 5 3 3" xfId="11126" xr:uid="{00000000-0005-0000-0000-000025300000}"/>
    <cellStyle name="Normal 26 2 5 3 4" xfId="17278" xr:uid="{00000000-0005-0000-0000-000026300000}"/>
    <cellStyle name="Normal 26 2 5 4" xfId="6464" xr:uid="{00000000-0005-0000-0000-000027300000}"/>
    <cellStyle name="Normal 26 2 5 4 2" xfId="12658" xr:uid="{00000000-0005-0000-0000-000028300000}"/>
    <cellStyle name="Normal 26 2 5 4 3" xfId="18810" xr:uid="{00000000-0005-0000-0000-000029300000}"/>
    <cellStyle name="Normal 26 2 5 5" xfId="9592" xr:uid="{00000000-0005-0000-0000-00002A300000}"/>
    <cellStyle name="Normal 26 2 5 6" xfId="15744" xr:uid="{00000000-0005-0000-0000-00002B300000}"/>
    <cellStyle name="Normal 26 2 6" xfId="4053" xr:uid="{00000000-0005-0000-0000-00002C300000}"/>
    <cellStyle name="Normal 26 2 6 2" xfId="5678" xr:uid="{00000000-0005-0000-0000-00002D300000}"/>
    <cellStyle name="Normal 26 2 6 2 2" xfId="8764" xr:uid="{00000000-0005-0000-0000-00002E300000}"/>
    <cellStyle name="Normal 26 2 6 2 2 2" xfId="14957" xr:uid="{00000000-0005-0000-0000-00002F300000}"/>
    <cellStyle name="Normal 26 2 6 2 2 3" xfId="21109" xr:uid="{00000000-0005-0000-0000-000030300000}"/>
    <cellStyle name="Normal 26 2 6 2 3" xfId="11891" xr:uid="{00000000-0005-0000-0000-000031300000}"/>
    <cellStyle name="Normal 26 2 6 2 4" xfId="18043" xr:uid="{00000000-0005-0000-0000-000032300000}"/>
    <cellStyle name="Normal 26 2 6 3" xfId="7229" xr:uid="{00000000-0005-0000-0000-000033300000}"/>
    <cellStyle name="Normal 26 2 6 3 2" xfId="13423" xr:uid="{00000000-0005-0000-0000-000034300000}"/>
    <cellStyle name="Normal 26 2 6 3 3" xfId="19575" xr:uid="{00000000-0005-0000-0000-000035300000}"/>
    <cellStyle name="Normal 26 2 6 4" xfId="10357" xr:uid="{00000000-0005-0000-0000-000036300000}"/>
    <cellStyle name="Normal 26 2 6 5" xfId="16509" xr:uid="{00000000-0005-0000-0000-000037300000}"/>
    <cellStyle name="Normal 26 2 7" xfId="4895" xr:uid="{00000000-0005-0000-0000-000038300000}"/>
    <cellStyle name="Normal 26 2 7 2" xfId="7995" xr:uid="{00000000-0005-0000-0000-000039300000}"/>
    <cellStyle name="Normal 26 2 7 2 2" xfId="14188" xr:uid="{00000000-0005-0000-0000-00003A300000}"/>
    <cellStyle name="Normal 26 2 7 2 3" xfId="20340" xr:uid="{00000000-0005-0000-0000-00003B300000}"/>
    <cellStyle name="Normal 26 2 7 3" xfId="11122" xr:uid="{00000000-0005-0000-0000-00003C300000}"/>
    <cellStyle name="Normal 26 2 7 4" xfId="17274" xr:uid="{00000000-0005-0000-0000-00003D300000}"/>
    <cellStyle name="Normal 26 2 8" xfId="6460" xr:uid="{00000000-0005-0000-0000-00003E300000}"/>
    <cellStyle name="Normal 26 2 8 2" xfId="12654" xr:uid="{00000000-0005-0000-0000-00003F300000}"/>
    <cellStyle name="Normal 26 2 8 3" xfId="18806" xr:uid="{00000000-0005-0000-0000-000040300000}"/>
    <cellStyle name="Normal 26 2 9" xfId="9588" xr:uid="{00000000-0005-0000-0000-000041300000}"/>
    <cellStyle name="Normal 26 3" xfId="2618" xr:uid="{00000000-0005-0000-0000-000042300000}"/>
    <cellStyle name="Normal 26 3 2" xfId="4058" xr:uid="{00000000-0005-0000-0000-000043300000}"/>
    <cellStyle name="Normal 26 3 2 2" xfId="5683" xr:uid="{00000000-0005-0000-0000-000044300000}"/>
    <cellStyle name="Normal 26 3 2 2 2" xfId="8769" xr:uid="{00000000-0005-0000-0000-000045300000}"/>
    <cellStyle name="Normal 26 3 2 2 2 2" xfId="14962" xr:uid="{00000000-0005-0000-0000-000046300000}"/>
    <cellStyle name="Normal 26 3 2 2 2 3" xfId="21114" xr:uid="{00000000-0005-0000-0000-000047300000}"/>
    <cellStyle name="Normal 26 3 2 2 3" xfId="11896" xr:uid="{00000000-0005-0000-0000-000048300000}"/>
    <cellStyle name="Normal 26 3 2 2 4" xfId="18048" xr:uid="{00000000-0005-0000-0000-000049300000}"/>
    <cellStyle name="Normal 26 3 2 3" xfId="7234" xr:uid="{00000000-0005-0000-0000-00004A300000}"/>
    <cellStyle name="Normal 26 3 2 3 2" xfId="13428" xr:uid="{00000000-0005-0000-0000-00004B300000}"/>
    <cellStyle name="Normal 26 3 2 3 3" xfId="19580" xr:uid="{00000000-0005-0000-0000-00004C300000}"/>
    <cellStyle name="Normal 26 3 2 4" xfId="10362" xr:uid="{00000000-0005-0000-0000-00004D300000}"/>
    <cellStyle name="Normal 26 3 2 5" xfId="16514" xr:uid="{00000000-0005-0000-0000-00004E300000}"/>
    <cellStyle name="Normal 26 3 3" xfId="4900" xr:uid="{00000000-0005-0000-0000-00004F300000}"/>
    <cellStyle name="Normal 26 3 3 2" xfId="8000" xr:uid="{00000000-0005-0000-0000-000050300000}"/>
    <cellStyle name="Normal 26 3 3 2 2" xfId="14193" xr:uid="{00000000-0005-0000-0000-000051300000}"/>
    <cellStyle name="Normal 26 3 3 2 3" xfId="20345" xr:uid="{00000000-0005-0000-0000-000052300000}"/>
    <cellStyle name="Normal 26 3 3 3" xfId="11127" xr:uid="{00000000-0005-0000-0000-000053300000}"/>
    <cellStyle name="Normal 26 3 3 4" xfId="17279" xr:uid="{00000000-0005-0000-0000-000054300000}"/>
    <cellStyle name="Normal 26 3 4" xfId="6465" xr:uid="{00000000-0005-0000-0000-000055300000}"/>
    <cellStyle name="Normal 26 3 4 2" xfId="12659" xr:uid="{00000000-0005-0000-0000-000056300000}"/>
    <cellStyle name="Normal 26 3 4 3" xfId="18811" xr:uid="{00000000-0005-0000-0000-000057300000}"/>
    <cellStyle name="Normal 26 3 5" xfId="9593" xr:uid="{00000000-0005-0000-0000-000058300000}"/>
    <cellStyle name="Normal 26 3 6" xfId="15745" xr:uid="{00000000-0005-0000-0000-000059300000}"/>
    <cellStyle name="Normal 26 4" xfId="2619" xr:uid="{00000000-0005-0000-0000-00005A300000}"/>
    <cellStyle name="Normal 26 4 2" xfId="4059" xr:uid="{00000000-0005-0000-0000-00005B300000}"/>
    <cellStyle name="Normal 26 4 2 2" xfId="5684" xr:uid="{00000000-0005-0000-0000-00005C300000}"/>
    <cellStyle name="Normal 26 4 2 2 2" xfId="8770" xr:uid="{00000000-0005-0000-0000-00005D300000}"/>
    <cellStyle name="Normal 26 4 2 2 2 2" xfId="14963" xr:uid="{00000000-0005-0000-0000-00005E300000}"/>
    <cellStyle name="Normal 26 4 2 2 2 3" xfId="21115" xr:uid="{00000000-0005-0000-0000-00005F300000}"/>
    <cellStyle name="Normal 26 4 2 2 3" xfId="11897" xr:uid="{00000000-0005-0000-0000-000060300000}"/>
    <cellStyle name="Normal 26 4 2 2 4" xfId="18049" xr:uid="{00000000-0005-0000-0000-000061300000}"/>
    <cellStyle name="Normal 26 4 2 3" xfId="7235" xr:uid="{00000000-0005-0000-0000-000062300000}"/>
    <cellStyle name="Normal 26 4 2 3 2" xfId="13429" xr:uid="{00000000-0005-0000-0000-000063300000}"/>
    <cellStyle name="Normal 26 4 2 3 3" xfId="19581" xr:uid="{00000000-0005-0000-0000-000064300000}"/>
    <cellStyle name="Normal 26 4 2 4" xfId="10363" xr:uid="{00000000-0005-0000-0000-000065300000}"/>
    <cellStyle name="Normal 26 4 2 5" xfId="16515" xr:uid="{00000000-0005-0000-0000-000066300000}"/>
    <cellStyle name="Normal 26 4 3" xfId="4901" xr:uid="{00000000-0005-0000-0000-000067300000}"/>
    <cellStyle name="Normal 26 4 3 2" xfId="8001" xr:uid="{00000000-0005-0000-0000-000068300000}"/>
    <cellStyle name="Normal 26 4 3 2 2" xfId="14194" xr:uid="{00000000-0005-0000-0000-000069300000}"/>
    <cellStyle name="Normal 26 4 3 2 3" xfId="20346" xr:uid="{00000000-0005-0000-0000-00006A300000}"/>
    <cellStyle name="Normal 26 4 3 3" xfId="11128" xr:uid="{00000000-0005-0000-0000-00006B300000}"/>
    <cellStyle name="Normal 26 4 3 4" xfId="17280" xr:uid="{00000000-0005-0000-0000-00006C300000}"/>
    <cellStyle name="Normal 26 4 4" xfId="6466" xr:uid="{00000000-0005-0000-0000-00006D300000}"/>
    <cellStyle name="Normal 26 4 4 2" xfId="12660" xr:uid="{00000000-0005-0000-0000-00006E300000}"/>
    <cellStyle name="Normal 26 4 4 3" xfId="18812" xr:uid="{00000000-0005-0000-0000-00006F300000}"/>
    <cellStyle name="Normal 26 4 5" xfId="9594" xr:uid="{00000000-0005-0000-0000-000070300000}"/>
    <cellStyle name="Normal 26 4 6" xfId="15746" xr:uid="{00000000-0005-0000-0000-000071300000}"/>
    <cellStyle name="Normal 26 5" xfId="2620" xr:uid="{00000000-0005-0000-0000-000072300000}"/>
    <cellStyle name="Normal 26 5 2" xfId="4060" xr:uid="{00000000-0005-0000-0000-000073300000}"/>
    <cellStyle name="Normal 26 5 2 2" xfId="5685" xr:uid="{00000000-0005-0000-0000-000074300000}"/>
    <cellStyle name="Normal 26 5 2 2 2" xfId="8771" xr:uid="{00000000-0005-0000-0000-000075300000}"/>
    <cellStyle name="Normal 26 5 2 2 2 2" xfId="14964" xr:uid="{00000000-0005-0000-0000-000076300000}"/>
    <cellStyle name="Normal 26 5 2 2 2 3" xfId="21116" xr:uid="{00000000-0005-0000-0000-000077300000}"/>
    <cellStyle name="Normal 26 5 2 2 3" xfId="11898" xr:uid="{00000000-0005-0000-0000-000078300000}"/>
    <cellStyle name="Normal 26 5 2 2 4" xfId="18050" xr:uid="{00000000-0005-0000-0000-000079300000}"/>
    <cellStyle name="Normal 26 5 2 3" xfId="7236" xr:uid="{00000000-0005-0000-0000-00007A300000}"/>
    <cellStyle name="Normal 26 5 2 3 2" xfId="13430" xr:uid="{00000000-0005-0000-0000-00007B300000}"/>
    <cellStyle name="Normal 26 5 2 3 3" xfId="19582" xr:uid="{00000000-0005-0000-0000-00007C300000}"/>
    <cellStyle name="Normal 26 5 2 4" xfId="10364" xr:uid="{00000000-0005-0000-0000-00007D300000}"/>
    <cellStyle name="Normal 26 5 2 5" xfId="16516" xr:uid="{00000000-0005-0000-0000-00007E300000}"/>
    <cellStyle name="Normal 26 5 3" xfId="4902" xr:uid="{00000000-0005-0000-0000-00007F300000}"/>
    <cellStyle name="Normal 26 5 3 2" xfId="8002" xr:uid="{00000000-0005-0000-0000-000080300000}"/>
    <cellStyle name="Normal 26 5 3 2 2" xfId="14195" xr:uid="{00000000-0005-0000-0000-000081300000}"/>
    <cellStyle name="Normal 26 5 3 2 3" xfId="20347" xr:uid="{00000000-0005-0000-0000-000082300000}"/>
    <cellStyle name="Normal 26 5 3 3" xfId="11129" xr:uid="{00000000-0005-0000-0000-000083300000}"/>
    <cellStyle name="Normal 26 5 3 4" xfId="17281" xr:uid="{00000000-0005-0000-0000-000084300000}"/>
    <cellStyle name="Normal 26 5 4" xfId="6467" xr:uid="{00000000-0005-0000-0000-000085300000}"/>
    <cellStyle name="Normal 26 5 4 2" xfId="12661" xr:uid="{00000000-0005-0000-0000-000086300000}"/>
    <cellStyle name="Normal 26 5 4 3" xfId="18813" xr:uid="{00000000-0005-0000-0000-000087300000}"/>
    <cellStyle name="Normal 26 5 5" xfId="9595" xr:uid="{00000000-0005-0000-0000-000088300000}"/>
    <cellStyle name="Normal 26 5 6" xfId="15747" xr:uid="{00000000-0005-0000-0000-000089300000}"/>
    <cellStyle name="Normal 26 6" xfId="2621" xr:uid="{00000000-0005-0000-0000-00008A300000}"/>
    <cellStyle name="Normal 26 6 2" xfId="4061" xr:uid="{00000000-0005-0000-0000-00008B300000}"/>
    <cellStyle name="Normal 26 6 2 2" xfId="5686" xr:uid="{00000000-0005-0000-0000-00008C300000}"/>
    <cellStyle name="Normal 26 6 2 2 2" xfId="8772" xr:uid="{00000000-0005-0000-0000-00008D300000}"/>
    <cellStyle name="Normal 26 6 2 2 2 2" xfId="14965" xr:uid="{00000000-0005-0000-0000-00008E300000}"/>
    <cellStyle name="Normal 26 6 2 2 2 3" xfId="21117" xr:uid="{00000000-0005-0000-0000-00008F300000}"/>
    <cellStyle name="Normal 26 6 2 2 3" xfId="11899" xr:uid="{00000000-0005-0000-0000-000090300000}"/>
    <cellStyle name="Normal 26 6 2 2 4" xfId="18051" xr:uid="{00000000-0005-0000-0000-000091300000}"/>
    <cellStyle name="Normal 26 6 2 3" xfId="7237" xr:uid="{00000000-0005-0000-0000-000092300000}"/>
    <cellStyle name="Normal 26 6 2 3 2" xfId="13431" xr:uid="{00000000-0005-0000-0000-000093300000}"/>
    <cellStyle name="Normal 26 6 2 3 3" xfId="19583" xr:uid="{00000000-0005-0000-0000-000094300000}"/>
    <cellStyle name="Normal 26 6 2 4" xfId="10365" xr:uid="{00000000-0005-0000-0000-000095300000}"/>
    <cellStyle name="Normal 26 6 2 5" xfId="16517" xr:uid="{00000000-0005-0000-0000-000096300000}"/>
    <cellStyle name="Normal 26 6 3" xfId="4903" xr:uid="{00000000-0005-0000-0000-000097300000}"/>
    <cellStyle name="Normal 26 6 3 2" xfId="8003" xr:uid="{00000000-0005-0000-0000-000098300000}"/>
    <cellStyle name="Normal 26 6 3 2 2" xfId="14196" xr:uid="{00000000-0005-0000-0000-000099300000}"/>
    <cellStyle name="Normal 26 6 3 2 3" xfId="20348" xr:uid="{00000000-0005-0000-0000-00009A300000}"/>
    <cellStyle name="Normal 26 6 3 3" xfId="11130" xr:uid="{00000000-0005-0000-0000-00009B300000}"/>
    <cellStyle name="Normal 26 6 3 4" xfId="17282" xr:uid="{00000000-0005-0000-0000-00009C300000}"/>
    <cellStyle name="Normal 26 6 4" xfId="6468" xr:uid="{00000000-0005-0000-0000-00009D300000}"/>
    <cellStyle name="Normal 26 6 4 2" xfId="12662" xr:uid="{00000000-0005-0000-0000-00009E300000}"/>
    <cellStyle name="Normal 26 6 4 3" xfId="18814" xr:uid="{00000000-0005-0000-0000-00009F300000}"/>
    <cellStyle name="Normal 26 6 5" xfId="9596" xr:uid="{00000000-0005-0000-0000-0000A0300000}"/>
    <cellStyle name="Normal 26 6 6" xfId="15748" xr:uid="{00000000-0005-0000-0000-0000A1300000}"/>
    <cellStyle name="Normal 26 7" xfId="2622" xr:uid="{00000000-0005-0000-0000-0000A2300000}"/>
    <cellStyle name="Normal 26 8" xfId="4052" xr:uid="{00000000-0005-0000-0000-0000A3300000}"/>
    <cellStyle name="Normal 26 8 2" xfId="5677" xr:uid="{00000000-0005-0000-0000-0000A4300000}"/>
    <cellStyle name="Normal 26 8 2 2" xfId="8763" xr:uid="{00000000-0005-0000-0000-0000A5300000}"/>
    <cellStyle name="Normal 26 8 2 2 2" xfId="14956" xr:uid="{00000000-0005-0000-0000-0000A6300000}"/>
    <cellStyle name="Normal 26 8 2 2 3" xfId="21108" xr:uid="{00000000-0005-0000-0000-0000A7300000}"/>
    <cellStyle name="Normal 26 8 2 3" xfId="11890" xr:uid="{00000000-0005-0000-0000-0000A8300000}"/>
    <cellStyle name="Normal 26 8 2 4" xfId="18042" xr:uid="{00000000-0005-0000-0000-0000A9300000}"/>
    <cellStyle name="Normal 26 8 3" xfId="7228" xr:uid="{00000000-0005-0000-0000-0000AA300000}"/>
    <cellStyle name="Normal 26 8 3 2" xfId="13422" xr:uid="{00000000-0005-0000-0000-0000AB300000}"/>
    <cellStyle name="Normal 26 8 3 3" xfId="19574" xr:uid="{00000000-0005-0000-0000-0000AC300000}"/>
    <cellStyle name="Normal 26 8 4" xfId="10356" xr:uid="{00000000-0005-0000-0000-0000AD300000}"/>
    <cellStyle name="Normal 26 8 5" xfId="16508" xr:uid="{00000000-0005-0000-0000-0000AE300000}"/>
    <cellStyle name="Normal 26 9" xfId="4894" xr:uid="{00000000-0005-0000-0000-0000AF300000}"/>
    <cellStyle name="Normal 26 9 2" xfId="7994" xr:uid="{00000000-0005-0000-0000-0000B0300000}"/>
    <cellStyle name="Normal 26 9 2 2" xfId="14187" xr:uid="{00000000-0005-0000-0000-0000B1300000}"/>
    <cellStyle name="Normal 26 9 2 3" xfId="20339" xr:uid="{00000000-0005-0000-0000-0000B2300000}"/>
    <cellStyle name="Normal 26 9 3" xfId="11121" xr:uid="{00000000-0005-0000-0000-0000B3300000}"/>
    <cellStyle name="Normal 26 9 4" xfId="17273" xr:uid="{00000000-0005-0000-0000-0000B4300000}"/>
    <cellStyle name="Normal 27" xfId="2623" xr:uid="{00000000-0005-0000-0000-0000B5300000}"/>
    <cellStyle name="Normal 28" xfId="2624" xr:uid="{00000000-0005-0000-0000-0000B6300000}"/>
    <cellStyle name="Normal 28 2" xfId="2625" xr:uid="{00000000-0005-0000-0000-0000B7300000}"/>
    <cellStyle name="Normal 29" xfId="2626" xr:uid="{00000000-0005-0000-0000-0000B8300000}"/>
    <cellStyle name="Normal 29 2" xfId="2627" xr:uid="{00000000-0005-0000-0000-0000B9300000}"/>
    <cellStyle name="Normal 3" xfId="6" xr:uid="{00000000-0005-0000-0000-0000BA300000}"/>
    <cellStyle name="Normal 3 10" xfId="2628" xr:uid="{00000000-0005-0000-0000-0000BB300000}"/>
    <cellStyle name="Normal 3 10 2" xfId="4062" xr:uid="{00000000-0005-0000-0000-0000BC300000}"/>
    <cellStyle name="Normal 3 10 2 2" xfId="5687" xr:uid="{00000000-0005-0000-0000-0000BD300000}"/>
    <cellStyle name="Normal 3 10 2 2 2" xfId="8773" xr:uid="{00000000-0005-0000-0000-0000BE300000}"/>
    <cellStyle name="Normal 3 10 2 2 2 2" xfId="14966" xr:uid="{00000000-0005-0000-0000-0000BF300000}"/>
    <cellStyle name="Normal 3 10 2 2 2 3" xfId="21118" xr:uid="{00000000-0005-0000-0000-0000C0300000}"/>
    <cellStyle name="Normal 3 10 2 2 3" xfId="11900" xr:uid="{00000000-0005-0000-0000-0000C1300000}"/>
    <cellStyle name="Normal 3 10 2 2 4" xfId="18052" xr:uid="{00000000-0005-0000-0000-0000C2300000}"/>
    <cellStyle name="Normal 3 10 2 3" xfId="7238" xr:uid="{00000000-0005-0000-0000-0000C3300000}"/>
    <cellStyle name="Normal 3 10 2 3 2" xfId="13432" xr:uid="{00000000-0005-0000-0000-0000C4300000}"/>
    <cellStyle name="Normal 3 10 2 3 3" xfId="19584" xr:uid="{00000000-0005-0000-0000-0000C5300000}"/>
    <cellStyle name="Normal 3 10 2 4" xfId="10366" xr:uid="{00000000-0005-0000-0000-0000C6300000}"/>
    <cellStyle name="Normal 3 10 2 5" xfId="16518" xr:uid="{00000000-0005-0000-0000-0000C7300000}"/>
    <cellStyle name="Normal 3 10 3" xfId="4904" xr:uid="{00000000-0005-0000-0000-0000C8300000}"/>
    <cellStyle name="Normal 3 10 3 2" xfId="8004" xr:uid="{00000000-0005-0000-0000-0000C9300000}"/>
    <cellStyle name="Normal 3 10 3 2 2" xfId="14197" xr:uid="{00000000-0005-0000-0000-0000CA300000}"/>
    <cellStyle name="Normal 3 10 3 2 3" xfId="20349" xr:uid="{00000000-0005-0000-0000-0000CB300000}"/>
    <cellStyle name="Normal 3 10 3 3" xfId="11131" xr:uid="{00000000-0005-0000-0000-0000CC300000}"/>
    <cellStyle name="Normal 3 10 3 4" xfId="17283" xr:uid="{00000000-0005-0000-0000-0000CD300000}"/>
    <cellStyle name="Normal 3 10 4" xfId="6469" xr:uid="{00000000-0005-0000-0000-0000CE300000}"/>
    <cellStyle name="Normal 3 10 4 2" xfId="12663" xr:uid="{00000000-0005-0000-0000-0000CF300000}"/>
    <cellStyle name="Normal 3 10 4 3" xfId="18815" xr:uid="{00000000-0005-0000-0000-0000D0300000}"/>
    <cellStyle name="Normal 3 10 5" xfId="9597" xr:uid="{00000000-0005-0000-0000-0000D1300000}"/>
    <cellStyle name="Normal 3 10 6" xfId="15749" xr:uid="{00000000-0005-0000-0000-0000D2300000}"/>
    <cellStyle name="Normal 3 11" xfId="2629" xr:uid="{00000000-0005-0000-0000-0000D3300000}"/>
    <cellStyle name="Normal 3 11 2" xfId="4063" xr:uid="{00000000-0005-0000-0000-0000D4300000}"/>
    <cellStyle name="Normal 3 11 2 2" xfId="5688" xr:uid="{00000000-0005-0000-0000-0000D5300000}"/>
    <cellStyle name="Normal 3 11 2 2 2" xfId="8774" xr:uid="{00000000-0005-0000-0000-0000D6300000}"/>
    <cellStyle name="Normal 3 11 2 2 2 2" xfId="14967" xr:uid="{00000000-0005-0000-0000-0000D7300000}"/>
    <cellStyle name="Normal 3 11 2 2 2 3" xfId="21119" xr:uid="{00000000-0005-0000-0000-0000D8300000}"/>
    <cellStyle name="Normal 3 11 2 2 3" xfId="11901" xr:uid="{00000000-0005-0000-0000-0000D9300000}"/>
    <cellStyle name="Normal 3 11 2 2 4" xfId="18053" xr:uid="{00000000-0005-0000-0000-0000DA300000}"/>
    <cellStyle name="Normal 3 11 2 3" xfId="7239" xr:uid="{00000000-0005-0000-0000-0000DB300000}"/>
    <cellStyle name="Normal 3 11 2 3 2" xfId="13433" xr:uid="{00000000-0005-0000-0000-0000DC300000}"/>
    <cellStyle name="Normal 3 11 2 3 3" xfId="19585" xr:uid="{00000000-0005-0000-0000-0000DD300000}"/>
    <cellStyle name="Normal 3 11 2 4" xfId="10367" xr:uid="{00000000-0005-0000-0000-0000DE300000}"/>
    <cellStyle name="Normal 3 11 2 5" xfId="16519" xr:uid="{00000000-0005-0000-0000-0000DF300000}"/>
    <cellStyle name="Normal 3 11 3" xfId="4905" xr:uid="{00000000-0005-0000-0000-0000E0300000}"/>
    <cellStyle name="Normal 3 11 3 2" xfId="8005" xr:uid="{00000000-0005-0000-0000-0000E1300000}"/>
    <cellStyle name="Normal 3 11 3 2 2" xfId="14198" xr:uid="{00000000-0005-0000-0000-0000E2300000}"/>
    <cellStyle name="Normal 3 11 3 2 3" xfId="20350" xr:uid="{00000000-0005-0000-0000-0000E3300000}"/>
    <cellStyle name="Normal 3 11 3 3" xfId="11132" xr:uid="{00000000-0005-0000-0000-0000E4300000}"/>
    <cellStyle name="Normal 3 11 3 4" xfId="17284" xr:uid="{00000000-0005-0000-0000-0000E5300000}"/>
    <cellStyle name="Normal 3 11 4" xfId="6470" xr:uid="{00000000-0005-0000-0000-0000E6300000}"/>
    <cellStyle name="Normal 3 11 4 2" xfId="12664" xr:uid="{00000000-0005-0000-0000-0000E7300000}"/>
    <cellStyle name="Normal 3 11 4 3" xfId="18816" xr:uid="{00000000-0005-0000-0000-0000E8300000}"/>
    <cellStyle name="Normal 3 11 5" xfId="9598" xr:uid="{00000000-0005-0000-0000-0000E9300000}"/>
    <cellStyle name="Normal 3 11 6" xfId="15750" xr:uid="{00000000-0005-0000-0000-0000EA300000}"/>
    <cellStyle name="Normal 3 12" xfId="2630" xr:uid="{00000000-0005-0000-0000-0000EB300000}"/>
    <cellStyle name="Normal 3 12 2" xfId="4064" xr:uid="{00000000-0005-0000-0000-0000EC300000}"/>
    <cellStyle name="Normal 3 12 2 2" xfId="5689" xr:uid="{00000000-0005-0000-0000-0000ED300000}"/>
    <cellStyle name="Normal 3 12 2 2 2" xfId="8775" xr:uid="{00000000-0005-0000-0000-0000EE300000}"/>
    <cellStyle name="Normal 3 12 2 2 2 2" xfId="14968" xr:uid="{00000000-0005-0000-0000-0000EF300000}"/>
    <cellStyle name="Normal 3 12 2 2 2 3" xfId="21120" xr:uid="{00000000-0005-0000-0000-0000F0300000}"/>
    <cellStyle name="Normal 3 12 2 2 3" xfId="11902" xr:uid="{00000000-0005-0000-0000-0000F1300000}"/>
    <cellStyle name="Normal 3 12 2 2 4" xfId="18054" xr:uid="{00000000-0005-0000-0000-0000F2300000}"/>
    <cellStyle name="Normal 3 12 2 3" xfId="7240" xr:uid="{00000000-0005-0000-0000-0000F3300000}"/>
    <cellStyle name="Normal 3 12 2 3 2" xfId="13434" xr:uid="{00000000-0005-0000-0000-0000F4300000}"/>
    <cellStyle name="Normal 3 12 2 3 3" xfId="19586" xr:uid="{00000000-0005-0000-0000-0000F5300000}"/>
    <cellStyle name="Normal 3 12 2 4" xfId="10368" xr:uid="{00000000-0005-0000-0000-0000F6300000}"/>
    <cellStyle name="Normal 3 12 2 5" xfId="16520" xr:uid="{00000000-0005-0000-0000-0000F7300000}"/>
    <cellStyle name="Normal 3 12 3" xfId="4906" xr:uid="{00000000-0005-0000-0000-0000F8300000}"/>
    <cellStyle name="Normal 3 12 3 2" xfId="8006" xr:uid="{00000000-0005-0000-0000-0000F9300000}"/>
    <cellStyle name="Normal 3 12 3 2 2" xfId="14199" xr:uid="{00000000-0005-0000-0000-0000FA300000}"/>
    <cellStyle name="Normal 3 12 3 2 3" xfId="20351" xr:uid="{00000000-0005-0000-0000-0000FB300000}"/>
    <cellStyle name="Normal 3 12 3 3" xfId="11133" xr:uid="{00000000-0005-0000-0000-0000FC300000}"/>
    <cellStyle name="Normal 3 12 3 4" xfId="17285" xr:uid="{00000000-0005-0000-0000-0000FD300000}"/>
    <cellStyle name="Normal 3 12 4" xfId="6471" xr:uid="{00000000-0005-0000-0000-0000FE300000}"/>
    <cellStyle name="Normal 3 12 4 2" xfId="12665" xr:uid="{00000000-0005-0000-0000-0000FF300000}"/>
    <cellStyle name="Normal 3 12 4 3" xfId="18817" xr:uid="{00000000-0005-0000-0000-000000310000}"/>
    <cellStyle name="Normal 3 12 5" xfId="9599" xr:uid="{00000000-0005-0000-0000-000001310000}"/>
    <cellStyle name="Normal 3 12 6" xfId="15751" xr:uid="{00000000-0005-0000-0000-000002310000}"/>
    <cellStyle name="Normal 3 13" xfId="2631" xr:uid="{00000000-0005-0000-0000-000003310000}"/>
    <cellStyle name="Normal 3 13 2" xfId="4065" xr:uid="{00000000-0005-0000-0000-000004310000}"/>
    <cellStyle name="Normal 3 13 2 2" xfId="5690" xr:uid="{00000000-0005-0000-0000-000005310000}"/>
    <cellStyle name="Normal 3 13 2 2 2" xfId="8776" xr:uid="{00000000-0005-0000-0000-000006310000}"/>
    <cellStyle name="Normal 3 13 2 2 2 2" xfId="14969" xr:uid="{00000000-0005-0000-0000-000007310000}"/>
    <cellStyle name="Normal 3 13 2 2 2 3" xfId="21121" xr:uid="{00000000-0005-0000-0000-000008310000}"/>
    <cellStyle name="Normal 3 13 2 2 3" xfId="11903" xr:uid="{00000000-0005-0000-0000-000009310000}"/>
    <cellStyle name="Normal 3 13 2 2 4" xfId="18055" xr:uid="{00000000-0005-0000-0000-00000A310000}"/>
    <cellStyle name="Normal 3 13 2 3" xfId="7241" xr:uid="{00000000-0005-0000-0000-00000B310000}"/>
    <cellStyle name="Normal 3 13 2 3 2" xfId="13435" xr:uid="{00000000-0005-0000-0000-00000C310000}"/>
    <cellStyle name="Normal 3 13 2 3 3" xfId="19587" xr:uid="{00000000-0005-0000-0000-00000D310000}"/>
    <cellStyle name="Normal 3 13 2 4" xfId="10369" xr:uid="{00000000-0005-0000-0000-00000E310000}"/>
    <cellStyle name="Normal 3 13 2 5" xfId="16521" xr:uid="{00000000-0005-0000-0000-00000F310000}"/>
    <cellStyle name="Normal 3 13 3" xfId="4907" xr:uid="{00000000-0005-0000-0000-000010310000}"/>
    <cellStyle name="Normal 3 13 3 2" xfId="8007" xr:uid="{00000000-0005-0000-0000-000011310000}"/>
    <cellStyle name="Normal 3 13 3 2 2" xfId="14200" xr:uid="{00000000-0005-0000-0000-000012310000}"/>
    <cellStyle name="Normal 3 13 3 2 3" xfId="20352" xr:uid="{00000000-0005-0000-0000-000013310000}"/>
    <cellStyle name="Normal 3 13 3 3" xfId="11134" xr:uid="{00000000-0005-0000-0000-000014310000}"/>
    <cellStyle name="Normal 3 13 3 4" xfId="17286" xr:uid="{00000000-0005-0000-0000-000015310000}"/>
    <cellStyle name="Normal 3 13 4" xfId="6472" xr:uid="{00000000-0005-0000-0000-000016310000}"/>
    <cellStyle name="Normal 3 13 4 2" xfId="12666" xr:uid="{00000000-0005-0000-0000-000017310000}"/>
    <cellStyle name="Normal 3 13 4 3" xfId="18818" xr:uid="{00000000-0005-0000-0000-000018310000}"/>
    <cellStyle name="Normal 3 13 5" xfId="9600" xr:uid="{00000000-0005-0000-0000-000019310000}"/>
    <cellStyle name="Normal 3 13 6" xfId="15752" xr:uid="{00000000-0005-0000-0000-00001A310000}"/>
    <cellStyle name="Normal 3 14" xfId="2632" xr:uid="{00000000-0005-0000-0000-00001B310000}"/>
    <cellStyle name="Normal 3 14 2" xfId="4066" xr:uid="{00000000-0005-0000-0000-00001C310000}"/>
    <cellStyle name="Normal 3 14 2 2" xfId="5691" xr:uid="{00000000-0005-0000-0000-00001D310000}"/>
    <cellStyle name="Normal 3 14 2 2 2" xfId="8777" xr:uid="{00000000-0005-0000-0000-00001E310000}"/>
    <cellStyle name="Normal 3 14 2 2 2 2" xfId="14970" xr:uid="{00000000-0005-0000-0000-00001F310000}"/>
    <cellStyle name="Normal 3 14 2 2 2 3" xfId="21122" xr:uid="{00000000-0005-0000-0000-000020310000}"/>
    <cellStyle name="Normal 3 14 2 2 3" xfId="11904" xr:uid="{00000000-0005-0000-0000-000021310000}"/>
    <cellStyle name="Normal 3 14 2 2 4" xfId="18056" xr:uid="{00000000-0005-0000-0000-000022310000}"/>
    <cellStyle name="Normal 3 14 2 3" xfId="7242" xr:uid="{00000000-0005-0000-0000-000023310000}"/>
    <cellStyle name="Normal 3 14 2 3 2" xfId="13436" xr:uid="{00000000-0005-0000-0000-000024310000}"/>
    <cellStyle name="Normal 3 14 2 3 3" xfId="19588" xr:uid="{00000000-0005-0000-0000-000025310000}"/>
    <cellStyle name="Normal 3 14 2 4" xfId="10370" xr:uid="{00000000-0005-0000-0000-000026310000}"/>
    <cellStyle name="Normal 3 14 2 5" xfId="16522" xr:uid="{00000000-0005-0000-0000-000027310000}"/>
    <cellStyle name="Normal 3 14 3" xfId="4908" xr:uid="{00000000-0005-0000-0000-000028310000}"/>
    <cellStyle name="Normal 3 14 3 2" xfId="8008" xr:uid="{00000000-0005-0000-0000-000029310000}"/>
    <cellStyle name="Normal 3 14 3 2 2" xfId="14201" xr:uid="{00000000-0005-0000-0000-00002A310000}"/>
    <cellStyle name="Normal 3 14 3 2 3" xfId="20353" xr:uid="{00000000-0005-0000-0000-00002B310000}"/>
    <cellStyle name="Normal 3 14 3 3" xfId="11135" xr:uid="{00000000-0005-0000-0000-00002C310000}"/>
    <cellStyle name="Normal 3 14 3 4" xfId="17287" xr:uid="{00000000-0005-0000-0000-00002D310000}"/>
    <cellStyle name="Normal 3 14 4" xfId="6473" xr:uid="{00000000-0005-0000-0000-00002E310000}"/>
    <cellStyle name="Normal 3 14 4 2" xfId="12667" xr:uid="{00000000-0005-0000-0000-00002F310000}"/>
    <cellStyle name="Normal 3 14 4 3" xfId="18819" xr:uid="{00000000-0005-0000-0000-000030310000}"/>
    <cellStyle name="Normal 3 14 5" xfId="9601" xr:uid="{00000000-0005-0000-0000-000031310000}"/>
    <cellStyle name="Normal 3 14 6" xfId="15753" xr:uid="{00000000-0005-0000-0000-000032310000}"/>
    <cellStyle name="Normal 3 15" xfId="2633" xr:uid="{00000000-0005-0000-0000-000033310000}"/>
    <cellStyle name="Normal 3 15 2" xfId="4067" xr:uid="{00000000-0005-0000-0000-000034310000}"/>
    <cellStyle name="Normal 3 15 2 2" xfId="5692" xr:uid="{00000000-0005-0000-0000-000035310000}"/>
    <cellStyle name="Normal 3 15 2 2 2" xfId="8778" xr:uid="{00000000-0005-0000-0000-000036310000}"/>
    <cellStyle name="Normal 3 15 2 2 2 2" xfId="14971" xr:uid="{00000000-0005-0000-0000-000037310000}"/>
    <cellStyle name="Normal 3 15 2 2 2 3" xfId="21123" xr:uid="{00000000-0005-0000-0000-000038310000}"/>
    <cellStyle name="Normal 3 15 2 2 3" xfId="11905" xr:uid="{00000000-0005-0000-0000-000039310000}"/>
    <cellStyle name="Normal 3 15 2 2 4" xfId="18057" xr:uid="{00000000-0005-0000-0000-00003A310000}"/>
    <cellStyle name="Normal 3 15 2 3" xfId="7243" xr:uid="{00000000-0005-0000-0000-00003B310000}"/>
    <cellStyle name="Normal 3 15 2 3 2" xfId="13437" xr:uid="{00000000-0005-0000-0000-00003C310000}"/>
    <cellStyle name="Normal 3 15 2 3 3" xfId="19589" xr:uid="{00000000-0005-0000-0000-00003D310000}"/>
    <cellStyle name="Normal 3 15 2 4" xfId="10371" xr:uid="{00000000-0005-0000-0000-00003E310000}"/>
    <cellStyle name="Normal 3 15 2 5" xfId="16523" xr:uid="{00000000-0005-0000-0000-00003F310000}"/>
    <cellStyle name="Normal 3 15 3" xfId="4909" xr:uid="{00000000-0005-0000-0000-000040310000}"/>
    <cellStyle name="Normal 3 15 3 2" xfId="8009" xr:uid="{00000000-0005-0000-0000-000041310000}"/>
    <cellStyle name="Normal 3 15 3 2 2" xfId="14202" xr:uid="{00000000-0005-0000-0000-000042310000}"/>
    <cellStyle name="Normal 3 15 3 2 3" xfId="20354" xr:uid="{00000000-0005-0000-0000-000043310000}"/>
    <cellStyle name="Normal 3 15 3 3" xfId="11136" xr:uid="{00000000-0005-0000-0000-000044310000}"/>
    <cellStyle name="Normal 3 15 3 4" xfId="17288" xr:uid="{00000000-0005-0000-0000-000045310000}"/>
    <cellStyle name="Normal 3 15 4" xfId="6474" xr:uid="{00000000-0005-0000-0000-000046310000}"/>
    <cellStyle name="Normal 3 15 4 2" xfId="12668" xr:uid="{00000000-0005-0000-0000-000047310000}"/>
    <cellStyle name="Normal 3 15 4 3" xfId="18820" xr:uid="{00000000-0005-0000-0000-000048310000}"/>
    <cellStyle name="Normal 3 15 5" xfId="9602" xr:uid="{00000000-0005-0000-0000-000049310000}"/>
    <cellStyle name="Normal 3 15 6" xfId="15754" xr:uid="{00000000-0005-0000-0000-00004A310000}"/>
    <cellStyle name="Normal 3 16" xfId="2634" xr:uid="{00000000-0005-0000-0000-00004B310000}"/>
    <cellStyle name="Normal 3 16 2" xfId="4068" xr:uid="{00000000-0005-0000-0000-00004C310000}"/>
    <cellStyle name="Normal 3 16 2 2" xfId="5693" xr:uid="{00000000-0005-0000-0000-00004D310000}"/>
    <cellStyle name="Normal 3 16 2 2 2" xfId="8779" xr:uid="{00000000-0005-0000-0000-00004E310000}"/>
    <cellStyle name="Normal 3 16 2 2 2 2" xfId="14972" xr:uid="{00000000-0005-0000-0000-00004F310000}"/>
    <cellStyle name="Normal 3 16 2 2 2 3" xfId="21124" xr:uid="{00000000-0005-0000-0000-000050310000}"/>
    <cellStyle name="Normal 3 16 2 2 3" xfId="11906" xr:uid="{00000000-0005-0000-0000-000051310000}"/>
    <cellStyle name="Normal 3 16 2 2 4" xfId="18058" xr:uid="{00000000-0005-0000-0000-000052310000}"/>
    <cellStyle name="Normal 3 16 2 3" xfId="7244" xr:uid="{00000000-0005-0000-0000-000053310000}"/>
    <cellStyle name="Normal 3 16 2 3 2" xfId="13438" xr:uid="{00000000-0005-0000-0000-000054310000}"/>
    <cellStyle name="Normal 3 16 2 3 3" xfId="19590" xr:uid="{00000000-0005-0000-0000-000055310000}"/>
    <cellStyle name="Normal 3 16 2 4" xfId="10372" xr:uid="{00000000-0005-0000-0000-000056310000}"/>
    <cellStyle name="Normal 3 16 2 5" xfId="16524" xr:uid="{00000000-0005-0000-0000-000057310000}"/>
    <cellStyle name="Normal 3 16 3" xfId="4910" xr:uid="{00000000-0005-0000-0000-000058310000}"/>
    <cellStyle name="Normal 3 16 3 2" xfId="8010" xr:uid="{00000000-0005-0000-0000-000059310000}"/>
    <cellStyle name="Normal 3 16 3 2 2" xfId="14203" xr:uid="{00000000-0005-0000-0000-00005A310000}"/>
    <cellStyle name="Normal 3 16 3 2 3" xfId="20355" xr:uid="{00000000-0005-0000-0000-00005B310000}"/>
    <cellStyle name="Normal 3 16 3 3" xfId="11137" xr:uid="{00000000-0005-0000-0000-00005C310000}"/>
    <cellStyle name="Normal 3 16 3 4" xfId="17289" xr:uid="{00000000-0005-0000-0000-00005D310000}"/>
    <cellStyle name="Normal 3 16 4" xfId="6475" xr:uid="{00000000-0005-0000-0000-00005E310000}"/>
    <cellStyle name="Normal 3 16 4 2" xfId="12669" xr:uid="{00000000-0005-0000-0000-00005F310000}"/>
    <cellStyle name="Normal 3 16 4 3" xfId="18821" xr:uid="{00000000-0005-0000-0000-000060310000}"/>
    <cellStyle name="Normal 3 16 5" xfId="9603" xr:uid="{00000000-0005-0000-0000-000061310000}"/>
    <cellStyle name="Normal 3 16 6" xfId="15755" xr:uid="{00000000-0005-0000-0000-000062310000}"/>
    <cellStyle name="Normal 3 17" xfId="2635" xr:uid="{00000000-0005-0000-0000-000063310000}"/>
    <cellStyle name="Normal 3 17 2" xfId="4069" xr:uid="{00000000-0005-0000-0000-000064310000}"/>
    <cellStyle name="Normal 3 17 2 2" xfId="5694" xr:uid="{00000000-0005-0000-0000-000065310000}"/>
    <cellStyle name="Normal 3 17 2 2 2" xfId="8780" xr:uid="{00000000-0005-0000-0000-000066310000}"/>
    <cellStyle name="Normal 3 17 2 2 2 2" xfId="14973" xr:uid="{00000000-0005-0000-0000-000067310000}"/>
    <cellStyle name="Normal 3 17 2 2 2 3" xfId="21125" xr:uid="{00000000-0005-0000-0000-000068310000}"/>
    <cellStyle name="Normal 3 17 2 2 3" xfId="11907" xr:uid="{00000000-0005-0000-0000-000069310000}"/>
    <cellStyle name="Normal 3 17 2 2 4" xfId="18059" xr:uid="{00000000-0005-0000-0000-00006A310000}"/>
    <cellStyle name="Normal 3 17 2 3" xfId="7245" xr:uid="{00000000-0005-0000-0000-00006B310000}"/>
    <cellStyle name="Normal 3 17 2 3 2" xfId="13439" xr:uid="{00000000-0005-0000-0000-00006C310000}"/>
    <cellStyle name="Normal 3 17 2 3 3" xfId="19591" xr:uid="{00000000-0005-0000-0000-00006D310000}"/>
    <cellStyle name="Normal 3 17 2 4" xfId="10373" xr:uid="{00000000-0005-0000-0000-00006E310000}"/>
    <cellStyle name="Normal 3 17 2 5" xfId="16525" xr:uid="{00000000-0005-0000-0000-00006F310000}"/>
    <cellStyle name="Normal 3 17 3" xfId="4911" xr:uid="{00000000-0005-0000-0000-000070310000}"/>
    <cellStyle name="Normal 3 17 3 2" xfId="8011" xr:uid="{00000000-0005-0000-0000-000071310000}"/>
    <cellStyle name="Normal 3 17 3 2 2" xfId="14204" xr:uid="{00000000-0005-0000-0000-000072310000}"/>
    <cellStyle name="Normal 3 17 3 2 3" xfId="20356" xr:uid="{00000000-0005-0000-0000-000073310000}"/>
    <cellStyle name="Normal 3 17 3 3" xfId="11138" xr:uid="{00000000-0005-0000-0000-000074310000}"/>
    <cellStyle name="Normal 3 17 3 4" xfId="17290" xr:uid="{00000000-0005-0000-0000-000075310000}"/>
    <cellStyle name="Normal 3 17 4" xfId="6476" xr:uid="{00000000-0005-0000-0000-000076310000}"/>
    <cellStyle name="Normal 3 17 4 2" xfId="12670" xr:uid="{00000000-0005-0000-0000-000077310000}"/>
    <cellStyle name="Normal 3 17 4 3" xfId="18822" xr:uid="{00000000-0005-0000-0000-000078310000}"/>
    <cellStyle name="Normal 3 17 5" xfId="9604" xr:uid="{00000000-0005-0000-0000-000079310000}"/>
    <cellStyle name="Normal 3 17 6" xfId="15756" xr:uid="{00000000-0005-0000-0000-00007A310000}"/>
    <cellStyle name="Normal 3 18" xfId="2636" xr:uid="{00000000-0005-0000-0000-00007B310000}"/>
    <cellStyle name="Normal 3 18 2" xfId="4070" xr:uid="{00000000-0005-0000-0000-00007C310000}"/>
    <cellStyle name="Normal 3 18 2 2" xfId="5695" xr:uid="{00000000-0005-0000-0000-00007D310000}"/>
    <cellStyle name="Normal 3 18 2 2 2" xfId="8781" xr:uid="{00000000-0005-0000-0000-00007E310000}"/>
    <cellStyle name="Normal 3 18 2 2 2 2" xfId="14974" xr:uid="{00000000-0005-0000-0000-00007F310000}"/>
    <cellStyle name="Normal 3 18 2 2 2 3" xfId="21126" xr:uid="{00000000-0005-0000-0000-000080310000}"/>
    <cellStyle name="Normal 3 18 2 2 3" xfId="11908" xr:uid="{00000000-0005-0000-0000-000081310000}"/>
    <cellStyle name="Normal 3 18 2 2 4" xfId="18060" xr:uid="{00000000-0005-0000-0000-000082310000}"/>
    <cellStyle name="Normal 3 18 2 3" xfId="7246" xr:uid="{00000000-0005-0000-0000-000083310000}"/>
    <cellStyle name="Normal 3 18 2 3 2" xfId="13440" xr:uid="{00000000-0005-0000-0000-000084310000}"/>
    <cellStyle name="Normal 3 18 2 3 3" xfId="19592" xr:uid="{00000000-0005-0000-0000-000085310000}"/>
    <cellStyle name="Normal 3 18 2 4" xfId="10374" xr:uid="{00000000-0005-0000-0000-000086310000}"/>
    <cellStyle name="Normal 3 18 2 5" xfId="16526" xr:uid="{00000000-0005-0000-0000-000087310000}"/>
    <cellStyle name="Normal 3 18 3" xfId="4912" xr:uid="{00000000-0005-0000-0000-000088310000}"/>
    <cellStyle name="Normal 3 18 3 2" xfId="8012" xr:uid="{00000000-0005-0000-0000-000089310000}"/>
    <cellStyle name="Normal 3 18 3 2 2" xfId="14205" xr:uid="{00000000-0005-0000-0000-00008A310000}"/>
    <cellStyle name="Normal 3 18 3 2 3" xfId="20357" xr:uid="{00000000-0005-0000-0000-00008B310000}"/>
    <cellStyle name="Normal 3 18 3 3" xfId="11139" xr:uid="{00000000-0005-0000-0000-00008C310000}"/>
    <cellStyle name="Normal 3 18 3 4" xfId="17291" xr:uid="{00000000-0005-0000-0000-00008D310000}"/>
    <cellStyle name="Normal 3 18 4" xfId="6477" xr:uid="{00000000-0005-0000-0000-00008E310000}"/>
    <cellStyle name="Normal 3 18 4 2" xfId="12671" xr:uid="{00000000-0005-0000-0000-00008F310000}"/>
    <cellStyle name="Normal 3 18 4 3" xfId="18823" xr:uid="{00000000-0005-0000-0000-000090310000}"/>
    <cellStyle name="Normal 3 18 5" xfId="9605" xr:uid="{00000000-0005-0000-0000-000091310000}"/>
    <cellStyle name="Normal 3 18 6" xfId="15757" xr:uid="{00000000-0005-0000-0000-000092310000}"/>
    <cellStyle name="Normal 3 19" xfId="2637" xr:uid="{00000000-0005-0000-0000-000093310000}"/>
    <cellStyle name="Normal 3 19 2" xfId="4071" xr:uid="{00000000-0005-0000-0000-000094310000}"/>
    <cellStyle name="Normal 3 19 2 2" xfId="5696" xr:uid="{00000000-0005-0000-0000-000095310000}"/>
    <cellStyle name="Normal 3 19 2 2 2" xfId="8782" xr:uid="{00000000-0005-0000-0000-000096310000}"/>
    <cellStyle name="Normal 3 19 2 2 2 2" xfId="14975" xr:uid="{00000000-0005-0000-0000-000097310000}"/>
    <cellStyle name="Normal 3 19 2 2 2 3" xfId="21127" xr:uid="{00000000-0005-0000-0000-000098310000}"/>
    <cellStyle name="Normal 3 19 2 2 3" xfId="11909" xr:uid="{00000000-0005-0000-0000-000099310000}"/>
    <cellStyle name="Normal 3 19 2 2 4" xfId="18061" xr:uid="{00000000-0005-0000-0000-00009A310000}"/>
    <cellStyle name="Normal 3 19 2 3" xfId="7247" xr:uid="{00000000-0005-0000-0000-00009B310000}"/>
    <cellStyle name="Normal 3 19 2 3 2" xfId="13441" xr:uid="{00000000-0005-0000-0000-00009C310000}"/>
    <cellStyle name="Normal 3 19 2 3 3" xfId="19593" xr:uid="{00000000-0005-0000-0000-00009D310000}"/>
    <cellStyle name="Normal 3 19 2 4" xfId="10375" xr:uid="{00000000-0005-0000-0000-00009E310000}"/>
    <cellStyle name="Normal 3 19 2 5" xfId="16527" xr:uid="{00000000-0005-0000-0000-00009F310000}"/>
    <cellStyle name="Normal 3 19 3" xfId="4913" xr:uid="{00000000-0005-0000-0000-0000A0310000}"/>
    <cellStyle name="Normal 3 19 3 2" xfId="8013" xr:uid="{00000000-0005-0000-0000-0000A1310000}"/>
    <cellStyle name="Normal 3 19 3 2 2" xfId="14206" xr:uid="{00000000-0005-0000-0000-0000A2310000}"/>
    <cellStyle name="Normal 3 19 3 2 3" xfId="20358" xr:uid="{00000000-0005-0000-0000-0000A3310000}"/>
    <cellStyle name="Normal 3 19 3 3" xfId="11140" xr:uid="{00000000-0005-0000-0000-0000A4310000}"/>
    <cellStyle name="Normal 3 19 3 4" xfId="17292" xr:uid="{00000000-0005-0000-0000-0000A5310000}"/>
    <cellStyle name="Normal 3 19 4" xfId="6478" xr:uid="{00000000-0005-0000-0000-0000A6310000}"/>
    <cellStyle name="Normal 3 19 4 2" xfId="12672" xr:uid="{00000000-0005-0000-0000-0000A7310000}"/>
    <cellStyle name="Normal 3 19 4 3" xfId="18824" xr:uid="{00000000-0005-0000-0000-0000A8310000}"/>
    <cellStyle name="Normal 3 19 5" xfId="9606" xr:uid="{00000000-0005-0000-0000-0000A9310000}"/>
    <cellStyle name="Normal 3 19 6" xfId="15758" xr:uid="{00000000-0005-0000-0000-0000AA310000}"/>
    <cellStyle name="Normal 3 2" xfId="21" xr:uid="{00000000-0005-0000-0000-0000AB310000}"/>
    <cellStyle name="Normal 3 2 2" xfId="2639" xr:uid="{00000000-0005-0000-0000-0000AC310000}"/>
    <cellStyle name="Normal 3 2 2 2" xfId="4072" xr:uid="{00000000-0005-0000-0000-0000AD310000}"/>
    <cellStyle name="Normal 3 2 2 2 2" xfId="5697" xr:uid="{00000000-0005-0000-0000-0000AE310000}"/>
    <cellStyle name="Normal 3 2 2 2 2 2" xfId="8783" xr:uid="{00000000-0005-0000-0000-0000AF310000}"/>
    <cellStyle name="Normal 3 2 2 2 2 2 2" xfId="14976" xr:uid="{00000000-0005-0000-0000-0000B0310000}"/>
    <cellStyle name="Normal 3 2 2 2 2 2 3" xfId="21128" xr:uid="{00000000-0005-0000-0000-0000B1310000}"/>
    <cellStyle name="Normal 3 2 2 2 2 3" xfId="11910" xr:uid="{00000000-0005-0000-0000-0000B2310000}"/>
    <cellStyle name="Normal 3 2 2 2 2 4" xfId="18062" xr:uid="{00000000-0005-0000-0000-0000B3310000}"/>
    <cellStyle name="Normal 3 2 2 2 3" xfId="7248" xr:uid="{00000000-0005-0000-0000-0000B4310000}"/>
    <cellStyle name="Normal 3 2 2 2 3 2" xfId="13442" xr:uid="{00000000-0005-0000-0000-0000B5310000}"/>
    <cellStyle name="Normal 3 2 2 2 3 3" xfId="19594" xr:uid="{00000000-0005-0000-0000-0000B6310000}"/>
    <cellStyle name="Normal 3 2 2 2 4" xfId="10376" xr:uid="{00000000-0005-0000-0000-0000B7310000}"/>
    <cellStyle name="Normal 3 2 2 2 5" xfId="16528" xr:uid="{00000000-0005-0000-0000-0000B8310000}"/>
    <cellStyle name="Normal 3 2 2 3" xfId="4914" xr:uid="{00000000-0005-0000-0000-0000B9310000}"/>
    <cellStyle name="Normal 3 2 2 3 2" xfId="8014" xr:uid="{00000000-0005-0000-0000-0000BA310000}"/>
    <cellStyle name="Normal 3 2 2 3 2 2" xfId="14207" xr:uid="{00000000-0005-0000-0000-0000BB310000}"/>
    <cellStyle name="Normal 3 2 2 3 2 3" xfId="20359" xr:uid="{00000000-0005-0000-0000-0000BC310000}"/>
    <cellStyle name="Normal 3 2 2 3 3" xfId="11141" xr:uid="{00000000-0005-0000-0000-0000BD310000}"/>
    <cellStyle name="Normal 3 2 2 3 4" xfId="17293" xr:uid="{00000000-0005-0000-0000-0000BE310000}"/>
    <cellStyle name="Normal 3 2 2 4" xfId="6479" xr:uid="{00000000-0005-0000-0000-0000BF310000}"/>
    <cellStyle name="Normal 3 2 2 4 2" xfId="12673" xr:uid="{00000000-0005-0000-0000-0000C0310000}"/>
    <cellStyle name="Normal 3 2 2 4 3" xfId="18825" xr:uid="{00000000-0005-0000-0000-0000C1310000}"/>
    <cellStyle name="Normal 3 2 2 5" xfId="9607" xr:uid="{00000000-0005-0000-0000-0000C2310000}"/>
    <cellStyle name="Normal 3 2 2 6" xfId="15759" xr:uid="{00000000-0005-0000-0000-0000C3310000}"/>
    <cellStyle name="Normal 3 2 3" xfId="2640" xr:uid="{00000000-0005-0000-0000-0000C4310000}"/>
    <cellStyle name="Normal 3 2 3 2" xfId="4073" xr:uid="{00000000-0005-0000-0000-0000C5310000}"/>
    <cellStyle name="Normal 3 2 3 2 2" xfId="5698" xr:uid="{00000000-0005-0000-0000-0000C6310000}"/>
    <cellStyle name="Normal 3 2 3 2 2 2" xfId="8784" xr:uid="{00000000-0005-0000-0000-0000C7310000}"/>
    <cellStyle name="Normal 3 2 3 2 2 2 2" xfId="14977" xr:uid="{00000000-0005-0000-0000-0000C8310000}"/>
    <cellStyle name="Normal 3 2 3 2 2 2 3" xfId="21129" xr:uid="{00000000-0005-0000-0000-0000C9310000}"/>
    <cellStyle name="Normal 3 2 3 2 2 3" xfId="11911" xr:uid="{00000000-0005-0000-0000-0000CA310000}"/>
    <cellStyle name="Normal 3 2 3 2 2 4" xfId="18063" xr:uid="{00000000-0005-0000-0000-0000CB310000}"/>
    <cellStyle name="Normal 3 2 3 2 3" xfId="7249" xr:uid="{00000000-0005-0000-0000-0000CC310000}"/>
    <cellStyle name="Normal 3 2 3 2 3 2" xfId="13443" xr:uid="{00000000-0005-0000-0000-0000CD310000}"/>
    <cellStyle name="Normal 3 2 3 2 3 3" xfId="19595" xr:uid="{00000000-0005-0000-0000-0000CE310000}"/>
    <cellStyle name="Normal 3 2 3 2 4" xfId="10377" xr:uid="{00000000-0005-0000-0000-0000CF310000}"/>
    <cellStyle name="Normal 3 2 3 2 5" xfId="16529" xr:uid="{00000000-0005-0000-0000-0000D0310000}"/>
    <cellStyle name="Normal 3 2 3 3" xfId="4915" xr:uid="{00000000-0005-0000-0000-0000D1310000}"/>
    <cellStyle name="Normal 3 2 3 3 2" xfId="8015" xr:uid="{00000000-0005-0000-0000-0000D2310000}"/>
    <cellStyle name="Normal 3 2 3 3 2 2" xfId="14208" xr:uid="{00000000-0005-0000-0000-0000D3310000}"/>
    <cellStyle name="Normal 3 2 3 3 2 3" xfId="20360" xr:uid="{00000000-0005-0000-0000-0000D4310000}"/>
    <cellStyle name="Normal 3 2 3 3 3" xfId="11142" xr:uid="{00000000-0005-0000-0000-0000D5310000}"/>
    <cellStyle name="Normal 3 2 3 3 4" xfId="17294" xr:uid="{00000000-0005-0000-0000-0000D6310000}"/>
    <cellStyle name="Normal 3 2 3 4" xfId="6480" xr:uid="{00000000-0005-0000-0000-0000D7310000}"/>
    <cellStyle name="Normal 3 2 3 4 2" xfId="12674" xr:uid="{00000000-0005-0000-0000-0000D8310000}"/>
    <cellStyle name="Normal 3 2 3 4 3" xfId="18826" xr:uid="{00000000-0005-0000-0000-0000D9310000}"/>
    <cellStyle name="Normal 3 2 3 5" xfId="9608" xr:uid="{00000000-0005-0000-0000-0000DA310000}"/>
    <cellStyle name="Normal 3 2 3 6" xfId="15760" xr:uid="{00000000-0005-0000-0000-0000DB310000}"/>
    <cellStyle name="Normal 3 2 4" xfId="2641" xr:uid="{00000000-0005-0000-0000-0000DC310000}"/>
    <cellStyle name="Normal 3 2 4 2" xfId="4074" xr:uid="{00000000-0005-0000-0000-0000DD310000}"/>
    <cellStyle name="Normal 3 2 4 2 2" xfId="5699" xr:uid="{00000000-0005-0000-0000-0000DE310000}"/>
    <cellStyle name="Normal 3 2 4 2 2 2" xfId="8785" xr:uid="{00000000-0005-0000-0000-0000DF310000}"/>
    <cellStyle name="Normal 3 2 4 2 2 2 2" xfId="14978" xr:uid="{00000000-0005-0000-0000-0000E0310000}"/>
    <cellStyle name="Normal 3 2 4 2 2 2 3" xfId="21130" xr:uid="{00000000-0005-0000-0000-0000E1310000}"/>
    <cellStyle name="Normal 3 2 4 2 2 3" xfId="11912" xr:uid="{00000000-0005-0000-0000-0000E2310000}"/>
    <cellStyle name="Normal 3 2 4 2 2 4" xfId="18064" xr:uid="{00000000-0005-0000-0000-0000E3310000}"/>
    <cellStyle name="Normal 3 2 4 2 3" xfId="7250" xr:uid="{00000000-0005-0000-0000-0000E4310000}"/>
    <cellStyle name="Normal 3 2 4 2 3 2" xfId="13444" xr:uid="{00000000-0005-0000-0000-0000E5310000}"/>
    <cellStyle name="Normal 3 2 4 2 3 3" xfId="19596" xr:uid="{00000000-0005-0000-0000-0000E6310000}"/>
    <cellStyle name="Normal 3 2 4 2 4" xfId="10378" xr:uid="{00000000-0005-0000-0000-0000E7310000}"/>
    <cellStyle name="Normal 3 2 4 2 5" xfId="16530" xr:uid="{00000000-0005-0000-0000-0000E8310000}"/>
    <cellStyle name="Normal 3 2 4 3" xfId="4916" xr:uid="{00000000-0005-0000-0000-0000E9310000}"/>
    <cellStyle name="Normal 3 2 4 3 2" xfId="8016" xr:uid="{00000000-0005-0000-0000-0000EA310000}"/>
    <cellStyle name="Normal 3 2 4 3 2 2" xfId="14209" xr:uid="{00000000-0005-0000-0000-0000EB310000}"/>
    <cellStyle name="Normal 3 2 4 3 2 3" xfId="20361" xr:uid="{00000000-0005-0000-0000-0000EC310000}"/>
    <cellStyle name="Normal 3 2 4 3 3" xfId="11143" xr:uid="{00000000-0005-0000-0000-0000ED310000}"/>
    <cellStyle name="Normal 3 2 4 3 4" xfId="17295" xr:uid="{00000000-0005-0000-0000-0000EE310000}"/>
    <cellStyle name="Normal 3 2 4 4" xfId="6481" xr:uid="{00000000-0005-0000-0000-0000EF310000}"/>
    <cellStyle name="Normal 3 2 4 4 2" xfId="12675" xr:uid="{00000000-0005-0000-0000-0000F0310000}"/>
    <cellStyle name="Normal 3 2 4 4 3" xfId="18827" xr:uid="{00000000-0005-0000-0000-0000F1310000}"/>
    <cellStyle name="Normal 3 2 4 5" xfId="9609" xr:uid="{00000000-0005-0000-0000-0000F2310000}"/>
    <cellStyle name="Normal 3 2 4 6" xfId="15761" xr:uid="{00000000-0005-0000-0000-0000F3310000}"/>
    <cellStyle name="Normal 3 2 5" xfId="2642" xr:uid="{00000000-0005-0000-0000-0000F4310000}"/>
    <cellStyle name="Normal 3 2 5 2" xfId="4075" xr:uid="{00000000-0005-0000-0000-0000F5310000}"/>
    <cellStyle name="Normal 3 2 5 2 2" xfId="5700" xr:uid="{00000000-0005-0000-0000-0000F6310000}"/>
    <cellStyle name="Normal 3 2 5 2 2 2" xfId="8786" xr:uid="{00000000-0005-0000-0000-0000F7310000}"/>
    <cellStyle name="Normal 3 2 5 2 2 2 2" xfId="14979" xr:uid="{00000000-0005-0000-0000-0000F8310000}"/>
    <cellStyle name="Normal 3 2 5 2 2 2 3" xfId="21131" xr:uid="{00000000-0005-0000-0000-0000F9310000}"/>
    <cellStyle name="Normal 3 2 5 2 2 3" xfId="11913" xr:uid="{00000000-0005-0000-0000-0000FA310000}"/>
    <cellStyle name="Normal 3 2 5 2 2 4" xfId="18065" xr:uid="{00000000-0005-0000-0000-0000FB310000}"/>
    <cellStyle name="Normal 3 2 5 2 3" xfId="7251" xr:uid="{00000000-0005-0000-0000-0000FC310000}"/>
    <cellStyle name="Normal 3 2 5 2 3 2" xfId="13445" xr:uid="{00000000-0005-0000-0000-0000FD310000}"/>
    <cellStyle name="Normal 3 2 5 2 3 3" xfId="19597" xr:uid="{00000000-0005-0000-0000-0000FE310000}"/>
    <cellStyle name="Normal 3 2 5 2 4" xfId="10379" xr:uid="{00000000-0005-0000-0000-0000FF310000}"/>
    <cellStyle name="Normal 3 2 5 2 5" xfId="16531" xr:uid="{00000000-0005-0000-0000-000000320000}"/>
    <cellStyle name="Normal 3 2 5 3" xfId="4917" xr:uid="{00000000-0005-0000-0000-000001320000}"/>
    <cellStyle name="Normal 3 2 5 3 2" xfId="8017" xr:uid="{00000000-0005-0000-0000-000002320000}"/>
    <cellStyle name="Normal 3 2 5 3 2 2" xfId="14210" xr:uid="{00000000-0005-0000-0000-000003320000}"/>
    <cellStyle name="Normal 3 2 5 3 2 3" xfId="20362" xr:uid="{00000000-0005-0000-0000-000004320000}"/>
    <cellStyle name="Normal 3 2 5 3 3" xfId="11144" xr:uid="{00000000-0005-0000-0000-000005320000}"/>
    <cellStyle name="Normal 3 2 5 3 4" xfId="17296" xr:uid="{00000000-0005-0000-0000-000006320000}"/>
    <cellStyle name="Normal 3 2 5 4" xfId="6482" xr:uid="{00000000-0005-0000-0000-000007320000}"/>
    <cellStyle name="Normal 3 2 5 4 2" xfId="12676" xr:uid="{00000000-0005-0000-0000-000008320000}"/>
    <cellStyle name="Normal 3 2 5 4 3" xfId="18828" xr:uid="{00000000-0005-0000-0000-000009320000}"/>
    <cellStyle name="Normal 3 2 5 5" xfId="9610" xr:uid="{00000000-0005-0000-0000-00000A320000}"/>
    <cellStyle name="Normal 3 2 5 6" xfId="15762" xr:uid="{00000000-0005-0000-0000-00000B320000}"/>
    <cellStyle name="Normal 3 2 6" xfId="2643" xr:uid="{00000000-0005-0000-0000-00000C320000}"/>
    <cellStyle name="Normal 3 2 6 2" xfId="4076" xr:uid="{00000000-0005-0000-0000-00000D320000}"/>
    <cellStyle name="Normal 3 2 6 2 2" xfId="5701" xr:uid="{00000000-0005-0000-0000-00000E320000}"/>
    <cellStyle name="Normal 3 2 6 2 2 2" xfId="8787" xr:uid="{00000000-0005-0000-0000-00000F320000}"/>
    <cellStyle name="Normal 3 2 6 2 2 2 2" xfId="14980" xr:uid="{00000000-0005-0000-0000-000010320000}"/>
    <cellStyle name="Normal 3 2 6 2 2 2 3" xfId="21132" xr:uid="{00000000-0005-0000-0000-000011320000}"/>
    <cellStyle name="Normal 3 2 6 2 2 3" xfId="11914" xr:uid="{00000000-0005-0000-0000-000012320000}"/>
    <cellStyle name="Normal 3 2 6 2 2 4" xfId="18066" xr:uid="{00000000-0005-0000-0000-000013320000}"/>
    <cellStyle name="Normal 3 2 6 2 3" xfId="7252" xr:uid="{00000000-0005-0000-0000-000014320000}"/>
    <cellStyle name="Normal 3 2 6 2 3 2" xfId="13446" xr:uid="{00000000-0005-0000-0000-000015320000}"/>
    <cellStyle name="Normal 3 2 6 2 3 3" xfId="19598" xr:uid="{00000000-0005-0000-0000-000016320000}"/>
    <cellStyle name="Normal 3 2 6 2 4" xfId="10380" xr:uid="{00000000-0005-0000-0000-000017320000}"/>
    <cellStyle name="Normal 3 2 6 2 5" xfId="16532" xr:uid="{00000000-0005-0000-0000-000018320000}"/>
    <cellStyle name="Normal 3 2 6 3" xfId="4918" xr:uid="{00000000-0005-0000-0000-000019320000}"/>
    <cellStyle name="Normal 3 2 6 3 2" xfId="8018" xr:uid="{00000000-0005-0000-0000-00001A320000}"/>
    <cellStyle name="Normal 3 2 6 3 2 2" xfId="14211" xr:uid="{00000000-0005-0000-0000-00001B320000}"/>
    <cellStyle name="Normal 3 2 6 3 2 3" xfId="20363" xr:uid="{00000000-0005-0000-0000-00001C320000}"/>
    <cellStyle name="Normal 3 2 6 3 3" xfId="11145" xr:uid="{00000000-0005-0000-0000-00001D320000}"/>
    <cellStyle name="Normal 3 2 6 3 4" xfId="17297" xr:uid="{00000000-0005-0000-0000-00001E320000}"/>
    <cellStyle name="Normal 3 2 6 4" xfId="6483" xr:uid="{00000000-0005-0000-0000-00001F320000}"/>
    <cellStyle name="Normal 3 2 6 4 2" xfId="12677" xr:uid="{00000000-0005-0000-0000-000020320000}"/>
    <cellStyle name="Normal 3 2 6 4 3" xfId="18829" xr:uid="{00000000-0005-0000-0000-000021320000}"/>
    <cellStyle name="Normal 3 2 6 5" xfId="9611" xr:uid="{00000000-0005-0000-0000-000022320000}"/>
    <cellStyle name="Normal 3 2 6 6" xfId="15763" xr:uid="{00000000-0005-0000-0000-000023320000}"/>
    <cellStyle name="Normal 3 2 7" xfId="2638" xr:uid="{00000000-0005-0000-0000-000024320000}"/>
    <cellStyle name="Normal 3 20" xfId="2644" xr:uid="{00000000-0005-0000-0000-000025320000}"/>
    <cellStyle name="Normal 3 20 2" xfId="4077" xr:uid="{00000000-0005-0000-0000-000026320000}"/>
    <cellStyle name="Normal 3 20 2 2" xfId="5702" xr:uid="{00000000-0005-0000-0000-000027320000}"/>
    <cellStyle name="Normal 3 20 2 2 2" xfId="8788" xr:uid="{00000000-0005-0000-0000-000028320000}"/>
    <cellStyle name="Normal 3 20 2 2 2 2" xfId="14981" xr:uid="{00000000-0005-0000-0000-000029320000}"/>
    <cellStyle name="Normal 3 20 2 2 2 3" xfId="21133" xr:uid="{00000000-0005-0000-0000-00002A320000}"/>
    <cellStyle name="Normal 3 20 2 2 3" xfId="11915" xr:uid="{00000000-0005-0000-0000-00002B320000}"/>
    <cellStyle name="Normal 3 20 2 2 4" xfId="18067" xr:uid="{00000000-0005-0000-0000-00002C320000}"/>
    <cellStyle name="Normal 3 20 2 3" xfId="7253" xr:uid="{00000000-0005-0000-0000-00002D320000}"/>
    <cellStyle name="Normal 3 20 2 3 2" xfId="13447" xr:uid="{00000000-0005-0000-0000-00002E320000}"/>
    <cellStyle name="Normal 3 20 2 3 3" xfId="19599" xr:uid="{00000000-0005-0000-0000-00002F320000}"/>
    <cellStyle name="Normal 3 20 2 4" xfId="10381" xr:uid="{00000000-0005-0000-0000-000030320000}"/>
    <cellStyle name="Normal 3 20 2 5" xfId="16533" xr:uid="{00000000-0005-0000-0000-000031320000}"/>
    <cellStyle name="Normal 3 20 3" xfId="4919" xr:uid="{00000000-0005-0000-0000-000032320000}"/>
    <cellStyle name="Normal 3 20 3 2" xfId="8019" xr:uid="{00000000-0005-0000-0000-000033320000}"/>
    <cellStyle name="Normal 3 20 3 2 2" xfId="14212" xr:uid="{00000000-0005-0000-0000-000034320000}"/>
    <cellStyle name="Normal 3 20 3 2 3" xfId="20364" xr:uid="{00000000-0005-0000-0000-000035320000}"/>
    <cellStyle name="Normal 3 20 3 3" xfId="11146" xr:uid="{00000000-0005-0000-0000-000036320000}"/>
    <cellStyle name="Normal 3 20 3 4" xfId="17298" xr:uid="{00000000-0005-0000-0000-000037320000}"/>
    <cellStyle name="Normal 3 20 4" xfId="6484" xr:uid="{00000000-0005-0000-0000-000038320000}"/>
    <cellStyle name="Normal 3 20 4 2" xfId="12678" xr:uid="{00000000-0005-0000-0000-000039320000}"/>
    <cellStyle name="Normal 3 20 4 3" xfId="18830" xr:uid="{00000000-0005-0000-0000-00003A320000}"/>
    <cellStyle name="Normal 3 20 5" xfId="9612" xr:uid="{00000000-0005-0000-0000-00003B320000}"/>
    <cellStyle name="Normal 3 20 6" xfId="15764" xr:uid="{00000000-0005-0000-0000-00003C320000}"/>
    <cellStyle name="Normal 3 21" xfId="2645" xr:uid="{00000000-0005-0000-0000-00003D320000}"/>
    <cellStyle name="Normal 3 21 2" xfId="4078" xr:uid="{00000000-0005-0000-0000-00003E320000}"/>
    <cellStyle name="Normal 3 21 2 2" xfId="5703" xr:uid="{00000000-0005-0000-0000-00003F320000}"/>
    <cellStyle name="Normal 3 21 2 2 2" xfId="8789" xr:uid="{00000000-0005-0000-0000-000040320000}"/>
    <cellStyle name="Normal 3 21 2 2 2 2" xfId="14982" xr:uid="{00000000-0005-0000-0000-000041320000}"/>
    <cellStyle name="Normal 3 21 2 2 2 3" xfId="21134" xr:uid="{00000000-0005-0000-0000-000042320000}"/>
    <cellStyle name="Normal 3 21 2 2 3" xfId="11916" xr:uid="{00000000-0005-0000-0000-000043320000}"/>
    <cellStyle name="Normal 3 21 2 2 4" xfId="18068" xr:uid="{00000000-0005-0000-0000-000044320000}"/>
    <cellStyle name="Normal 3 21 2 3" xfId="7254" xr:uid="{00000000-0005-0000-0000-000045320000}"/>
    <cellStyle name="Normal 3 21 2 3 2" xfId="13448" xr:uid="{00000000-0005-0000-0000-000046320000}"/>
    <cellStyle name="Normal 3 21 2 3 3" xfId="19600" xr:uid="{00000000-0005-0000-0000-000047320000}"/>
    <cellStyle name="Normal 3 21 2 4" xfId="10382" xr:uid="{00000000-0005-0000-0000-000048320000}"/>
    <cellStyle name="Normal 3 21 2 5" xfId="16534" xr:uid="{00000000-0005-0000-0000-000049320000}"/>
    <cellStyle name="Normal 3 21 3" xfId="4920" xr:uid="{00000000-0005-0000-0000-00004A320000}"/>
    <cellStyle name="Normal 3 21 3 2" xfId="8020" xr:uid="{00000000-0005-0000-0000-00004B320000}"/>
    <cellStyle name="Normal 3 21 3 2 2" xfId="14213" xr:uid="{00000000-0005-0000-0000-00004C320000}"/>
    <cellStyle name="Normal 3 21 3 2 3" xfId="20365" xr:uid="{00000000-0005-0000-0000-00004D320000}"/>
    <cellStyle name="Normal 3 21 3 3" xfId="11147" xr:uid="{00000000-0005-0000-0000-00004E320000}"/>
    <cellStyle name="Normal 3 21 3 4" xfId="17299" xr:uid="{00000000-0005-0000-0000-00004F320000}"/>
    <cellStyle name="Normal 3 21 4" xfId="6485" xr:uid="{00000000-0005-0000-0000-000050320000}"/>
    <cellStyle name="Normal 3 21 4 2" xfId="12679" xr:uid="{00000000-0005-0000-0000-000051320000}"/>
    <cellStyle name="Normal 3 21 4 3" xfId="18831" xr:uid="{00000000-0005-0000-0000-000052320000}"/>
    <cellStyle name="Normal 3 21 5" xfId="9613" xr:uid="{00000000-0005-0000-0000-000053320000}"/>
    <cellStyle name="Normal 3 21 6" xfId="15765" xr:uid="{00000000-0005-0000-0000-000054320000}"/>
    <cellStyle name="Normal 3 22" xfId="2646" xr:uid="{00000000-0005-0000-0000-000055320000}"/>
    <cellStyle name="Normal 3 22 2" xfId="4079" xr:uid="{00000000-0005-0000-0000-000056320000}"/>
    <cellStyle name="Normal 3 22 2 2" xfId="5704" xr:uid="{00000000-0005-0000-0000-000057320000}"/>
    <cellStyle name="Normal 3 22 2 2 2" xfId="8790" xr:uid="{00000000-0005-0000-0000-000058320000}"/>
    <cellStyle name="Normal 3 22 2 2 2 2" xfId="14983" xr:uid="{00000000-0005-0000-0000-000059320000}"/>
    <cellStyle name="Normal 3 22 2 2 2 3" xfId="21135" xr:uid="{00000000-0005-0000-0000-00005A320000}"/>
    <cellStyle name="Normal 3 22 2 2 3" xfId="11917" xr:uid="{00000000-0005-0000-0000-00005B320000}"/>
    <cellStyle name="Normal 3 22 2 2 4" xfId="18069" xr:uid="{00000000-0005-0000-0000-00005C320000}"/>
    <cellStyle name="Normal 3 22 2 3" xfId="7255" xr:uid="{00000000-0005-0000-0000-00005D320000}"/>
    <cellStyle name="Normal 3 22 2 3 2" xfId="13449" xr:uid="{00000000-0005-0000-0000-00005E320000}"/>
    <cellStyle name="Normal 3 22 2 3 3" xfId="19601" xr:uid="{00000000-0005-0000-0000-00005F320000}"/>
    <cellStyle name="Normal 3 22 2 4" xfId="10383" xr:uid="{00000000-0005-0000-0000-000060320000}"/>
    <cellStyle name="Normal 3 22 2 5" xfId="16535" xr:uid="{00000000-0005-0000-0000-000061320000}"/>
    <cellStyle name="Normal 3 22 3" xfId="4921" xr:uid="{00000000-0005-0000-0000-000062320000}"/>
    <cellStyle name="Normal 3 22 3 2" xfId="8021" xr:uid="{00000000-0005-0000-0000-000063320000}"/>
    <cellStyle name="Normal 3 22 3 2 2" xfId="14214" xr:uid="{00000000-0005-0000-0000-000064320000}"/>
    <cellStyle name="Normal 3 22 3 2 3" xfId="20366" xr:uid="{00000000-0005-0000-0000-000065320000}"/>
    <cellStyle name="Normal 3 22 3 3" xfId="11148" xr:uid="{00000000-0005-0000-0000-000066320000}"/>
    <cellStyle name="Normal 3 22 3 4" xfId="17300" xr:uid="{00000000-0005-0000-0000-000067320000}"/>
    <cellStyle name="Normal 3 22 4" xfId="6486" xr:uid="{00000000-0005-0000-0000-000068320000}"/>
    <cellStyle name="Normal 3 22 4 2" xfId="12680" xr:uid="{00000000-0005-0000-0000-000069320000}"/>
    <cellStyle name="Normal 3 22 4 3" xfId="18832" xr:uid="{00000000-0005-0000-0000-00006A320000}"/>
    <cellStyle name="Normal 3 22 5" xfId="9614" xr:uid="{00000000-0005-0000-0000-00006B320000}"/>
    <cellStyle name="Normal 3 22 6" xfId="15766" xr:uid="{00000000-0005-0000-0000-00006C320000}"/>
    <cellStyle name="Normal 3 23" xfId="2647" xr:uid="{00000000-0005-0000-0000-00006D320000}"/>
    <cellStyle name="Normal 3 23 2" xfId="4080" xr:uid="{00000000-0005-0000-0000-00006E320000}"/>
    <cellStyle name="Normal 3 23 2 2" xfId="5705" xr:uid="{00000000-0005-0000-0000-00006F320000}"/>
    <cellStyle name="Normal 3 23 2 2 2" xfId="8791" xr:uid="{00000000-0005-0000-0000-000070320000}"/>
    <cellStyle name="Normal 3 23 2 2 2 2" xfId="14984" xr:uid="{00000000-0005-0000-0000-000071320000}"/>
    <cellStyle name="Normal 3 23 2 2 2 3" xfId="21136" xr:uid="{00000000-0005-0000-0000-000072320000}"/>
    <cellStyle name="Normal 3 23 2 2 3" xfId="11918" xr:uid="{00000000-0005-0000-0000-000073320000}"/>
    <cellStyle name="Normal 3 23 2 2 4" xfId="18070" xr:uid="{00000000-0005-0000-0000-000074320000}"/>
    <cellStyle name="Normal 3 23 2 3" xfId="7256" xr:uid="{00000000-0005-0000-0000-000075320000}"/>
    <cellStyle name="Normal 3 23 2 3 2" xfId="13450" xr:uid="{00000000-0005-0000-0000-000076320000}"/>
    <cellStyle name="Normal 3 23 2 3 3" xfId="19602" xr:uid="{00000000-0005-0000-0000-000077320000}"/>
    <cellStyle name="Normal 3 23 2 4" xfId="10384" xr:uid="{00000000-0005-0000-0000-000078320000}"/>
    <cellStyle name="Normal 3 23 2 5" xfId="16536" xr:uid="{00000000-0005-0000-0000-000079320000}"/>
    <cellStyle name="Normal 3 23 3" xfId="4922" xr:uid="{00000000-0005-0000-0000-00007A320000}"/>
    <cellStyle name="Normal 3 23 3 2" xfId="8022" xr:uid="{00000000-0005-0000-0000-00007B320000}"/>
    <cellStyle name="Normal 3 23 3 2 2" xfId="14215" xr:uid="{00000000-0005-0000-0000-00007C320000}"/>
    <cellStyle name="Normal 3 23 3 2 3" xfId="20367" xr:uid="{00000000-0005-0000-0000-00007D320000}"/>
    <cellStyle name="Normal 3 23 3 3" xfId="11149" xr:uid="{00000000-0005-0000-0000-00007E320000}"/>
    <cellStyle name="Normal 3 23 3 4" xfId="17301" xr:uid="{00000000-0005-0000-0000-00007F320000}"/>
    <cellStyle name="Normal 3 23 4" xfId="6487" xr:uid="{00000000-0005-0000-0000-000080320000}"/>
    <cellStyle name="Normal 3 23 4 2" xfId="12681" xr:uid="{00000000-0005-0000-0000-000081320000}"/>
    <cellStyle name="Normal 3 23 4 3" xfId="18833" xr:uid="{00000000-0005-0000-0000-000082320000}"/>
    <cellStyle name="Normal 3 23 5" xfId="9615" xr:uid="{00000000-0005-0000-0000-000083320000}"/>
    <cellStyle name="Normal 3 23 6" xfId="15767" xr:uid="{00000000-0005-0000-0000-000084320000}"/>
    <cellStyle name="Normal 3 24" xfId="2648" xr:uid="{00000000-0005-0000-0000-000085320000}"/>
    <cellStyle name="Normal 3 24 2" xfId="4081" xr:uid="{00000000-0005-0000-0000-000086320000}"/>
    <cellStyle name="Normal 3 24 2 2" xfId="5706" xr:uid="{00000000-0005-0000-0000-000087320000}"/>
    <cellStyle name="Normal 3 24 2 2 2" xfId="8792" xr:uid="{00000000-0005-0000-0000-000088320000}"/>
    <cellStyle name="Normal 3 24 2 2 2 2" xfId="14985" xr:uid="{00000000-0005-0000-0000-000089320000}"/>
    <cellStyle name="Normal 3 24 2 2 2 3" xfId="21137" xr:uid="{00000000-0005-0000-0000-00008A320000}"/>
    <cellStyle name="Normal 3 24 2 2 3" xfId="11919" xr:uid="{00000000-0005-0000-0000-00008B320000}"/>
    <cellStyle name="Normal 3 24 2 2 4" xfId="18071" xr:uid="{00000000-0005-0000-0000-00008C320000}"/>
    <cellStyle name="Normal 3 24 2 3" xfId="7257" xr:uid="{00000000-0005-0000-0000-00008D320000}"/>
    <cellStyle name="Normal 3 24 2 3 2" xfId="13451" xr:uid="{00000000-0005-0000-0000-00008E320000}"/>
    <cellStyle name="Normal 3 24 2 3 3" xfId="19603" xr:uid="{00000000-0005-0000-0000-00008F320000}"/>
    <cellStyle name="Normal 3 24 2 4" xfId="10385" xr:uid="{00000000-0005-0000-0000-000090320000}"/>
    <cellStyle name="Normal 3 24 2 5" xfId="16537" xr:uid="{00000000-0005-0000-0000-000091320000}"/>
    <cellStyle name="Normal 3 24 3" xfId="4923" xr:uid="{00000000-0005-0000-0000-000092320000}"/>
    <cellStyle name="Normal 3 24 3 2" xfId="8023" xr:uid="{00000000-0005-0000-0000-000093320000}"/>
    <cellStyle name="Normal 3 24 3 2 2" xfId="14216" xr:uid="{00000000-0005-0000-0000-000094320000}"/>
    <cellStyle name="Normal 3 24 3 2 3" xfId="20368" xr:uid="{00000000-0005-0000-0000-000095320000}"/>
    <cellStyle name="Normal 3 24 3 3" xfId="11150" xr:uid="{00000000-0005-0000-0000-000096320000}"/>
    <cellStyle name="Normal 3 24 3 4" xfId="17302" xr:uid="{00000000-0005-0000-0000-000097320000}"/>
    <cellStyle name="Normal 3 24 4" xfId="6488" xr:uid="{00000000-0005-0000-0000-000098320000}"/>
    <cellStyle name="Normal 3 24 4 2" xfId="12682" xr:uid="{00000000-0005-0000-0000-000099320000}"/>
    <cellStyle name="Normal 3 24 4 3" xfId="18834" xr:uid="{00000000-0005-0000-0000-00009A320000}"/>
    <cellStyle name="Normal 3 24 5" xfId="9616" xr:uid="{00000000-0005-0000-0000-00009B320000}"/>
    <cellStyle name="Normal 3 24 6" xfId="15768" xr:uid="{00000000-0005-0000-0000-00009C320000}"/>
    <cellStyle name="Normal 3 25" xfId="2649" xr:uid="{00000000-0005-0000-0000-00009D320000}"/>
    <cellStyle name="Normal 3 26" xfId="2650" xr:uid="{00000000-0005-0000-0000-00009E320000}"/>
    <cellStyle name="Normal 3 26 2" xfId="2651" xr:uid="{00000000-0005-0000-0000-00009F320000}"/>
    <cellStyle name="Normal 3 26 3" xfId="2652" xr:uid="{00000000-0005-0000-0000-0000A0320000}"/>
    <cellStyle name="Normal 3 26 4" xfId="2653" xr:uid="{00000000-0005-0000-0000-0000A1320000}"/>
    <cellStyle name="Normal 3 27" xfId="2654" xr:uid="{00000000-0005-0000-0000-0000A2320000}"/>
    <cellStyle name="Normal 3 28" xfId="3530" xr:uid="{00000000-0005-0000-0000-0000A3320000}"/>
    <cellStyle name="Normal 3 29" xfId="226" xr:uid="{00000000-0005-0000-0000-0000A4320000}"/>
    <cellStyle name="Normal 3 3" xfId="47" xr:uid="{00000000-0005-0000-0000-0000A5320000}"/>
    <cellStyle name="Normal 3 3 10" xfId="2655" xr:uid="{00000000-0005-0000-0000-0000A6320000}"/>
    <cellStyle name="Normal 3 3 2" xfId="2656" xr:uid="{00000000-0005-0000-0000-0000A7320000}"/>
    <cellStyle name="Normal 3 3 2 2" xfId="4083" xr:uid="{00000000-0005-0000-0000-0000A8320000}"/>
    <cellStyle name="Normal 3 3 2 2 2" xfId="5708" xr:uid="{00000000-0005-0000-0000-0000A9320000}"/>
    <cellStyle name="Normal 3 3 2 2 2 2" xfId="8794" xr:uid="{00000000-0005-0000-0000-0000AA320000}"/>
    <cellStyle name="Normal 3 3 2 2 2 2 2" xfId="14987" xr:uid="{00000000-0005-0000-0000-0000AB320000}"/>
    <cellStyle name="Normal 3 3 2 2 2 2 3" xfId="21139" xr:uid="{00000000-0005-0000-0000-0000AC320000}"/>
    <cellStyle name="Normal 3 3 2 2 2 3" xfId="11921" xr:uid="{00000000-0005-0000-0000-0000AD320000}"/>
    <cellStyle name="Normal 3 3 2 2 2 4" xfId="18073" xr:uid="{00000000-0005-0000-0000-0000AE320000}"/>
    <cellStyle name="Normal 3 3 2 2 3" xfId="7259" xr:uid="{00000000-0005-0000-0000-0000AF320000}"/>
    <cellStyle name="Normal 3 3 2 2 3 2" xfId="13453" xr:uid="{00000000-0005-0000-0000-0000B0320000}"/>
    <cellStyle name="Normal 3 3 2 2 3 3" xfId="19605" xr:uid="{00000000-0005-0000-0000-0000B1320000}"/>
    <cellStyle name="Normal 3 3 2 2 4" xfId="10387" xr:uid="{00000000-0005-0000-0000-0000B2320000}"/>
    <cellStyle name="Normal 3 3 2 2 5" xfId="16539" xr:uid="{00000000-0005-0000-0000-0000B3320000}"/>
    <cellStyle name="Normal 3 3 2 3" xfId="4925" xr:uid="{00000000-0005-0000-0000-0000B4320000}"/>
    <cellStyle name="Normal 3 3 2 3 2" xfId="8025" xr:uid="{00000000-0005-0000-0000-0000B5320000}"/>
    <cellStyle name="Normal 3 3 2 3 2 2" xfId="14218" xr:uid="{00000000-0005-0000-0000-0000B6320000}"/>
    <cellStyle name="Normal 3 3 2 3 2 3" xfId="20370" xr:uid="{00000000-0005-0000-0000-0000B7320000}"/>
    <cellStyle name="Normal 3 3 2 3 3" xfId="11152" xr:uid="{00000000-0005-0000-0000-0000B8320000}"/>
    <cellStyle name="Normal 3 3 2 3 4" xfId="17304" xr:uid="{00000000-0005-0000-0000-0000B9320000}"/>
    <cellStyle name="Normal 3 3 2 4" xfId="6490" xr:uid="{00000000-0005-0000-0000-0000BA320000}"/>
    <cellStyle name="Normal 3 3 2 4 2" xfId="12684" xr:uid="{00000000-0005-0000-0000-0000BB320000}"/>
    <cellStyle name="Normal 3 3 2 4 3" xfId="18836" xr:uid="{00000000-0005-0000-0000-0000BC320000}"/>
    <cellStyle name="Normal 3 3 2 5" xfId="9618" xr:uid="{00000000-0005-0000-0000-0000BD320000}"/>
    <cellStyle name="Normal 3 3 2 6" xfId="15770" xr:uid="{00000000-0005-0000-0000-0000BE320000}"/>
    <cellStyle name="Normal 3 3 3" xfId="2657" xr:uid="{00000000-0005-0000-0000-0000BF320000}"/>
    <cellStyle name="Normal 3 3 3 2" xfId="4084" xr:uid="{00000000-0005-0000-0000-0000C0320000}"/>
    <cellStyle name="Normal 3 3 3 2 2" xfId="5709" xr:uid="{00000000-0005-0000-0000-0000C1320000}"/>
    <cellStyle name="Normal 3 3 3 2 2 2" xfId="8795" xr:uid="{00000000-0005-0000-0000-0000C2320000}"/>
    <cellStyle name="Normal 3 3 3 2 2 2 2" xfId="14988" xr:uid="{00000000-0005-0000-0000-0000C3320000}"/>
    <cellStyle name="Normal 3 3 3 2 2 2 3" xfId="21140" xr:uid="{00000000-0005-0000-0000-0000C4320000}"/>
    <cellStyle name="Normal 3 3 3 2 2 3" xfId="11922" xr:uid="{00000000-0005-0000-0000-0000C5320000}"/>
    <cellStyle name="Normal 3 3 3 2 2 4" xfId="18074" xr:uid="{00000000-0005-0000-0000-0000C6320000}"/>
    <cellStyle name="Normal 3 3 3 2 3" xfId="7260" xr:uid="{00000000-0005-0000-0000-0000C7320000}"/>
    <cellStyle name="Normal 3 3 3 2 3 2" xfId="13454" xr:uid="{00000000-0005-0000-0000-0000C8320000}"/>
    <cellStyle name="Normal 3 3 3 2 3 3" xfId="19606" xr:uid="{00000000-0005-0000-0000-0000C9320000}"/>
    <cellStyle name="Normal 3 3 3 2 4" xfId="10388" xr:uid="{00000000-0005-0000-0000-0000CA320000}"/>
    <cellStyle name="Normal 3 3 3 2 5" xfId="16540" xr:uid="{00000000-0005-0000-0000-0000CB320000}"/>
    <cellStyle name="Normal 3 3 3 3" xfId="4926" xr:uid="{00000000-0005-0000-0000-0000CC320000}"/>
    <cellStyle name="Normal 3 3 3 3 2" xfId="8026" xr:uid="{00000000-0005-0000-0000-0000CD320000}"/>
    <cellStyle name="Normal 3 3 3 3 2 2" xfId="14219" xr:uid="{00000000-0005-0000-0000-0000CE320000}"/>
    <cellStyle name="Normal 3 3 3 3 2 3" xfId="20371" xr:uid="{00000000-0005-0000-0000-0000CF320000}"/>
    <cellStyle name="Normal 3 3 3 3 3" xfId="11153" xr:uid="{00000000-0005-0000-0000-0000D0320000}"/>
    <cellStyle name="Normal 3 3 3 3 4" xfId="17305" xr:uid="{00000000-0005-0000-0000-0000D1320000}"/>
    <cellStyle name="Normal 3 3 3 4" xfId="6491" xr:uid="{00000000-0005-0000-0000-0000D2320000}"/>
    <cellStyle name="Normal 3 3 3 4 2" xfId="12685" xr:uid="{00000000-0005-0000-0000-0000D3320000}"/>
    <cellStyle name="Normal 3 3 3 4 3" xfId="18837" xr:uid="{00000000-0005-0000-0000-0000D4320000}"/>
    <cellStyle name="Normal 3 3 3 5" xfId="9619" xr:uid="{00000000-0005-0000-0000-0000D5320000}"/>
    <cellStyle name="Normal 3 3 3 6" xfId="15771" xr:uid="{00000000-0005-0000-0000-0000D6320000}"/>
    <cellStyle name="Normal 3 3 4" xfId="2658" xr:uid="{00000000-0005-0000-0000-0000D7320000}"/>
    <cellStyle name="Normal 3 3 5" xfId="4082" xr:uid="{00000000-0005-0000-0000-0000D8320000}"/>
    <cellStyle name="Normal 3 3 5 2" xfId="5707" xr:uid="{00000000-0005-0000-0000-0000D9320000}"/>
    <cellStyle name="Normal 3 3 5 2 2" xfId="8793" xr:uid="{00000000-0005-0000-0000-0000DA320000}"/>
    <cellStyle name="Normal 3 3 5 2 2 2" xfId="14986" xr:uid="{00000000-0005-0000-0000-0000DB320000}"/>
    <cellStyle name="Normal 3 3 5 2 2 3" xfId="21138" xr:uid="{00000000-0005-0000-0000-0000DC320000}"/>
    <cellStyle name="Normal 3 3 5 2 3" xfId="11920" xr:uid="{00000000-0005-0000-0000-0000DD320000}"/>
    <cellStyle name="Normal 3 3 5 2 4" xfId="18072" xr:uid="{00000000-0005-0000-0000-0000DE320000}"/>
    <cellStyle name="Normal 3 3 5 3" xfId="7258" xr:uid="{00000000-0005-0000-0000-0000DF320000}"/>
    <cellStyle name="Normal 3 3 5 3 2" xfId="13452" xr:uid="{00000000-0005-0000-0000-0000E0320000}"/>
    <cellStyle name="Normal 3 3 5 3 3" xfId="19604" xr:uid="{00000000-0005-0000-0000-0000E1320000}"/>
    <cellStyle name="Normal 3 3 5 4" xfId="10386" xr:uid="{00000000-0005-0000-0000-0000E2320000}"/>
    <cellStyle name="Normal 3 3 5 5" xfId="16538" xr:uid="{00000000-0005-0000-0000-0000E3320000}"/>
    <cellStyle name="Normal 3 3 6" xfId="4924" xr:uid="{00000000-0005-0000-0000-0000E4320000}"/>
    <cellStyle name="Normal 3 3 6 2" xfId="8024" xr:uid="{00000000-0005-0000-0000-0000E5320000}"/>
    <cellStyle name="Normal 3 3 6 2 2" xfId="14217" xr:uid="{00000000-0005-0000-0000-0000E6320000}"/>
    <cellStyle name="Normal 3 3 6 2 3" xfId="20369" xr:uid="{00000000-0005-0000-0000-0000E7320000}"/>
    <cellStyle name="Normal 3 3 6 3" xfId="11151" xr:uid="{00000000-0005-0000-0000-0000E8320000}"/>
    <cellStyle name="Normal 3 3 6 4" xfId="17303" xr:uid="{00000000-0005-0000-0000-0000E9320000}"/>
    <cellStyle name="Normal 3 3 7" xfId="6489" xr:uid="{00000000-0005-0000-0000-0000EA320000}"/>
    <cellStyle name="Normal 3 3 7 2" xfId="12683" xr:uid="{00000000-0005-0000-0000-0000EB320000}"/>
    <cellStyle name="Normal 3 3 7 3" xfId="18835" xr:uid="{00000000-0005-0000-0000-0000EC320000}"/>
    <cellStyle name="Normal 3 3 8" xfId="9617" xr:uid="{00000000-0005-0000-0000-0000ED320000}"/>
    <cellStyle name="Normal 3 3 9" xfId="15769" xr:uid="{00000000-0005-0000-0000-0000EE320000}"/>
    <cellStyle name="Normal 3 30" xfId="9146" xr:uid="{00000000-0005-0000-0000-0000EF320000}"/>
    <cellStyle name="Normal 3 31" xfId="21503" xr:uid="{00000000-0005-0000-0000-0000F0320000}"/>
    <cellStyle name="Normal 3 32" xfId="21719" xr:uid="{00000000-0005-0000-0000-0000F1320000}"/>
    <cellStyle name="Normal 3 33" xfId="21720" xr:uid="{00000000-0005-0000-0000-0000F2320000}"/>
    <cellStyle name="Normal 3 34" xfId="21721" xr:uid="{00000000-0005-0000-0000-0000F3320000}"/>
    <cellStyle name="Normal 3 35" xfId="21722" xr:uid="{00000000-0005-0000-0000-0000F4320000}"/>
    <cellStyle name="Normal 3 36" xfId="21723" xr:uid="{00000000-0005-0000-0000-0000F5320000}"/>
    <cellStyle name="Normal 3 37" xfId="21724" xr:uid="{00000000-0005-0000-0000-0000F6320000}"/>
    <cellStyle name="Normal 3 38" xfId="21725" xr:uid="{00000000-0005-0000-0000-0000F7320000}"/>
    <cellStyle name="Normal 3 39" xfId="21726" xr:uid="{00000000-0005-0000-0000-0000F8320000}"/>
    <cellStyle name="Normal 3 4" xfId="2659" xr:uid="{00000000-0005-0000-0000-0000F9320000}"/>
    <cellStyle name="Normal 3 4 2" xfId="2660" xr:uid="{00000000-0005-0000-0000-0000FA320000}"/>
    <cellStyle name="Normal 3 4 2 2" xfId="4086" xr:uid="{00000000-0005-0000-0000-0000FB320000}"/>
    <cellStyle name="Normal 3 4 2 2 2" xfId="5711" xr:uid="{00000000-0005-0000-0000-0000FC320000}"/>
    <cellStyle name="Normal 3 4 2 2 2 2" xfId="8797" xr:uid="{00000000-0005-0000-0000-0000FD320000}"/>
    <cellStyle name="Normal 3 4 2 2 2 2 2" xfId="14990" xr:uid="{00000000-0005-0000-0000-0000FE320000}"/>
    <cellStyle name="Normal 3 4 2 2 2 2 3" xfId="21142" xr:uid="{00000000-0005-0000-0000-0000FF320000}"/>
    <cellStyle name="Normal 3 4 2 2 2 3" xfId="11924" xr:uid="{00000000-0005-0000-0000-000000330000}"/>
    <cellStyle name="Normal 3 4 2 2 2 4" xfId="18076" xr:uid="{00000000-0005-0000-0000-000001330000}"/>
    <cellStyle name="Normal 3 4 2 2 3" xfId="7262" xr:uid="{00000000-0005-0000-0000-000002330000}"/>
    <cellStyle name="Normal 3 4 2 2 3 2" xfId="13456" xr:uid="{00000000-0005-0000-0000-000003330000}"/>
    <cellStyle name="Normal 3 4 2 2 3 3" xfId="19608" xr:uid="{00000000-0005-0000-0000-000004330000}"/>
    <cellStyle name="Normal 3 4 2 2 4" xfId="10390" xr:uid="{00000000-0005-0000-0000-000005330000}"/>
    <cellStyle name="Normal 3 4 2 2 5" xfId="16542" xr:uid="{00000000-0005-0000-0000-000006330000}"/>
    <cellStyle name="Normal 3 4 2 3" xfId="4928" xr:uid="{00000000-0005-0000-0000-000007330000}"/>
    <cellStyle name="Normal 3 4 2 3 2" xfId="8028" xr:uid="{00000000-0005-0000-0000-000008330000}"/>
    <cellStyle name="Normal 3 4 2 3 2 2" xfId="14221" xr:uid="{00000000-0005-0000-0000-000009330000}"/>
    <cellStyle name="Normal 3 4 2 3 2 3" xfId="20373" xr:uid="{00000000-0005-0000-0000-00000A330000}"/>
    <cellStyle name="Normal 3 4 2 3 3" xfId="11155" xr:uid="{00000000-0005-0000-0000-00000B330000}"/>
    <cellStyle name="Normal 3 4 2 3 4" xfId="17307" xr:uid="{00000000-0005-0000-0000-00000C330000}"/>
    <cellStyle name="Normal 3 4 2 4" xfId="6493" xr:uid="{00000000-0005-0000-0000-00000D330000}"/>
    <cellStyle name="Normal 3 4 2 4 2" xfId="12687" xr:uid="{00000000-0005-0000-0000-00000E330000}"/>
    <cellStyle name="Normal 3 4 2 4 3" xfId="18839" xr:uid="{00000000-0005-0000-0000-00000F330000}"/>
    <cellStyle name="Normal 3 4 2 5" xfId="9621" xr:uid="{00000000-0005-0000-0000-000010330000}"/>
    <cellStyle name="Normal 3 4 2 6" xfId="15773" xr:uid="{00000000-0005-0000-0000-000011330000}"/>
    <cellStyle name="Normal 3 4 3" xfId="4085" xr:uid="{00000000-0005-0000-0000-000012330000}"/>
    <cellStyle name="Normal 3 4 3 2" xfId="5710" xr:uid="{00000000-0005-0000-0000-000013330000}"/>
    <cellStyle name="Normal 3 4 3 2 2" xfId="8796" xr:uid="{00000000-0005-0000-0000-000014330000}"/>
    <cellStyle name="Normal 3 4 3 2 2 2" xfId="14989" xr:uid="{00000000-0005-0000-0000-000015330000}"/>
    <cellStyle name="Normal 3 4 3 2 2 3" xfId="21141" xr:uid="{00000000-0005-0000-0000-000016330000}"/>
    <cellStyle name="Normal 3 4 3 2 3" xfId="11923" xr:uid="{00000000-0005-0000-0000-000017330000}"/>
    <cellStyle name="Normal 3 4 3 2 4" xfId="18075" xr:uid="{00000000-0005-0000-0000-000018330000}"/>
    <cellStyle name="Normal 3 4 3 3" xfId="7261" xr:uid="{00000000-0005-0000-0000-000019330000}"/>
    <cellStyle name="Normal 3 4 3 3 2" xfId="13455" xr:uid="{00000000-0005-0000-0000-00001A330000}"/>
    <cellStyle name="Normal 3 4 3 3 3" xfId="19607" xr:uid="{00000000-0005-0000-0000-00001B330000}"/>
    <cellStyle name="Normal 3 4 3 4" xfId="10389" xr:uid="{00000000-0005-0000-0000-00001C330000}"/>
    <cellStyle name="Normal 3 4 3 5" xfId="16541" xr:uid="{00000000-0005-0000-0000-00001D330000}"/>
    <cellStyle name="Normal 3 4 4" xfId="4927" xr:uid="{00000000-0005-0000-0000-00001E330000}"/>
    <cellStyle name="Normal 3 4 4 2" xfId="8027" xr:uid="{00000000-0005-0000-0000-00001F330000}"/>
    <cellStyle name="Normal 3 4 4 2 2" xfId="14220" xr:uid="{00000000-0005-0000-0000-000020330000}"/>
    <cellStyle name="Normal 3 4 4 2 3" xfId="20372" xr:uid="{00000000-0005-0000-0000-000021330000}"/>
    <cellStyle name="Normal 3 4 4 3" xfId="11154" xr:uid="{00000000-0005-0000-0000-000022330000}"/>
    <cellStyle name="Normal 3 4 4 4" xfId="17306" xr:uid="{00000000-0005-0000-0000-000023330000}"/>
    <cellStyle name="Normal 3 4 5" xfId="6492" xr:uid="{00000000-0005-0000-0000-000024330000}"/>
    <cellStyle name="Normal 3 4 5 2" xfId="12686" xr:uid="{00000000-0005-0000-0000-000025330000}"/>
    <cellStyle name="Normal 3 4 5 3" xfId="18838" xr:uid="{00000000-0005-0000-0000-000026330000}"/>
    <cellStyle name="Normal 3 4 6" xfId="9620" xr:uid="{00000000-0005-0000-0000-000027330000}"/>
    <cellStyle name="Normal 3 4 7" xfId="15772" xr:uid="{00000000-0005-0000-0000-000028330000}"/>
    <cellStyle name="Normal 3 5" xfId="2661" xr:uid="{00000000-0005-0000-0000-000029330000}"/>
    <cellStyle name="Normal 3 5 2" xfId="2662" xr:uid="{00000000-0005-0000-0000-00002A330000}"/>
    <cellStyle name="Normal 3 5 2 2" xfId="4088" xr:uid="{00000000-0005-0000-0000-00002B330000}"/>
    <cellStyle name="Normal 3 5 2 2 2" xfId="5713" xr:uid="{00000000-0005-0000-0000-00002C330000}"/>
    <cellStyle name="Normal 3 5 2 2 2 2" xfId="8799" xr:uid="{00000000-0005-0000-0000-00002D330000}"/>
    <cellStyle name="Normal 3 5 2 2 2 2 2" xfId="14992" xr:uid="{00000000-0005-0000-0000-00002E330000}"/>
    <cellStyle name="Normal 3 5 2 2 2 2 3" xfId="21144" xr:uid="{00000000-0005-0000-0000-00002F330000}"/>
    <cellStyle name="Normal 3 5 2 2 2 3" xfId="11926" xr:uid="{00000000-0005-0000-0000-000030330000}"/>
    <cellStyle name="Normal 3 5 2 2 2 4" xfId="18078" xr:uid="{00000000-0005-0000-0000-000031330000}"/>
    <cellStyle name="Normal 3 5 2 2 3" xfId="7264" xr:uid="{00000000-0005-0000-0000-000032330000}"/>
    <cellStyle name="Normal 3 5 2 2 3 2" xfId="13458" xr:uid="{00000000-0005-0000-0000-000033330000}"/>
    <cellStyle name="Normal 3 5 2 2 3 3" xfId="19610" xr:uid="{00000000-0005-0000-0000-000034330000}"/>
    <cellStyle name="Normal 3 5 2 2 4" xfId="10392" xr:uid="{00000000-0005-0000-0000-000035330000}"/>
    <cellStyle name="Normal 3 5 2 2 5" xfId="16544" xr:uid="{00000000-0005-0000-0000-000036330000}"/>
    <cellStyle name="Normal 3 5 2 3" xfId="4930" xr:uid="{00000000-0005-0000-0000-000037330000}"/>
    <cellStyle name="Normal 3 5 2 3 2" xfId="8030" xr:uid="{00000000-0005-0000-0000-000038330000}"/>
    <cellStyle name="Normal 3 5 2 3 2 2" xfId="14223" xr:uid="{00000000-0005-0000-0000-000039330000}"/>
    <cellStyle name="Normal 3 5 2 3 2 3" xfId="20375" xr:uid="{00000000-0005-0000-0000-00003A330000}"/>
    <cellStyle name="Normal 3 5 2 3 3" xfId="11157" xr:uid="{00000000-0005-0000-0000-00003B330000}"/>
    <cellStyle name="Normal 3 5 2 3 4" xfId="17309" xr:uid="{00000000-0005-0000-0000-00003C330000}"/>
    <cellStyle name="Normal 3 5 2 4" xfId="6495" xr:uid="{00000000-0005-0000-0000-00003D330000}"/>
    <cellStyle name="Normal 3 5 2 4 2" xfId="12689" xr:uid="{00000000-0005-0000-0000-00003E330000}"/>
    <cellStyle name="Normal 3 5 2 4 3" xfId="18841" xr:uid="{00000000-0005-0000-0000-00003F330000}"/>
    <cellStyle name="Normal 3 5 2 5" xfId="9623" xr:uid="{00000000-0005-0000-0000-000040330000}"/>
    <cellStyle name="Normal 3 5 2 6" xfId="15775" xr:uid="{00000000-0005-0000-0000-000041330000}"/>
    <cellStyle name="Normal 3 5 3" xfId="4087" xr:uid="{00000000-0005-0000-0000-000042330000}"/>
    <cellStyle name="Normal 3 5 3 2" xfId="5712" xr:uid="{00000000-0005-0000-0000-000043330000}"/>
    <cellStyle name="Normal 3 5 3 2 2" xfId="8798" xr:uid="{00000000-0005-0000-0000-000044330000}"/>
    <cellStyle name="Normal 3 5 3 2 2 2" xfId="14991" xr:uid="{00000000-0005-0000-0000-000045330000}"/>
    <cellStyle name="Normal 3 5 3 2 2 3" xfId="21143" xr:uid="{00000000-0005-0000-0000-000046330000}"/>
    <cellStyle name="Normal 3 5 3 2 3" xfId="11925" xr:uid="{00000000-0005-0000-0000-000047330000}"/>
    <cellStyle name="Normal 3 5 3 2 4" xfId="18077" xr:uid="{00000000-0005-0000-0000-000048330000}"/>
    <cellStyle name="Normal 3 5 3 3" xfId="7263" xr:uid="{00000000-0005-0000-0000-000049330000}"/>
    <cellStyle name="Normal 3 5 3 3 2" xfId="13457" xr:uid="{00000000-0005-0000-0000-00004A330000}"/>
    <cellStyle name="Normal 3 5 3 3 3" xfId="19609" xr:uid="{00000000-0005-0000-0000-00004B330000}"/>
    <cellStyle name="Normal 3 5 3 4" xfId="10391" xr:uid="{00000000-0005-0000-0000-00004C330000}"/>
    <cellStyle name="Normal 3 5 3 5" xfId="16543" xr:uid="{00000000-0005-0000-0000-00004D330000}"/>
    <cellStyle name="Normal 3 5 4" xfId="4929" xr:uid="{00000000-0005-0000-0000-00004E330000}"/>
    <cellStyle name="Normal 3 5 4 2" xfId="8029" xr:uid="{00000000-0005-0000-0000-00004F330000}"/>
    <cellStyle name="Normal 3 5 4 2 2" xfId="14222" xr:uid="{00000000-0005-0000-0000-000050330000}"/>
    <cellStyle name="Normal 3 5 4 2 3" xfId="20374" xr:uid="{00000000-0005-0000-0000-000051330000}"/>
    <cellStyle name="Normal 3 5 4 3" xfId="11156" xr:uid="{00000000-0005-0000-0000-000052330000}"/>
    <cellStyle name="Normal 3 5 4 4" xfId="17308" xr:uid="{00000000-0005-0000-0000-000053330000}"/>
    <cellStyle name="Normal 3 5 5" xfId="6494" xr:uid="{00000000-0005-0000-0000-000054330000}"/>
    <cellStyle name="Normal 3 5 5 2" xfId="12688" xr:uid="{00000000-0005-0000-0000-000055330000}"/>
    <cellStyle name="Normal 3 5 5 3" xfId="18840" xr:uid="{00000000-0005-0000-0000-000056330000}"/>
    <cellStyle name="Normal 3 5 6" xfId="9622" xr:uid="{00000000-0005-0000-0000-000057330000}"/>
    <cellStyle name="Normal 3 5 7" xfId="15774" xr:uid="{00000000-0005-0000-0000-000058330000}"/>
    <cellStyle name="Normal 3 6" xfId="2663" xr:uid="{00000000-0005-0000-0000-000059330000}"/>
    <cellStyle name="Normal 3 6 2" xfId="4089" xr:uid="{00000000-0005-0000-0000-00005A330000}"/>
    <cellStyle name="Normal 3 6 2 2" xfId="5714" xr:uid="{00000000-0005-0000-0000-00005B330000}"/>
    <cellStyle name="Normal 3 6 2 2 2" xfId="8800" xr:uid="{00000000-0005-0000-0000-00005C330000}"/>
    <cellStyle name="Normal 3 6 2 2 2 2" xfId="14993" xr:uid="{00000000-0005-0000-0000-00005D330000}"/>
    <cellStyle name="Normal 3 6 2 2 2 3" xfId="21145" xr:uid="{00000000-0005-0000-0000-00005E330000}"/>
    <cellStyle name="Normal 3 6 2 2 3" xfId="11927" xr:uid="{00000000-0005-0000-0000-00005F330000}"/>
    <cellStyle name="Normal 3 6 2 2 4" xfId="18079" xr:uid="{00000000-0005-0000-0000-000060330000}"/>
    <cellStyle name="Normal 3 6 2 3" xfId="7265" xr:uid="{00000000-0005-0000-0000-000061330000}"/>
    <cellStyle name="Normal 3 6 2 3 2" xfId="13459" xr:uid="{00000000-0005-0000-0000-000062330000}"/>
    <cellStyle name="Normal 3 6 2 3 3" xfId="19611" xr:uid="{00000000-0005-0000-0000-000063330000}"/>
    <cellStyle name="Normal 3 6 2 4" xfId="10393" xr:uid="{00000000-0005-0000-0000-000064330000}"/>
    <cellStyle name="Normal 3 6 2 5" xfId="16545" xr:uid="{00000000-0005-0000-0000-000065330000}"/>
    <cellStyle name="Normal 3 6 3" xfId="4931" xr:uid="{00000000-0005-0000-0000-000066330000}"/>
    <cellStyle name="Normal 3 6 3 2" xfId="8031" xr:uid="{00000000-0005-0000-0000-000067330000}"/>
    <cellStyle name="Normal 3 6 3 2 2" xfId="14224" xr:uid="{00000000-0005-0000-0000-000068330000}"/>
    <cellStyle name="Normal 3 6 3 2 3" xfId="20376" xr:uid="{00000000-0005-0000-0000-000069330000}"/>
    <cellStyle name="Normal 3 6 3 3" xfId="11158" xr:uid="{00000000-0005-0000-0000-00006A330000}"/>
    <cellStyle name="Normal 3 6 3 4" xfId="17310" xr:uid="{00000000-0005-0000-0000-00006B330000}"/>
    <cellStyle name="Normal 3 6 4" xfId="6496" xr:uid="{00000000-0005-0000-0000-00006C330000}"/>
    <cellStyle name="Normal 3 6 4 2" xfId="12690" xr:uid="{00000000-0005-0000-0000-00006D330000}"/>
    <cellStyle name="Normal 3 6 4 3" xfId="18842" xr:uid="{00000000-0005-0000-0000-00006E330000}"/>
    <cellStyle name="Normal 3 6 5" xfId="9624" xr:uid="{00000000-0005-0000-0000-00006F330000}"/>
    <cellStyle name="Normal 3 6 6" xfId="15776" xr:uid="{00000000-0005-0000-0000-000070330000}"/>
    <cellStyle name="Normal 3 7" xfId="2664" xr:uid="{00000000-0005-0000-0000-000071330000}"/>
    <cellStyle name="Normal 3 7 2" xfId="4090" xr:uid="{00000000-0005-0000-0000-000072330000}"/>
    <cellStyle name="Normal 3 7 2 2" xfId="5715" xr:uid="{00000000-0005-0000-0000-000073330000}"/>
    <cellStyle name="Normal 3 7 2 2 2" xfId="8801" xr:uid="{00000000-0005-0000-0000-000074330000}"/>
    <cellStyle name="Normal 3 7 2 2 2 2" xfId="14994" xr:uid="{00000000-0005-0000-0000-000075330000}"/>
    <cellStyle name="Normal 3 7 2 2 2 3" xfId="21146" xr:uid="{00000000-0005-0000-0000-000076330000}"/>
    <cellStyle name="Normal 3 7 2 2 3" xfId="11928" xr:uid="{00000000-0005-0000-0000-000077330000}"/>
    <cellStyle name="Normal 3 7 2 2 4" xfId="18080" xr:uid="{00000000-0005-0000-0000-000078330000}"/>
    <cellStyle name="Normal 3 7 2 3" xfId="7266" xr:uid="{00000000-0005-0000-0000-000079330000}"/>
    <cellStyle name="Normal 3 7 2 3 2" xfId="13460" xr:uid="{00000000-0005-0000-0000-00007A330000}"/>
    <cellStyle name="Normal 3 7 2 3 3" xfId="19612" xr:uid="{00000000-0005-0000-0000-00007B330000}"/>
    <cellStyle name="Normal 3 7 2 4" xfId="10394" xr:uid="{00000000-0005-0000-0000-00007C330000}"/>
    <cellStyle name="Normal 3 7 2 5" xfId="16546" xr:uid="{00000000-0005-0000-0000-00007D330000}"/>
    <cellStyle name="Normal 3 7 3" xfId="4932" xr:uid="{00000000-0005-0000-0000-00007E330000}"/>
    <cellStyle name="Normal 3 7 3 2" xfId="8032" xr:uid="{00000000-0005-0000-0000-00007F330000}"/>
    <cellStyle name="Normal 3 7 3 2 2" xfId="14225" xr:uid="{00000000-0005-0000-0000-000080330000}"/>
    <cellStyle name="Normal 3 7 3 2 3" xfId="20377" xr:uid="{00000000-0005-0000-0000-000081330000}"/>
    <cellStyle name="Normal 3 7 3 3" xfId="11159" xr:uid="{00000000-0005-0000-0000-000082330000}"/>
    <cellStyle name="Normal 3 7 3 4" xfId="17311" xr:uid="{00000000-0005-0000-0000-000083330000}"/>
    <cellStyle name="Normal 3 7 4" xfId="6497" xr:uid="{00000000-0005-0000-0000-000084330000}"/>
    <cellStyle name="Normal 3 7 4 2" xfId="12691" xr:uid="{00000000-0005-0000-0000-000085330000}"/>
    <cellStyle name="Normal 3 7 4 3" xfId="18843" xr:uid="{00000000-0005-0000-0000-000086330000}"/>
    <cellStyle name="Normal 3 7 5" xfId="9625" xr:uid="{00000000-0005-0000-0000-000087330000}"/>
    <cellStyle name="Normal 3 7 6" xfId="15777" xr:uid="{00000000-0005-0000-0000-000088330000}"/>
    <cellStyle name="Normal 3 8" xfId="2665" xr:uid="{00000000-0005-0000-0000-000089330000}"/>
    <cellStyle name="Normal 3 8 2" xfId="4091" xr:uid="{00000000-0005-0000-0000-00008A330000}"/>
    <cellStyle name="Normal 3 8 2 2" xfId="5716" xr:uid="{00000000-0005-0000-0000-00008B330000}"/>
    <cellStyle name="Normal 3 8 2 2 2" xfId="8802" xr:uid="{00000000-0005-0000-0000-00008C330000}"/>
    <cellStyle name="Normal 3 8 2 2 2 2" xfId="14995" xr:uid="{00000000-0005-0000-0000-00008D330000}"/>
    <cellStyle name="Normal 3 8 2 2 2 3" xfId="21147" xr:uid="{00000000-0005-0000-0000-00008E330000}"/>
    <cellStyle name="Normal 3 8 2 2 3" xfId="11929" xr:uid="{00000000-0005-0000-0000-00008F330000}"/>
    <cellStyle name="Normal 3 8 2 2 4" xfId="18081" xr:uid="{00000000-0005-0000-0000-000090330000}"/>
    <cellStyle name="Normal 3 8 2 3" xfId="7267" xr:uid="{00000000-0005-0000-0000-000091330000}"/>
    <cellStyle name="Normal 3 8 2 3 2" xfId="13461" xr:uid="{00000000-0005-0000-0000-000092330000}"/>
    <cellStyle name="Normal 3 8 2 3 3" xfId="19613" xr:uid="{00000000-0005-0000-0000-000093330000}"/>
    <cellStyle name="Normal 3 8 2 4" xfId="10395" xr:uid="{00000000-0005-0000-0000-000094330000}"/>
    <cellStyle name="Normal 3 8 2 5" xfId="16547" xr:uid="{00000000-0005-0000-0000-000095330000}"/>
    <cellStyle name="Normal 3 8 3" xfId="4933" xr:uid="{00000000-0005-0000-0000-000096330000}"/>
    <cellStyle name="Normal 3 8 3 2" xfId="8033" xr:uid="{00000000-0005-0000-0000-000097330000}"/>
    <cellStyle name="Normal 3 8 3 2 2" xfId="14226" xr:uid="{00000000-0005-0000-0000-000098330000}"/>
    <cellStyle name="Normal 3 8 3 2 3" xfId="20378" xr:uid="{00000000-0005-0000-0000-000099330000}"/>
    <cellStyle name="Normal 3 8 3 3" xfId="11160" xr:uid="{00000000-0005-0000-0000-00009A330000}"/>
    <cellStyle name="Normal 3 8 3 4" xfId="17312" xr:uid="{00000000-0005-0000-0000-00009B330000}"/>
    <cellStyle name="Normal 3 8 4" xfId="6498" xr:uid="{00000000-0005-0000-0000-00009C330000}"/>
    <cellStyle name="Normal 3 8 4 2" xfId="12692" xr:uid="{00000000-0005-0000-0000-00009D330000}"/>
    <cellStyle name="Normal 3 8 4 3" xfId="18844" xr:uid="{00000000-0005-0000-0000-00009E330000}"/>
    <cellStyle name="Normal 3 8 5" xfId="9626" xr:uid="{00000000-0005-0000-0000-00009F330000}"/>
    <cellStyle name="Normal 3 8 6" xfId="15778" xr:uid="{00000000-0005-0000-0000-0000A0330000}"/>
    <cellStyle name="Normal 3 9" xfId="2666" xr:uid="{00000000-0005-0000-0000-0000A1330000}"/>
    <cellStyle name="Normal 3 9 2" xfId="4092" xr:uid="{00000000-0005-0000-0000-0000A2330000}"/>
    <cellStyle name="Normal 3 9 2 2" xfId="5717" xr:uid="{00000000-0005-0000-0000-0000A3330000}"/>
    <cellStyle name="Normal 3 9 2 2 2" xfId="8803" xr:uid="{00000000-0005-0000-0000-0000A4330000}"/>
    <cellStyle name="Normal 3 9 2 2 2 2" xfId="14996" xr:uid="{00000000-0005-0000-0000-0000A5330000}"/>
    <cellStyle name="Normal 3 9 2 2 2 3" xfId="21148" xr:uid="{00000000-0005-0000-0000-0000A6330000}"/>
    <cellStyle name="Normal 3 9 2 2 3" xfId="11930" xr:uid="{00000000-0005-0000-0000-0000A7330000}"/>
    <cellStyle name="Normal 3 9 2 2 4" xfId="18082" xr:uid="{00000000-0005-0000-0000-0000A8330000}"/>
    <cellStyle name="Normal 3 9 2 3" xfId="7268" xr:uid="{00000000-0005-0000-0000-0000A9330000}"/>
    <cellStyle name="Normal 3 9 2 3 2" xfId="13462" xr:uid="{00000000-0005-0000-0000-0000AA330000}"/>
    <cellStyle name="Normal 3 9 2 3 3" xfId="19614" xr:uid="{00000000-0005-0000-0000-0000AB330000}"/>
    <cellStyle name="Normal 3 9 2 4" xfId="10396" xr:uid="{00000000-0005-0000-0000-0000AC330000}"/>
    <cellStyle name="Normal 3 9 2 5" xfId="16548" xr:uid="{00000000-0005-0000-0000-0000AD330000}"/>
    <cellStyle name="Normal 3 9 3" xfId="4934" xr:uid="{00000000-0005-0000-0000-0000AE330000}"/>
    <cellStyle name="Normal 3 9 3 2" xfId="8034" xr:uid="{00000000-0005-0000-0000-0000AF330000}"/>
    <cellStyle name="Normal 3 9 3 2 2" xfId="14227" xr:uid="{00000000-0005-0000-0000-0000B0330000}"/>
    <cellStyle name="Normal 3 9 3 2 3" xfId="20379" xr:uid="{00000000-0005-0000-0000-0000B1330000}"/>
    <cellStyle name="Normal 3 9 3 3" xfId="11161" xr:uid="{00000000-0005-0000-0000-0000B2330000}"/>
    <cellStyle name="Normal 3 9 3 4" xfId="17313" xr:uid="{00000000-0005-0000-0000-0000B3330000}"/>
    <cellStyle name="Normal 3 9 4" xfId="6499" xr:uid="{00000000-0005-0000-0000-0000B4330000}"/>
    <cellStyle name="Normal 3 9 4 2" xfId="12693" xr:uid="{00000000-0005-0000-0000-0000B5330000}"/>
    <cellStyle name="Normal 3 9 4 3" xfId="18845" xr:uid="{00000000-0005-0000-0000-0000B6330000}"/>
    <cellStyle name="Normal 3 9 5" xfId="9627" xr:uid="{00000000-0005-0000-0000-0000B7330000}"/>
    <cellStyle name="Normal 3 9 6" xfId="15779" xr:uid="{00000000-0005-0000-0000-0000B8330000}"/>
    <cellStyle name="Normal 3_GRCW" xfId="22" xr:uid="{00000000-0005-0000-0000-0000B9330000}"/>
    <cellStyle name="Normal 30" xfId="2667" xr:uid="{00000000-0005-0000-0000-0000BA330000}"/>
    <cellStyle name="Normal 31" xfId="2668" xr:uid="{00000000-0005-0000-0000-0000BB330000}"/>
    <cellStyle name="Normal 31 2" xfId="2669" xr:uid="{00000000-0005-0000-0000-0000BC330000}"/>
    <cellStyle name="Normal 32" xfId="2670" xr:uid="{00000000-0005-0000-0000-0000BD330000}"/>
    <cellStyle name="Normal 32 2" xfId="2671" xr:uid="{00000000-0005-0000-0000-0000BE330000}"/>
    <cellStyle name="Normal 33" xfId="2672" xr:uid="{00000000-0005-0000-0000-0000BF330000}"/>
    <cellStyle name="Normal 33 2" xfId="2673" xr:uid="{00000000-0005-0000-0000-0000C0330000}"/>
    <cellStyle name="Normal 34" xfId="2674" xr:uid="{00000000-0005-0000-0000-0000C1330000}"/>
    <cellStyle name="Normal 34 10" xfId="2675" xr:uid="{00000000-0005-0000-0000-0000C2330000}"/>
    <cellStyle name="Normal 34 10 2" xfId="2676" xr:uid="{00000000-0005-0000-0000-0000C3330000}"/>
    <cellStyle name="Normal 34 11" xfId="2677" xr:uid="{00000000-0005-0000-0000-0000C4330000}"/>
    <cellStyle name="Normal 34 11 2" xfId="2678" xr:uid="{00000000-0005-0000-0000-0000C5330000}"/>
    <cellStyle name="Normal 34 12" xfId="2679" xr:uid="{00000000-0005-0000-0000-0000C6330000}"/>
    <cellStyle name="Normal 34 2" xfId="2680" xr:uid="{00000000-0005-0000-0000-0000C7330000}"/>
    <cellStyle name="Normal 34 2 2" xfId="2681" xr:uid="{00000000-0005-0000-0000-0000C8330000}"/>
    <cellStyle name="Normal 34 2 2 2" xfId="2682" xr:uid="{00000000-0005-0000-0000-0000C9330000}"/>
    <cellStyle name="Normal 34 2 2 2 2" xfId="2683" xr:uid="{00000000-0005-0000-0000-0000CA330000}"/>
    <cellStyle name="Normal 34 2 2 3" xfId="2684" xr:uid="{00000000-0005-0000-0000-0000CB330000}"/>
    <cellStyle name="Normal 34 2 3" xfId="2685" xr:uid="{00000000-0005-0000-0000-0000CC330000}"/>
    <cellStyle name="Normal 34 2 3 2" xfId="2686" xr:uid="{00000000-0005-0000-0000-0000CD330000}"/>
    <cellStyle name="Normal 34 2 4" xfId="2687" xr:uid="{00000000-0005-0000-0000-0000CE330000}"/>
    <cellStyle name="Normal 34 2 4 2" xfId="2688" xr:uid="{00000000-0005-0000-0000-0000CF330000}"/>
    <cellStyle name="Normal 34 2 5" xfId="2689" xr:uid="{00000000-0005-0000-0000-0000D0330000}"/>
    <cellStyle name="Normal 34 3" xfId="2690" xr:uid="{00000000-0005-0000-0000-0000D1330000}"/>
    <cellStyle name="Normal 34 3 2" xfId="2691" xr:uid="{00000000-0005-0000-0000-0000D2330000}"/>
    <cellStyle name="Normal 34 3 2 2" xfId="2692" xr:uid="{00000000-0005-0000-0000-0000D3330000}"/>
    <cellStyle name="Normal 34 3 2 2 2" xfId="2693" xr:uid="{00000000-0005-0000-0000-0000D4330000}"/>
    <cellStyle name="Normal 34 3 2 3" xfId="2694" xr:uid="{00000000-0005-0000-0000-0000D5330000}"/>
    <cellStyle name="Normal 34 3 3" xfId="2695" xr:uid="{00000000-0005-0000-0000-0000D6330000}"/>
    <cellStyle name="Normal 34 3 3 2" xfId="2696" xr:uid="{00000000-0005-0000-0000-0000D7330000}"/>
    <cellStyle name="Normal 34 3 4" xfId="2697" xr:uid="{00000000-0005-0000-0000-0000D8330000}"/>
    <cellStyle name="Normal 34 3 4 2" xfId="2698" xr:uid="{00000000-0005-0000-0000-0000D9330000}"/>
    <cellStyle name="Normal 34 3 5" xfId="2699" xr:uid="{00000000-0005-0000-0000-0000DA330000}"/>
    <cellStyle name="Normal 34 4" xfId="2700" xr:uid="{00000000-0005-0000-0000-0000DB330000}"/>
    <cellStyle name="Normal 34 4 2" xfId="2701" xr:uid="{00000000-0005-0000-0000-0000DC330000}"/>
    <cellStyle name="Normal 34 4 2 2" xfId="2702" xr:uid="{00000000-0005-0000-0000-0000DD330000}"/>
    <cellStyle name="Normal 34 4 2 2 2" xfId="2703" xr:uid="{00000000-0005-0000-0000-0000DE330000}"/>
    <cellStyle name="Normal 34 4 2 3" xfId="2704" xr:uid="{00000000-0005-0000-0000-0000DF330000}"/>
    <cellStyle name="Normal 34 4 3" xfId="2705" xr:uid="{00000000-0005-0000-0000-0000E0330000}"/>
    <cellStyle name="Normal 34 4 3 2" xfId="2706" xr:uid="{00000000-0005-0000-0000-0000E1330000}"/>
    <cellStyle name="Normal 34 4 4" xfId="2707" xr:uid="{00000000-0005-0000-0000-0000E2330000}"/>
    <cellStyle name="Normal 34 4 4 2" xfId="2708" xr:uid="{00000000-0005-0000-0000-0000E3330000}"/>
    <cellStyle name="Normal 34 4 5" xfId="2709" xr:uid="{00000000-0005-0000-0000-0000E4330000}"/>
    <cellStyle name="Normal 34 5" xfId="2710" xr:uid="{00000000-0005-0000-0000-0000E5330000}"/>
    <cellStyle name="Normal 34 5 2" xfId="2711" xr:uid="{00000000-0005-0000-0000-0000E6330000}"/>
    <cellStyle name="Normal 34 5 2 2" xfId="2712" xr:uid="{00000000-0005-0000-0000-0000E7330000}"/>
    <cellStyle name="Normal 34 5 2 2 2" xfId="2713" xr:uid="{00000000-0005-0000-0000-0000E8330000}"/>
    <cellStyle name="Normal 34 5 2 3" xfId="2714" xr:uid="{00000000-0005-0000-0000-0000E9330000}"/>
    <cellStyle name="Normal 34 5 3" xfId="2715" xr:uid="{00000000-0005-0000-0000-0000EA330000}"/>
    <cellStyle name="Normal 34 5 3 2" xfId="2716" xr:uid="{00000000-0005-0000-0000-0000EB330000}"/>
    <cellStyle name="Normal 34 5 4" xfId="2717" xr:uid="{00000000-0005-0000-0000-0000EC330000}"/>
    <cellStyle name="Normal 34 5 4 2" xfId="2718" xr:uid="{00000000-0005-0000-0000-0000ED330000}"/>
    <cellStyle name="Normal 34 5 5" xfId="2719" xr:uid="{00000000-0005-0000-0000-0000EE330000}"/>
    <cellStyle name="Normal 34 6" xfId="2720" xr:uid="{00000000-0005-0000-0000-0000EF330000}"/>
    <cellStyle name="Normal 34 6 2" xfId="2721" xr:uid="{00000000-0005-0000-0000-0000F0330000}"/>
    <cellStyle name="Normal 34 6 2 2" xfId="2722" xr:uid="{00000000-0005-0000-0000-0000F1330000}"/>
    <cellStyle name="Normal 34 6 2 2 2" xfId="2723" xr:uid="{00000000-0005-0000-0000-0000F2330000}"/>
    <cellStyle name="Normal 34 6 2 3" xfId="2724" xr:uid="{00000000-0005-0000-0000-0000F3330000}"/>
    <cellStyle name="Normal 34 6 3" xfId="2725" xr:uid="{00000000-0005-0000-0000-0000F4330000}"/>
    <cellStyle name="Normal 34 6 3 2" xfId="2726" xr:uid="{00000000-0005-0000-0000-0000F5330000}"/>
    <cellStyle name="Normal 34 6 4" xfId="2727" xr:uid="{00000000-0005-0000-0000-0000F6330000}"/>
    <cellStyle name="Normal 34 6 4 2" xfId="2728" xr:uid="{00000000-0005-0000-0000-0000F7330000}"/>
    <cellStyle name="Normal 34 6 5" xfId="2729" xr:uid="{00000000-0005-0000-0000-0000F8330000}"/>
    <cellStyle name="Normal 34 7" xfId="2730" xr:uid="{00000000-0005-0000-0000-0000F9330000}"/>
    <cellStyle name="Normal 34 7 2" xfId="2731" xr:uid="{00000000-0005-0000-0000-0000FA330000}"/>
    <cellStyle name="Normal 34 7 2 2" xfId="2732" xr:uid="{00000000-0005-0000-0000-0000FB330000}"/>
    <cellStyle name="Normal 34 7 2 2 2" xfId="2733" xr:uid="{00000000-0005-0000-0000-0000FC330000}"/>
    <cellStyle name="Normal 34 7 2 3" xfId="2734" xr:uid="{00000000-0005-0000-0000-0000FD330000}"/>
    <cellStyle name="Normal 34 7 3" xfId="2735" xr:uid="{00000000-0005-0000-0000-0000FE330000}"/>
    <cellStyle name="Normal 34 7 3 2" xfId="2736" xr:uid="{00000000-0005-0000-0000-0000FF330000}"/>
    <cellStyle name="Normal 34 7 4" xfId="2737" xr:uid="{00000000-0005-0000-0000-000000340000}"/>
    <cellStyle name="Normal 34 8" xfId="2738" xr:uid="{00000000-0005-0000-0000-000001340000}"/>
    <cellStyle name="Normal 34 8 2" xfId="2739" xr:uid="{00000000-0005-0000-0000-000002340000}"/>
    <cellStyle name="Normal 34 8 2 2" xfId="2740" xr:uid="{00000000-0005-0000-0000-000003340000}"/>
    <cellStyle name="Normal 34 8 2 2 2" xfId="2741" xr:uid="{00000000-0005-0000-0000-000004340000}"/>
    <cellStyle name="Normal 34 8 2 3" xfId="2742" xr:uid="{00000000-0005-0000-0000-000005340000}"/>
    <cellStyle name="Normal 34 8 3" xfId="2743" xr:uid="{00000000-0005-0000-0000-000006340000}"/>
    <cellStyle name="Normal 34 8 3 2" xfId="2744" xr:uid="{00000000-0005-0000-0000-000007340000}"/>
    <cellStyle name="Normal 34 8 4" xfId="2745" xr:uid="{00000000-0005-0000-0000-000008340000}"/>
    <cellStyle name="Normal 34 9" xfId="2746" xr:uid="{00000000-0005-0000-0000-000009340000}"/>
    <cellStyle name="Normal 34 9 2" xfId="2747" xr:uid="{00000000-0005-0000-0000-00000A340000}"/>
    <cellStyle name="Normal 34 9 2 2" xfId="2748" xr:uid="{00000000-0005-0000-0000-00000B340000}"/>
    <cellStyle name="Normal 34 9 3" xfId="2749" xr:uid="{00000000-0005-0000-0000-00000C340000}"/>
    <cellStyle name="Normal 35" xfId="2750" xr:uid="{00000000-0005-0000-0000-00000D340000}"/>
    <cellStyle name="Normal 35 10" xfId="2751" xr:uid="{00000000-0005-0000-0000-00000E340000}"/>
    <cellStyle name="Normal 35 10 2" xfId="2752" xr:uid="{00000000-0005-0000-0000-00000F340000}"/>
    <cellStyle name="Normal 35 11" xfId="2753" xr:uid="{00000000-0005-0000-0000-000010340000}"/>
    <cellStyle name="Normal 35 11 2" xfId="2754" xr:uid="{00000000-0005-0000-0000-000011340000}"/>
    <cellStyle name="Normal 35 12" xfId="2755" xr:uid="{00000000-0005-0000-0000-000012340000}"/>
    <cellStyle name="Normal 35 2" xfId="2756" xr:uid="{00000000-0005-0000-0000-000013340000}"/>
    <cellStyle name="Normal 35 2 2" xfId="2757" xr:uid="{00000000-0005-0000-0000-000014340000}"/>
    <cellStyle name="Normal 35 2 2 2" xfId="2758" xr:uid="{00000000-0005-0000-0000-000015340000}"/>
    <cellStyle name="Normal 35 2 2 2 2" xfId="2759" xr:uid="{00000000-0005-0000-0000-000016340000}"/>
    <cellStyle name="Normal 35 2 2 3" xfId="2760" xr:uid="{00000000-0005-0000-0000-000017340000}"/>
    <cellStyle name="Normal 35 2 3" xfId="2761" xr:uid="{00000000-0005-0000-0000-000018340000}"/>
    <cellStyle name="Normal 35 2 3 2" xfId="2762" xr:uid="{00000000-0005-0000-0000-000019340000}"/>
    <cellStyle name="Normal 35 2 4" xfId="2763" xr:uid="{00000000-0005-0000-0000-00001A340000}"/>
    <cellStyle name="Normal 35 2 4 2" xfId="2764" xr:uid="{00000000-0005-0000-0000-00001B340000}"/>
    <cellStyle name="Normal 35 2 5" xfId="2765" xr:uid="{00000000-0005-0000-0000-00001C340000}"/>
    <cellStyle name="Normal 35 3" xfId="2766" xr:uid="{00000000-0005-0000-0000-00001D340000}"/>
    <cellStyle name="Normal 35 3 2" xfId="2767" xr:uid="{00000000-0005-0000-0000-00001E340000}"/>
    <cellStyle name="Normal 35 3 2 2" xfId="2768" xr:uid="{00000000-0005-0000-0000-00001F340000}"/>
    <cellStyle name="Normal 35 3 2 2 2" xfId="2769" xr:uid="{00000000-0005-0000-0000-000020340000}"/>
    <cellStyle name="Normal 35 3 2 3" xfId="2770" xr:uid="{00000000-0005-0000-0000-000021340000}"/>
    <cellStyle name="Normal 35 3 3" xfId="2771" xr:uid="{00000000-0005-0000-0000-000022340000}"/>
    <cellStyle name="Normal 35 3 3 2" xfId="2772" xr:uid="{00000000-0005-0000-0000-000023340000}"/>
    <cellStyle name="Normal 35 3 4" xfId="2773" xr:uid="{00000000-0005-0000-0000-000024340000}"/>
    <cellStyle name="Normal 35 3 4 2" xfId="2774" xr:uid="{00000000-0005-0000-0000-000025340000}"/>
    <cellStyle name="Normal 35 3 5" xfId="2775" xr:uid="{00000000-0005-0000-0000-000026340000}"/>
    <cellStyle name="Normal 35 4" xfId="2776" xr:uid="{00000000-0005-0000-0000-000027340000}"/>
    <cellStyle name="Normal 35 4 2" xfId="2777" xr:uid="{00000000-0005-0000-0000-000028340000}"/>
    <cellStyle name="Normal 35 4 2 2" xfId="2778" xr:uid="{00000000-0005-0000-0000-000029340000}"/>
    <cellStyle name="Normal 35 4 2 2 2" xfId="2779" xr:uid="{00000000-0005-0000-0000-00002A340000}"/>
    <cellStyle name="Normal 35 4 2 3" xfId="2780" xr:uid="{00000000-0005-0000-0000-00002B340000}"/>
    <cellStyle name="Normal 35 4 3" xfId="2781" xr:uid="{00000000-0005-0000-0000-00002C340000}"/>
    <cellStyle name="Normal 35 4 3 2" xfId="2782" xr:uid="{00000000-0005-0000-0000-00002D340000}"/>
    <cellStyle name="Normal 35 4 4" xfId="2783" xr:uid="{00000000-0005-0000-0000-00002E340000}"/>
    <cellStyle name="Normal 35 4 4 2" xfId="2784" xr:uid="{00000000-0005-0000-0000-00002F340000}"/>
    <cellStyle name="Normal 35 4 5" xfId="2785" xr:uid="{00000000-0005-0000-0000-000030340000}"/>
    <cellStyle name="Normal 35 5" xfId="2786" xr:uid="{00000000-0005-0000-0000-000031340000}"/>
    <cellStyle name="Normal 35 5 2" xfId="2787" xr:uid="{00000000-0005-0000-0000-000032340000}"/>
    <cellStyle name="Normal 35 5 2 2" xfId="2788" xr:uid="{00000000-0005-0000-0000-000033340000}"/>
    <cellStyle name="Normal 35 5 2 2 2" xfId="2789" xr:uid="{00000000-0005-0000-0000-000034340000}"/>
    <cellStyle name="Normal 35 5 2 3" xfId="2790" xr:uid="{00000000-0005-0000-0000-000035340000}"/>
    <cellStyle name="Normal 35 5 3" xfId="2791" xr:uid="{00000000-0005-0000-0000-000036340000}"/>
    <cellStyle name="Normal 35 5 3 2" xfId="2792" xr:uid="{00000000-0005-0000-0000-000037340000}"/>
    <cellStyle name="Normal 35 5 4" xfId="2793" xr:uid="{00000000-0005-0000-0000-000038340000}"/>
    <cellStyle name="Normal 35 5 4 2" xfId="2794" xr:uid="{00000000-0005-0000-0000-000039340000}"/>
    <cellStyle name="Normal 35 5 5" xfId="2795" xr:uid="{00000000-0005-0000-0000-00003A340000}"/>
    <cellStyle name="Normal 35 6" xfId="2796" xr:uid="{00000000-0005-0000-0000-00003B340000}"/>
    <cellStyle name="Normal 35 6 2" xfId="2797" xr:uid="{00000000-0005-0000-0000-00003C340000}"/>
    <cellStyle name="Normal 35 6 2 2" xfId="2798" xr:uid="{00000000-0005-0000-0000-00003D340000}"/>
    <cellStyle name="Normal 35 6 2 2 2" xfId="2799" xr:uid="{00000000-0005-0000-0000-00003E340000}"/>
    <cellStyle name="Normal 35 6 2 3" xfId="2800" xr:uid="{00000000-0005-0000-0000-00003F340000}"/>
    <cellStyle name="Normal 35 6 3" xfId="2801" xr:uid="{00000000-0005-0000-0000-000040340000}"/>
    <cellStyle name="Normal 35 6 3 2" xfId="2802" xr:uid="{00000000-0005-0000-0000-000041340000}"/>
    <cellStyle name="Normal 35 6 4" xfId="2803" xr:uid="{00000000-0005-0000-0000-000042340000}"/>
    <cellStyle name="Normal 35 6 4 2" xfId="2804" xr:uid="{00000000-0005-0000-0000-000043340000}"/>
    <cellStyle name="Normal 35 6 5" xfId="2805" xr:uid="{00000000-0005-0000-0000-000044340000}"/>
    <cellStyle name="Normal 35 7" xfId="2806" xr:uid="{00000000-0005-0000-0000-000045340000}"/>
    <cellStyle name="Normal 35 7 2" xfId="2807" xr:uid="{00000000-0005-0000-0000-000046340000}"/>
    <cellStyle name="Normal 35 7 2 2" xfId="2808" xr:uid="{00000000-0005-0000-0000-000047340000}"/>
    <cellStyle name="Normal 35 7 2 2 2" xfId="2809" xr:uid="{00000000-0005-0000-0000-000048340000}"/>
    <cellStyle name="Normal 35 7 2 3" xfId="2810" xr:uid="{00000000-0005-0000-0000-000049340000}"/>
    <cellStyle name="Normal 35 7 3" xfId="2811" xr:uid="{00000000-0005-0000-0000-00004A340000}"/>
    <cellStyle name="Normal 35 7 3 2" xfId="2812" xr:uid="{00000000-0005-0000-0000-00004B340000}"/>
    <cellStyle name="Normal 35 7 4" xfId="2813" xr:uid="{00000000-0005-0000-0000-00004C340000}"/>
    <cellStyle name="Normal 35 8" xfId="2814" xr:uid="{00000000-0005-0000-0000-00004D340000}"/>
    <cellStyle name="Normal 35 8 2" xfId="2815" xr:uid="{00000000-0005-0000-0000-00004E340000}"/>
    <cellStyle name="Normal 35 8 2 2" xfId="2816" xr:uid="{00000000-0005-0000-0000-00004F340000}"/>
    <cellStyle name="Normal 35 8 2 2 2" xfId="2817" xr:uid="{00000000-0005-0000-0000-000050340000}"/>
    <cellStyle name="Normal 35 8 2 3" xfId="2818" xr:uid="{00000000-0005-0000-0000-000051340000}"/>
    <cellStyle name="Normal 35 8 3" xfId="2819" xr:uid="{00000000-0005-0000-0000-000052340000}"/>
    <cellStyle name="Normal 35 8 3 2" xfId="2820" xr:uid="{00000000-0005-0000-0000-000053340000}"/>
    <cellStyle name="Normal 35 8 4" xfId="2821" xr:uid="{00000000-0005-0000-0000-000054340000}"/>
    <cellStyle name="Normal 35 9" xfId="2822" xr:uid="{00000000-0005-0000-0000-000055340000}"/>
    <cellStyle name="Normal 35 9 2" xfId="2823" xr:uid="{00000000-0005-0000-0000-000056340000}"/>
    <cellStyle name="Normal 35 9 2 2" xfId="2824" xr:uid="{00000000-0005-0000-0000-000057340000}"/>
    <cellStyle name="Normal 35 9 3" xfId="2825" xr:uid="{00000000-0005-0000-0000-000058340000}"/>
    <cellStyle name="Normal 36" xfId="2826" xr:uid="{00000000-0005-0000-0000-000059340000}"/>
    <cellStyle name="Normal 36 2" xfId="2827" xr:uid="{00000000-0005-0000-0000-00005A340000}"/>
    <cellStyle name="Normal 37" xfId="2828" xr:uid="{00000000-0005-0000-0000-00005B340000}"/>
    <cellStyle name="Normal 37 2" xfId="2829" xr:uid="{00000000-0005-0000-0000-00005C340000}"/>
    <cellStyle name="Normal 38" xfId="2830" xr:uid="{00000000-0005-0000-0000-00005D340000}"/>
    <cellStyle name="Normal 38 2" xfId="2831" xr:uid="{00000000-0005-0000-0000-00005E340000}"/>
    <cellStyle name="Normal 38 2 2" xfId="2832" xr:uid="{00000000-0005-0000-0000-00005F340000}"/>
    <cellStyle name="Normal 38 2 2 2" xfId="2833" xr:uid="{00000000-0005-0000-0000-000060340000}"/>
    <cellStyle name="Normal 38 2 3" xfId="2834" xr:uid="{00000000-0005-0000-0000-000061340000}"/>
    <cellStyle name="Normal 38 3" xfId="2835" xr:uid="{00000000-0005-0000-0000-000062340000}"/>
    <cellStyle name="Normal 38 3 2" xfId="2836" xr:uid="{00000000-0005-0000-0000-000063340000}"/>
    <cellStyle name="Normal 38 4" xfId="2837" xr:uid="{00000000-0005-0000-0000-000064340000}"/>
    <cellStyle name="Normal 38 4 2" xfId="2838" xr:uid="{00000000-0005-0000-0000-000065340000}"/>
    <cellStyle name="Normal 38 5" xfId="2839" xr:uid="{00000000-0005-0000-0000-000066340000}"/>
    <cellStyle name="Normal 39" xfId="2840" xr:uid="{00000000-0005-0000-0000-000067340000}"/>
    <cellStyle name="Normal 39 2" xfId="2841" xr:uid="{00000000-0005-0000-0000-000068340000}"/>
    <cellStyle name="Normal 4" xfId="11" xr:uid="{00000000-0005-0000-0000-000069340000}"/>
    <cellStyle name="Normal 4 10" xfId="2843" xr:uid="{00000000-0005-0000-0000-00006A340000}"/>
    <cellStyle name="Normal 4 11" xfId="2844" xr:uid="{00000000-0005-0000-0000-00006B340000}"/>
    <cellStyle name="Normal 4 12" xfId="2845" xr:uid="{00000000-0005-0000-0000-00006C340000}"/>
    <cellStyle name="Normal 4 12 2" xfId="2846" xr:uid="{00000000-0005-0000-0000-00006D340000}"/>
    <cellStyle name="Normal 4 13" xfId="2847" xr:uid="{00000000-0005-0000-0000-00006E340000}"/>
    <cellStyle name="Normal 4 13 2" xfId="2848" xr:uid="{00000000-0005-0000-0000-00006F340000}"/>
    <cellStyle name="Normal 4 14" xfId="3531" xr:uid="{00000000-0005-0000-0000-000070340000}"/>
    <cellStyle name="Normal 4 15" xfId="2842" xr:uid="{00000000-0005-0000-0000-000071340000}"/>
    <cellStyle name="Normal 4 16" xfId="9147" xr:uid="{00000000-0005-0000-0000-000072340000}"/>
    <cellStyle name="Normal 4 17" xfId="57" xr:uid="{00000000-0005-0000-0000-000073340000}"/>
    <cellStyle name="Normal 4 18" xfId="21727" xr:uid="{00000000-0005-0000-0000-000074340000}"/>
    <cellStyle name="Normal 4 19" xfId="21728" xr:uid="{00000000-0005-0000-0000-000075340000}"/>
    <cellStyle name="Normal 4 2" xfId="2849" xr:uid="{00000000-0005-0000-0000-000076340000}"/>
    <cellStyle name="Normal 4 2 10" xfId="2850" xr:uid="{00000000-0005-0000-0000-000077340000}"/>
    <cellStyle name="Normal 4 2 10 2" xfId="4093" xr:uid="{00000000-0005-0000-0000-000078340000}"/>
    <cellStyle name="Normal 4 2 10 2 2" xfId="5718" xr:uid="{00000000-0005-0000-0000-000079340000}"/>
    <cellStyle name="Normal 4 2 10 2 2 2" xfId="8804" xr:uid="{00000000-0005-0000-0000-00007A340000}"/>
    <cellStyle name="Normal 4 2 10 2 2 2 2" xfId="14997" xr:uid="{00000000-0005-0000-0000-00007B340000}"/>
    <cellStyle name="Normal 4 2 10 2 2 2 3" xfId="21149" xr:uid="{00000000-0005-0000-0000-00007C340000}"/>
    <cellStyle name="Normal 4 2 10 2 2 3" xfId="11931" xr:uid="{00000000-0005-0000-0000-00007D340000}"/>
    <cellStyle name="Normal 4 2 10 2 2 4" xfId="18083" xr:uid="{00000000-0005-0000-0000-00007E340000}"/>
    <cellStyle name="Normal 4 2 10 2 3" xfId="7269" xr:uid="{00000000-0005-0000-0000-00007F340000}"/>
    <cellStyle name="Normal 4 2 10 2 3 2" xfId="13463" xr:uid="{00000000-0005-0000-0000-000080340000}"/>
    <cellStyle name="Normal 4 2 10 2 3 3" xfId="19615" xr:uid="{00000000-0005-0000-0000-000081340000}"/>
    <cellStyle name="Normal 4 2 10 2 4" xfId="10397" xr:uid="{00000000-0005-0000-0000-000082340000}"/>
    <cellStyle name="Normal 4 2 10 2 5" xfId="16549" xr:uid="{00000000-0005-0000-0000-000083340000}"/>
    <cellStyle name="Normal 4 2 10 3" xfId="4935" xr:uid="{00000000-0005-0000-0000-000084340000}"/>
    <cellStyle name="Normal 4 2 10 3 2" xfId="8035" xr:uid="{00000000-0005-0000-0000-000085340000}"/>
    <cellStyle name="Normal 4 2 10 3 2 2" xfId="14228" xr:uid="{00000000-0005-0000-0000-000086340000}"/>
    <cellStyle name="Normal 4 2 10 3 2 3" xfId="20380" xr:uid="{00000000-0005-0000-0000-000087340000}"/>
    <cellStyle name="Normal 4 2 10 3 3" xfId="11162" xr:uid="{00000000-0005-0000-0000-000088340000}"/>
    <cellStyle name="Normal 4 2 10 3 4" xfId="17314" xr:uid="{00000000-0005-0000-0000-000089340000}"/>
    <cellStyle name="Normal 4 2 10 4" xfId="6500" xr:uid="{00000000-0005-0000-0000-00008A340000}"/>
    <cellStyle name="Normal 4 2 10 4 2" xfId="12694" xr:uid="{00000000-0005-0000-0000-00008B340000}"/>
    <cellStyle name="Normal 4 2 10 4 3" xfId="18846" xr:uid="{00000000-0005-0000-0000-00008C340000}"/>
    <cellStyle name="Normal 4 2 10 5" xfId="9628" xr:uid="{00000000-0005-0000-0000-00008D340000}"/>
    <cellStyle name="Normal 4 2 10 6" xfId="15780" xr:uid="{00000000-0005-0000-0000-00008E340000}"/>
    <cellStyle name="Normal 4 2 11" xfId="2851" xr:uid="{00000000-0005-0000-0000-00008F340000}"/>
    <cellStyle name="Normal 4 2 11 2" xfId="4094" xr:uid="{00000000-0005-0000-0000-000090340000}"/>
    <cellStyle name="Normal 4 2 11 2 2" xfId="5719" xr:uid="{00000000-0005-0000-0000-000091340000}"/>
    <cellStyle name="Normal 4 2 11 2 2 2" xfId="8805" xr:uid="{00000000-0005-0000-0000-000092340000}"/>
    <cellStyle name="Normal 4 2 11 2 2 2 2" xfId="14998" xr:uid="{00000000-0005-0000-0000-000093340000}"/>
    <cellStyle name="Normal 4 2 11 2 2 2 3" xfId="21150" xr:uid="{00000000-0005-0000-0000-000094340000}"/>
    <cellStyle name="Normal 4 2 11 2 2 3" xfId="11932" xr:uid="{00000000-0005-0000-0000-000095340000}"/>
    <cellStyle name="Normal 4 2 11 2 2 4" xfId="18084" xr:uid="{00000000-0005-0000-0000-000096340000}"/>
    <cellStyle name="Normal 4 2 11 2 3" xfId="7270" xr:uid="{00000000-0005-0000-0000-000097340000}"/>
    <cellStyle name="Normal 4 2 11 2 3 2" xfId="13464" xr:uid="{00000000-0005-0000-0000-000098340000}"/>
    <cellStyle name="Normal 4 2 11 2 3 3" xfId="19616" xr:uid="{00000000-0005-0000-0000-000099340000}"/>
    <cellStyle name="Normal 4 2 11 2 4" xfId="10398" xr:uid="{00000000-0005-0000-0000-00009A340000}"/>
    <cellStyle name="Normal 4 2 11 2 5" xfId="16550" xr:uid="{00000000-0005-0000-0000-00009B340000}"/>
    <cellStyle name="Normal 4 2 11 3" xfId="4936" xr:uid="{00000000-0005-0000-0000-00009C340000}"/>
    <cellStyle name="Normal 4 2 11 3 2" xfId="8036" xr:uid="{00000000-0005-0000-0000-00009D340000}"/>
    <cellStyle name="Normal 4 2 11 3 2 2" xfId="14229" xr:uid="{00000000-0005-0000-0000-00009E340000}"/>
    <cellStyle name="Normal 4 2 11 3 2 3" xfId="20381" xr:uid="{00000000-0005-0000-0000-00009F340000}"/>
    <cellStyle name="Normal 4 2 11 3 3" xfId="11163" xr:uid="{00000000-0005-0000-0000-0000A0340000}"/>
    <cellStyle name="Normal 4 2 11 3 4" xfId="17315" xr:uid="{00000000-0005-0000-0000-0000A1340000}"/>
    <cellStyle name="Normal 4 2 11 4" xfId="6501" xr:uid="{00000000-0005-0000-0000-0000A2340000}"/>
    <cellStyle name="Normal 4 2 11 4 2" xfId="12695" xr:uid="{00000000-0005-0000-0000-0000A3340000}"/>
    <cellStyle name="Normal 4 2 11 4 3" xfId="18847" xr:uid="{00000000-0005-0000-0000-0000A4340000}"/>
    <cellStyle name="Normal 4 2 11 5" xfId="9629" xr:uid="{00000000-0005-0000-0000-0000A5340000}"/>
    <cellStyle name="Normal 4 2 11 6" xfId="15781" xr:uid="{00000000-0005-0000-0000-0000A6340000}"/>
    <cellStyle name="Normal 4 2 12" xfId="2852" xr:uid="{00000000-0005-0000-0000-0000A7340000}"/>
    <cellStyle name="Normal 4 2 12 2" xfId="4095" xr:uid="{00000000-0005-0000-0000-0000A8340000}"/>
    <cellStyle name="Normal 4 2 12 2 2" xfId="5720" xr:uid="{00000000-0005-0000-0000-0000A9340000}"/>
    <cellStyle name="Normal 4 2 12 2 2 2" xfId="8806" xr:uid="{00000000-0005-0000-0000-0000AA340000}"/>
    <cellStyle name="Normal 4 2 12 2 2 2 2" xfId="14999" xr:uid="{00000000-0005-0000-0000-0000AB340000}"/>
    <cellStyle name="Normal 4 2 12 2 2 2 3" xfId="21151" xr:uid="{00000000-0005-0000-0000-0000AC340000}"/>
    <cellStyle name="Normal 4 2 12 2 2 3" xfId="11933" xr:uid="{00000000-0005-0000-0000-0000AD340000}"/>
    <cellStyle name="Normal 4 2 12 2 2 4" xfId="18085" xr:uid="{00000000-0005-0000-0000-0000AE340000}"/>
    <cellStyle name="Normal 4 2 12 2 3" xfId="7271" xr:uid="{00000000-0005-0000-0000-0000AF340000}"/>
    <cellStyle name="Normal 4 2 12 2 3 2" xfId="13465" xr:uid="{00000000-0005-0000-0000-0000B0340000}"/>
    <cellStyle name="Normal 4 2 12 2 3 3" xfId="19617" xr:uid="{00000000-0005-0000-0000-0000B1340000}"/>
    <cellStyle name="Normal 4 2 12 2 4" xfId="10399" xr:uid="{00000000-0005-0000-0000-0000B2340000}"/>
    <cellStyle name="Normal 4 2 12 2 5" xfId="16551" xr:uid="{00000000-0005-0000-0000-0000B3340000}"/>
    <cellStyle name="Normal 4 2 12 3" xfId="4937" xr:uid="{00000000-0005-0000-0000-0000B4340000}"/>
    <cellStyle name="Normal 4 2 12 3 2" xfId="8037" xr:uid="{00000000-0005-0000-0000-0000B5340000}"/>
    <cellStyle name="Normal 4 2 12 3 2 2" xfId="14230" xr:uid="{00000000-0005-0000-0000-0000B6340000}"/>
    <cellStyle name="Normal 4 2 12 3 2 3" xfId="20382" xr:uid="{00000000-0005-0000-0000-0000B7340000}"/>
    <cellStyle name="Normal 4 2 12 3 3" xfId="11164" xr:uid="{00000000-0005-0000-0000-0000B8340000}"/>
    <cellStyle name="Normal 4 2 12 3 4" xfId="17316" xr:uid="{00000000-0005-0000-0000-0000B9340000}"/>
    <cellStyle name="Normal 4 2 12 4" xfId="6502" xr:uid="{00000000-0005-0000-0000-0000BA340000}"/>
    <cellStyle name="Normal 4 2 12 4 2" xfId="12696" xr:uid="{00000000-0005-0000-0000-0000BB340000}"/>
    <cellStyle name="Normal 4 2 12 4 3" xfId="18848" xr:uid="{00000000-0005-0000-0000-0000BC340000}"/>
    <cellStyle name="Normal 4 2 12 5" xfId="9630" xr:uid="{00000000-0005-0000-0000-0000BD340000}"/>
    <cellStyle name="Normal 4 2 12 6" xfId="15782" xr:uid="{00000000-0005-0000-0000-0000BE340000}"/>
    <cellStyle name="Normal 4 2 13" xfId="2853" xr:uid="{00000000-0005-0000-0000-0000BF340000}"/>
    <cellStyle name="Normal 4 2 13 2" xfId="4096" xr:uid="{00000000-0005-0000-0000-0000C0340000}"/>
    <cellStyle name="Normal 4 2 13 2 2" xfId="5721" xr:uid="{00000000-0005-0000-0000-0000C1340000}"/>
    <cellStyle name="Normal 4 2 13 2 2 2" xfId="8807" xr:uid="{00000000-0005-0000-0000-0000C2340000}"/>
    <cellStyle name="Normal 4 2 13 2 2 2 2" xfId="15000" xr:uid="{00000000-0005-0000-0000-0000C3340000}"/>
    <cellStyle name="Normal 4 2 13 2 2 2 3" xfId="21152" xr:uid="{00000000-0005-0000-0000-0000C4340000}"/>
    <cellStyle name="Normal 4 2 13 2 2 3" xfId="11934" xr:uid="{00000000-0005-0000-0000-0000C5340000}"/>
    <cellStyle name="Normal 4 2 13 2 2 4" xfId="18086" xr:uid="{00000000-0005-0000-0000-0000C6340000}"/>
    <cellStyle name="Normal 4 2 13 2 3" xfId="7272" xr:uid="{00000000-0005-0000-0000-0000C7340000}"/>
    <cellStyle name="Normal 4 2 13 2 3 2" xfId="13466" xr:uid="{00000000-0005-0000-0000-0000C8340000}"/>
    <cellStyle name="Normal 4 2 13 2 3 3" xfId="19618" xr:uid="{00000000-0005-0000-0000-0000C9340000}"/>
    <cellStyle name="Normal 4 2 13 2 4" xfId="10400" xr:uid="{00000000-0005-0000-0000-0000CA340000}"/>
    <cellStyle name="Normal 4 2 13 2 5" xfId="16552" xr:uid="{00000000-0005-0000-0000-0000CB340000}"/>
    <cellStyle name="Normal 4 2 13 3" xfId="4938" xr:uid="{00000000-0005-0000-0000-0000CC340000}"/>
    <cellStyle name="Normal 4 2 13 3 2" xfId="8038" xr:uid="{00000000-0005-0000-0000-0000CD340000}"/>
    <cellStyle name="Normal 4 2 13 3 2 2" xfId="14231" xr:uid="{00000000-0005-0000-0000-0000CE340000}"/>
    <cellStyle name="Normal 4 2 13 3 2 3" xfId="20383" xr:uid="{00000000-0005-0000-0000-0000CF340000}"/>
    <cellStyle name="Normal 4 2 13 3 3" xfId="11165" xr:uid="{00000000-0005-0000-0000-0000D0340000}"/>
    <cellStyle name="Normal 4 2 13 3 4" xfId="17317" xr:uid="{00000000-0005-0000-0000-0000D1340000}"/>
    <cellStyle name="Normal 4 2 13 4" xfId="6503" xr:uid="{00000000-0005-0000-0000-0000D2340000}"/>
    <cellStyle name="Normal 4 2 13 4 2" xfId="12697" xr:uid="{00000000-0005-0000-0000-0000D3340000}"/>
    <cellStyle name="Normal 4 2 13 4 3" xfId="18849" xr:uid="{00000000-0005-0000-0000-0000D4340000}"/>
    <cellStyle name="Normal 4 2 13 5" xfId="9631" xr:uid="{00000000-0005-0000-0000-0000D5340000}"/>
    <cellStyle name="Normal 4 2 13 6" xfId="15783" xr:uid="{00000000-0005-0000-0000-0000D6340000}"/>
    <cellStyle name="Normal 4 2 14" xfId="2854" xr:uid="{00000000-0005-0000-0000-0000D7340000}"/>
    <cellStyle name="Normal 4 2 14 2" xfId="4097" xr:uid="{00000000-0005-0000-0000-0000D8340000}"/>
    <cellStyle name="Normal 4 2 14 2 2" xfId="5722" xr:uid="{00000000-0005-0000-0000-0000D9340000}"/>
    <cellStyle name="Normal 4 2 14 2 2 2" xfId="8808" xr:uid="{00000000-0005-0000-0000-0000DA340000}"/>
    <cellStyle name="Normal 4 2 14 2 2 2 2" xfId="15001" xr:uid="{00000000-0005-0000-0000-0000DB340000}"/>
    <cellStyle name="Normal 4 2 14 2 2 2 3" xfId="21153" xr:uid="{00000000-0005-0000-0000-0000DC340000}"/>
    <cellStyle name="Normal 4 2 14 2 2 3" xfId="11935" xr:uid="{00000000-0005-0000-0000-0000DD340000}"/>
    <cellStyle name="Normal 4 2 14 2 2 4" xfId="18087" xr:uid="{00000000-0005-0000-0000-0000DE340000}"/>
    <cellStyle name="Normal 4 2 14 2 3" xfId="7273" xr:uid="{00000000-0005-0000-0000-0000DF340000}"/>
    <cellStyle name="Normal 4 2 14 2 3 2" xfId="13467" xr:uid="{00000000-0005-0000-0000-0000E0340000}"/>
    <cellStyle name="Normal 4 2 14 2 3 3" xfId="19619" xr:uid="{00000000-0005-0000-0000-0000E1340000}"/>
    <cellStyle name="Normal 4 2 14 2 4" xfId="10401" xr:uid="{00000000-0005-0000-0000-0000E2340000}"/>
    <cellStyle name="Normal 4 2 14 2 5" xfId="16553" xr:uid="{00000000-0005-0000-0000-0000E3340000}"/>
    <cellStyle name="Normal 4 2 14 3" xfId="4939" xr:uid="{00000000-0005-0000-0000-0000E4340000}"/>
    <cellStyle name="Normal 4 2 14 3 2" xfId="8039" xr:uid="{00000000-0005-0000-0000-0000E5340000}"/>
    <cellStyle name="Normal 4 2 14 3 2 2" xfId="14232" xr:uid="{00000000-0005-0000-0000-0000E6340000}"/>
    <cellStyle name="Normal 4 2 14 3 2 3" xfId="20384" xr:uid="{00000000-0005-0000-0000-0000E7340000}"/>
    <cellStyle name="Normal 4 2 14 3 3" xfId="11166" xr:uid="{00000000-0005-0000-0000-0000E8340000}"/>
    <cellStyle name="Normal 4 2 14 3 4" xfId="17318" xr:uid="{00000000-0005-0000-0000-0000E9340000}"/>
    <cellStyle name="Normal 4 2 14 4" xfId="6504" xr:uid="{00000000-0005-0000-0000-0000EA340000}"/>
    <cellStyle name="Normal 4 2 14 4 2" xfId="12698" xr:uid="{00000000-0005-0000-0000-0000EB340000}"/>
    <cellStyle name="Normal 4 2 14 4 3" xfId="18850" xr:uid="{00000000-0005-0000-0000-0000EC340000}"/>
    <cellStyle name="Normal 4 2 14 5" xfId="9632" xr:uid="{00000000-0005-0000-0000-0000ED340000}"/>
    <cellStyle name="Normal 4 2 14 6" xfId="15784" xr:uid="{00000000-0005-0000-0000-0000EE340000}"/>
    <cellStyle name="Normal 4 2 15" xfId="2855" xr:uid="{00000000-0005-0000-0000-0000EF340000}"/>
    <cellStyle name="Normal 4 2 15 2" xfId="4098" xr:uid="{00000000-0005-0000-0000-0000F0340000}"/>
    <cellStyle name="Normal 4 2 15 2 2" xfId="5723" xr:uid="{00000000-0005-0000-0000-0000F1340000}"/>
    <cellStyle name="Normal 4 2 15 2 2 2" xfId="8809" xr:uid="{00000000-0005-0000-0000-0000F2340000}"/>
    <cellStyle name="Normal 4 2 15 2 2 2 2" xfId="15002" xr:uid="{00000000-0005-0000-0000-0000F3340000}"/>
    <cellStyle name="Normal 4 2 15 2 2 2 3" xfId="21154" xr:uid="{00000000-0005-0000-0000-0000F4340000}"/>
    <cellStyle name="Normal 4 2 15 2 2 3" xfId="11936" xr:uid="{00000000-0005-0000-0000-0000F5340000}"/>
    <cellStyle name="Normal 4 2 15 2 2 4" xfId="18088" xr:uid="{00000000-0005-0000-0000-0000F6340000}"/>
    <cellStyle name="Normal 4 2 15 2 3" xfId="7274" xr:uid="{00000000-0005-0000-0000-0000F7340000}"/>
    <cellStyle name="Normal 4 2 15 2 3 2" xfId="13468" xr:uid="{00000000-0005-0000-0000-0000F8340000}"/>
    <cellStyle name="Normal 4 2 15 2 3 3" xfId="19620" xr:uid="{00000000-0005-0000-0000-0000F9340000}"/>
    <cellStyle name="Normal 4 2 15 2 4" xfId="10402" xr:uid="{00000000-0005-0000-0000-0000FA340000}"/>
    <cellStyle name="Normal 4 2 15 2 5" xfId="16554" xr:uid="{00000000-0005-0000-0000-0000FB340000}"/>
    <cellStyle name="Normal 4 2 15 3" xfId="4940" xr:uid="{00000000-0005-0000-0000-0000FC340000}"/>
    <cellStyle name="Normal 4 2 15 3 2" xfId="8040" xr:uid="{00000000-0005-0000-0000-0000FD340000}"/>
    <cellStyle name="Normal 4 2 15 3 2 2" xfId="14233" xr:uid="{00000000-0005-0000-0000-0000FE340000}"/>
    <cellStyle name="Normal 4 2 15 3 2 3" xfId="20385" xr:uid="{00000000-0005-0000-0000-0000FF340000}"/>
    <cellStyle name="Normal 4 2 15 3 3" xfId="11167" xr:uid="{00000000-0005-0000-0000-000000350000}"/>
    <cellStyle name="Normal 4 2 15 3 4" xfId="17319" xr:uid="{00000000-0005-0000-0000-000001350000}"/>
    <cellStyle name="Normal 4 2 15 4" xfId="6505" xr:uid="{00000000-0005-0000-0000-000002350000}"/>
    <cellStyle name="Normal 4 2 15 4 2" xfId="12699" xr:uid="{00000000-0005-0000-0000-000003350000}"/>
    <cellStyle name="Normal 4 2 15 4 3" xfId="18851" xr:uid="{00000000-0005-0000-0000-000004350000}"/>
    <cellStyle name="Normal 4 2 15 5" xfId="9633" xr:uid="{00000000-0005-0000-0000-000005350000}"/>
    <cellStyle name="Normal 4 2 15 6" xfId="15785" xr:uid="{00000000-0005-0000-0000-000006350000}"/>
    <cellStyle name="Normal 4 2 16" xfId="2856" xr:uid="{00000000-0005-0000-0000-000007350000}"/>
    <cellStyle name="Normal 4 2 16 2" xfId="4099" xr:uid="{00000000-0005-0000-0000-000008350000}"/>
    <cellStyle name="Normal 4 2 16 2 2" xfId="5724" xr:uid="{00000000-0005-0000-0000-000009350000}"/>
    <cellStyle name="Normal 4 2 16 2 2 2" xfId="8810" xr:uid="{00000000-0005-0000-0000-00000A350000}"/>
    <cellStyle name="Normal 4 2 16 2 2 2 2" xfId="15003" xr:uid="{00000000-0005-0000-0000-00000B350000}"/>
    <cellStyle name="Normal 4 2 16 2 2 2 3" xfId="21155" xr:uid="{00000000-0005-0000-0000-00000C350000}"/>
    <cellStyle name="Normal 4 2 16 2 2 3" xfId="11937" xr:uid="{00000000-0005-0000-0000-00000D350000}"/>
    <cellStyle name="Normal 4 2 16 2 2 4" xfId="18089" xr:uid="{00000000-0005-0000-0000-00000E350000}"/>
    <cellStyle name="Normal 4 2 16 2 3" xfId="7275" xr:uid="{00000000-0005-0000-0000-00000F350000}"/>
    <cellStyle name="Normal 4 2 16 2 3 2" xfId="13469" xr:uid="{00000000-0005-0000-0000-000010350000}"/>
    <cellStyle name="Normal 4 2 16 2 3 3" xfId="19621" xr:uid="{00000000-0005-0000-0000-000011350000}"/>
    <cellStyle name="Normal 4 2 16 2 4" xfId="10403" xr:uid="{00000000-0005-0000-0000-000012350000}"/>
    <cellStyle name="Normal 4 2 16 2 5" xfId="16555" xr:uid="{00000000-0005-0000-0000-000013350000}"/>
    <cellStyle name="Normal 4 2 16 3" xfId="4941" xr:uid="{00000000-0005-0000-0000-000014350000}"/>
    <cellStyle name="Normal 4 2 16 3 2" xfId="8041" xr:uid="{00000000-0005-0000-0000-000015350000}"/>
    <cellStyle name="Normal 4 2 16 3 2 2" xfId="14234" xr:uid="{00000000-0005-0000-0000-000016350000}"/>
    <cellStyle name="Normal 4 2 16 3 2 3" xfId="20386" xr:uid="{00000000-0005-0000-0000-000017350000}"/>
    <cellStyle name="Normal 4 2 16 3 3" xfId="11168" xr:uid="{00000000-0005-0000-0000-000018350000}"/>
    <cellStyle name="Normal 4 2 16 3 4" xfId="17320" xr:uid="{00000000-0005-0000-0000-000019350000}"/>
    <cellStyle name="Normal 4 2 16 4" xfId="6506" xr:uid="{00000000-0005-0000-0000-00001A350000}"/>
    <cellStyle name="Normal 4 2 16 4 2" xfId="12700" xr:uid="{00000000-0005-0000-0000-00001B350000}"/>
    <cellStyle name="Normal 4 2 16 4 3" xfId="18852" xr:uid="{00000000-0005-0000-0000-00001C350000}"/>
    <cellStyle name="Normal 4 2 16 5" xfId="9634" xr:uid="{00000000-0005-0000-0000-00001D350000}"/>
    <cellStyle name="Normal 4 2 16 6" xfId="15786" xr:uid="{00000000-0005-0000-0000-00001E350000}"/>
    <cellStyle name="Normal 4 2 17" xfId="2857" xr:uid="{00000000-0005-0000-0000-00001F350000}"/>
    <cellStyle name="Normal 4 2 17 2" xfId="4100" xr:uid="{00000000-0005-0000-0000-000020350000}"/>
    <cellStyle name="Normal 4 2 17 2 2" xfId="5725" xr:uid="{00000000-0005-0000-0000-000021350000}"/>
    <cellStyle name="Normal 4 2 17 2 2 2" xfId="8811" xr:uid="{00000000-0005-0000-0000-000022350000}"/>
    <cellStyle name="Normal 4 2 17 2 2 2 2" xfId="15004" xr:uid="{00000000-0005-0000-0000-000023350000}"/>
    <cellStyle name="Normal 4 2 17 2 2 2 3" xfId="21156" xr:uid="{00000000-0005-0000-0000-000024350000}"/>
    <cellStyle name="Normal 4 2 17 2 2 3" xfId="11938" xr:uid="{00000000-0005-0000-0000-000025350000}"/>
    <cellStyle name="Normal 4 2 17 2 2 4" xfId="18090" xr:uid="{00000000-0005-0000-0000-000026350000}"/>
    <cellStyle name="Normal 4 2 17 2 3" xfId="7276" xr:uid="{00000000-0005-0000-0000-000027350000}"/>
    <cellStyle name="Normal 4 2 17 2 3 2" xfId="13470" xr:uid="{00000000-0005-0000-0000-000028350000}"/>
    <cellStyle name="Normal 4 2 17 2 3 3" xfId="19622" xr:uid="{00000000-0005-0000-0000-000029350000}"/>
    <cellStyle name="Normal 4 2 17 2 4" xfId="10404" xr:uid="{00000000-0005-0000-0000-00002A350000}"/>
    <cellStyle name="Normal 4 2 17 2 5" xfId="16556" xr:uid="{00000000-0005-0000-0000-00002B350000}"/>
    <cellStyle name="Normal 4 2 17 3" xfId="4942" xr:uid="{00000000-0005-0000-0000-00002C350000}"/>
    <cellStyle name="Normal 4 2 17 3 2" xfId="8042" xr:uid="{00000000-0005-0000-0000-00002D350000}"/>
    <cellStyle name="Normal 4 2 17 3 2 2" xfId="14235" xr:uid="{00000000-0005-0000-0000-00002E350000}"/>
    <cellStyle name="Normal 4 2 17 3 2 3" xfId="20387" xr:uid="{00000000-0005-0000-0000-00002F350000}"/>
    <cellStyle name="Normal 4 2 17 3 3" xfId="11169" xr:uid="{00000000-0005-0000-0000-000030350000}"/>
    <cellStyle name="Normal 4 2 17 3 4" xfId="17321" xr:uid="{00000000-0005-0000-0000-000031350000}"/>
    <cellStyle name="Normal 4 2 17 4" xfId="6507" xr:uid="{00000000-0005-0000-0000-000032350000}"/>
    <cellStyle name="Normal 4 2 17 4 2" xfId="12701" xr:uid="{00000000-0005-0000-0000-000033350000}"/>
    <cellStyle name="Normal 4 2 17 4 3" xfId="18853" xr:uid="{00000000-0005-0000-0000-000034350000}"/>
    <cellStyle name="Normal 4 2 17 5" xfId="9635" xr:uid="{00000000-0005-0000-0000-000035350000}"/>
    <cellStyle name="Normal 4 2 17 6" xfId="15787" xr:uid="{00000000-0005-0000-0000-000036350000}"/>
    <cellStyle name="Normal 4 2 18" xfId="2858" xr:uid="{00000000-0005-0000-0000-000037350000}"/>
    <cellStyle name="Normal 4 2 18 2" xfId="4101" xr:uid="{00000000-0005-0000-0000-000038350000}"/>
    <cellStyle name="Normal 4 2 18 2 2" xfId="5726" xr:uid="{00000000-0005-0000-0000-000039350000}"/>
    <cellStyle name="Normal 4 2 18 2 2 2" xfId="8812" xr:uid="{00000000-0005-0000-0000-00003A350000}"/>
    <cellStyle name="Normal 4 2 18 2 2 2 2" xfId="15005" xr:uid="{00000000-0005-0000-0000-00003B350000}"/>
    <cellStyle name="Normal 4 2 18 2 2 2 3" xfId="21157" xr:uid="{00000000-0005-0000-0000-00003C350000}"/>
    <cellStyle name="Normal 4 2 18 2 2 3" xfId="11939" xr:uid="{00000000-0005-0000-0000-00003D350000}"/>
    <cellStyle name="Normal 4 2 18 2 2 4" xfId="18091" xr:uid="{00000000-0005-0000-0000-00003E350000}"/>
    <cellStyle name="Normal 4 2 18 2 3" xfId="7277" xr:uid="{00000000-0005-0000-0000-00003F350000}"/>
    <cellStyle name="Normal 4 2 18 2 3 2" xfId="13471" xr:uid="{00000000-0005-0000-0000-000040350000}"/>
    <cellStyle name="Normal 4 2 18 2 3 3" xfId="19623" xr:uid="{00000000-0005-0000-0000-000041350000}"/>
    <cellStyle name="Normal 4 2 18 2 4" xfId="10405" xr:uid="{00000000-0005-0000-0000-000042350000}"/>
    <cellStyle name="Normal 4 2 18 2 5" xfId="16557" xr:uid="{00000000-0005-0000-0000-000043350000}"/>
    <cellStyle name="Normal 4 2 18 3" xfId="4943" xr:uid="{00000000-0005-0000-0000-000044350000}"/>
    <cellStyle name="Normal 4 2 18 3 2" xfId="8043" xr:uid="{00000000-0005-0000-0000-000045350000}"/>
    <cellStyle name="Normal 4 2 18 3 2 2" xfId="14236" xr:uid="{00000000-0005-0000-0000-000046350000}"/>
    <cellStyle name="Normal 4 2 18 3 2 3" xfId="20388" xr:uid="{00000000-0005-0000-0000-000047350000}"/>
    <cellStyle name="Normal 4 2 18 3 3" xfId="11170" xr:uid="{00000000-0005-0000-0000-000048350000}"/>
    <cellStyle name="Normal 4 2 18 3 4" xfId="17322" xr:uid="{00000000-0005-0000-0000-000049350000}"/>
    <cellStyle name="Normal 4 2 18 4" xfId="6508" xr:uid="{00000000-0005-0000-0000-00004A350000}"/>
    <cellStyle name="Normal 4 2 18 4 2" xfId="12702" xr:uid="{00000000-0005-0000-0000-00004B350000}"/>
    <cellStyle name="Normal 4 2 18 4 3" xfId="18854" xr:uid="{00000000-0005-0000-0000-00004C350000}"/>
    <cellStyle name="Normal 4 2 18 5" xfId="9636" xr:uid="{00000000-0005-0000-0000-00004D350000}"/>
    <cellStyle name="Normal 4 2 18 6" xfId="15788" xr:uid="{00000000-0005-0000-0000-00004E350000}"/>
    <cellStyle name="Normal 4 2 19" xfId="2859" xr:uid="{00000000-0005-0000-0000-00004F350000}"/>
    <cellStyle name="Normal 4 2 19 2" xfId="4102" xr:uid="{00000000-0005-0000-0000-000050350000}"/>
    <cellStyle name="Normal 4 2 19 2 2" xfId="5727" xr:uid="{00000000-0005-0000-0000-000051350000}"/>
    <cellStyle name="Normal 4 2 19 2 2 2" xfId="8813" xr:uid="{00000000-0005-0000-0000-000052350000}"/>
    <cellStyle name="Normal 4 2 19 2 2 2 2" xfId="15006" xr:uid="{00000000-0005-0000-0000-000053350000}"/>
    <cellStyle name="Normal 4 2 19 2 2 2 3" xfId="21158" xr:uid="{00000000-0005-0000-0000-000054350000}"/>
    <cellStyle name="Normal 4 2 19 2 2 3" xfId="11940" xr:uid="{00000000-0005-0000-0000-000055350000}"/>
    <cellStyle name="Normal 4 2 19 2 2 4" xfId="18092" xr:uid="{00000000-0005-0000-0000-000056350000}"/>
    <cellStyle name="Normal 4 2 19 2 3" xfId="7278" xr:uid="{00000000-0005-0000-0000-000057350000}"/>
    <cellStyle name="Normal 4 2 19 2 3 2" xfId="13472" xr:uid="{00000000-0005-0000-0000-000058350000}"/>
    <cellStyle name="Normal 4 2 19 2 3 3" xfId="19624" xr:uid="{00000000-0005-0000-0000-000059350000}"/>
    <cellStyle name="Normal 4 2 19 2 4" xfId="10406" xr:uid="{00000000-0005-0000-0000-00005A350000}"/>
    <cellStyle name="Normal 4 2 19 2 5" xfId="16558" xr:uid="{00000000-0005-0000-0000-00005B350000}"/>
    <cellStyle name="Normal 4 2 19 3" xfId="4944" xr:uid="{00000000-0005-0000-0000-00005C350000}"/>
    <cellStyle name="Normal 4 2 19 3 2" xfId="8044" xr:uid="{00000000-0005-0000-0000-00005D350000}"/>
    <cellStyle name="Normal 4 2 19 3 2 2" xfId="14237" xr:uid="{00000000-0005-0000-0000-00005E350000}"/>
    <cellStyle name="Normal 4 2 19 3 2 3" xfId="20389" xr:uid="{00000000-0005-0000-0000-00005F350000}"/>
    <cellStyle name="Normal 4 2 19 3 3" xfId="11171" xr:uid="{00000000-0005-0000-0000-000060350000}"/>
    <cellStyle name="Normal 4 2 19 3 4" xfId="17323" xr:uid="{00000000-0005-0000-0000-000061350000}"/>
    <cellStyle name="Normal 4 2 19 4" xfId="6509" xr:uid="{00000000-0005-0000-0000-000062350000}"/>
    <cellStyle name="Normal 4 2 19 4 2" xfId="12703" xr:uid="{00000000-0005-0000-0000-000063350000}"/>
    <cellStyle name="Normal 4 2 19 4 3" xfId="18855" xr:uid="{00000000-0005-0000-0000-000064350000}"/>
    <cellStyle name="Normal 4 2 19 5" xfId="9637" xr:uid="{00000000-0005-0000-0000-000065350000}"/>
    <cellStyle name="Normal 4 2 19 6" xfId="15789" xr:uid="{00000000-0005-0000-0000-000066350000}"/>
    <cellStyle name="Normal 4 2 2" xfId="2860" xr:uid="{00000000-0005-0000-0000-000067350000}"/>
    <cellStyle name="Normal 4 2 2 10" xfId="15790" xr:uid="{00000000-0005-0000-0000-000068350000}"/>
    <cellStyle name="Normal 4 2 2 2" xfId="2861" xr:uid="{00000000-0005-0000-0000-000069350000}"/>
    <cellStyle name="Normal 4 2 2 2 2" xfId="4104" xr:uid="{00000000-0005-0000-0000-00006A350000}"/>
    <cellStyle name="Normal 4 2 2 2 2 2" xfId="5729" xr:uid="{00000000-0005-0000-0000-00006B350000}"/>
    <cellStyle name="Normal 4 2 2 2 2 2 2" xfId="8815" xr:uid="{00000000-0005-0000-0000-00006C350000}"/>
    <cellStyle name="Normal 4 2 2 2 2 2 2 2" xfId="15008" xr:uid="{00000000-0005-0000-0000-00006D350000}"/>
    <cellStyle name="Normal 4 2 2 2 2 2 2 3" xfId="21160" xr:uid="{00000000-0005-0000-0000-00006E350000}"/>
    <cellStyle name="Normal 4 2 2 2 2 2 3" xfId="11942" xr:uid="{00000000-0005-0000-0000-00006F350000}"/>
    <cellStyle name="Normal 4 2 2 2 2 2 4" xfId="18094" xr:uid="{00000000-0005-0000-0000-000070350000}"/>
    <cellStyle name="Normal 4 2 2 2 2 3" xfId="7280" xr:uid="{00000000-0005-0000-0000-000071350000}"/>
    <cellStyle name="Normal 4 2 2 2 2 3 2" xfId="13474" xr:uid="{00000000-0005-0000-0000-000072350000}"/>
    <cellStyle name="Normal 4 2 2 2 2 3 3" xfId="19626" xr:uid="{00000000-0005-0000-0000-000073350000}"/>
    <cellStyle name="Normal 4 2 2 2 2 4" xfId="10408" xr:uid="{00000000-0005-0000-0000-000074350000}"/>
    <cellStyle name="Normal 4 2 2 2 2 5" xfId="16560" xr:uid="{00000000-0005-0000-0000-000075350000}"/>
    <cellStyle name="Normal 4 2 2 2 3" xfId="4946" xr:uid="{00000000-0005-0000-0000-000076350000}"/>
    <cellStyle name="Normal 4 2 2 2 3 2" xfId="8046" xr:uid="{00000000-0005-0000-0000-000077350000}"/>
    <cellStyle name="Normal 4 2 2 2 3 2 2" xfId="14239" xr:uid="{00000000-0005-0000-0000-000078350000}"/>
    <cellStyle name="Normal 4 2 2 2 3 2 3" xfId="20391" xr:uid="{00000000-0005-0000-0000-000079350000}"/>
    <cellStyle name="Normal 4 2 2 2 3 3" xfId="11173" xr:uid="{00000000-0005-0000-0000-00007A350000}"/>
    <cellStyle name="Normal 4 2 2 2 3 4" xfId="17325" xr:uid="{00000000-0005-0000-0000-00007B350000}"/>
    <cellStyle name="Normal 4 2 2 2 4" xfId="6511" xr:uid="{00000000-0005-0000-0000-00007C350000}"/>
    <cellStyle name="Normal 4 2 2 2 4 2" xfId="12705" xr:uid="{00000000-0005-0000-0000-00007D350000}"/>
    <cellStyle name="Normal 4 2 2 2 4 3" xfId="18857" xr:uid="{00000000-0005-0000-0000-00007E350000}"/>
    <cellStyle name="Normal 4 2 2 2 5" xfId="9639" xr:uid="{00000000-0005-0000-0000-00007F350000}"/>
    <cellStyle name="Normal 4 2 2 2 6" xfId="15791" xr:uid="{00000000-0005-0000-0000-000080350000}"/>
    <cellStyle name="Normal 4 2 2 3" xfId="2862" xr:uid="{00000000-0005-0000-0000-000081350000}"/>
    <cellStyle name="Normal 4 2 2 3 2" xfId="4105" xr:uid="{00000000-0005-0000-0000-000082350000}"/>
    <cellStyle name="Normal 4 2 2 3 2 2" xfId="5730" xr:uid="{00000000-0005-0000-0000-000083350000}"/>
    <cellStyle name="Normal 4 2 2 3 2 2 2" xfId="8816" xr:uid="{00000000-0005-0000-0000-000084350000}"/>
    <cellStyle name="Normal 4 2 2 3 2 2 2 2" xfId="15009" xr:uid="{00000000-0005-0000-0000-000085350000}"/>
    <cellStyle name="Normal 4 2 2 3 2 2 2 3" xfId="21161" xr:uid="{00000000-0005-0000-0000-000086350000}"/>
    <cellStyle name="Normal 4 2 2 3 2 2 3" xfId="11943" xr:uid="{00000000-0005-0000-0000-000087350000}"/>
    <cellStyle name="Normal 4 2 2 3 2 2 4" xfId="18095" xr:uid="{00000000-0005-0000-0000-000088350000}"/>
    <cellStyle name="Normal 4 2 2 3 2 3" xfId="7281" xr:uid="{00000000-0005-0000-0000-000089350000}"/>
    <cellStyle name="Normal 4 2 2 3 2 3 2" xfId="13475" xr:uid="{00000000-0005-0000-0000-00008A350000}"/>
    <cellStyle name="Normal 4 2 2 3 2 3 3" xfId="19627" xr:uid="{00000000-0005-0000-0000-00008B350000}"/>
    <cellStyle name="Normal 4 2 2 3 2 4" xfId="10409" xr:uid="{00000000-0005-0000-0000-00008C350000}"/>
    <cellStyle name="Normal 4 2 2 3 2 5" xfId="16561" xr:uid="{00000000-0005-0000-0000-00008D350000}"/>
    <cellStyle name="Normal 4 2 2 3 3" xfId="4947" xr:uid="{00000000-0005-0000-0000-00008E350000}"/>
    <cellStyle name="Normal 4 2 2 3 3 2" xfId="8047" xr:uid="{00000000-0005-0000-0000-00008F350000}"/>
    <cellStyle name="Normal 4 2 2 3 3 2 2" xfId="14240" xr:uid="{00000000-0005-0000-0000-000090350000}"/>
    <cellStyle name="Normal 4 2 2 3 3 2 3" xfId="20392" xr:uid="{00000000-0005-0000-0000-000091350000}"/>
    <cellStyle name="Normal 4 2 2 3 3 3" xfId="11174" xr:uid="{00000000-0005-0000-0000-000092350000}"/>
    <cellStyle name="Normal 4 2 2 3 3 4" xfId="17326" xr:uid="{00000000-0005-0000-0000-000093350000}"/>
    <cellStyle name="Normal 4 2 2 3 4" xfId="6512" xr:uid="{00000000-0005-0000-0000-000094350000}"/>
    <cellStyle name="Normal 4 2 2 3 4 2" xfId="12706" xr:uid="{00000000-0005-0000-0000-000095350000}"/>
    <cellStyle name="Normal 4 2 2 3 4 3" xfId="18858" xr:uid="{00000000-0005-0000-0000-000096350000}"/>
    <cellStyle name="Normal 4 2 2 3 5" xfId="9640" xr:uid="{00000000-0005-0000-0000-000097350000}"/>
    <cellStyle name="Normal 4 2 2 3 6" xfId="15792" xr:uid="{00000000-0005-0000-0000-000098350000}"/>
    <cellStyle name="Normal 4 2 2 4" xfId="2863" xr:uid="{00000000-0005-0000-0000-000099350000}"/>
    <cellStyle name="Normal 4 2 2 4 2" xfId="4106" xr:uid="{00000000-0005-0000-0000-00009A350000}"/>
    <cellStyle name="Normal 4 2 2 4 2 2" xfId="5731" xr:uid="{00000000-0005-0000-0000-00009B350000}"/>
    <cellStyle name="Normal 4 2 2 4 2 2 2" xfId="8817" xr:uid="{00000000-0005-0000-0000-00009C350000}"/>
    <cellStyle name="Normal 4 2 2 4 2 2 2 2" xfId="15010" xr:uid="{00000000-0005-0000-0000-00009D350000}"/>
    <cellStyle name="Normal 4 2 2 4 2 2 2 3" xfId="21162" xr:uid="{00000000-0005-0000-0000-00009E350000}"/>
    <cellStyle name="Normal 4 2 2 4 2 2 3" xfId="11944" xr:uid="{00000000-0005-0000-0000-00009F350000}"/>
    <cellStyle name="Normal 4 2 2 4 2 2 4" xfId="18096" xr:uid="{00000000-0005-0000-0000-0000A0350000}"/>
    <cellStyle name="Normal 4 2 2 4 2 3" xfId="7282" xr:uid="{00000000-0005-0000-0000-0000A1350000}"/>
    <cellStyle name="Normal 4 2 2 4 2 3 2" xfId="13476" xr:uid="{00000000-0005-0000-0000-0000A2350000}"/>
    <cellStyle name="Normal 4 2 2 4 2 3 3" xfId="19628" xr:uid="{00000000-0005-0000-0000-0000A3350000}"/>
    <cellStyle name="Normal 4 2 2 4 2 4" xfId="10410" xr:uid="{00000000-0005-0000-0000-0000A4350000}"/>
    <cellStyle name="Normal 4 2 2 4 2 5" xfId="16562" xr:uid="{00000000-0005-0000-0000-0000A5350000}"/>
    <cellStyle name="Normal 4 2 2 4 3" xfId="4948" xr:uid="{00000000-0005-0000-0000-0000A6350000}"/>
    <cellStyle name="Normal 4 2 2 4 3 2" xfId="8048" xr:uid="{00000000-0005-0000-0000-0000A7350000}"/>
    <cellStyle name="Normal 4 2 2 4 3 2 2" xfId="14241" xr:uid="{00000000-0005-0000-0000-0000A8350000}"/>
    <cellStyle name="Normal 4 2 2 4 3 2 3" xfId="20393" xr:uid="{00000000-0005-0000-0000-0000A9350000}"/>
    <cellStyle name="Normal 4 2 2 4 3 3" xfId="11175" xr:uid="{00000000-0005-0000-0000-0000AA350000}"/>
    <cellStyle name="Normal 4 2 2 4 3 4" xfId="17327" xr:uid="{00000000-0005-0000-0000-0000AB350000}"/>
    <cellStyle name="Normal 4 2 2 4 4" xfId="6513" xr:uid="{00000000-0005-0000-0000-0000AC350000}"/>
    <cellStyle name="Normal 4 2 2 4 4 2" xfId="12707" xr:uid="{00000000-0005-0000-0000-0000AD350000}"/>
    <cellStyle name="Normal 4 2 2 4 4 3" xfId="18859" xr:uid="{00000000-0005-0000-0000-0000AE350000}"/>
    <cellStyle name="Normal 4 2 2 4 5" xfId="9641" xr:uid="{00000000-0005-0000-0000-0000AF350000}"/>
    <cellStyle name="Normal 4 2 2 4 6" xfId="15793" xr:uid="{00000000-0005-0000-0000-0000B0350000}"/>
    <cellStyle name="Normal 4 2 2 5" xfId="2864" xr:uid="{00000000-0005-0000-0000-0000B1350000}"/>
    <cellStyle name="Normal 4 2 2 5 2" xfId="4107" xr:uid="{00000000-0005-0000-0000-0000B2350000}"/>
    <cellStyle name="Normal 4 2 2 5 2 2" xfId="5732" xr:uid="{00000000-0005-0000-0000-0000B3350000}"/>
    <cellStyle name="Normal 4 2 2 5 2 2 2" xfId="8818" xr:uid="{00000000-0005-0000-0000-0000B4350000}"/>
    <cellStyle name="Normal 4 2 2 5 2 2 2 2" xfId="15011" xr:uid="{00000000-0005-0000-0000-0000B5350000}"/>
    <cellStyle name="Normal 4 2 2 5 2 2 2 3" xfId="21163" xr:uid="{00000000-0005-0000-0000-0000B6350000}"/>
    <cellStyle name="Normal 4 2 2 5 2 2 3" xfId="11945" xr:uid="{00000000-0005-0000-0000-0000B7350000}"/>
    <cellStyle name="Normal 4 2 2 5 2 2 4" xfId="18097" xr:uid="{00000000-0005-0000-0000-0000B8350000}"/>
    <cellStyle name="Normal 4 2 2 5 2 3" xfId="7283" xr:uid="{00000000-0005-0000-0000-0000B9350000}"/>
    <cellStyle name="Normal 4 2 2 5 2 3 2" xfId="13477" xr:uid="{00000000-0005-0000-0000-0000BA350000}"/>
    <cellStyle name="Normal 4 2 2 5 2 3 3" xfId="19629" xr:uid="{00000000-0005-0000-0000-0000BB350000}"/>
    <cellStyle name="Normal 4 2 2 5 2 4" xfId="10411" xr:uid="{00000000-0005-0000-0000-0000BC350000}"/>
    <cellStyle name="Normal 4 2 2 5 2 5" xfId="16563" xr:uid="{00000000-0005-0000-0000-0000BD350000}"/>
    <cellStyle name="Normal 4 2 2 5 3" xfId="4949" xr:uid="{00000000-0005-0000-0000-0000BE350000}"/>
    <cellStyle name="Normal 4 2 2 5 3 2" xfId="8049" xr:uid="{00000000-0005-0000-0000-0000BF350000}"/>
    <cellStyle name="Normal 4 2 2 5 3 2 2" xfId="14242" xr:uid="{00000000-0005-0000-0000-0000C0350000}"/>
    <cellStyle name="Normal 4 2 2 5 3 2 3" xfId="20394" xr:uid="{00000000-0005-0000-0000-0000C1350000}"/>
    <cellStyle name="Normal 4 2 2 5 3 3" xfId="11176" xr:uid="{00000000-0005-0000-0000-0000C2350000}"/>
    <cellStyle name="Normal 4 2 2 5 3 4" xfId="17328" xr:uid="{00000000-0005-0000-0000-0000C3350000}"/>
    <cellStyle name="Normal 4 2 2 5 4" xfId="6514" xr:uid="{00000000-0005-0000-0000-0000C4350000}"/>
    <cellStyle name="Normal 4 2 2 5 4 2" xfId="12708" xr:uid="{00000000-0005-0000-0000-0000C5350000}"/>
    <cellStyle name="Normal 4 2 2 5 4 3" xfId="18860" xr:uid="{00000000-0005-0000-0000-0000C6350000}"/>
    <cellStyle name="Normal 4 2 2 5 5" xfId="9642" xr:uid="{00000000-0005-0000-0000-0000C7350000}"/>
    <cellStyle name="Normal 4 2 2 5 6" xfId="15794" xr:uid="{00000000-0005-0000-0000-0000C8350000}"/>
    <cellStyle name="Normal 4 2 2 6" xfId="4103" xr:uid="{00000000-0005-0000-0000-0000C9350000}"/>
    <cellStyle name="Normal 4 2 2 6 2" xfId="5728" xr:uid="{00000000-0005-0000-0000-0000CA350000}"/>
    <cellStyle name="Normal 4 2 2 6 2 2" xfId="8814" xr:uid="{00000000-0005-0000-0000-0000CB350000}"/>
    <cellStyle name="Normal 4 2 2 6 2 2 2" xfId="15007" xr:uid="{00000000-0005-0000-0000-0000CC350000}"/>
    <cellStyle name="Normal 4 2 2 6 2 2 3" xfId="21159" xr:uid="{00000000-0005-0000-0000-0000CD350000}"/>
    <cellStyle name="Normal 4 2 2 6 2 3" xfId="11941" xr:uid="{00000000-0005-0000-0000-0000CE350000}"/>
    <cellStyle name="Normal 4 2 2 6 2 4" xfId="18093" xr:uid="{00000000-0005-0000-0000-0000CF350000}"/>
    <cellStyle name="Normal 4 2 2 6 3" xfId="7279" xr:uid="{00000000-0005-0000-0000-0000D0350000}"/>
    <cellStyle name="Normal 4 2 2 6 3 2" xfId="13473" xr:uid="{00000000-0005-0000-0000-0000D1350000}"/>
    <cellStyle name="Normal 4 2 2 6 3 3" xfId="19625" xr:uid="{00000000-0005-0000-0000-0000D2350000}"/>
    <cellStyle name="Normal 4 2 2 6 4" xfId="10407" xr:uid="{00000000-0005-0000-0000-0000D3350000}"/>
    <cellStyle name="Normal 4 2 2 6 5" xfId="16559" xr:uid="{00000000-0005-0000-0000-0000D4350000}"/>
    <cellStyle name="Normal 4 2 2 7" xfId="4945" xr:uid="{00000000-0005-0000-0000-0000D5350000}"/>
    <cellStyle name="Normal 4 2 2 7 2" xfId="8045" xr:uid="{00000000-0005-0000-0000-0000D6350000}"/>
    <cellStyle name="Normal 4 2 2 7 2 2" xfId="14238" xr:uid="{00000000-0005-0000-0000-0000D7350000}"/>
    <cellStyle name="Normal 4 2 2 7 2 3" xfId="20390" xr:uid="{00000000-0005-0000-0000-0000D8350000}"/>
    <cellStyle name="Normal 4 2 2 7 3" xfId="11172" xr:uid="{00000000-0005-0000-0000-0000D9350000}"/>
    <cellStyle name="Normal 4 2 2 7 4" xfId="17324" xr:uid="{00000000-0005-0000-0000-0000DA350000}"/>
    <cellStyle name="Normal 4 2 2 8" xfId="6510" xr:uid="{00000000-0005-0000-0000-0000DB350000}"/>
    <cellStyle name="Normal 4 2 2 8 2" xfId="12704" xr:uid="{00000000-0005-0000-0000-0000DC350000}"/>
    <cellStyle name="Normal 4 2 2 8 3" xfId="18856" xr:uid="{00000000-0005-0000-0000-0000DD350000}"/>
    <cellStyle name="Normal 4 2 2 9" xfId="9638" xr:uid="{00000000-0005-0000-0000-0000DE350000}"/>
    <cellStyle name="Normal 4 2 20" xfId="2865" xr:uid="{00000000-0005-0000-0000-0000DF350000}"/>
    <cellStyle name="Normal 4 2 20 2" xfId="4108" xr:uid="{00000000-0005-0000-0000-0000E0350000}"/>
    <cellStyle name="Normal 4 2 20 2 2" xfId="5733" xr:uid="{00000000-0005-0000-0000-0000E1350000}"/>
    <cellStyle name="Normal 4 2 20 2 2 2" xfId="8819" xr:uid="{00000000-0005-0000-0000-0000E2350000}"/>
    <cellStyle name="Normal 4 2 20 2 2 2 2" xfId="15012" xr:uid="{00000000-0005-0000-0000-0000E3350000}"/>
    <cellStyle name="Normal 4 2 20 2 2 2 3" xfId="21164" xr:uid="{00000000-0005-0000-0000-0000E4350000}"/>
    <cellStyle name="Normal 4 2 20 2 2 3" xfId="11946" xr:uid="{00000000-0005-0000-0000-0000E5350000}"/>
    <cellStyle name="Normal 4 2 20 2 2 4" xfId="18098" xr:uid="{00000000-0005-0000-0000-0000E6350000}"/>
    <cellStyle name="Normal 4 2 20 2 3" xfId="7284" xr:uid="{00000000-0005-0000-0000-0000E7350000}"/>
    <cellStyle name="Normal 4 2 20 2 3 2" xfId="13478" xr:uid="{00000000-0005-0000-0000-0000E8350000}"/>
    <cellStyle name="Normal 4 2 20 2 3 3" xfId="19630" xr:uid="{00000000-0005-0000-0000-0000E9350000}"/>
    <cellStyle name="Normal 4 2 20 2 4" xfId="10412" xr:uid="{00000000-0005-0000-0000-0000EA350000}"/>
    <cellStyle name="Normal 4 2 20 2 5" xfId="16564" xr:uid="{00000000-0005-0000-0000-0000EB350000}"/>
    <cellStyle name="Normal 4 2 20 3" xfId="4950" xr:uid="{00000000-0005-0000-0000-0000EC350000}"/>
    <cellStyle name="Normal 4 2 20 3 2" xfId="8050" xr:uid="{00000000-0005-0000-0000-0000ED350000}"/>
    <cellStyle name="Normal 4 2 20 3 2 2" xfId="14243" xr:uid="{00000000-0005-0000-0000-0000EE350000}"/>
    <cellStyle name="Normal 4 2 20 3 2 3" xfId="20395" xr:uid="{00000000-0005-0000-0000-0000EF350000}"/>
    <cellStyle name="Normal 4 2 20 3 3" xfId="11177" xr:uid="{00000000-0005-0000-0000-0000F0350000}"/>
    <cellStyle name="Normal 4 2 20 3 4" xfId="17329" xr:uid="{00000000-0005-0000-0000-0000F1350000}"/>
    <cellStyle name="Normal 4 2 20 4" xfId="6515" xr:uid="{00000000-0005-0000-0000-0000F2350000}"/>
    <cellStyle name="Normal 4 2 20 4 2" xfId="12709" xr:uid="{00000000-0005-0000-0000-0000F3350000}"/>
    <cellStyle name="Normal 4 2 20 4 3" xfId="18861" xr:uid="{00000000-0005-0000-0000-0000F4350000}"/>
    <cellStyle name="Normal 4 2 20 5" xfId="9643" xr:uid="{00000000-0005-0000-0000-0000F5350000}"/>
    <cellStyle name="Normal 4 2 20 6" xfId="15795" xr:uid="{00000000-0005-0000-0000-0000F6350000}"/>
    <cellStyle name="Normal 4 2 21" xfId="2866" xr:uid="{00000000-0005-0000-0000-0000F7350000}"/>
    <cellStyle name="Normal 4 2 21 2" xfId="4109" xr:uid="{00000000-0005-0000-0000-0000F8350000}"/>
    <cellStyle name="Normal 4 2 21 2 2" xfId="5734" xr:uid="{00000000-0005-0000-0000-0000F9350000}"/>
    <cellStyle name="Normal 4 2 21 2 2 2" xfId="8820" xr:uid="{00000000-0005-0000-0000-0000FA350000}"/>
    <cellStyle name="Normal 4 2 21 2 2 2 2" xfId="15013" xr:uid="{00000000-0005-0000-0000-0000FB350000}"/>
    <cellStyle name="Normal 4 2 21 2 2 2 3" xfId="21165" xr:uid="{00000000-0005-0000-0000-0000FC350000}"/>
    <cellStyle name="Normal 4 2 21 2 2 3" xfId="11947" xr:uid="{00000000-0005-0000-0000-0000FD350000}"/>
    <cellStyle name="Normal 4 2 21 2 2 4" xfId="18099" xr:uid="{00000000-0005-0000-0000-0000FE350000}"/>
    <cellStyle name="Normal 4 2 21 2 3" xfId="7285" xr:uid="{00000000-0005-0000-0000-0000FF350000}"/>
    <cellStyle name="Normal 4 2 21 2 3 2" xfId="13479" xr:uid="{00000000-0005-0000-0000-000000360000}"/>
    <cellStyle name="Normal 4 2 21 2 3 3" xfId="19631" xr:uid="{00000000-0005-0000-0000-000001360000}"/>
    <cellStyle name="Normal 4 2 21 2 4" xfId="10413" xr:uid="{00000000-0005-0000-0000-000002360000}"/>
    <cellStyle name="Normal 4 2 21 2 5" xfId="16565" xr:uid="{00000000-0005-0000-0000-000003360000}"/>
    <cellStyle name="Normal 4 2 21 3" xfId="4951" xr:uid="{00000000-0005-0000-0000-000004360000}"/>
    <cellStyle name="Normal 4 2 21 3 2" xfId="8051" xr:uid="{00000000-0005-0000-0000-000005360000}"/>
    <cellStyle name="Normal 4 2 21 3 2 2" xfId="14244" xr:uid="{00000000-0005-0000-0000-000006360000}"/>
    <cellStyle name="Normal 4 2 21 3 2 3" xfId="20396" xr:uid="{00000000-0005-0000-0000-000007360000}"/>
    <cellStyle name="Normal 4 2 21 3 3" xfId="11178" xr:uid="{00000000-0005-0000-0000-000008360000}"/>
    <cellStyle name="Normal 4 2 21 3 4" xfId="17330" xr:uid="{00000000-0005-0000-0000-000009360000}"/>
    <cellStyle name="Normal 4 2 21 4" xfId="6516" xr:uid="{00000000-0005-0000-0000-00000A360000}"/>
    <cellStyle name="Normal 4 2 21 4 2" xfId="12710" xr:uid="{00000000-0005-0000-0000-00000B360000}"/>
    <cellStyle name="Normal 4 2 21 4 3" xfId="18862" xr:uid="{00000000-0005-0000-0000-00000C360000}"/>
    <cellStyle name="Normal 4 2 21 5" xfId="9644" xr:uid="{00000000-0005-0000-0000-00000D360000}"/>
    <cellStyle name="Normal 4 2 21 6" xfId="15796" xr:uid="{00000000-0005-0000-0000-00000E360000}"/>
    <cellStyle name="Normal 4 2 22" xfId="2867" xr:uid="{00000000-0005-0000-0000-00000F360000}"/>
    <cellStyle name="Normal 4 2 22 2" xfId="4110" xr:uid="{00000000-0005-0000-0000-000010360000}"/>
    <cellStyle name="Normal 4 2 22 2 2" xfId="5735" xr:uid="{00000000-0005-0000-0000-000011360000}"/>
    <cellStyle name="Normal 4 2 22 2 2 2" xfId="8821" xr:uid="{00000000-0005-0000-0000-000012360000}"/>
    <cellStyle name="Normal 4 2 22 2 2 2 2" xfId="15014" xr:uid="{00000000-0005-0000-0000-000013360000}"/>
    <cellStyle name="Normal 4 2 22 2 2 2 3" xfId="21166" xr:uid="{00000000-0005-0000-0000-000014360000}"/>
    <cellStyle name="Normal 4 2 22 2 2 3" xfId="11948" xr:uid="{00000000-0005-0000-0000-000015360000}"/>
    <cellStyle name="Normal 4 2 22 2 2 4" xfId="18100" xr:uid="{00000000-0005-0000-0000-000016360000}"/>
    <cellStyle name="Normal 4 2 22 2 3" xfId="7286" xr:uid="{00000000-0005-0000-0000-000017360000}"/>
    <cellStyle name="Normal 4 2 22 2 3 2" xfId="13480" xr:uid="{00000000-0005-0000-0000-000018360000}"/>
    <cellStyle name="Normal 4 2 22 2 3 3" xfId="19632" xr:uid="{00000000-0005-0000-0000-000019360000}"/>
    <cellStyle name="Normal 4 2 22 2 4" xfId="10414" xr:uid="{00000000-0005-0000-0000-00001A360000}"/>
    <cellStyle name="Normal 4 2 22 2 5" xfId="16566" xr:uid="{00000000-0005-0000-0000-00001B360000}"/>
    <cellStyle name="Normal 4 2 22 3" xfId="4952" xr:uid="{00000000-0005-0000-0000-00001C360000}"/>
    <cellStyle name="Normal 4 2 22 3 2" xfId="8052" xr:uid="{00000000-0005-0000-0000-00001D360000}"/>
    <cellStyle name="Normal 4 2 22 3 2 2" xfId="14245" xr:uid="{00000000-0005-0000-0000-00001E360000}"/>
    <cellStyle name="Normal 4 2 22 3 2 3" xfId="20397" xr:uid="{00000000-0005-0000-0000-00001F360000}"/>
    <cellStyle name="Normal 4 2 22 3 3" xfId="11179" xr:uid="{00000000-0005-0000-0000-000020360000}"/>
    <cellStyle name="Normal 4 2 22 3 4" xfId="17331" xr:uid="{00000000-0005-0000-0000-000021360000}"/>
    <cellStyle name="Normal 4 2 22 4" xfId="6517" xr:uid="{00000000-0005-0000-0000-000022360000}"/>
    <cellStyle name="Normal 4 2 22 4 2" xfId="12711" xr:uid="{00000000-0005-0000-0000-000023360000}"/>
    <cellStyle name="Normal 4 2 22 4 3" xfId="18863" xr:uid="{00000000-0005-0000-0000-000024360000}"/>
    <cellStyle name="Normal 4 2 22 5" xfId="9645" xr:uid="{00000000-0005-0000-0000-000025360000}"/>
    <cellStyle name="Normal 4 2 22 6" xfId="15797" xr:uid="{00000000-0005-0000-0000-000026360000}"/>
    <cellStyle name="Normal 4 2 23" xfId="2868" xr:uid="{00000000-0005-0000-0000-000027360000}"/>
    <cellStyle name="Normal 4 2 23 2" xfId="4111" xr:uid="{00000000-0005-0000-0000-000028360000}"/>
    <cellStyle name="Normal 4 2 23 2 2" xfId="5736" xr:uid="{00000000-0005-0000-0000-000029360000}"/>
    <cellStyle name="Normal 4 2 23 2 2 2" xfId="8822" xr:uid="{00000000-0005-0000-0000-00002A360000}"/>
    <cellStyle name="Normal 4 2 23 2 2 2 2" xfId="15015" xr:uid="{00000000-0005-0000-0000-00002B360000}"/>
    <cellStyle name="Normal 4 2 23 2 2 2 3" xfId="21167" xr:uid="{00000000-0005-0000-0000-00002C360000}"/>
    <cellStyle name="Normal 4 2 23 2 2 3" xfId="11949" xr:uid="{00000000-0005-0000-0000-00002D360000}"/>
    <cellStyle name="Normal 4 2 23 2 2 4" xfId="18101" xr:uid="{00000000-0005-0000-0000-00002E360000}"/>
    <cellStyle name="Normal 4 2 23 2 3" xfId="7287" xr:uid="{00000000-0005-0000-0000-00002F360000}"/>
    <cellStyle name="Normal 4 2 23 2 3 2" xfId="13481" xr:uid="{00000000-0005-0000-0000-000030360000}"/>
    <cellStyle name="Normal 4 2 23 2 3 3" xfId="19633" xr:uid="{00000000-0005-0000-0000-000031360000}"/>
    <cellStyle name="Normal 4 2 23 2 4" xfId="10415" xr:uid="{00000000-0005-0000-0000-000032360000}"/>
    <cellStyle name="Normal 4 2 23 2 5" xfId="16567" xr:uid="{00000000-0005-0000-0000-000033360000}"/>
    <cellStyle name="Normal 4 2 23 3" xfId="4953" xr:uid="{00000000-0005-0000-0000-000034360000}"/>
    <cellStyle name="Normal 4 2 23 3 2" xfId="8053" xr:uid="{00000000-0005-0000-0000-000035360000}"/>
    <cellStyle name="Normal 4 2 23 3 2 2" xfId="14246" xr:uid="{00000000-0005-0000-0000-000036360000}"/>
    <cellStyle name="Normal 4 2 23 3 2 3" xfId="20398" xr:uid="{00000000-0005-0000-0000-000037360000}"/>
    <cellStyle name="Normal 4 2 23 3 3" xfId="11180" xr:uid="{00000000-0005-0000-0000-000038360000}"/>
    <cellStyle name="Normal 4 2 23 3 4" xfId="17332" xr:uid="{00000000-0005-0000-0000-000039360000}"/>
    <cellStyle name="Normal 4 2 23 4" xfId="6518" xr:uid="{00000000-0005-0000-0000-00003A360000}"/>
    <cellStyle name="Normal 4 2 23 4 2" xfId="12712" xr:uid="{00000000-0005-0000-0000-00003B360000}"/>
    <cellStyle name="Normal 4 2 23 4 3" xfId="18864" xr:uid="{00000000-0005-0000-0000-00003C360000}"/>
    <cellStyle name="Normal 4 2 23 5" xfId="9646" xr:uid="{00000000-0005-0000-0000-00003D360000}"/>
    <cellStyle name="Normal 4 2 23 6" xfId="15798" xr:uid="{00000000-0005-0000-0000-00003E360000}"/>
    <cellStyle name="Normal 4 2 24" xfId="2869" xr:uid="{00000000-0005-0000-0000-00003F360000}"/>
    <cellStyle name="Normal 4 2 24 2" xfId="4112" xr:uid="{00000000-0005-0000-0000-000040360000}"/>
    <cellStyle name="Normal 4 2 24 2 2" xfId="5737" xr:uid="{00000000-0005-0000-0000-000041360000}"/>
    <cellStyle name="Normal 4 2 24 2 2 2" xfId="8823" xr:uid="{00000000-0005-0000-0000-000042360000}"/>
    <cellStyle name="Normal 4 2 24 2 2 2 2" xfId="15016" xr:uid="{00000000-0005-0000-0000-000043360000}"/>
    <cellStyle name="Normal 4 2 24 2 2 2 3" xfId="21168" xr:uid="{00000000-0005-0000-0000-000044360000}"/>
    <cellStyle name="Normal 4 2 24 2 2 3" xfId="11950" xr:uid="{00000000-0005-0000-0000-000045360000}"/>
    <cellStyle name="Normal 4 2 24 2 2 4" xfId="18102" xr:uid="{00000000-0005-0000-0000-000046360000}"/>
    <cellStyle name="Normal 4 2 24 2 3" xfId="7288" xr:uid="{00000000-0005-0000-0000-000047360000}"/>
    <cellStyle name="Normal 4 2 24 2 3 2" xfId="13482" xr:uid="{00000000-0005-0000-0000-000048360000}"/>
    <cellStyle name="Normal 4 2 24 2 3 3" xfId="19634" xr:uid="{00000000-0005-0000-0000-000049360000}"/>
    <cellStyle name="Normal 4 2 24 2 4" xfId="10416" xr:uid="{00000000-0005-0000-0000-00004A360000}"/>
    <cellStyle name="Normal 4 2 24 2 5" xfId="16568" xr:uid="{00000000-0005-0000-0000-00004B360000}"/>
    <cellStyle name="Normal 4 2 24 3" xfId="4954" xr:uid="{00000000-0005-0000-0000-00004C360000}"/>
    <cellStyle name="Normal 4 2 24 3 2" xfId="8054" xr:uid="{00000000-0005-0000-0000-00004D360000}"/>
    <cellStyle name="Normal 4 2 24 3 2 2" xfId="14247" xr:uid="{00000000-0005-0000-0000-00004E360000}"/>
    <cellStyle name="Normal 4 2 24 3 2 3" xfId="20399" xr:uid="{00000000-0005-0000-0000-00004F360000}"/>
    <cellStyle name="Normal 4 2 24 3 3" xfId="11181" xr:uid="{00000000-0005-0000-0000-000050360000}"/>
    <cellStyle name="Normal 4 2 24 3 4" xfId="17333" xr:uid="{00000000-0005-0000-0000-000051360000}"/>
    <cellStyle name="Normal 4 2 24 4" xfId="6519" xr:uid="{00000000-0005-0000-0000-000052360000}"/>
    <cellStyle name="Normal 4 2 24 4 2" xfId="12713" xr:uid="{00000000-0005-0000-0000-000053360000}"/>
    <cellStyle name="Normal 4 2 24 4 3" xfId="18865" xr:uid="{00000000-0005-0000-0000-000054360000}"/>
    <cellStyle name="Normal 4 2 24 5" xfId="9647" xr:uid="{00000000-0005-0000-0000-000055360000}"/>
    <cellStyle name="Normal 4 2 24 6" xfId="15799" xr:uid="{00000000-0005-0000-0000-000056360000}"/>
    <cellStyle name="Normal 4 2 25" xfId="2870" xr:uid="{00000000-0005-0000-0000-000057360000}"/>
    <cellStyle name="Normal 4 2 26" xfId="2871" xr:uid="{00000000-0005-0000-0000-000058360000}"/>
    <cellStyle name="Normal 4 2 26 2" xfId="2872" xr:uid="{00000000-0005-0000-0000-000059360000}"/>
    <cellStyle name="Normal 4 2 27" xfId="2873" xr:uid="{00000000-0005-0000-0000-00005A360000}"/>
    <cellStyle name="Normal 4 2 27 2" xfId="2874" xr:uid="{00000000-0005-0000-0000-00005B360000}"/>
    <cellStyle name="Normal 4 2 28" xfId="9173" xr:uid="{00000000-0005-0000-0000-00005C360000}"/>
    <cellStyle name="Normal 4 2 3" xfId="2875" xr:uid="{00000000-0005-0000-0000-00005D360000}"/>
    <cellStyle name="Normal 4 2 3 2" xfId="2876" xr:uid="{00000000-0005-0000-0000-00005E360000}"/>
    <cellStyle name="Normal 4 2 3 2 2" xfId="4114" xr:uid="{00000000-0005-0000-0000-00005F360000}"/>
    <cellStyle name="Normal 4 2 3 2 2 2" xfId="5739" xr:uid="{00000000-0005-0000-0000-000060360000}"/>
    <cellStyle name="Normal 4 2 3 2 2 2 2" xfId="8825" xr:uid="{00000000-0005-0000-0000-000061360000}"/>
    <cellStyle name="Normal 4 2 3 2 2 2 2 2" xfId="15018" xr:uid="{00000000-0005-0000-0000-000062360000}"/>
    <cellStyle name="Normal 4 2 3 2 2 2 2 3" xfId="21170" xr:uid="{00000000-0005-0000-0000-000063360000}"/>
    <cellStyle name="Normal 4 2 3 2 2 2 3" xfId="11952" xr:uid="{00000000-0005-0000-0000-000064360000}"/>
    <cellStyle name="Normal 4 2 3 2 2 2 4" xfId="18104" xr:uid="{00000000-0005-0000-0000-000065360000}"/>
    <cellStyle name="Normal 4 2 3 2 2 3" xfId="7290" xr:uid="{00000000-0005-0000-0000-000066360000}"/>
    <cellStyle name="Normal 4 2 3 2 2 3 2" xfId="13484" xr:uid="{00000000-0005-0000-0000-000067360000}"/>
    <cellStyle name="Normal 4 2 3 2 2 3 3" xfId="19636" xr:uid="{00000000-0005-0000-0000-000068360000}"/>
    <cellStyle name="Normal 4 2 3 2 2 4" xfId="10418" xr:uid="{00000000-0005-0000-0000-000069360000}"/>
    <cellStyle name="Normal 4 2 3 2 2 5" xfId="16570" xr:uid="{00000000-0005-0000-0000-00006A360000}"/>
    <cellStyle name="Normal 4 2 3 2 3" xfId="4956" xr:uid="{00000000-0005-0000-0000-00006B360000}"/>
    <cellStyle name="Normal 4 2 3 2 3 2" xfId="8056" xr:uid="{00000000-0005-0000-0000-00006C360000}"/>
    <cellStyle name="Normal 4 2 3 2 3 2 2" xfId="14249" xr:uid="{00000000-0005-0000-0000-00006D360000}"/>
    <cellStyle name="Normal 4 2 3 2 3 2 3" xfId="20401" xr:uid="{00000000-0005-0000-0000-00006E360000}"/>
    <cellStyle name="Normal 4 2 3 2 3 3" xfId="11183" xr:uid="{00000000-0005-0000-0000-00006F360000}"/>
    <cellStyle name="Normal 4 2 3 2 3 4" xfId="17335" xr:uid="{00000000-0005-0000-0000-000070360000}"/>
    <cellStyle name="Normal 4 2 3 2 4" xfId="6521" xr:uid="{00000000-0005-0000-0000-000071360000}"/>
    <cellStyle name="Normal 4 2 3 2 4 2" xfId="12715" xr:uid="{00000000-0005-0000-0000-000072360000}"/>
    <cellStyle name="Normal 4 2 3 2 4 3" xfId="18867" xr:uid="{00000000-0005-0000-0000-000073360000}"/>
    <cellStyle name="Normal 4 2 3 2 5" xfId="9649" xr:uid="{00000000-0005-0000-0000-000074360000}"/>
    <cellStyle name="Normal 4 2 3 2 6" xfId="15801" xr:uid="{00000000-0005-0000-0000-000075360000}"/>
    <cellStyle name="Normal 4 2 3 3" xfId="4113" xr:uid="{00000000-0005-0000-0000-000076360000}"/>
    <cellStyle name="Normal 4 2 3 3 2" xfId="5738" xr:uid="{00000000-0005-0000-0000-000077360000}"/>
    <cellStyle name="Normal 4 2 3 3 2 2" xfId="8824" xr:uid="{00000000-0005-0000-0000-000078360000}"/>
    <cellStyle name="Normal 4 2 3 3 2 2 2" xfId="15017" xr:uid="{00000000-0005-0000-0000-000079360000}"/>
    <cellStyle name="Normal 4 2 3 3 2 2 3" xfId="21169" xr:uid="{00000000-0005-0000-0000-00007A360000}"/>
    <cellStyle name="Normal 4 2 3 3 2 3" xfId="11951" xr:uid="{00000000-0005-0000-0000-00007B360000}"/>
    <cellStyle name="Normal 4 2 3 3 2 4" xfId="18103" xr:uid="{00000000-0005-0000-0000-00007C360000}"/>
    <cellStyle name="Normal 4 2 3 3 3" xfId="7289" xr:uid="{00000000-0005-0000-0000-00007D360000}"/>
    <cellStyle name="Normal 4 2 3 3 3 2" xfId="13483" xr:uid="{00000000-0005-0000-0000-00007E360000}"/>
    <cellStyle name="Normal 4 2 3 3 3 3" xfId="19635" xr:uid="{00000000-0005-0000-0000-00007F360000}"/>
    <cellStyle name="Normal 4 2 3 3 4" xfId="10417" xr:uid="{00000000-0005-0000-0000-000080360000}"/>
    <cellStyle name="Normal 4 2 3 3 5" xfId="16569" xr:uid="{00000000-0005-0000-0000-000081360000}"/>
    <cellStyle name="Normal 4 2 3 4" xfId="4955" xr:uid="{00000000-0005-0000-0000-000082360000}"/>
    <cellStyle name="Normal 4 2 3 4 2" xfId="8055" xr:uid="{00000000-0005-0000-0000-000083360000}"/>
    <cellStyle name="Normal 4 2 3 4 2 2" xfId="14248" xr:uid="{00000000-0005-0000-0000-000084360000}"/>
    <cellStyle name="Normal 4 2 3 4 2 3" xfId="20400" xr:uid="{00000000-0005-0000-0000-000085360000}"/>
    <cellStyle name="Normal 4 2 3 4 3" xfId="11182" xr:uid="{00000000-0005-0000-0000-000086360000}"/>
    <cellStyle name="Normal 4 2 3 4 4" xfId="17334" xr:uid="{00000000-0005-0000-0000-000087360000}"/>
    <cellStyle name="Normal 4 2 3 5" xfId="6520" xr:uid="{00000000-0005-0000-0000-000088360000}"/>
    <cellStyle name="Normal 4 2 3 5 2" xfId="12714" xr:uid="{00000000-0005-0000-0000-000089360000}"/>
    <cellStyle name="Normal 4 2 3 5 3" xfId="18866" xr:uid="{00000000-0005-0000-0000-00008A360000}"/>
    <cellStyle name="Normal 4 2 3 6" xfId="9648" xr:uid="{00000000-0005-0000-0000-00008B360000}"/>
    <cellStyle name="Normal 4 2 3 7" xfId="15800" xr:uid="{00000000-0005-0000-0000-00008C360000}"/>
    <cellStyle name="Normal 4 2 4" xfId="2877" xr:uid="{00000000-0005-0000-0000-00008D360000}"/>
    <cellStyle name="Normal 4 2 4 2" xfId="2878" xr:uid="{00000000-0005-0000-0000-00008E360000}"/>
    <cellStyle name="Normal 4 2 4 2 2" xfId="4116" xr:uid="{00000000-0005-0000-0000-00008F360000}"/>
    <cellStyle name="Normal 4 2 4 2 2 2" xfId="5741" xr:uid="{00000000-0005-0000-0000-000090360000}"/>
    <cellStyle name="Normal 4 2 4 2 2 2 2" xfId="8827" xr:uid="{00000000-0005-0000-0000-000091360000}"/>
    <cellStyle name="Normal 4 2 4 2 2 2 2 2" xfId="15020" xr:uid="{00000000-0005-0000-0000-000092360000}"/>
    <cellStyle name="Normal 4 2 4 2 2 2 2 3" xfId="21172" xr:uid="{00000000-0005-0000-0000-000093360000}"/>
    <cellStyle name="Normal 4 2 4 2 2 2 3" xfId="11954" xr:uid="{00000000-0005-0000-0000-000094360000}"/>
    <cellStyle name="Normal 4 2 4 2 2 2 4" xfId="18106" xr:uid="{00000000-0005-0000-0000-000095360000}"/>
    <cellStyle name="Normal 4 2 4 2 2 3" xfId="7292" xr:uid="{00000000-0005-0000-0000-000096360000}"/>
    <cellStyle name="Normal 4 2 4 2 2 3 2" xfId="13486" xr:uid="{00000000-0005-0000-0000-000097360000}"/>
    <cellStyle name="Normal 4 2 4 2 2 3 3" xfId="19638" xr:uid="{00000000-0005-0000-0000-000098360000}"/>
    <cellStyle name="Normal 4 2 4 2 2 4" xfId="10420" xr:uid="{00000000-0005-0000-0000-000099360000}"/>
    <cellStyle name="Normal 4 2 4 2 2 5" xfId="16572" xr:uid="{00000000-0005-0000-0000-00009A360000}"/>
    <cellStyle name="Normal 4 2 4 2 3" xfId="4958" xr:uid="{00000000-0005-0000-0000-00009B360000}"/>
    <cellStyle name="Normal 4 2 4 2 3 2" xfId="8058" xr:uid="{00000000-0005-0000-0000-00009C360000}"/>
    <cellStyle name="Normal 4 2 4 2 3 2 2" xfId="14251" xr:uid="{00000000-0005-0000-0000-00009D360000}"/>
    <cellStyle name="Normal 4 2 4 2 3 2 3" xfId="20403" xr:uid="{00000000-0005-0000-0000-00009E360000}"/>
    <cellStyle name="Normal 4 2 4 2 3 3" xfId="11185" xr:uid="{00000000-0005-0000-0000-00009F360000}"/>
    <cellStyle name="Normal 4 2 4 2 3 4" xfId="17337" xr:uid="{00000000-0005-0000-0000-0000A0360000}"/>
    <cellStyle name="Normal 4 2 4 2 4" xfId="6523" xr:uid="{00000000-0005-0000-0000-0000A1360000}"/>
    <cellStyle name="Normal 4 2 4 2 4 2" xfId="12717" xr:uid="{00000000-0005-0000-0000-0000A2360000}"/>
    <cellStyle name="Normal 4 2 4 2 4 3" xfId="18869" xr:uid="{00000000-0005-0000-0000-0000A3360000}"/>
    <cellStyle name="Normal 4 2 4 2 5" xfId="9651" xr:uid="{00000000-0005-0000-0000-0000A4360000}"/>
    <cellStyle name="Normal 4 2 4 2 6" xfId="15803" xr:uid="{00000000-0005-0000-0000-0000A5360000}"/>
    <cellStyle name="Normal 4 2 4 3" xfId="4115" xr:uid="{00000000-0005-0000-0000-0000A6360000}"/>
    <cellStyle name="Normal 4 2 4 3 2" xfId="5740" xr:uid="{00000000-0005-0000-0000-0000A7360000}"/>
    <cellStyle name="Normal 4 2 4 3 2 2" xfId="8826" xr:uid="{00000000-0005-0000-0000-0000A8360000}"/>
    <cellStyle name="Normal 4 2 4 3 2 2 2" xfId="15019" xr:uid="{00000000-0005-0000-0000-0000A9360000}"/>
    <cellStyle name="Normal 4 2 4 3 2 2 3" xfId="21171" xr:uid="{00000000-0005-0000-0000-0000AA360000}"/>
    <cellStyle name="Normal 4 2 4 3 2 3" xfId="11953" xr:uid="{00000000-0005-0000-0000-0000AB360000}"/>
    <cellStyle name="Normal 4 2 4 3 2 4" xfId="18105" xr:uid="{00000000-0005-0000-0000-0000AC360000}"/>
    <cellStyle name="Normal 4 2 4 3 3" xfId="7291" xr:uid="{00000000-0005-0000-0000-0000AD360000}"/>
    <cellStyle name="Normal 4 2 4 3 3 2" xfId="13485" xr:uid="{00000000-0005-0000-0000-0000AE360000}"/>
    <cellStyle name="Normal 4 2 4 3 3 3" xfId="19637" xr:uid="{00000000-0005-0000-0000-0000AF360000}"/>
    <cellStyle name="Normal 4 2 4 3 4" xfId="10419" xr:uid="{00000000-0005-0000-0000-0000B0360000}"/>
    <cellStyle name="Normal 4 2 4 3 5" xfId="16571" xr:uid="{00000000-0005-0000-0000-0000B1360000}"/>
    <cellStyle name="Normal 4 2 4 4" xfId="4957" xr:uid="{00000000-0005-0000-0000-0000B2360000}"/>
    <cellStyle name="Normal 4 2 4 4 2" xfId="8057" xr:uid="{00000000-0005-0000-0000-0000B3360000}"/>
    <cellStyle name="Normal 4 2 4 4 2 2" xfId="14250" xr:uid="{00000000-0005-0000-0000-0000B4360000}"/>
    <cellStyle name="Normal 4 2 4 4 2 3" xfId="20402" xr:uid="{00000000-0005-0000-0000-0000B5360000}"/>
    <cellStyle name="Normal 4 2 4 4 3" xfId="11184" xr:uid="{00000000-0005-0000-0000-0000B6360000}"/>
    <cellStyle name="Normal 4 2 4 4 4" xfId="17336" xr:uid="{00000000-0005-0000-0000-0000B7360000}"/>
    <cellStyle name="Normal 4 2 4 5" xfId="6522" xr:uid="{00000000-0005-0000-0000-0000B8360000}"/>
    <cellStyle name="Normal 4 2 4 5 2" xfId="12716" xr:uid="{00000000-0005-0000-0000-0000B9360000}"/>
    <cellStyle name="Normal 4 2 4 5 3" xfId="18868" xr:uid="{00000000-0005-0000-0000-0000BA360000}"/>
    <cellStyle name="Normal 4 2 4 6" xfId="9650" xr:uid="{00000000-0005-0000-0000-0000BB360000}"/>
    <cellStyle name="Normal 4 2 4 7" xfId="15802" xr:uid="{00000000-0005-0000-0000-0000BC360000}"/>
    <cellStyle name="Normal 4 2 5" xfId="2879" xr:uid="{00000000-0005-0000-0000-0000BD360000}"/>
    <cellStyle name="Normal 4 2 5 2" xfId="2880" xr:uid="{00000000-0005-0000-0000-0000BE360000}"/>
    <cellStyle name="Normal 4 2 5 2 2" xfId="4118" xr:uid="{00000000-0005-0000-0000-0000BF360000}"/>
    <cellStyle name="Normal 4 2 5 2 2 2" xfId="5743" xr:uid="{00000000-0005-0000-0000-0000C0360000}"/>
    <cellStyle name="Normal 4 2 5 2 2 2 2" xfId="8829" xr:uid="{00000000-0005-0000-0000-0000C1360000}"/>
    <cellStyle name="Normal 4 2 5 2 2 2 2 2" xfId="15022" xr:uid="{00000000-0005-0000-0000-0000C2360000}"/>
    <cellStyle name="Normal 4 2 5 2 2 2 2 3" xfId="21174" xr:uid="{00000000-0005-0000-0000-0000C3360000}"/>
    <cellStyle name="Normal 4 2 5 2 2 2 3" xfId="11956" xr:uid="{00000000-0005-0000-0000-0000C4360000}"/>
    <cellStyle name="Normal 4 2 5 2 2 2 4" xfId="18108" xr:uid="{00000000-0005-0000-0000-0000C5360000}"/>
    <cellStyle name="Normal 4 2 5 2 2 3" xfId="7294" xr:uid="{00000000-0005-0000-0000-0000C6360000}"/>
    <cellStyle name="Normal 4 2 5 2 2 3 2" xfId="13488" xr:uid="{00000000-0005-0000-0000-0000C7360000}"/>
    <cellStyle name="Normal 4 2 5 2 2 3 3" xfId="19640" xr:uid="{00000000-0005-0000-0000-0000C8360000}"/>
    <cellStyle name="Normal 4 2 5 2 2 4" xfId="10422" xr:uid="{00000000-0005-0000-0000-0000C9360000}"/>
    <cellStyle name="Normal 4 2 5 2 2 5" xfId="16574" xr:uid="{00000000-0005-0000-0000-0000CA360000}"/>
    <cellStyle name="Normal 4 2 5 2 3" xfId="4960" xr:uid="{00000000-0005-0000-0000-0000CB360000}"/>
    <cellStyle name="Normal 4 2 5 2 3 2" xfId="8060" xr:uid="{00000000-0005-0000-0000-0000CC360000}"/>
    <cellStyle name="Normal 4 2 5 2 3 2 2" xfId="14253" xr:uid="{00000000-0005-0000-0000-0000CD360000}"/>
    <cellStyle name="Normal 4 2 5 2 3 2 3" xfId="20405" xr:uid="{00000000-0005-0000-0000-0000CE360000}"/>
    <cellStyle name="Normal 4 2 5 2 3 3" xfId="11187" xr:uid="{00000000-0005-0000-0000-0000CF360000}"/>
    <cellStyle name="Normal 4 2 5 2 3 4" xfId="17339" xr:uid="{00000000-0005-0000-0000-0000D0360000}"/>
    <cellStyle name="Normal 4 2 5 2 4" xfId="6525" xr:uid="{00000000-0005-0000-0000-0000D1360000}"/>
    <cellStyle name="Normal 4 2 5 2 4 2" xfId="12719" xr:uid="{00000000-0005-0000-0000-0000D2360000}"/>
    <cellStyle name="Normal 4 2 5 2 4 3" xfId="18871" xr:uid="{00000000-0005-0000-0000-0000D3360000}"/>
    <cellStyle name="Normal 4 2 5 2 5" xfId="9653" xr:uid="{00000000-0005-0000-0000-0000D4360000}"/>
    <cellStyle name="Normal 4 2 5 2 6" xfId="15805" xr:uid="{00000000-0005-0000-0000-0000D5360000}"/>
    <cellStyle name="Normal 4 2 5 3" xfId="4117" xr:uid="{00000000-0005-0000-0000-0000D6360000}"/>
    <cellStyle name="Normal 4 2 5 3 2" xfId="5742" xr:uid="{00000000-0005-0000-0000-0000D7360000}"/>
    <cellStyle name="Normal 4 2 5 3 2 2" xfId="8828" xr:uid="{00000000-0005-0000-0000-0000D8360000}"/>
    <cellStyle name="Normal 4 2 5 3 2 2 2" xfId="15021" xr:uid="{00000000-0005-0000-0000-0000D9360000}"/>
    <cellStyle name="Normal 4 2 5 3 2 2 3" xfId="21173" xr:uid="{00000000-0005-0000-0000-0000DA360000}"/>
    <cellStyle name="Normal 4 2 5 3 2 3" xfId="11955" xr:uid="{00000000-0005-0000-0000-0000DB360000}"/>
    <cellStyle name="Normal 4 2 5 3 2 4" xfId="18107" xr:uid="{00000000-0005-0000-0000-0000DC360000}"/>
    <cellStyle name="Normal 4 2 5 3 3" xfId="7293" xr:uid="{00000000-0005-0000-0000-0000DD360000}"/>
    <cellStyle name="Normal 4 2 5 3 3 2" xfId="13487" xr:uid="{00000000-0005-0000-0000-0000DE360000}"/>
    <cellStyle name="Normal 4 2 5 3 3 3" xfId="19639" xr:uid="{00000000-0005-0000-0000-0000DF360000}"/>
    <cellStyle name="Normal 4 2 5 3 4" xfId="10421" xr:uid="{00000000-0005-0000-0000-0000E0360000}"/>
    <cellStyle name="Normal 4 2 5 3 5" xfId="16573" xr:uid="{00000000-0005-0000-0000-0000E1360000}"/>
    <cellStyle name="Normal 4 2 5 4" xfId="4959" xr:uid="{00000000-0005-0000-0000-0000E2360000}"/>
    <cellStyle name="Normal 4 2 5 4 2" xfId="8059" xr:uid="{00000000-0005-0000-0000-0000E3360000}"/>
    <cellStyle name="Normal 4 2 5 4 2 2" xfId="14252" xr:uid="{00000000-0005-0000-0000-0000E4360000}"/>
    <cellStyle name="Normal 4 2 5 4 2 3" xfId="20404" xr:uid="{00000000-0005-0000-0000-0000E5360000}"/>
    <cellStyle name="Normal 4 2 5 4 3" xfId="11186" xr:uid="{00000000-0005-0000-0000-0000E6360000}"/>
    <cellStyle name="Normal 4 2 5 4 4" xfId="17338" xr:uid="{00000000-0005-0000-0000-0000E7360000}"/>
    <cellStyle name="Normal 4 2 5 5" xfId="6524" xr:uid="{00000000-0005-0000-0000-0000E8360000}"/>
    <cellStyle name="Normal 4 2 5 5 2" xfId="12718" xr:uid="{00000000-0005-0000-0000-0000E9360000}"/>
    <cellStyle name="Normal 4 2 5 5 3" xfId="18870" xr:uid="{00000000-0005-0000-0000-0000EA360000}"/>
    <cellStyle name="Normal 4 2 5 6" xfId="9652" xr:uid="{00000000-0005-0000-0000-0000EB360000}"/>
    <cellStyle name="Normal 4 2 5 7" xfId="15804" xr:uid="{00000000-0005-0000-0000-0000EC360000}"/>
    <cellStyle name="Normal 4 2 6" xfId="2881" xr:uid="{00000000-0005-0000-0000-0000ED360000}"/>
    <cellStyle name="Normal 4 2 6 2" xfId="4119" xr:uid="{00000000-0005-0000-0000-0000EE360000}"/>
    <cellStyle name="Normal 4 2 6 2 2" xfId="5744" xr:uid="{00000000-0005-0000-0000-0000EF360000}"/>
    <cellStyle name="Normal 4 2 6 2 2 2" xfId="8830" xr:uid="{00000000-0005-0000-0000-0000F0360000}"/>
    <cellStyle name="Normal 4 2 6 2 2 2 2" xfId="15023" xr:uid="{00000000-0005-0000-0000-0000F1360000}"/>
    <cellStyle name="Normal 4 2 6 2 2 2 3" xfId="21175" xr:uid="{00000000-0005-0000-0000-0000F2360000}"/>
    <cellStyle name="Normal 4 2 6 2 2 3" xfId="11957" xr:uid="{00000000-0005-0000-0000-0000F3360000}"/>
    <cellStyle name="Normal 4 2 6 2 2 4" xfId="18109" xr:uid="{00000000-0005-0000-0000-0000F4360000}"/>
    <cellStyle name="Normal 4 2 6 2 3" xfId="7295" xr:uid="{00000000-0005-0000-0000-0000F5360000}"/>
    <cellStyle name="Normal 4 2 6 2 3 2" xfId="13489" xr:uid="{00000000-0005-0000-0000-0000F6360000}"/>
    <cellStyle name="Normal 4 2 6 2 3 3" xfId="19641" xr:uid="{00000000-0005-0000-0000-0000F7360000}"/>
    <cellStyle name="Normal 4 2 6 2 4" xfId="10423" xr:uid="{00000000-0005-0000-0000-0000F8360000}"/>
    <cellStyle name="Normal 4 2 6 2 5" xfId="16575" xr:uid="{00000000-0005-0000-0000-0000F9360000}"/>
    <cellStyle name="Normal 4 2 6 3" xfId="4961" xr:uid="{00000000-0005-0000-0000-0000FA360000}"/>
    <cellStyle name="Normal 4 2 6 3 2" xfId="8061" xr:uid="{00000000-0005-0000-0000-0000FB360000}"/>
    <cellStyle name="Normal 4 2 6 3 2 2" xfId="14254" xr:uid="{00000000-0005-0000-0000-0000FC360000}"/>
    <cellStyle name="Normal 4 2 6 3 2 3" xfId="20406" xr:uid="{00000000-0005-0000-0000-0000FD360000}"/>
    <cellStyle name="Normal 4 2 6 3 3" xfId="11188" xr:uid="{00000000-0005-0000-0000-0000FE360000}"/>
    <cellStyle name="Normal 4 2 6 3 4" xfId="17340" xr:uid="{00000000-0005-0000-0000-0000FF360000}"/>
    <cellStyle name="Normal 4 2 6 4" xfId="6526" xr:uid="{00000000-0005-0000-0000-000000370000}"/>
    <cellStyle name="Normal 4 2 6 4 2" xfId="12720" xr:uid="{00000000-0005-0000-0000-000001370000}"/>
    <cellStyle name="Normal 4 2 6 4 3" xfId="18872" xr:uid="{00000000-0005-0000-0000-000002370000}"/>
    <cellStyle name="Normal 4 2 6 5" xfId="9654" xr:uid="{00000000-0005-0000-0000-000003370000}"/>
    <cellStyle name="Normal 4 2 6 6" xfId="15806" xr:uid="{00000000-0005-0000-0000-000004370000}"/>
    <cellStyle name="Normal 4 2 7" xfId="2882" xr:uid="{00000000-0005-0000-0000-000005370000}"/>
    <cellStyle name="Normal 4 2 7 2" xfId="4120" xr:uid="{00000000-0005-0000-0000-000006370000}"/>
    <cellStyle name="Normal 4 2 7 2 2" xfId="5745" xr:uid="{00000000-0005-0000-0000-000007370000}"/>
    <cellStyle name="Normal 4 2 7 2 2 2" xfId="8831" xr:uid="{00000000-0005-0000-0000-000008370000}"/>
    <cellStyle name="Normal 4 2 7 2 2 2 2" xfId="15024" xr:uid="{00000000-0005-0000-0000-000009370000}"/>
    <cellStyle name="Normal 4 2 7 2 2 2 3" xfId="21176" xr:uid="{00000000-0005-0000-0000-00000A370000}"/>
    <cellStyle name="Normal 4 2 7 2 2 3" xfId="11958" xr:uid="{00000000-0005-0000-0000-00000B370000}"/>
    <cellStyle name="Normal 4 2 7 2 2 4" xfId="18110" xr:uid="{00000000-0005-0000-0000-00000C370000}"/>
    <cellStyle name="Normal 4 2 7 2 3" xfId="7296" xr:uid="{00000000-0005-0000-0000-00000D370000}"/>
    <cellStyle name="Normal 4 2 7 2 3 2" xfId="13490" xr:uid="{00000000-0005-0000-0000-00000E370000}"/>
    <cellStyle name="Normal 4 2 7 2 3 3" xfId="19642" xr:uid="{00000000-0005-0000-0000-00000F370000}"/>
    <cellStyle name="Normal 4 2 7 2 4" xfId="10424" xr:uid="{00000000-0005-0000-0000-000010370000}"/>
    <cellStyle name="Normal 4 2 7 2 5" xfId="16576" xr:uid="{00000000-0005-0000-0000-000011370000}"/>
    <cellStyle name="Normal 4 2 7 3" xfId="4962" xr:uid="{00000000-0005-0000-0000-000012370000}"/>
    <cellStyle name="Normal 4 2 7 3 2" xfId="8062" xr:uid="{00000000-0005-0000-0000-000013370000}"/>
    <cellStyle name="Normal 4 2 7 3 2 2" xfId="14255" xr:uid="{00000000-0005-0000-0000-000014370000}"/>
    <cellStyle name="Normal 4 2 7 3 2 3" xfId="20407" xr:uid="{00000000-0005-0000-0000-000015370000}"/>
    <cellStyle name="Normal 4 2 7 3 3" xfId="11189" xr:uid="{00000000-0005-0000-0000-000016370000}"/>
    <cellStyle name="Normal 4 2 7 3 4" xfId="17341" xr:uid="{00000000-0005-0000-0000-000017370000}"/>
    <cellStyle name="Normal 4 2 7 4" xfId="6527" xr:uid="{00000000-0005-0000-0000-000018370000}"/>
    <cellStyle name="Normal 4 2 7 4 2" xfId="12721" xr:uid="{00000000-0005-0000-0000-000019370000}"/>
    <cellStyle name="Normal 4 2 7 4 3" xfId="18873" xr:uid="{00000000-0005-0000-0000-00001A370000}"/>
    <cellStyle name="Normal 4 2 7 5" xfId="9655" xr:uid="{00000000-0005-0000-0000-00001B370000}"/>
    <cellStyle name="Normal 4 2 7 6" xfId="15807" xr:uid="{00000000-0005-0000-0000-00001C370000}"/>
    <cellStyle name="Normal 4 2 8" xfId="2883" xr:uid="{00000000-0005-0000-0000-00001D370000}"/>
    <cellStyle name="Normal 4 2 8 2" xfId="4121" xr:uid="{00000000-0005-0000-0000-00001E370000}"/>
    <cellStyle name="Normal 4 2 8 2 2" xfId="5746" xr:uid="{00000000-0005-0000-0000-00001F370000}"/>
    <cellStyle name="Normal 4 2 8 2 2 2" xfId="8832" xr:uid="{00000000-0005-0000-0000-000020370000}"/>
    <cellStyle name="Normal 4 2 8 2 2 2 2" xfId="15025" xr:uid="{00000000-0005-0000-0000-000021370000}"/>
    <cellStyle name="Normal 4 2 8 2 2 2 3" xfId="21177" xr:uid="{00000000-0005-0000-0000-000022370000}"/>
    <cellStyle name="Normal 4 2 8 2 2 3" xfId="11959" xr:uid="{00000000-0005-0000-0000-000023370000}"/>
    <cellStyle name="Normal 4 2 8 2 2 4" xfId="18111" xr:uid="{00000000-0005-0000-0000-000024370000}"/>
    <cellStyle name="Normal 4 2 8 2 3" xfId="7297" xr:uid="{00000000-0005-0000-0000-000025370000}"/>
    <cellStyle name="Normal 4 2 8 2 3 2" xfId="13491" xr:uid="{00000000-0005-0000-0000-000026370000}"/>
    <cellStyle name="Normal 4 2 8 2 3 3" xfId="19643" xr:uid="{00000000-0005-0000-0000-000027370000}"/>
    <cellStyle name="Normal 4 2 8 2 4" xfId="10425" xr:uid="{00000000-0005-0000-0000-000028370000}"/>
    <cellStyle name="Normal 4 2 8 2 5" xfId="16577" xr:uid="{00000000-0005-0000-0000-000029370000}"/>
    <cellStyle name="Normal 4 2 8 3" xfId="4963" xr:uid="{00000000-0005-0000-0000-00002A370000}"/>
    <cellStyle name="Normal 4 2 8 3 2" xfId="8063" xr:uid="{00000000-0005-0000-0000-00002B370000}"/>
    <cellStyle name="Normal 4 2 8 3 2 2" xfId="14256" xr:uid="{00000000-0005-0000-0000-00002C370000}"/>
    <cellStyle name="Normal 4 2 8 3 2 3" xfId="20408" xr:uid="{00000000-0005-0000-0000-00002D370000}"/>
    <cellStyle name="Normal 4 2 8 3 3" xfId="11190" xr:uid="{00000000-0005-0000-0000-00002E370000}"/>
    <cellStyle name="Normal 4 2 8 3 4" xfId="17342" xr:uid="{00000000-0005-0000-0000-00002F370000}"/>
    <cellStyle name="Normal 4 2 8 4" xfId="6528" xr:uid="{00000000-0005-0000-0000-000030370000}"/>
    <cellStyle name="Normal 4 2 8 4 2" xfId="12722" xr:uid="{00000000-0005-0000-0000-000031370000}"/>
    <cellStyle name="Normal 4 2 8 4 3" xfId="18874" xr:uid="{00000000-0005-0000-0000-000032370000}"/>
    <cellStyle name="Normal 4 2 8 5" xfId="9656" xr:uid="{00000000-0005-0000-0000-000033370000}"/>
    <cellStyle name="Normal 4 2 8 6" xfId="15808" xr:uid="{00000000-0005-0000-0000-000034370000}"/>
    <cellStyle name="Normal 4 2 9" xfId="2884" xr:uid="{00000000-0005-0000-0000-000035370000}"/>
    <cellStyle name="Normal 4 2 9 2" xfId="4122" xr:uid="{00000000-0005-0000-0000-000036370000}"/>
    <cellStyle name="Normal 4 2 9 2 2" xfId="5747" xr:uid="{00000000-0005-0000-0000-000037370000}"/>
    <cellStyle name="Normal 4 2 9 2 2 2" xfId="8833" xr:uid="{00000000-0005-0000-0000-000038370000}"/>
    <cellStyle name="Normal 4 2 9 2 2 2 2" xfId="15026" xr:uid="{00000000-0005-0000-0000-000039370000}"/>
    <cellStyle name="Normal 4 2 9 2 2 2 3" xfId="21178" xr:uid="{00000000-0005-0000-0000-00003A370000}"/>
    <cellStyle name="Normal 4 2 9 2 2 3" xfId="11960" xr:uid="{00000000-0005-0000-0000-00003B370000}"/>
    <cellStyle name="Normal 4 2 9 2 2 4" xfId="18112" xr:uid="{00000000-0005-0000-0000-00003C370000}"/>
    <cellStyle name="Normal 4 2 9 2 3" xfId="7298" xr:uid="{00000000-0005-0000-0000-00003D370000}"/>
    <cellStyle name="Normal 4 2 9 2 3 2" xfId="13492" xr:uid="{00000000-0005-0000-0000-00003E370000}"/>
    <cellStyle name="Normal 4 2 9 2 3 3" xfId="19644" xr:uid="{00000000-0005-0000-0000-00003F370000}"/>
    <cellStyle name="Normal 4 2 9 2 4" xfId="10426" xr:uid="{00000000-0005-0000-0000-000040370000}"/>
    <cellStyle name="Normal 4 2 9 2 5" xfId="16578" xr:uid="{00000000-0005-0000-0000-000041370000}"/>
    <cellStyle name="Normal 4 2 9 3" xfId="4964" xr:uid="{00000000-0005-0000-0000-000042370000}"/>
    <cellStyle name="Normal 4 2 9 3 2" xfId="8064" xr:uid="{00000000-0005-0000-0000-000043370000}"/>
    <cellStyle name="Normal 4 2 9 3 2 2" xfId="14257" xr:uid="{00000000-0005-0000-0000-000044370000}"/>
    <cellStyle name="Normal 4 2 9 3 2 3" xfId="20409" xr:uid="{00000000-0005-0000-0000-000045370000}"/>
    <cellStyle name="Normal 4 2 9 3 3" xfId="11191" xr:uid="{00000000-0005-0000-0000-000046370000}"/>
    <cellStyle name="Normal 4 2 9 3 4" xfId="17343" xr:uid="{00000000-0005-0000-0000-000047370000}"/>
    <cellStyle name="Normal 4 2 9 4" xfId="6529" xr:uid="{00000000-0005-0000-0000-000048370000}"/>
    <cellStyle name="Normal 4 2 9 4 2" xfId="12723" xr:uid="{00000000-0005-0000-0000-000049370000}"/>
    <cellStyle name="Normal 4 2 9 4 3" xfId="18875" xr:uid="{00000000-0005-0000-0000-00004A370000}"/>
    <cellStyle name="Normal 4 2 9 5" xfId="9657" xr:uid="{00000000-0005-0000-0000-00004B370000}"/>
    <cellStyle name="Normal 4 2 9 6" xfId="15809" xr:uid="{00000000-0005-0000-0000-00004C370000}"/>
    <cellStyle name="Normal 4 20" xfId="21729" xr:uid="{00000000-0005-0000-0000-00004D370000}"/>
    <cellStyle name="Normal 4 21" xfId="21730" xr:uid="{00000000-0005-0000-0000-00004E370000}"/>
    <cellStyle name="Normal 4 22" xfId="21731" xr:uid="{00000000-0005-0000-0000-00004F370000}"/>
    <cellStyle name="Normal 4 23" xfId="21732" xr:uid="{00000000-0005-0000-0000-000050370000}"/>
    <cellStyle name="Normal 4 24" xfId="21733" xr:uid="{00000000-0005-0000-0000-000051370000}"/>
    <cellStyle name="Normal 4 25" xfId="21734" xr:uid="{00000000-0005-0000-0000-000052370000}"/>
    <cellStyle name="Normal 4 26" xfId="21735" xr:uid="{00000000-0005-0000-0000-000053370000}"/>
    <cellStyle name="Normal 4 27" xfId="21736" xr:uid="{00000000-0005-0000-0000-000054370000}"/>
    <cellStyle name="Normal 4 28" xfId="21737" xr:uid="{00000000-0005-0000-0000-000055370000}"/>
    <cellStyle name="Normal 4 29" xfId="21738" xr:uid="{00000000-0005-0000-0000-000056370000}"/>
    <cellStyle name="Normal 4 3" xfId="2885" xr:uid="{00000000-0005-0000-0000-000057370000}"/>
    <cellStyle name="Normal 4 3 10" xfId="9658" xr:uid="{00000000-0005-0000-0000-000058370000}"/>
    <cellStyle name="Normal 4 3 11" xfId="15810" xr:uid="{00000000-0005-0000-0000-000059370000}"/>
    <cellStyle name="Normal 4 3 2" xfId="2886" xr:uid="{00000000-0005-0000-0000-00005A370000}"/>
    <cellStyle name="Normal 4 3 2 10" xfId="15811" xr:uid="{00000000-0005-0000-0000-00005B370000}"/>
    <cellStyle name="Normal 4 3 2 2" xfId="2887" xr:uid="{00000000-0005-0000-0000-00005C370000}"/>
    <cellStyle name="Normal 4 3 2 2 2" xfId="2888" xr:uid="{00000000-0005-0000-0000-00005D370000}"/>
    <cellStyle name="Normal 4 3 2 2 2 2" xfId="2889" xr:uid="{00000000-0005-0000-0000-00005E370000}"/>
    <cellStyle name="Normal 4 3 2 2 2 2 2" xfId="4127" xr:uid="{00000000-0005-0000-0000-00005F370000}"/>
    <cellStyle name="Normal 4 3 2 2 2 2 2 2" xfId="5752" xr:uid="{00000000-0005-0000-0000-000060370000}"/>
    <cellStyle name="Normal 4 3 2 2 2 2 2 2 2" xfId="8838" xr:uid="{00000000-0005-0000-0000-000061370000}"/>
    <cellStyle name="Normal 4 3 2 2 2 2 2 2 2 2" xfId="15031" xr:uid="{00000000-0005-0000-0000-000062370000}"/>
    <cellStyle name="Normal 4 3 2 2 2 2 2 2 2 3" xfId="21183" xr:uid="{00000000-0005-0000-0000-000063370000}"/>
    <cellStyle name="Normal 4 3 2 2 2 2 2 2 3" xfId="11965" xr:uid="{00000000-0005-0000-0000-000064370000}"/>
    <cellStyle name="Normal 4 3 2 2 2 2 2 2 4" xfId="18117" xr:uid="{00000000-0005-0000-0000-000065370000}"/>
    <cellStyle name="Normal 4 3 2 2 2 2 2 3" xfId="7303" xr:uid="{00000000-0005-0000-0000-000066370000}"/>
    <cellStyle name="Normal 4 3 2 2 2 2 2 3 2" xfId="13497" xr:uid="{00000000-0005-0000-0000-000067370000}"/>
    <cellStyle name="Normal 4 3 2 2 2 2 2 3 3" xfId="19649" xr:uid="{00000000-0005-0000-0000-000068370000}"/>
    <cellStyle name="Normal 4 3 2 2 2 2 2 4" xfId="10431" xr:uid="{00000000-0005-0000-0000-000069370000}"/>
    <cellStyle name="Normal 4 3 2 2 2 2 2 5" xfId="16583" xr:uid="{00000000-0005-0000-0000-00006A370000}"/>
    <cellStyle name="Normal 4 3 2 2 2 2 3" xfId="4969" xr:uid="{00000000-0005-0000-0000-00006B370000}"/>
    <cellStyle name="Normal 4 3 2 2 2 2 3 2" xfId="8069" xr:uid="{00000000-0005-0000-0000-00006C370000}"/>
    <cellStyle name="Normal 4 3 2 2 2 2 3 2 2" xfId="14262" xr:uid="{00000000-0005-0000-0000-00006D370000}"/>
    <cellStyle name="Normal 4 3 2 2 2 2 3 2 3" xfId="20414" xr:uid="{00000000-0005-0000-0000-00006E370000}"/>
    <cellStyle name="Normal 4 3 2 2 2 2 3 3" xfId="11196" xr:uid="{00000000-0005-0000-0000-00006F370000}"/>
    <cellStyle name="Normal 4 3 2 2 2 2 3 4" xfId="17348" xr:uid="{00000000-0005-0000-0000-000070370000}"/>
    <cellStyle name="Normal 4 3 2 2 2 2 4" xfId="6534" xr:uid="{00000000-0005-0000-0000-000071370000}"/>
    <cellStyle name="Normal 4 3 2 2 2 2 4 2" xfId="12728" xr:uid="{00000000-0005-0000-0000-000072370000}"/>
    <cellStyle name="Normal 4 3 2 2 2 2 4 3" xfId="18880" xr:uid="{00000000-0005-0000-0000-000073370000}"/>
    <cellStyle name="Normal 4 3 2 2 2 2 5" xfId="9662" xr:uid="{00000000-0005-0000-0000-000074370000}"/>
    <cellStyle name="Normal 4 3 2 2 2 2 6" xfId="15814" xr:uid="{00000000-0005-0000-0000-000075370000}"/>
    <cellStyle name="Normal 4 3 2 2 2 3" xfId="4126" xr:uid="{00000000-0005-0000-0000-000076370000}"/>
    <cellStyle name="Normal 4 3 2 2 2 3 2" xfId="5751" xr:uid="{00000000-0005-0000-0000-000077370000}"/>
    <cellStyle name="Normal 4 3 2 2 2 3 2 2" xfId="8837" xr:uid="{00000000-0005-0000-0000-000078370000}"/>
    <cellStyle name="Normal 4 3 2 2 2 3 2 2 2" xfId="15030" xr:uid="{00000000-0005-0000-0000-000079370000}"/>
    <cellStyle name="Normal 4 3 2 2 2 3 2 2 3" xfId="21182" xr:uid="{00000000-0005-0000-0000-00007A370000}"/>
    <cellStyle name="Normal 4 3 2 2 2 3 2 3" xfId="11964" xr:uid="{00000000-0005-0000-0000-00007B370000}"/>
    <cellStyle name="Normal 4 3 2 2 2 3 2 4" xfId="18116" xr:uid="{00000000-0005-0000-0000-00007C370000}"/>
    <cellStyle name="Normal 4 3 2 2 2 3 3" xfId="7302" xr:uid="{00000000-0005-0000-0000-00007D370000}"/>
    <cellStyle name="Normal 4 3 2 2 2 3 3 2" xfId="13496" xr:uid="{00000000-0005-0000-0000-00007E370000}"/>
    <cellStyle name="Normal 4 3 2 2 2 3 3 3" xfId="19648" xr:uid="{00000000-0005-0000-0000-00007F370000}"/>
    <cellStyle name="Normal 4 3 2 2 2 3 4" xfId="10430" xr:uid="{00000000-0005-0000-0000-000080370000}"/>
    <cellStyle name="Normal 4 3 2 2 2 3 5" xfId="16582" xr:uid="{00000000-0005-0000-0000-000081370000}"/>
    <cellStyle name="Normal 4 3 2 2 2 4" xfId="4968" xr:uid="{00000000-0005-0000-0000-000082370000}"/>
    <cellStyle name="Normal 4 3 2 2 2 4 2" xfId="8068" xr:uid="{00000000-0005-0000-0000-000083370000}"/>
    <cellStyle name="Normal 4 3 2 2 2 4 2 2" xfId="14261" xr:uid="{00000000-0005-0000-0000-000084370000}"/>
    <cellStyle name="Normal 4 3 2 2 2 4 2 3" xfId="20413" xr:uid="{00000000-0005-0000-0000-000085370000}"/>
    <cellStyle name="Normal 4 3 2 2 2 4 3" xfId="11195" xr:uid="{00000000-0005-0000-0000-000086370000}"/>
    <cellStyle name="Normal 4 3 2 2 2 4 4" xfId="17347" xr:uid="{00000000-0005-0000-0000-000087370000}"/>
    <cellStyle name="Normal 4 3 2 2 2 5" xfId="6533" xr:uid="{00000000-0005-0000-0000-000088370000}"/>
    <cellStyle name="Normal 4 3 2 2 2 5 2" xfId="12727" xr:uid="{00000000-0005-0000-0000-000089370000}"/>
    <cellStyle name="Normal 4 3 2 2 2 5 3" xfId="18879" xr:uid="{00000000-0005-0000-0000-00008A370000}"/>
    <cellStyle name="Normal 4 3 2 2 2 6" xfId="9661" xr:uid="{00000000-0005-0000-0000-00008B370000}"/>
    <cellStyle name="Normal 4 3 2 2 2 7" xfId="15813" xr:uid="{00000000-0005-0000-0000-00008C370000}"/>
    <cellStyle name="Normal 4 3 2 2 3" xfId="2890" xr:uid="{00000000-0005-0000-0000-00008D370000}"/>
    <cellStyle name="Normal 4 3 2 2 3 2" xfId="2891" xr:uid="{00000000-0005-0000-0000-00008E370000}"/>
    <cellStyle name="Normal 4 3 2 2 3 2 2" xfId="4129" xr:uid="{00000000-0005-0000-0000-00008F370000}"/>
    <cellStyle name="Normal 4 3 2 2 3 2 2 2" xfId="5754" xr:uid="{00000000-0005-0000-0000-000090370000}"/>
    <cellStyle name="Normal 4 3 2 2 3 2 2 2 2" xfId="8840" xr:uid="{00000000-0005-0000-0000-000091370000}"/>
    <cellStyle name="Normal 4 3 2 2 3 2 2 2 2 2" xfId="15033" xr:uid="{00000000-0005-0000-0000-000092370000}"/>
    <cellStyle name="Normal 4 3 2 2 3 2 2 2 2 3" xfId="21185" xr:uid="{00000000-0005-0000-0000-000093370000}"/>
    <cellStyle name="Normal 4 3 2 2 3 2 2 2 3" xfId="11967" xr:uid="{00000000-0005-0000-0000-000094370000}"/>
    <cellStyle name="Normal 4 3 2 2 3 2 2 2 4" xfId="18119" xr:uid="{00000000-0005-0000-0000-000095370000}"/>
    <cellStyle name="Normal 4 3 2 2 3 2 2 3" xfId="7305" xr:uid="{00000000-0005-0000-0000-000096370000}"/>
    <cellStyle name="Normal 4 3 2 2 3 2 2 3 2" xfId="13499" xr:uid="{00000000-0005-0000-0000-000097370000}"/>
    <cellStyle name="Normal 4 3 2 2 3 2 2 3 3" xfId="19651" xr:uid="{00000000-0005-0000-0000-000098370000}"/>
    <cellStyle name="Normal 4 3 2 2 3 2 2 4" xfId="10433" xr:uid="{00000000-0005-0000-0000-000099370000}"/>
    <cellStyle name="Normal 4 3 2 2 3 2 2 5" xfId="16585" xr:uid="{00000000-0005-0000-0000-00009A370000}"/>
    <cellStyle name="Normal 4 3 2 2 3 2 3" xfId="4971" xr:uid="{00000000-0005-0000-0000-00009B370000}"/>
    <cellStyle name="Normal 4 3 2 2 3 2 3 2" xfId="8071" xr:uid="{00000000-0005-0000-0000-00009C370000}"/>
    <cellStyle name="Normal 4 3 2 2 3 2 3 2 2" xfId="14264" xr:uid="{00000000-0005-0000-0000-00009D370000}"/>
    <cellStyle name="Normal 4 3 2 2 3 2 3 2 3" xfId="20416" xr:uid="{00000000-0005-0000-0000-00009E370000}"/>
    <cellStyle name="Normal 4 3 2 2 3 2 3 3" xfId="11198" xr:uid="{00000000-0005-0000-0000-00009F370000}"/>
    <cellStyle name="Normal 4 3 2 2 3 2 3 4" xfId="17350" xr:uid="{00000000-0005-0000-0000-0000A0370000}"/>
    <cellStyle name="Normal 4 3 2 2 3 2 4" xfId="6536" xr:uid="{00000000-0005-0000-0000-0000A1370000}"/>
    <cellStyle name="Normal 4 3 2 2 3 2 4 2" xfId="12730" xr:uid="{00000000-0005-0000-0000-0000A2370000}"/>
    <cellStyle name="Normal 4 3 2 2 3 2 4 3" xfId="18882" xr:uid="{00000000-0005-0000-0000-0000A3370000}"/>
    <cellStyle name="Normal 4 3 2 2 3 2 5" xfId="9664" xr:uid="{00000000-0005-0000-0000-0000A4370000}"/>
    <cellStyle name="Normal 4 3 2 2 3 2 6" xfId="15816" xr:uid="{00000000-0005-0000-0000-0000A5370000}"/>
    <cellStyle name="Normal 4 3 2 2 3 3" xfId="4128" xr:uid="{00000000-0005-0000-0000-0000A6370000}"/>
    <cellStyle name="Normal 4 3 2 2 3 3 2" xfId="5753" xr:uid="{00000000-0005-0000-0000-0000A7370000}"/>
    <cellStyle name="Normal 4 3 2 2 3 3 2 2" xfId="8839" xr:uid="{00000000-0005-0000-0000-0000A8370000}"/>
    <cellStyle name="Normal 4 3 2 2 3 3 2 2 2" xfId="15032" xr:uid="{00000000-0005-0000-0000-0000A9370000}"/>
    <cellStyle name="Normal 4 3 2 2 3 3 2 2 3" xfId="21184" xr:uid="{00000000-0005-0000-0000-0000AA370000}"/>
    <cellStyle name="Normal 4 3 2 2 3 3 2 3" xfId="11966" xr:uid="{00000000-0005-0000-0000-0000AB370000}"/>
    <cellStyle name="Normal 4 3 2 2 3 3 2 4" xfId="18118" xr:uid="{00000000-0005-0000-0000-0000AC370000}"/>
    <cellStyle name="Normal 4 3 2 2 3 3 3" xfId="7304" xr:uid="{00000000-0005-0000-0000-0000AD370000}"/>
    <cellStyle name="Normal 4 3 2 2 3 3 3 2" xfId="13498" xr:uid="{00000000-0005-0000-0000-0000AE370000}"/>
    <cellStyle name="Normal 4 3 2 2 3 3 3 3" xfId="19650" xr:uid="{00000000-0005-0000-0000-0000AF370000}"/>
    <cellStyle name="Normal 4 3 2 2 3 3 4" xfId="10432" xr:uid="{00000000-0005-0000-0000-0000B0370000}"/>
    <cellStyle name="Normal 4 3 2 2 3 3 5" xfId="16584" xr:uid="{00000000-0005-0000-0000-0000B1370000}"/>
    <cellStyle name="Normal 4 3 2 2 3 4" xfId="4970" xr:uid="{00000000-0005-0000-0000-0000B2370000}"/>
    <cellStyle name="Normal 4 3 2 2 3 4 2" xfId="8070" xr:uid="{00000000-0005-0000-0000-0000B3370000}"/>
    <cellStyle name="Normal 4 3 2 2 3 4 2 2" xfId="14263" xr:uid="{00000000-0005-0000-0000-0000B4370000}"/>
    <cellStyle name="Normal 4 3 2 2 3 4 2 3" xfId="20415" xr:uid="{00000000-0005-0000-0000-0000B5370000}"/>
    <cellStyle name="Normal 4 3 2 2 3 4 3" xfId="11197" xr:uid="{00000000-0005-0000-0000-0000B6370000}"/>
    <cellStyle name="Normal 4 3 2 2 3 4 4" xfId="17349" xr:uid="{00000000-0005-0000-0000-0000B7370000}"/>
    <cellStyle name="Normal 4 3 2 2 3 5" xfId="6535" xr:uid="{00000000-0005-0000-0000-0000B8370000}"/>
    <cellStyle name="Normal 4 3 2 2 3 5 2" xfId="12729" xr:uid="{00000000-0005-0000-0000-0000B9370000}"/>
    <cellStyle name="Normal 4 3 2 2 3 5 3" xfId="18881" xr:uid="{00000000-0005-0000-0000-0000BA370000}"/>
    <cellStyle name="Normal 4 3 2 2 3 6" xfId="9663" xr:uid="{00000000-0005-0000-0000-0000BB370000}"/>
    <cellStyle name="Normal 4 3 2 2 3 7" xfId="15815" xr:uid="{00000000-0005-0000-0000-0000BC370000}"/>
    <cellStyle name="Normal 4 3 2 2 4" xfId="2892" xr:uid="{00000000-0005-0000-0000-0000BD370000}"/>
    <cellStyle name="Normal 4 3 2 2 4 2" xfId="4130" xr:uid="{00000000-0005-0000-0000-0000BE370000}"/>
    <cellStyle name="Normal 4 3 2 2 4 2 2" xfId="5755" xr:uid="{00000000-0005-0000-0000-0000BF370000}"/>
    <cellStyle name="Normal 4 3 2 2 4 2 2 2" xfId="8841" xr:uid="{00000000-0005-0000-0000-0000C0370000}"/>
    <cellStyle name="Normal 4 3 2 2 4 2 2 2 2" xfId="15034" xr:uid="{00000000-0005-0000-0000-0000C1370000}"/>
    <cellStyle name="Normal 4 3 2 2 4 2 2 2 3" xfId="21186" xr:uid="{00000000-0005-0000-0000-0000C2370000}"/>
    <cellStyle name="Normal 4 3 2 2 4 2 2 3" xfId="11968" xr:uid="{00000000-0005-0000-0000-0000C3370000}"/>
    <cellStyle name="Normal 4 3 2 2 4 2 2 4" xfId="18120" xr:uid="{00000000-0005-0000-0000-0000C4370000}"/>
    <cellStyle name="Normal 4 3 2 2 4 2 3" xfId="7306" xr:uid="{00000000-0005-0000-0000-0000C5370000}"/>
    <cellStyle name="Normal 4 3 2 2 4 2 3 2" xfId="13500" xr:uid="{00000000-0005-0000-0000-0000C6370000}"/>
    <cellStyle name="Normal 4 3 2 2 4 2 3 3" xfId="19652" xr:uid="{00000000-0005-0000-0000-0000C7370000}"/>
    <cellStyle name="Normal 4 3 2 2 4 2 4" xfId="10434" xr:uid="{00000000-0005-0000-0000-0000C8370000}"/>
    <cellStyle name="Normal 4 3 2 2 4 2 5" xfId="16586" xr:uid="{00000000-0005-0000-0000-0000C9370000}"/>
    <cellStyle name="Normal 4 3 2 2 4 3" xfId="4972" xr:uid="{00000000-0005-0000-0000-0000CA370000}"/>
    <cellStyle name="Normal 4 3 2 2 4 3 2" xfId="8072" xr:uid="{00000000-0005-0000-0000-0000CB370000}"/>
    <cellStyle name="Normal 4 3 2 2 4 3 2 2" xfId="14265" xr:uid="{00000000-0005-0000-0000-0000CC370000}"/>
    <cellStyle name="Normal 4 3 2 2 4 3 2 3" xfId="20417" xr:uid="{00000000-0005-0000-0000-0000CD370000}"/>
    <cellStyle name="Normal 4 3 2 2 4 3 3" xfId="11199" xr:uid="{00000000-0005-0000-0000-0000CE370000}"/>
    <cellStyle name="Normal 4 3 2 2 4 3 4" xfId="17351" xr:uid="{00000000-0005-0000-0000-0000CF370000}"/>
    <cellStyle name="Normal 4 3 2 2 4 4" xfId="6537" xr:uid="{00000000-0005-0000-0000-0000D0370000}"/>
    <cellStyle name="Normal 4 3 2 2 4 4 2" xfId="12731" xr:uid="{00000000-0005-0000-0000-0000D1370000}"/>
    <cellStyle name="Normal 4 3 2 2 4 4 3" xfId="18883" xr:uid="{00000000-0005-0000-0000-0000D2370000}"/>
    <cellStyle name="Normal 4 3 2 2 4 5" xfId="9665" xr:uid="{00000000-0005-0000-0000-0000D3370000}"/>
    <cellStyle name="Normal 4 3 2 2 4 6" xfId="15817" xr:uid="{00000000-0005-0000-0000-0000D4370000}"/>
    <cellStyle name="Normal 4 3 2 2 5" xfId="4125" xr:uid="{00000000-0005-0000-0000-0000D5370000}"/>
    <cellStyle name="Normal 4 3 2 2 5 2" xfId="5750" xr:uid="{00000000-0005-0000-0000-0000D6370000}"/>
    <cellStyle name="Normal 4 3 2 2 5 2 2" xfId="8836" xr:uid="{00000000-0005-0000-0000-0000D7370000}"/>
    <cellStyle name="Normal 4 3 2 2 5 2 2 2" xfId="15029" xr:uid="{00000000-0005-0000-0000-0000D8370000}"/>
    <cellStyle name="Normal 4 3 2 2 5 2 2 3" xfId="21181" xr:uid="{00000000-0005-0000-0000-0000D9370000}"/>
    <cellStyle name="Normal 4 3 2 2 5 2 3" xfId="11963" xr:uid="{00000000-0005-0000-0000-0000DA370000}"/>
    <cellStyle name="Normal 4 3 2 2 5 2 4" xfId="18115" xr:uid="{00000000-0005-0000-0000-0000DB370000}"/>
    <cellStyle name="Normal 4 3 2 2 5 3" xfId="7301" xr:uid="{00000000-0005-0000-0000-0000DC370000}"/>
    <cellStyle name="Normal 4 3 2 2 5 3 2" xfId="13495" xr:uid="{00000000-0005-0000-0000-0000DD370000}"/>
    <cellStyle name="Normal 4 3 2 2 5 3 3" xfId="19647" xr:uid="{00000000-0005-0000-0000-0000DE370000}"/>
    <cellStyle name="Normal 4 3 2 2 5 4" xfId="10429" xr:uid="{00000000-0005-0000-0000-0000DF370000}"/>
    <cellStyle name="Normal 4 3 2 2 5 5" xfId="16581" xr:uid="{00000000-0005-0000-0000-0000E0370000}"/>
    <cellStyle name="Normal 4 3 2 2 6" xfId="4967" xr:uid="{00000000-0005-0000-0000-0000E1370000}"/>
    <cellStyle name="Normal 4 3 2 2 6 2" xfId="8067" xr:uid="{00000000-0005-0000-0000-0000E2370000}"/>
    <cellStyle name="Normal 4 3 2 2 6 2 2" xfId="14260" xr:uid="{00000000-0005-0000-0000-0000E3370000}"/>
    <cellStyle name="Normal 4 3 2 2 6 2 3" xfId="20412" xr:uid="{00000000-0005-0000-0000-0000E4370000}"/>
    <cellStyle name="Normal 4 3 2 2 6 3" xfId="11194" xr:uid="{00000000-0005-0000-0000-0000E5370000}"/>
    <cellStyle name="Normal 4 3 2 2 6 4" xfId="17346" xr:uid="{00000000-0005-0000-0000-0000E6370000}"/>
    <cellStyle name="Normal 4 3 2 2 7" xfId="6532" xr:uid="{00000000-0005-0000-0000-0000E7370000}"/>
    <cellStyle name="Normal 4 3 2 2 7 2" xfId="12726" xr:uid="{00000000-0005-0000-0000-0000E8370000}"/>
    <cellStyle name="Normal 4 3 2 2 7 3" xfId="18878" xr:uid="{00000000-0005-0000-0000-0000E9370000}"/>
    <cellStyle name="Normal 4 3 2 2 8" xfId="9660" xr:uid="{00000000-0005-0000-0000-0000EA370000}"/>
    <cellStyle name="Normal 4 3 2 2 9" xfId="15812" xr:uid="{00000000-0005-0000-0000-0000EB370000}"/>
    <cellStyle name="Normal 4 3 2 3" xfId="2893" xr:uid="{00000000-0005-0000-0000-0000EC370000}"/>
    <cellStyle name="Normal 4 3 2 3 2" xfId="2894" xr:uid="{00000000-0005-0000-0000-0000ED370000}"/>
    <cellStyle name="Normal 4 3 2 3 2 2" xfId="4132" xr:uid="{00000000-0005-0000-0000-0000EE370000}"/>
    <cellStyle name="Normal 4 3 2 3 2 2 2" xfId="5757" xr:uid="{00000000-0005-0000-0000-0000EF370000}"/>
    <cellStyle name="Normal 4 3 2 3 2 2 2 2" xfId="8843" xr:uid="{00000000-0005-0000-0000-0000F0370000}"/>
    <cellStyle name="Normal 4 3 2 3 2 2 2 2 2" xfId="15036" xr:uid="{00000000-0005-0000-0000-0000F1370000}"/>
    <cellStyle name="Normal 4 3 2 3 2 2 2 2 3" xfId="21188" xr:uid="{00000000-0005-0000-0000-0000F2370000}"/>
    <cellStyle name="Normal 4 3 2 3 2 2 2 3" xfId="11970" xr:uid="{00000000-0005-0000-0000-0000F3370000}"/>
    <cellStyle name="Normal 4 3 2 3 2 2 2 4" xfId="18122" xr:uid="{00000000-0005-0000-0000-0000F4370000}"/>
    <cellStyle name="Normal 4 3 2 3 2 2 3" xfId="7308" xr:uid="{00000000-0005-0000-0000-0000F5370000}"/>
    <cellStyle name="Normal 4 3 2 3 2 2 3 2" xfId="13502" xr:uid="{00000000-0005-0000-0000-0000F6370000}"/>
    <cellStyle name="Normal 4 3 2 3 2 2 3 3" xfId="19654" xr:uid="{00000000-0005-0000-0000-0000F7370000}"/>
    <cellStyle name="Normal 4 3 2 3 2 2 4" xfId="10436" xr:uid="{00000000-0005-0000-0000-0000F8370000}"/>
    <cellStyle name="Normal 4 3 2 3 2 2 5" xfId="16588" xr:uid="{00000000-0005-0000-0000-0000F9370000}"/>
    <cellStyle name="Normal 4 3 2 3 2 3" xfId="4974" xr:uid="{00000000-0005-0000-0000-0000FA370000}"/>
    <cellStyle name="Normal 4 3 2 3 2 3 2" xfId="8074" xr:uid="{00000000-0005-0000-0000-0000FB370000}"/>
    <cellStyle name="Normal 4 3 2 3 2 3 2 2" xfId="14267" xr:uid="{00000000-0005-0000-0000-0000FC370000}"/>
    <cellStyle name="Normal 4 3 2 3 2 3 2 3" xfId="20419" xr:uid="{00000000-0005-0000-0000-0000FD370000}"/>
    <cellStyle name="Normal 4 3 2 3 2 3 3" xfId="11201" xr:uid="{00000000-0005-0000-0000-0000FE370000}"/>
    <cellStyle name="Normal 4 3 2 3 2 3 4" xfId="17353" xr:uid="{00000000-0005-0000-0000-0000FF370000}"/>
    <cellStyle name="Normal 4 3 2 3 2 4" xfId="6539" xr:uid="{00000000-0005-0000-0000-000000380000}"/>
    <cellStyle name="Normal 4 3 2 3 2 4 2" xfId="12733" xr:uid="{00000000-0005-0000-0000-000001380000}"/>
    <cellStyle name="Normal 4 3 2 3 2 4 3" xfId="18885" xr:uid="{00000000-0005-0000-0000-000002380000}"/>
    <cellStyle name="Normal 4 3 2 3 2 5" xfId="9667" xr:uid="{00000000-0005-0000-0000-000003380000}"/>
    <cellStyle name="Normal 4 3 2 3 2 6" xfId="15819" xr:uid="{00000000-0005-0000-0000-000004380000}"/>
    <cellStyle name="Normal 4 3 2 3 3" xfId="4131" xr:uid="{00000000-0005-0000-0000-000005380000}"/>
    <cellStyle name="Normal 4 3 2 3 3 2" xfId="5756" xr:uid="{00000000-0005-0000-0000-000006380000}"/>
    <cellStyle name="Normal 4 3 2 3 3 2 2" xfId="8842" xr:uid="{00000000-0005-0000-0000-000007380000}"/>
    <cellStyle name="Normal 4 3 2 3 3 2 2 2" xfId="15035" xr:uid="{00000000-0005-0000-0000-000008380000}"/>
    <cellStyle name="Normal 4 3 2 3 3 2 2 3" xfId="21187" xr:uid="{00000000-0005-0000-0000-000009380000}"/>
    <cellStyle name="Normal 4 3 2 3 3 2 3" xfId="11969" xr:uid="{00000000-0005-0000-0000-00000A380000}"/>
    <cellStyle name="Normal 4 3 2 3 3 2 4" xfId="18121" xr:uid="{00000000-0005-0000-0000-00000B380000}"/>
    <cellStyle name="Normal 4 3 2 3 3 3" xfId="7307" xr:uid="{00000000-0005-0000-0000-00000C380000}"/>
    <cellStyle name="Normal 4 3 2 3 3 3 2" xfId="13501" xr:uid="{00000000-0005-0000-0000-00000D380000}"/>
    <cellStyle name="Normal 4 3 2 3 3 3 3" xfId="19653" xr:uid="{00000000-0005-0000-0000-00000E380000}"/>
    <cellStyle name="Normal 4 3 2 3 3 4" xfId="10435" xr:uid="{00000000-0005-0000-0000-00000F380000}"/>
    <cellStyle name="Normal 4 3 2 3 3 5" xfId="16587" xr:uid="{00000000-0005-0000-0000-000010380000}"/>
    <cellStyle name="Normal 4 3 2 3 4" xfId="4973" xr:uid="{00000000-0005-0000-0000-000011380000}"/>
    <cellStyle name="Normal 4 3 2 3 4 2" xfId="8073" xr:uid="{00000000-0005-0000-0000-000012380000}"/>
    <cellStyle name="Normal 4 3 2 3 4 2 2" xfId="14266" xr:uid="{00000000-0005-0000-0000-000013380000}"/>
    <cellStyle name="Normal 4 3 2 3 4 2 3" xfId="20418" xr:uid="{00000000-0005-0000-0000-000014380000}"/>
    <cellStyle name="Normal 4 3 2 3 4 3" xfId="11200" xr:uid="{00000000-0005-0000-0000-000015380000}"/>
    <cellStyle name="Normal 4 3 2 3 4 4" xfId="17352" xr:uid="{00000000-0005-0000-0000-000016380000}"/>
    <cellStyle name="Normal 4 3 2 3 5" xfId="6538" xr:uid="{00000000-0005-0000-0000-000017380000}"/>
    <cellStyle name="Normal 4 3 2 3 5 2" xfId="12732" xr:uid="{00000000-0005-0000-0000-000018380000}"/>
    <cellStyle name="Normal 4 3 2 3 5 3" xfId="18884" xr:uid="{00000000-0005-0000-0000-000019380000}"/>
    <cellStyle name="Normal 4 3 2 3 6" xfId="9666" xr:uid="{00000000-0005-0000-0000-00001A380000}"/>
    <cellStyle name="Normal 4 3 2 3 7" xfId="15818" xr:uid="{00000000-0005-0000-0000-00001B380000}"/>
    <cellStyle name="Normal 4 3 2 4" xfId="2895" xr:uid="{00000000-0005-0000-0000-00001C380000}"/>
    <cellStyle name="Normal 4 3 2 4 2" xfId="2896" xr:uid="{00000000-0005-0000-0000-00001D380000}"/>
    <cellStyle name="Normal 4 3 2 4 2 2" xfId="4134" xr:uid="{00000000-0005-0000-0000-00001E380000}"/>
    <cellStyle name="Normal 4 3 2 4 2 2 2" xfId="5759" xr:uid="{00000000-0005-0000-0000-00001F380000}"/>
    <cellStyle name="Normal 4 3 2 4 2 2 2 2" xfId="8845" xr:uid="{00000000-0005-0000-0000-000020380000}"/>
    <cellStyle name="Normal 4 3 2 4 2 2 2 2 2" xfId="15038" xr:uid="{00000000-0005-0000-0000-000021380000}"/>
    <cellStyle name="Normal 4 3 2 4 2 2 2 2 3" xfId="21190" xr:uid="{00000000-0005-0000-0000-000022380000}"/>
    <cellStyle name="Normal 4 3 2 4 2 2 2 3" xfId="11972" xr:uid="{00000000-0005-0000-0000-000023380000}"/>
    <cellStyle name="Normal 4 3 2 4 2 2 2 4" xfId="18124" xr:uid="{00000000-0005-0000-0000-000024380000}"/>
    <cellStyle name="Normal 4 3 2 4 2 2 3" xfId="7310" xr:uid="{00000000-0005-0000-0000-000025380000}"/>
    <cellStyle name="Normal 4 3 2 4 2 2 3 2" xfId="13504" xr:uid="{00000000-0005-0000-0000-000026380000}"/>
    <cellStyle name="Normal 4 3 2 4 2 2 3 3" xfId="19656" xr:uid="{00000000-0005-0000-0000-000027380000}"/>
    <cellStyle name="Normal 4 3 2 4 2 2 4" xfId="10438" xr:uid="{00000000-0005-0000-0000-000028380000}"/>
    <cellStyle name="Normal 4 3 2 4 2 2 5" xfId="16590" xr:uid="{00000000-0005-0000-0000-000029380000}"/>
    <cellStyle name="Normal 4 3 2 4 2 3" xfId="4976" xr:uid="{00000000-0005-0000-0000-00002A380000}"/>
    <cellStyle name="Normal 4 3 2 4 2 3 2" xfId="8076" xr:uid="{00000000-0005-0000-0000-00002B380000}"/>
    <cellStyle name="Normal 4 3 2 4 2 3 2 2" xfId="14269" xr:uid="{00000000-0005-0000-0000-00002C380000}"/>
    <cellStyle name="Normal 4 3 2 4 2 3 2 3" xfId="20421" xr:uid="{00000000-0005-0000-0000-00002D380000}"/>
    <cellStyle name="Normal 4 3 2 4 2 3 3" xfId="11203" xr:uid="{00000000-0005-0000-0000-00002E380000}"/>
    <cellStyle name="Normal 4 3 2 4 2 3 4" xfId="17355" xr:uid="{00000000-0005-0000-0000-00002F380000}"/>
    <cellStyle name="Normal 4 3 2 4 2 4" xfId="6541" xr:uid="{00000000-0005-0000-0000-000030380000}"/>
    <cellStyle name="Normal 4 3 2 4 2 4 2" xfId="12735" xr:uid="{00000000-0005-0000-0000-000031380000}"/>
    <cellStyle name="Normal 4 3 2 4 2 4 3" xfId="18887" xr:uid="{00000000-0005-0000-0000-000032380000}"/>
    <cellStyle name="Normal 4 3 2 4 2 5" xfId="9669" xr:uid="{00000000-0005-0000-0000-000033380000}"/>
    <cellStyle name="Normal 4 3 2 4 2 6" xfId="15821" xr:uid="{00000000-0005-0000-0000-000034380000}"/>
    <cellStyle name="Normal 4 3 2 4 3" xfId="4133" xr:uid="{00000000-0005-0000-0000-000035380000}"/>
    <cellStyle name="Normal 4 3 2 4 3 2" xfId="5758" xr:uid="{00000000-0005-0000-0000-000036380000}"/>
    <cellStyle name="Normal 4 3 2 4 3 2 2" xfId="8844" xr:uid="{00000000-0005-0000-0000-000037380000}"/>
    <cellStyle name="Normal 4 3 2 4 3 2 2 2" xfId="15037" xr:uid="{00000000-0005-0000-0000-000038380000}"/>
    <cellStyle name="Normal 4 3 2 4 3 2 2 3" xfId="21189" xr:uid="{00000000-0005-0000-0000-000039380000}"/>
    <cellStyle name="Normal 4 3 2 4 3 2 3" xfId="11971" xr:uid="{00000000-0005-0000-0000-00003A380000}"/>
    <cellStyle name="Normal 4 3 2 4 3 2 4" xfId="18123" xr:uid="{00000000-0005-0000-0000-00003B380000}"/>
    <cellStyle name="Normal 4 3 2 4 3 3" xfId="7309" xr:uid="{00000000-0005-0000-0000-00003C380000}"/>
    <cellStyle name="Normal 4 3 2 4 3 3 2" xfId="13503" xr:uid="{00000000-0005-0000-0000-00003D380000}"/>
    <cellStyle name="Normal 4 3 2 4 3 3 3" xfId="19655" xr:uid="{00000000-0005-0000-0000-00003E380000}"/>
    <cellStyle name="Normal 4 3 2 4 3 4" xfId="10437" xr:uid="{00000000-0005-0000-0000-00003F380000}"/>
    <cellStyle name="Normal 4 3 2 4 3 5" xfId="16589" xr:uid="{00000000-0005-0000-0000-000040380000}"/>
    <cellStyle name="Normal 4 3 2 4 4" xfId="4975" xr:uid="{00000000-0005-0000-0000-000041380000}"/>
    <cellStyle name="Normal 4 3 2 4 4 2" xfId="8075" xr:uid="{00000000-0005-0000-0000-000042380000}"/>
    <cellStyle name="Normal 4 3 2 4 4 2 2" xfId="14268" xr:uid="{00000000-0005-0000-0000-000043380000}"/>
    <cellStyle name="Normal 4 3 2 4 4 2 3" xfId="20420" xr:uid="{00000000-0005-0000-0000-000044380000}"/>
    <cellStyle name="Normal 4 3 2 4 4 3" xfId="11202" xr:uid="{00000000-0005-0000-0000-000045380000}"/>
    <cellStyle name="Normal 4 3 2 4 4 4" xfId="17354" xr:uid="{00000000-0005-0000-0000-000046380000}"/>
    <cellStyle name="Normal 4 3 2 4 5" xfId="6540" xr:uid="{00000000-0005-0000-0000-000047380000}"/>
    <cellStyle name="Normal 4 3 2 4 5 2" xfId="12734" xr:uid="{00000000-0005-0000-0000-000048380000}"/>
    <cellStyle name="Normal 4 3 2 4 5 3" xfId="18886" xr:uid="{00000000-0005-0000-0000-000049380000}"/>
    <cellStyle name="Normal 4 3 2 4 6" xfId="9668" xr:uid="{00000000-0005-0000-0000-00004A380000}"/>
    <cellStyle name="Normal 4 3 2 4 7" xfId="15820" xr:uid="{00000000-0005-0000-0000-00004B380000}"/>
    <cellStyle name="Normal 4 3 2 5" xfId="2897" xr:uid="{00000000-0005-0000-0000-00004C380000}"/>
    <cellStyle name="Normal 4 3 2 5 2" xfId="4135" xr:uid="{00000000-0005-0000-0000-00004D380000}"/>
    <cellStyle name="Normal 4 3 2 5 2 2" xfId="5760" xr:uid="{00000000-0005-0000-0000-00004E380000}"/>
    <cellStyle name="Normal 4 3 2 5 2 2 2" xfId="8846" xr:uid="{00000000-0005-0000-0000-00004F380000}"/>
    <cellStyle name="Normal 4 3 2 5 2 2 2 2" xfId="15039" xr:uid="{00000000-0005-0000-0000-000050380000}"/>
    <cellStyle name="Normal 4 3 2 5 2 2 2 3" xfId="21191" xr:uid="{00000000-0005-0000-0000-000051380000}"/>
    <cellStyle name="Normal 4 3 2 5 2 2 3" xfId="11973" xr:uid="{00000000-0005-0000-0000-000052380000}"/>
    <cellStyle name="Normal 4 3 2 5 2 2 4" xfId="18125" xr:uid="{00000000-0005-0000-0000-000053380000}"/>
    <cellStyle name="Normal 4 3 2 5 2 3" xfId="7311" xr:uid="{00000000-0005-0000-0000-000054380000}"/>
    <cellStyle name="Normal 4 3 2 5 2 3 2" xfId="13505" xr:uid="{00000000-0005-0000-0000-000055380000}"/>
    <cellStyle name="Normal 4 3 2 5 2 3 3" xfId="19657" xr:uid="{00000000-0005-0000-0000-000056380000}"/>
    <cellStyle name="Normal 4 3 2 5 2 4" xfId="10439" xr:uid="{00000000-0005-0000-0000-000057380000}"/>
    <cellStyle name="Normal 4 3 2 5 2 5" xfId="16591" xr:uid="{00000000-0005-0000-0000-000058380000}"/>
    <cellStyle name="Normal 4 3 2 5 3" xfId="4977" xr:uid="{00000000-0005-0000-0000-000059380000}"/>
    <cellStyle name="Normal 4 3 2 5 3 2" xfId="8077" xr:uid="{00000000-0005-0000-0000-00005A380000}"/>
    <cellStyle name="Normal 4 3 2 5 3 2 2" xfId="14270" xr:uid="{00000000-0005-0000-0000-00005B380000}"/>
    <cellStyle name="Normal 4 3 2 5 3 2 3" xfId="20422" xr:uid="{00000000-0005-0000-0000-00005C380000}"/>
    <cellStyle name="Normal 4 3 2 5 3 3" xfId="11204" xr:uid="{00000000-0005-0000-0000-00005D380000}"/>
    <cellStyle name="Normal 4 3 2 5 3 4" xfId="17356" xr:uid="{00000000-0005-0000-0000-00005E380000}"/>
    <cellStyle name="Normal 4 3 2 5 4" xfId="6542" xr:uid="{00000000-0005-0000-0000-00005F380000}"/>
    <cellStyle name="Normal 4 3 2 5 4 2" xfId="12736" xr:uid="{00000000-0005-0000-0000-000060380000}"/>
    <cellStyle name="Normal 4 3 2 5 4 3" xfId="18888" xr:uid="{00000000-0005-0000-0000-000061380000}"/>
    <cellStyle name="Normal 4 3 2 5 5" xfId="9670" xr:uid="{00000000-0005-0000-0000-000062380000}"/>
    <cellStyle name="Normal 4 3 2 5 6" xfId="15822" xr:uid="{00000000-0005-0000-0000-000063380000}"/>
    <cellStyle name="Normal 4 3 2 6" xfId="4124" xr:uid="{00000000-0005-0000-0000-000064380000}"/>
    <cellStyle name="Normal 4 3 2 6 2" xfId="5749" xr:uid="{00000000-0005-0000-0000-000065380000}"/>
    <cellStyle name="Normal 4 3 2 6 2 2" xfId="8835" xr:uid="{00000000-0005-0000-0000-000066380000}"/>
    <cellStyle name="Normal 4 3 2 6 2 2 2" xfId="15028" xr:uid="{00000000-0005-0000-0000-000067380000}"/>
    <cellStyle name="Normal 4 3 2 6 2 2 3" xfId="21180" xr:uid="{00000000-0005-0000-0000-000068380000}"/>
    <cellStyle name="Normal 4 3 2 6 2 3" xfId="11962" xr:uid="{00000000-0005-0000-0000-000069380000}"/>
    <cellStyle name="Normal 4 3 2 6 2 4" xfId="18114" xr:uid="{00000000-0005-0000-0000-00006A380000}"/>
    <cellStyle name="Normal 4 3 2 6 3" xfId="7300" xr:uid="{00000000-0005-0000-0000-00006B380000}"/>
    <cellStyle name="Normal 4 3 2 6 3 2" xfId="13494" xr:uid="{00000000-0005-0000-0000-00006C380000}"/>
    <cellStyle name="Normal 4 3 2 6 3 3" xfId="19646" xr:uid="{00000000-0005-0000-0000-00006D380000}"/>
    <cellStyle name="Normal 4 3 2 6 4" xfId="10428" xr:uid="{00000000-0005-0000-0000-00006E380000}"/>
    <cellStyle name="Normal 4 3 2 6 5" xfId="16580" xr:uid="{00000000-0005-0000-0000-00006F380000}"/>
    <cellStyle name="Normal 4 3 2 7" xfId="4966" xr:uid="{00000000-0005-0000-0000-000070380000}"/>
    <cellStyle name="Normal 4 3 2 7 2" xfId="8066" xr:uid="{00000000-0005-0000-0000-000071380000}"/>
    <cellStyle name="Normal 4 3 2 7 2 2" xfId="14259" xr:uid="{00000000-0005-0000-0000-000072380000}"/>
    <cellStyle name="Normal 4 3 2 7 2 3" xfId="20411" xr:uid="{00000000-0005-0000-0000-000073380000}"/>
    <cellStyle name="Normal 4 3 2 7 3" xfId="11193" xr:uid="{00000000-0005-0000-0000-000074380000}"/>
    <cellStyle name="Normal 4 3 2 7 4" xfId="17345" xr:uid="{00000000-0005-0000-0000-000075380000}"/>
    <cellStyle name="Normal 4 3 2 8" xfId="6531" xr:uid="{00000000-0005-0000-0000-000076380000}"/>
    <cellStyle name="Normal 4 3 2 8 2" xfId="12725" xr:uid="{00000000-0005-0000-0000-000077380000}"/>
    <cellStyle name="Normal 4 3 2 8 3" xfId="18877" xr:uid="{00000000-0005-0000-0000-000078380000}"/>
    <cellStyle name="Normal 4 3 2 9" xfId="9659" xr:uid="{00000000-0005-0000-0000-000079380000}"/>
    <cellStyle name="Normal 4 3 3" xfId="2898" xr:uid="{00000000-0005-0000-0000-00007A380000}"/>
    <cellStyle name="Normal 4 3 3 2" xfId="2899" xr:uid="{00000000-0005-0000-0000-00007B380000}"/>
    <cellStyle name="Normal 4 3 3 2 2" xfId="2900" xr:uid="{00000000-0005-0000-0000-00007C380000}"/>
    <cellStyle name="Normal 4 3 3 2 2 2" xfId="4138" xr:uid="{00000000-0005-0000-0000-00007D380000}"/>
    <cellStyle name="Normal 4 3 3 2 2 2 2" xfId="5763" xr:uid="{00000000-0005-0000-0000-00007E380000}"/>
    <cellStyle name="Normal 4 3 3 2 2 2 2 2" xfId="8849" xr:uid="{00000000-0005-0000-0000-00007F380000}"/>
    <cellStyle name="Normal 4 3 3 2 2 2 2 2 2" xfId="15042" xr:uid="{00000000-0005-0000-0000-000080380000}"/>
    <cellStyle name="Normal 4 3 3 2 2 2 2 2 3" xfId="21194" xr:uid="{00000000-0005-0000-0000-000081380000}"/>
    <cellStyle name="Normal 4 3 3 2 2 2 2 3" xfId="11976" xr:uid="{00000000-0005-0000-0000-000082380000}"/>
    <cellStyle name="Normal 4 3 3 2 2 2 2 4" xfId="18128" xr:uid="{00000000-0005-0000-0000-000083380000}"/>
    <cellStyle name="Normal 4 3 3 2 2 2 3" xfId="7314" xr:uid="{00000000-0005-0000-0000-000084380000}"/>
    <cellStyle name="Normal 4 3 3 2 2 2 3 2" xfId="13508" xr:uid="{00000000-0005-0000-0000-000085380000}"/>
    <cellStyle name="Normal 4 3 3 2 2 2 3 3" xfId="19660" xr:uid="{00000000-0005-0000-0000-000086380000}"/>
    <cellStyle name="Normal 4 3 3 2 2 2 4" xfId="10442" xr:uid="{00000000-0005-0000-0000-000087380000}"/>
    <cellStyle name="Normal 4 3 3 2 2 2 5" xfId="16594" xr:uid="{00000000-0005-0000-0000-000088380000}"/>
    <cellStyle name="Normal 4 3 3 2 2 3" xfId="4980" xr:uid="{00000000-0005-0000-0000-000089380000}"/>
    <cellStyle name="Normal 4 3 3 2 2 3 2" xfId="8080" xr:uid="{00000000-0005-0000-0000-00008A380000}"/>
    <cellStyle name="Normal 4 3 3 2 2 3 2 2" xfId="14273" xr:uid="{00000000-0005-0000-0000-00008B380000}"/>
    <cellStyle name="Normal 4 3 3 2 2 3 2 3" xfId="20425" xr:uid="{00000000-0005-0000-0000-00008C380000}"/>
    <cellStyle name="Normal 4 3 3 2 2 3 3" xfId="11207" xr:uid="{00000000-0005-0000-0000-00008D380000}"/>
    <cellStyle name="Normal 4 3 3 2 2 3 4" xfId="17359" xr:uid="{00000000-0005-0000-0000-00008E380000}"/>
    <cellStyle name="Normal 4 3 3 2 2 4" xfId="6545" xr:uid="{00000000-0005-0000-0000-00008F380000}"/>
    <cellStyle name="Normal 4 3 3 2 2 4 2" xfId="12739" xr:uid="{00000000-0005-0000-0000-000090380000}"/>
    <cellStyle name="Normal 4 3 3 2 2 4 3" xfId="18891" xr:uid="{00000000-0005-0000-0000-000091380000}"/>
    <cellStyle name="Normal 4 3 3 2 2 5" xfId="9673" xr:uid="{00000000-0005-0000-0000-000092380000}"/>
    <cellStyle name="Normal 4 3 3 2 2 6" xfId="15825" xr:uid="{00000000-0005-0000-0000-000093380000}"/>
    <cellStyle name="Normal 4 3 3 2 3" xfId="4137" xr:uid="{00000000-0005-0000-0000-000094380000}"/>
    <cellStyle name="Normal 4 3 3 2 3 2" xfId="5762" xr:uid="{00000000-0005-0000-0000-000095380000}"/>
    <cellStyle name="Normal 4 3 3 2 3 2 2" xfId="8848" xr:uid="{00000000-0005-0000-0000-000096380000}"/>
    <cellStyle name="Normal 4 3 3 2 3 2 2 2" xfId="15041" xr:uid="{00000000-0005-0000-0000-000097380000}"/>
    <cellStyle name="Normal 4 3 3 2 3 2 2 3" xfId="21193" xr:uid="{00000000-0005-0000-0000-000098380000}"/>
    <cellStyle name="Normal 4 3 3 2 3 2 3" xfId="11975" xr:uid="{00000000-0005-0000-0000-000099380000}"/>
    <cellStyle name="Normal 4 3 3 2 3 2 4" xfId="18127" xr:uid="{00000000-0005-0000-0000-00009A380000}"/>
    <cellStyle name="Normal 4 3 3 2 3 3" xfId="7313" xr:uid="{00000000-0005-0000-0000-00009B380000}"/>
    <cellStyle name="Normal 4 3 3 2 3 3 2" xfId="13507" xr:uid="{00000000-0005-0000-0000-00009C380000}"/>
    <cellStyle name="Normal 4 3 3 2 3 3 3" xfId="19659" xr:uid="{00000000-0005-0000-0000-00009D380000}"/>
    <cellStyle name="Normal 4 3 3 2 3 4" xfId="10441" xr:uid="{00000000-0005-0000-0000-00009E380000}"/>
    <cellStyle name="Normal 4 3 3 2 3 5" xfId="16593" xr:uid="{00000000-0005-0000-0000-00009F380000}"/>
    <cellStyle name="Normal 4 3 3 2 4" xfId="4979" xr:uid="{00000000-0005-0000-0000-0000A0380000}"/>
    <cellStyle name="Normal 4 3 3 2 4 2" xfId="8079" xr:uid="{00000000-0005-0000-0000-0000A1380000}"/>
    <cellStyle name="Normal 4 3 3 2 4 2 2" xfId="14272" xr:uid="{00000000-0005-0000-0000-0000A2380000}"/>
    <cellStyle name="Normal 4 3 3 2 4 2 3" xfId="20424" xr:uid="{00000000-0005-0000-0000-0000A3380000}"/>
    <cellStyle name="Normal 4 3 3 2 4 3" xfId="11206" xr:uid="{00000000-0005-0000-0000-0000A4380000}"/>
    <cellStyle name="Normal 4 3 3 2 4 4" xfId="17358" xr:uid="{00000000-0005-0000-0000-0000A5380000}"/>
    <cellStyle name="Normal 4 3 3 2 5" xfId="6544" xr:uid="{00000000-0005-0000-0000-0000A6380000}"/>
    <cellStyle name="Normal 4 3 3 2 5 2" xfId="12738" xr:uid="{00000000-0005-0000-0000-0000A7380000}"/>
    <cellStyle name="Normal 4 3 3 2 5 3" xfId="18890" xr:uid="{00000000-0005-0000-0000-0000A8380000}"/>
    <cellStyle name="Normal 4 3 3 2 6" xfId="9672" xr:uid="{00000000-0005-0000-0000-0000A9380000}"/>
    <cellStyle name="Normal 4 3 3 2 7" xfId="15824" xr:uid="{00000000-0005-0000-0000-0000AA380000}"/>
    <cellStyle name="Normal 4 3 3 3" xfId="2901" xr:uid="{00000000-0005-0000-0000-0000AB380000}"/>
    <cellStyle name="Normal 4 3 3 3 2" xfId="2902" xr:uid="{00000000-0005-0000-0000-0000AC380000}"/>
    <cellStyle name="Normal 4 3 3 3 2 2" xfId="4140" xr:uid="{00000000-0005-0000-0000-0000AD380000}"/>
    <cellStyle name="Normal 4 3 3 3 2 2 2" xfId="5765" xr:uid="{00000000-0005-0000-0000-0000AE380000}"/>
    <cellStyle name="Normal 4 3 3 3 2 2 2 2" xfId="8851" xr:uid="{00000000-0005-0000-0000-0000AF380000}"/>
    <cellStyle name="Normal 4 3 3 3 2 2 2 2 2" xfId="15044" xr:uid="{00000000-0005-0000-0000-0000B0380000}"/>
    <cellStyle name="Normal 4 3 3 3 2 2 2 2 3" xfId="21196" xr:uid="{00000000-0005-0000-0000-0000B1380000}"/>
    <cellStyle name="Normal 4 3 3 3 2 2 2 3" xfId="11978" xr:uid="{00000000-0005-0000-0000-0000B2380000}"/>
    <cellStyle name="Normal 4 3 3 3 2 2 2 4" xfId="18130" xr:uid="{00000000-0005-0000-0000-0000B3380000}"/>
    <cellStyle name="Normal 4 3 3 3 2 2 3" xfId="7316" xr:uid="{00000000-0005-0000-0000-0000B4380000}"/>
    <cellStyle name="Normal 4 3 3 3 2 2 3 2" xfId="13510" xr:uid="{00000000-0005-0000-0000-0000B5380000}"/>
    <cellStyle name="Normal 4 3 3 3 2 2 3 3" xfId="19662" xr:uid="{00000000-0005-0000-0000-0000B6380000}"/>
    <cellStyle name="Normal 4 3 3 3 2 2 4" xfId="10444" xr:uid="{00000000-0005-0000-0000-0000B7380000}"/>
    <cellStyle name="Normal 4 3 3 3 2 2 5" xfId="16596" xr:uid="{00000000-0005-0000-0000-0000B8380000}"/>
    <cellStyle name="Normal 4 3 3 3 2 3" xfId="4982" xr:uid="{00000000-0005-0000-0000-0000B9380000}"/>
    <cellStyle name="Normal 4 3 3 3 2 3 2" xfId="8082" xr:uid="{00000000-0005-0000-0000-0000BA380000}"/>
    <cellStyle name="Normal 4 3 3 3 2 3 2 2" xfId="14275" xr:uid="{00000000-0005-0000-0000-0000BB380000}"/>
    <cellStyle name="Normal 4 3 3 3 2 3 2 3" xfId="20427" xr:uid="{00000000-0005-0000-0000-0000BC380000}"/>
    <cellStyle name="Normal 4 3 3 3 2 3 3" xfId="11209" xr:uid="{00000000-0005-0000-0000-0000BD380000}"/>
    <cellStyle name="Normal 4 3 3 3 2 3 4" xfId="17361" xr:uid="{00000000-0005-0000-0000-0000BE380000}"/>
    <cellStyle name="Normal 4 3 3 3 2 4" xfId="6547" xr:uid="{00000000-0005-0000-0000-0000BF380000}"/>
    <cellStyle name="Normal 4 3 3 3 2 4 2" xfId="12741" xr:uid="{00000000-0005-0000-0000-0000C0380000}"/>
    <cellStyle name="Normal 4 3 3 3 2 4 3" xfId="18893" xr:uid="{00000000-0005-0000-0000-0000C1380000}"/>
    <cellStyle name="Normal 4 3 3 3 2 5" xfId="9675" xr:uid="{00000000-0005-0000-0000-0000C2380000}"/>
    <cellStyle name="Normal 4 3 3 3 2 6" xfId="15827" xr:uid="{00000000-0005-0000-0000-0000C3380000}"/>
    <cellStyle name="Normal 4 3 3 3 3" xfId="4139" xr:uid="{00000000-0005-0000-0000-0000C4380000}"/>
    <cellStyle name="Normal 4 3 3 3 3 2" xfId="5764" xr:uid="{00000000-0005-0000-0000-0000C5380000}"/>
    <cellStyle name="Normal 4 3 3 3 3 2 2" xfId="8850" xr:uid="{00000000-0005-0000-0000-0000C6380000}"/>
    <cellStyle name="Normal 4 3 3 3 3 2 2 2" xfId="15043" xr:uid="{00000000-0005-0000-0000-0000C7380000}"/>
    <cellStyle name="Normal 4 3 3 3 3 2 2 3" xfId="21195" xr:uid="{00000000-0005-0000-0000-0000C8380000}"/>
    <cellStyle name="Normal 4 3 3 3 3 2 3" xfId="11977" xr:uid="{00000000-0005-0000-0000-0000C9380000}"/>
    <cellStyle name="Normal 4 3 3 3 3 2 4" xfId="18129" xr:uid="{00000000-0005-0000-0000-0000CA380000}"/>
    <cellStyle name="Normal 4 3 3 3 3 3" xfId="7315" xr:uid="{00000000-0005-0000-0000-0000CB380000}"/>
    <cellStyle name="Normal 4 3 3 3 3 3 2" xfId="13509" xr:uid="{00000000-0005-0000-0000-0000CC380000}"/>
    <cellStyle name="Normal 4 3 3 3 3 3 3" xfId="19661" xr:uid="{00000000-0005-0000-0000-0000CD380000}"/>
    <cellStyle name="Normal 4 3 3 3 3 4" xfId="10443" xr:uid="{00000000-0005-0000-0000-0000CE380000}"/>
    <cellStyle name="Normal 4 3 3 3 3 5" xfId="16595" xr:uid="{00000000-0005-0000-0000-0000CF380000}"/>
    <cellStyle name="Normal 4 3 3 3 4" xfId="4981" xr:uid="{00000000-0005-0000-0000-0000D0380000}"/>
    <cellStyle name="Normal 4 3 3 3 4 2" xfId="8081" xr:uid="{00000000-0005-0000-0000-0000D1380000}"/>
    <cellStyle name="Normal 4 3 3 3 4 2 2" xfId="14274" xr:uid="{00000000-0005-0000-0000-0000D2380000}"/>
    <cellStyle name="Normal 4 3 3 3 4 2 3" xfId="20426" xr:uid="{00000000-0005-0000-0000-0000D3380000}"/>
    <cellStyle name="Normal 4 3 3 3 4 3" xfId="11208" xr:uid="{00000000-0005-0000-0000-0000D4380000}"/>
    <cellStyle name="Normal 4 3 3 3 4 4" xfId="17360" xr:uid="{00000000-0005-0000-0000-0000D5380000}"/>
    <cellStyle name="Normal 4 3 3 3 5" xfId="6546" xr:uid="{00000000-0005-0000-0000-0000D6380000}"/>
    <cellStyle name="Normal 4 3 3 3 5 2" xfId="12740" xr:uid="{00000000-0005-0000-0000-0000D7380000}"/>
    <cellStyle name="Normal 4 3 3 3 5 3" xfId="18892" xr:uid="{00000000-0005-0000-0000-0000D8380000}"/>
    <cellStyle name="Normal 4 3 3 3 6" xfId="9674" xr:uid="{00000000-0005-0000-0000-0000D9380000}"/>
    <cellStyle name="Normal 4 3 3 3 7" xfId="15826" xr:uid="{00000000-0005-0000-0000-0000DA380000}"/>
    <cellStyle name="Normal 4 3 3 4" xfId="2903" xr:uid="{00000000-0005-0000-0000-0000DB380000}"/>
    <cellStyle name="Normal 4 3 3 4 2" xfId="4141" xr:uid="{00000000-0005-0000-0000-0000DC380000}"/>
    <cellStyle name="Normal 4 3 3 4 2 2" xfId="5766" xr:uid="{00000000-0005-0000-0000-0000DD380000}"/>
    <cellStyle name="Normal 4 3 3 4 2 2 2" xfId="8852" xr:uid="{00000000-0005-0000-0000-0000DE380000}"/>
    <cellStyle name="Normal 4 3 3 4 2 2 2 2" xfId="15045" xr:uid="{00000000-0005-0000-0000-0000DF380000}"/>
    <cellStyle name="Normal 4 3 3 4 2 2 2 3" xfId="21197" xr:uid="{00000000-0005-0000-0000-0000E0380000}"/>
    <cellStyle name="Normal 4 3 3 4 2 2 3" xfId="11979" xr:uid="{00000000-0005-0000-0000-0000E1380000}"/>
    <cellStyle name="Normal 4 3 3 4 2 2 4" xfId="18131" xr:uid="{00000000-0005-0000-0000-0000E2380000}"/>
    <cellStyle name="Normal 4 3 3 4 2 3" xfId="7317" xr:uid="{00000000-0005-0000-0000-0000E3380000}"/>
    <cellStyle name="Normal 4 3 3 4 2 3 2" xfId="13511" xr:uid="{00000000-0005-0000-0000-0000E4380000}"/>
    <cellStyle name="Normal 4 3 3 4 2 3 3" xfId="19663" xr:uid="{00000000-0005-0000-0000-0000E5380000}"/>
    <cellStyle name="Normal 4 3 3 4 2 4" xfId="10445" xr:uid="{00000000-0005-0000-0000-0000E6380000}"/>
    <cellStyle name="Normal 4 3 3 4 2 5" xfId="16597" xr:uid="{00000000-0005-0000-0000-0000E7380000}"/>
    <cellStyle name="Normal 4 3 3 4 3" xfId="4983" xr:uid="{00000000-0005-0000-0000-0000E8380000}"/>
    <cellStyle name="Normal 4 3 3 4 3 2" xfId="8083" xr:uid="{00000000-0005-0000-0000-0000E9380000}"/>
    <cellStyle name="Normal 4 3 3 4 3 2 2" xfId="14276" xr:uid="{00000000-0005-0000-0000-0000EA380000}"/>
    <cellStyle name="Normal 4 3 3 4 3 2 3" xfId="20428" xr:uid="{00000000-0005-0000-0000-0000EB380000}"/>
    <cellStyle name="Normal 4 3 3 4 3 3" xfId="11210" xr:uid="{00000000-0005-0000-0000-0000EC380000}"/>
    <cellStyle name="Normal 4 3 3 4 3 4" xfId="17362" xr:uid="{00000000-0005-0000-0000-0000ED380000}"/>
    <cellStyle name="Normal 4 3 3 4 4" xfId="6548" xr:uid="{00000000-0005-0000-0000-0000EE380000}"/>
    <cellStyle name="Normal 4 3 3 4 4 2" xfId="12742" xr:uid="{00000000-0005-0000-0000-0000EF380000}"/>
    <cellStyle name="Normal 4 3 3 4 4 3" xfId="18894" xr:uid="{00000000-0005-0000-0000-0000F0380000}"/>
    <cellStyle name="Normal 4 3 3 4 5" xfId="9676" xr:uid="{00000000-0005-0000-0000-0000F1380000}"/>
    <cellStyle name="Normal 4 3 3 4 6" xfId="15828" xr:uid="{00000000-0005-0000-0000-0000F2380000}"/>
    <cellStyle name="Normal 4 3 3 5" xfId="4136" xr:uid="{00000000-0005-0000-0000-0000F3380000}"/>
    <cellStyle name="Normal 4 3 3 5 2" xfId="5761" xr:uid="{00000000-0005-0000-0000-0000F4380000}"/>
    <cellStyle name="Normal 4 3 3 5 2 2" xfId="8847" xr:uid="{00000000-0005-0000-0000-0000F5380000}"/>
    <cellStyle name="Normal 4 3 3 5 2 2 2" xfId="15040" xr:uid="{00000000-0005-0000-0000-0000F6380000}"/>
    <cellStyle name="Normal 4 3 3 5 2 2 3" xfId="21192" xr:uid="{00000000-0005-0000-0000-0000F7380000}"/>
    <cellStyle name="Normal 4 3 3 5 2 3" xfId="11974" xr:uid="{00000000-0005-0000-0000-0000F8380000}"/>
    <cellStyle name="Normal 4 3 3 5 2 4" xfId="18126" xr:uid="{00000000-0005-0000-0000-0000F9380000}"/>
    <cellStyle name="Normal 4 3 3 5 3" xfId="7312" xr:uid="{00000000-0005-0000-0000-0000FA380000}"/>
    <cellStyle name="Normal 4 3 3 5 3 2" xfId="13506" xr:uid="{00000000-0005-0000-0000-0000FB380000}"/>
    <cellStyle name="Normal 4 3 3 5 3 3" xfId="19658" xr:uid="{00000000-0005-0000-0000-0000FC380000}"/>
    <cellStyle name="Normal 4 3 3 5 4" xfId="10440" xr:uid="{00000000-0005-0000-0000-0000FD380000}"/>
    <cellStyle name="Normal 4 3 3 5 5" xfId="16592" xr:uid="{00000000-0005-0000-0000-0000FE380000}"/>
    <cellStyle name="Normal 4 3 3 6" xfId="4978" xr:uid="{00000000-0005-0000-0000-0000FF380000}"/>
    <cellStyle name="Normal 4 3 3 6 2" xfId="8078" xr:uid="{00000000-0005-0000-0000-000000390000}"/>
    <cellStyle name="Normal 4 3 3 6 2 2" xfId="14271" xr:uid="{00000000-0005-0000-0000-000001390000}"/>
    <cellStyle name="Normal 4 3 3 6 2 3" xfId="20423" xr:uid="{00000000-0005-0000-0000-000002390000}"/>
    <cellStyle name="Normal 4 3 3 6 3" xfId="11205" xr:uid="{00000000-0005-0000-0000-000003390000}"/>
    <cellStyle name="Normal 4 3 3 6 4" xfId="17357" xr:uid="{00000000-0005-0000-0000-000004390000}"/>
    <cellStyle name="Normal 4 3 3 7" xfId="6543" xr:uid="{00000000-0005-0000-0000-000005390000}"/>
    <cellStyle name="Normal 4 3 3 7 2" xfId="12737" xr:uid="{00000000-0005-0000-0000-000006390000}"/>
    <cellStyle name="Normal 4 3 3 7 3" xfId="18889" xr:uid="{00000000-0005-0000-0000-000007390000}"/>
    <cellStyle name="Normal 4 3 3 8" xfId="9671" xr:uid="{00000000-0005-0000-0000-000008390000}"/>
    <cellStyle name="Normal 4 3 3 9" xfId="15823" xr:uid="{00000000-0005-0000-0000-000009390000}"/>
    <cellStyle name="Normal 4 3 4" xfId="2904" xr:uid="{00000000-0005-0000-0000-00000A390000}"/>
    <cellStyle name="Normal 4 3 4 2" xfId="2905" xr:uid="{00000000-0005-0000-0000-00000B390000}"/>
    <cellStyle name="Normal 4 3 4 2 2" xfId="4143" xr:uid="{00000000-0005-0000-0000-00000C390000}"/>
    <cellStyle name="Normal 4 3 4 2 2 2" xfId="5768" xr:uid="{00000000-0005-0000-0000-00000D390000}"/>
    <cellStyle name="Normal 4 3 4 2 2 2 2" xfId="8854" xr:uid="{00000000-0005-0000-0000-00000E390000}"/>
    <cellStyle name="Normal 4 3 4 2 2 2 2 2" xfId="15047" xr:uid="{00000000-0005-0000-0000-00000F390000}"/>
    <cellStyle name="Normal 4 3 4 2 2 2 2 3" xfId="21199" xr:uid="{00000000-0005-0000-0000-000010390000}"/>
    <cellStyle name="Normal 4 3 4 2 2 2 3" xfId="11981" xr:uid="{00000000-0005-0000-0000-000011390000}"/>
    <cellStyle name="Normal 4 3 4 2 2 2 4" xfId="18133" xr:uid="{00000000-0005-0000-0000-000012390000}"/>
    <cellStyle name="Normal 4 3 4 2 2 3" xfId="7319" xr:uid="{00000000-0005-0000-0000-000013390000}"/>
    <cellStyle name="Normal 4 3 4 2 2 3 2" xfId="13513" xr:uid="{00000000-0005-0000-0000-000014390000}"/>
    <cellStyle name="Normal 4 3 4 2 2 3 3" xfId="19665" xr:uid="{00000000-0005-0000-0000-000015390000}"/>
    <cellStyle name="Normal 4 3 4 2 2 4" xfId="10447" xr:uid="{00000000-0005-0000-0000-000016390000}"/>
    <cellStyle name="Normal 4 3 4 2 2 5" xfId="16599" xr:uid="{00000000-0005-0000-0000-000017390000}"/>
    <cellStyle name="Normal 4 3 4 2 3" xfId="4985" xr:uid="{00000000-0005-0000-0000-000018390000}"/>
    <cellStyle name="Normal 4 3 4 2 3 2" xfId="8085" xr:uid="{00000000-0005-0000-0000-000019390000}"/>
    <cellStyle name="Normal 4 3 4 2 3 2 2" xfId="14278" xr:uid="{00000000-0005-0000-0000-00001A390000}"/>
    <cellStyle name="Normal 4 3 4 2 3 2 3" xfId="20430" xr:uid="{00000000-0005-0000-0000-00001B390000}"/>
    <cellStyle name="Normal 4 3 4 2 3 3" xfId="11212" xr:uid="{00000000-0005-0000-0000-00001C390000}"/>
    <cellStyle name="Normal 4 3 4 2 3 4" xfId="17364" xr:uid="{00000000-0005-0000-0000-00001D390000}"/>
    <cellStyle name="Normal 4 3 4 2 4" xfId="6550" xr:uid="{00000000-0005-0000-0000-00001E390000}"/>
    <cellStyle name="Normal 4 3 4 2 4 2" xfId="12744" xr:uid="{00000000-0005-0000-0000-00001F390000}"/>
    <cellStyle name="Normal 4 3 4 2 4 3" xfId="18896" xr:uid="{00000000-0005-0000-0000-000020390000}"/>
    <cellStyle name="Normal 4 3 4 2 5" xfId="9678" xr:uid="{00000000-0005-0000-0000-000021390000}"/>
    <cellStyle name="Normal 4 3 4 2 6" xfId="15830" xr:uid="{00000000-0005-0000-0000-000022390000}"/>
    <cellStyle name="Normal 4 3 4 3" xfId="4142" xr:uid="{00000000-0005-0000-0000-000023390000}"/>
    <cellStyle name="Normal 4 3 4 3 2" xfId="5767" xr:uid="{00000000-0005-0000-0000-000024390000}"/>
    <cellStyle name="Normal 4 3 4 3 2 2" xfId="8853" xr:uid="{00000000-0005-0000-0000-000025390000}"/>
    <cellStyle name="Normal 4 3 4 3 2 2 2" xfId="15046" xr:uid="{00000000-0005-0000-0000-000026390000}"/>
    <cellStyle name="Normal 4 3 4 3 2 2 3" xfId="21198" xr:uid="{00000000-0005-0000-0000-000027390000}"/>
    <cellStyle name="Normal 4 3 4 3 2 3" xfId="11980" xr:uid="{00000000-0005-0000-0000-000028390000}"/>
    <cellStyle name="Normal 4 3 4 3 2 4" xfId="18132" xr:uid="{00000000-0005-0000-0000-000029390000}"/>
    <cellStyle name="Normal 4 3 4 3 3" xfId="7318" xr:uid="{00000000-0005-0000-0000-00002A390000}"/>
    <cellStyle name="Normal 4 3 4 3 3 2" xfId="13512" xr:uid="{00000000-0005-0000-0000-00002B390000}"/>
    <cellStyle name="Normal 4 3 4 3 3 3" xfId="19664" xr:uid="{00000000-0005-0000-0000-00002C390000}"/>
    <cellStyle name="Normal 4 3 4 3 4" xfId="10446" xr:uid="{00000000-0005-0000-0000-00002D390000}"/>
    <cellStyle name="Normal 4 3 4 3 5" xfId="16598" xr:uid="{00000000-0005-0000-0000-00002E390000}"/>
    <cellStyle name="Normal 4 3 4 4" xfId="4984" xr:uid="{00000000-0005-0000-0000-00002F390000}"/>
    <cellStyle name="Normal 4 3 4 4 2" xfId="8084" xr:uid="{00000000-0005-0000-0000-000030390000}"/>
    <cellStyle name="Normal 4 3 4 4 2 2" xfId="14277" xr:uid="{00000000-0005-0000-0000-000031390000}"/>
    <cellStyle name="Normal 4 3 4 4 2 3" xfId="20429" xr:uid="{00000000-0005-0000-0000-000032390000}"/>
    <cellStyle name="Normal 4 3 4 4 3" xfId="11211" xr:uid="{00000000-0005-0000-0000-000033390000}"/>
    <cellStyle name="Normal 4 3 4 4 4" xfId="17363" xr:uid="{00000000-0005-0000-0000-000034390000}"/>
    <cellStyle name="Normal 4 3 4 5" xfId="6549" xr:uid="{00000000-0005-0000-0000-000035390000}"/>
    <cellStyle name="Normal 4 3 4 5 2" xfId="12743" xr:uid="{00000000-0005-0000-0000-000036390000}"/>
    <cellStyle name="Normal 4 3 4 5 3" xfId="18895" xr:uid="{00000000-0005-0000-0000-000037390000}"/>
    <cellStyle name="Normal 4 3 4 6" xfId="9677" xr:uid="{00000000-0005-0000-0000-000038390000}"/>
    <cellStyle name="Normal 4 3 4 7" xfId="15829" xr:uid="{00000000-0005-0000-0000-000039390000}"/>
    <cellStyle name="Normal 4 3 5" xfId="2906" xr:uid="{00000000-0005-0000-0000-00003A390000}"/>
    <cellStyle name="Normal 4 3 5 2" xfId="2907" xr:uid="{00000000-0005-0000-0000-00003B390000}"/>
    <cellStyle name="Normal 4 3 5 2 2" xfId="4145" xr:uid="{00000000-0005-0000-0000-00003C390000}"/>
    <cellStyle name="Normal 4 3 5 2 2 2" xfId="5770" xr:uid="{00000000-0005-0000-0000-00003D390000}"/>
    <cellStyle name="Normal 4 3 5 2 2 2 2" xfId="8856" xr:uid="{00000000-0005-0000-0000-00003E390000}"/>
    <cellStyle name="Normal 4 3 5 2 2 2 2 2" xfId="15049" xr:uid="{00000000-0005-0000-0000-00003F390000}"/>
    <cellStyle name="Normal 4 3 5 2 2 2 2 3" xfId="21201" xr:uid="{00000000-0005-0000-0000-000040390000}"/>
    <cellStyle name="Normal 4 3 5 2 2 2 3" xfId="11983" xr:uid="{00000000-0005-0000-0000-000041390000}"/>
    <cellStyle name="Normal 4 3 5 2 2 2 4" xfId="18135" xr:uid="{00000000-0005-0000-0000-000042390000}"/>
    <cellStyle name="Normal 4 3 5 2 2 3" xfId="7321" xr:uid="{00000000-0005-0000-0000-000043390000}"/>
    <cellStyle name="Normal 4 3 5 2 2 3 2" xfId="13515" xr:uid="{00000000-0005-0000-0000-000044390000}"/>
    <cellStyle name="Normal 4 3 5 2 2 3 3" xfId="19667" xr:uid="{00000000-0005-0000-0000-000045390000}"/>
    <cellStyle name="Normal 4 3 5 2 2 4" xfId="10449" xr:uid="{00000000-0005-0000-0000-000046390000}"/>
    <cellStyle name="Normal 4 3 5 2 2 5" xfId="16601" xr:uid="{00000000-0005-0000-0000-000047390000}"/>
    <cellStyle name="Normal 4 3 5 2 3" xfId="4987" xr:uid="{00000000-0005-0000-0000-000048390000}"/>
    <cellStyle name="Normal 4 3 5 2 3 2" xfId="8087" xr:uid="{00000000-0005-0000-0000-000049390000}"/>
    <cellStyle name="Normal 4 3 5 2 3 2 2" xfId="14280" xr:uid="{00000000-0005-0000-0000-00004A390000}"/>
    <cellStyle name="Normal 4 3 5 2 3 2 3" xfId="20432" xr:uid="{00000000-0005-0000-0000-00004B390000}"/>
    <cellStyle name="Normal 4 3 5 2 3 3" xfId="11214" xr:uid="{00000000-0005-0000-0000-00004C390000}"/>
    <cellStyle name="Normal 4 3 5 2 3 4" xfId="17366" xr:uid="{00000000-0005-0000-0000-00004D390000}"/>
    <cellStyle name="Normal 4 3 5 2 4" xfId="6552" xr:uid="{00000000-0005-0000-0000-00004E390000}"/>
    <cellStyle name="Normal 4 3 5 2 4 2" xfId="12746" xr:uid="{00000000-0005-0000-0000-00004F390000}"/>
    <cellStyle name="Normal 4 3 5 2 4 3" xfId="18898" xr:uid="{00000000-0005-0000-0000-000050390000}"/>
    <cellStyle name="Normal 4 3 5 2 5" xfId="9680" xr:uid="{00000000-0005-0000-0000-000051390000}"/>
    <cellStyle name="Normal 4 3 5 2 6" xfId="15832" xr:uid="{00000000-0005-0000-0000-000052390000}"/>
    <cellStyle name="Normal 4 3 5 3" xfId="4144" xr:uid="{00000000-0005-0000-0000-000053390000}"/>
    <cellStyle name="Normal 4 3 5 3 2" xfId="5769" xr:uid="{00000000-0005-0000-0000-000054390000}"/>
    <cellStyle name="Normal 4 3 5 3 2 2" xfId="8855" xr:uid="{00000000-0005-0000-0000-000055390000}"/>
    <cellStyle name="Normal 4 3 5 3 2 2 2" xfId="15048" xr:uid="{00000000-0005-0000-0000-000056390000}"/>
    <cellStyle name="Normal 4 3 5 3 2 2 3" xfId="21200" xr:uid="{00000000-0005-0000-0000-000057390000}"/>
    <cellStyle name="Normal 4 3 5 3 2 3" xfId="11982" xr:uid="{00000000-0005-0000-0000-000058390000}"/>
    <cellStyle name="Normal 4 3 5 3 2 4" xfId="18134" xr:uid="{00000000-0005-0000-0000-000059390000}"/>
    <cellStyle name="Normal 4 3 5 3 3" xfId="7320" xr:uid="{00000000-0005-0000-0000-00005A390000}"/>
    <cellStyle name="Normal 4 3 5 3 3 2" xfId="13514" xr:uid="{00000000-0005-0000-0000-00005B390000}"/>
    <cellStyle name="Normal 4 3 5 3 3 3" xfId="19666" xr:uid="{00000000-0005-0000-0000-00005C390000}"/>
    <cellStyle name="Normal 4 3 5 3 4" xfId="10448" xr:uid="{00000000-0005-0000-0000-00005D390000}"/>
    <cellStyle name="Normal 4 3 5 3 5" xfId="16600" xr:uid="{00000000-0005-0000-0000-00005E390000}"/>
    <cellStyle name="Normal 4 3 5 4" xfId="4986" xr:uid="{00000000-0005-0000-0000-00005F390000}"/>
    <cellStyle name="Normal 4 3 5 4 2" xfId="8086" xr:uid="{00000000-0005-0000-0000-000060390000}"/>
    <cellStyle name="Normal 4 3 5 4 2 2" xfId="14279" xr:uid="{00000000-0005-0000-0000-000061390000}"/>
    <cellStyle name="Normal 4 3 5 4 2 3" xfId="20431" xr:uid="{00000000-0005-0000-0000-000062390000}"/>
    <cellStyle name="Normal 4 3 5 4 3" xfId="11213" xr:uid="{00000000-0005-0000-0000-000063390000}"/>
    <cellStyle name="Normal 4 3 5 4 4" xfId="17365" xr:uid="{00000000-0005-0000-0000-000064390000}"/>
    <cellStyle name="Normal 4 3 5 5" xfId="6551" xr:uid="{00000000-0005-0000-0000-000065390000}"/>
    <cellStyle name="Normal 4 3 5 5 2" xfId="12745" xr:uid="{00000000-0005-0000-0000-000066390000}"/>
    <cellStyle name="Normal 4 3 5 5 3" xfId="18897" xr:uid="{00000000-0005-0000-0000-000067390000}"/>
    <cellStyle name="Normal 4 3 5 6" xfId="9679" xr:uid="{00000000-0005-0000-0000-000068390000}"/>
    <cellStyle name="Normal 4 3 5 7" xfId="15831" xr:uid="{00000000-0005-0000-0000-000069390000}"/>
    <cellStyle name="Normal 4 3 6" xfId="2908" xr:uid="{00000000-0005-0000-0000-00006A390000}"/>
    <cellStyle name="Normal 4 3 6 2" xfId="4146" xr:uid="{00000000-0005-0000-0000-00006B390000}"/>
    <cellStyle name="Normal 4 3 6 2 2" xfId="5771" xr:uid="{00000000-0005-0000-0000-00006C390000}"/>
    <cellStyle name="Normal 4 3 6 2 2 2" xfId="8857" xr:uid="{00000000-0005-0000-0000-00006D390000}"/>
    <cellStyle name="Normal 4 3 6 2 2 2 2" xfId="15050" xr:uid="{00000000-0005-0000-0000-00006E390000}"/>
    <cellStyle name="Normal 4 3 6 2 2 2 3" xfId="21202" xr:uid="{00000000-0005-0000-0000-00006F390000}"/>
    <cellStyle name="Normal 4 3 6 2 2 3" xfId="11984" xr:uid="{00000000-0005-0000-0000-000070390000}"/>
    <cellStyle name="Normal 4 3 6 2 2 4" xfId="18136" xr:uid="{00000000-0005-0000-0000-000071390000}"/>
    <cellStyle name="Normal 4 3 6 2 3" xfId="7322" xr:uid="{00000000-0005-0000-0000-000072390000}"/>
    <cellStyle name="Normal 4 3 6 2 3 2" xfId="13516" xr:uid="{00000000-0005-0000-0000-000073390000}"/>
    <cellStyle name="Normal 4 3 6 2 3 3" xfId="19668" xr:uid="{00000000-0005-0000-0000-000074390000}"/>
    <cellStyle name="Normal 4 3 6 2 4" xfId="10450" xr:uid="{00000000-0005-0000-0000-000075390000}"/>
    <cellStyle name="Normal 4 3 6 2 5" xfId="16602" xr:uid="{00000000-0005-0000-0000-000076390000}"/>
    <cellStyle name="Normal 4 3 6 3" xfId="4988" xr:uid="{00000000-0005-0000-0000-000077390000}"/>
    <cellStyle name="Normal 4 3 6 3 2" xfId="8088" xr:uid="{00000000-0005-0000-0000-000078390000}"/>
    <cellStyle name="Normal 4 3 6 3 2 2" xfId="14281" xr:uid="{00000000-0005-0000-0000-000079390000}"/>
    <cellStyle name="Normal 4 3 6 3 2 3" xfId="20433" xr:uid="{00000000-0005-0000-0000-00007A390000}"/>
    <cellStyle name="Normal 4 3 6 3 3" xfId="11215" xr:uid="{00000000-0005-0000-0000-00007B390000}"/>
    <cellStyle name="Normal 4 3 6 3 4" xfId="17367" xr:uid="{00000000-0005-0000-0000-00007C390000}"/>
    <cellStyle name="Normal 4 3 6 4" xfId="6553" xr:uid="{00000000-0005-0000-0000-00007D390000}"/>
    <cellStyle name="Normal 4 3 6 4 2" xfId="12747" xr:uid="{00000000-0005-0000-0000-00007E390000}"/>
    <cellStyle name="Normal 4 3 6 4 3" xfId="18899" xr:uid="{00000000-0005-0000-0000-00007F390000}"/>
    <cellStyle name="Normal 4 3 6 5" xfId="9681" xr:uid="{00000000-0005-0000-0000-000080390000}"/>
    <cellStyle name="Normal 4 3 6 6" xfId="15833" xr:uid="{00000000-0005-0000-0000-000081390000}"/>
    <cellStyle name="Normal 4 3 7" xfId="4123" xr:uid="{00000000-0005-0000-0000-000082390000}"/>
    <cellStyle name="Normal 4 3 7 2" xfId="5748" xr:uid="{00000000-0005-0000-0000-000083390000}"/>
    <cellStyle name="Normal 4 3 7 2 2" xfId="8834" xr:uid="{00000000-0005-0000-0000-000084390000}"/>
    <cellStyle name="Normal 4 3 7 2 2 2" xfId="15027" xr:uid="{00000000-0005-0000-0000-000085390000}"/>
    <cellStyle name="Normal 4 3 7 2 2 3" xfId="21179" xr:uid="{00000000-0005-0000-0000-000086390000}"/>
    <cellStyle name="Normal 4 3 7 2 3" xfId="11961" xr:uid="{00000000-0005-0000-0000-000087390000}"/>
    <cellStyle name="Normal 4 3 7 2 4" xfId="18113" xr:uid="{00000000-0005-0000-0000-000088390000}"/>
    <cellStyle name="Normal 4 3 7 3" xfId="7299" xr:uid="{00000000-0005-0000-0000-000089390000}"/>
    <cellStyle name="Normal 4 3 7 3 2" xfId="13493" xr:uid="{00000000-0005-0000-0000-00008A390000}"/>
    <cellStyle name="Normal 4 3 7 3 3" xfId="19645" xr:uid="{00000000-0005-0000-0000-00008B390000}"/>
    <cellStyle name="Normal 4 3 7 4" xfId="10427" xr:uid="{00000000-0005-0000-0000-00008C390000}"/>
    <cellStyle name="Normal 4 3 7 5" xfId="16579" xr:uid="{00000000-0005-0000-0000-00008D390000}"/>
    <cellStyle name="Normal 4 3 8" xfId="4965" xr:uid="{00000000-0005-0000-0000-00008E390000}"/>
    <cellStyle name="Normal 4 3 8 2" xfId="8065" xr:uid="{00000000-0005-0000-0000-00008F390000}"/>
    <cellStyle name="Normal 4 3 8 2 2" xfId="14258" xr:uid="{00000000-0005-0000-0000-000090390000}"/>
    <cellStyle name="Normal 4 3 8 2 3" xfId="20410" xr:uid="{00000000-0005-0000-0000-000091390000}"/>
    <cellStyle name="Normal 4 3 8 3" xfId="11192" xr:uid="{00000000-0005-0000-0000-000092390000}"/>
    <cellStyle name="Normal 4 3 8 4" xfId="17344" xr:uid="{00000000-0005-0000-0000-000093390000}"/>
    <cellStyle name="Normal 4 3 9" xfId="6530" xr:uid="{00000000-0005-0000-0000-000094390000}"/>
    <cellStyle name="Normal 4 3 9 2" xfId="12724" xr:uid="{00000000-0005-0000-0000-000095390000}"/>
    <cellStyle name="Normal 4 3 9 3" xfId="18876" xr:uid="{00000000-0005-0000-0000-000096390000}"/>
    <cellStyle name="Normal 4 30" xfId="21739" xr:uid="{00000000-0005-0000-0000-000097390000}"/>
    <cellStyle name="Normal 4 31" xfId="21740" xr:uid="{00000000-0005-0000-0000-000098390000}"/>
    <cellStyle name="Normal 4 32" xfId="21741" xr:uid="{00000000-0005-0000-0000-000099390000}"/>
    <cellStyle name="Normal 4 33" xfId="21742" xr:uid="{00000000-0005-0000-0000-00009A390000}"/>
    <cellStyle name="Normal 4 34" xfId="21743" xr:uid="{00000000-0005-0000-0000-00009B390000}"/>
    <cellStyle name="Normal 4 35" xfId="21744" xr:uid="{00000000-0005-0000-0000-00009C390000}"/>
    <cellStyle name="Normal 4 36" xfId="21745" xr:uid="{00000000-0005-0000-0000-00009D390000}"/>
    <cellStyle name="Normal 4 37" xfId="21746" xr:uid="{00000000-0005-0000-0000-00009E390000}"/>
    <cellStyle name="Normal 4 4" xfId="2909" xr:uid="{00000000-0005-0000-0000-00009F390000}"/>
    <cellStyle name="Normal 4 4 2" xfId="2910" xr:uid="{00000000-0005-0000-0000-0000A0390000}"/>
    <cellStyle name="Normal 4 4 2 2" xfId="4148" xr:uid="{00000000-0005-0000-0000-0000A1390000}"/>
    <cellStyle name="Normal 4 4 2 2 2" xfId="5773" xr:uid="{00000000-0005-0000-0000-0000A2390000}"/>
    <cellStyle name="Normal 4 4 2 2 2 2" xfId="8859" xr:uid="{00000000-0005-0000-0000-0000A3390000}"/>
    <cellStyle name="Normal 4 4 2 2 2 2 2" xfId="15052" xr:uid="{00000000-0005-0000-0000-0000A4390000}"/>
    <cellStyle name="Normal 4 4 2 2 2 2 3" xfId="21204" xr:uid="{00000000-0005-0000-0000-0000A5390000}"/>
    <cellStyle name="Normal 4 4 2 2 2 3" xfId="11986" xr:uid="{00000000-0005-0000-0000-0000A6390000}"/>
    <cellStyle name="Normal 4 4 2 2 2 4" xfId="18138" xr:uid="{00000000-0005-0000-0000-0000A7390000}"/>
    <cellStyle name="Normal 4 4 2 2 3" xfId="7324" xr:uid="{00000000-0005-0000-0000-0000A8390000}"/>
    <cellStyle name="Normal 4 4 2 2 3 2" xfId="13518" xr:uid="{00000000-0005-0000-0000-0000A9390000}"/>
    <cellStyle name="Normal 4 4 2 2 3 3" xfId="19670" xr:uid="{00000000-0005-0000-0000-0000AA390000}"/>
    <cellStyle name="Normal 4 4 2 2 4" xfId="10452" xr:uid="{00000000-0005-0000-0000-0000AB390000}"/>
    <cellStyle name="Normal 4 4 2 2 5" xfId="16604" xr:uid="{00000000-0005-0000-0000-0000AC390000}"/>
    <cellStyle name="Normal 4 4 2 3" xfId="4990" xr:uid="{00000000-0005-0000-0000-0000AD390000}"/>
    <cellStyle name="Normal 4 4 2 3 2" xfId="8090" xr:uid="{00000000-0005-0000-0000-0000AE390000}"/>
    <cellStyle name="Normal 4 4 2 3 2 2" xfId="14283" xr:uid="{00000000-0005-0000-0000-0000AF390000}"/>
    <cellStyle name="Normal 4 4 2 3 2 3" xfId="20435" xr:uid="{00000000-0005-0000-0000-0000B0390000}"/>
    <cellStyle name="Normal 4 4 2 3 3" xfId="11217" xr:uid="{00000000-0005-0000-0000-0000B1390000}"/>
    <cellStyle name="Normal 4 4 2 3 4" xfId="17369" xr:uid="{00000000-0005-0000-0000-0000B2390000}"/>
    <cellStyle name="Normal 4 4 2 4" xfId="6555" xr:uid="{00000000-0005-0000-0000-0000B3390000}"/>
    <cellStyle name="Normal 4 4 2 4 2" xfId="12749" xr:uid="{00000000-0005-0000-0000-0000B4390000}"/>
    <cellStyle name="Normal 4 4 2 4 3" xfId="18901" xr:uid="{00000000-0005-0000-0000-0000B5390000}"/>
    <cellStyle name="Normal 4 4 2 5" xfId="9683" xr:uid="{00000000-0005-0000-0000-0000B6390000}"/>
    <cellStyle name="Normal 4 4 2 6" xfId="15835" xr:uid="{00000000-0005-0000-0000-0000B7390000}"/>
    <cellStyle name="Normal 4 4 3" xfId="2911" xr:uid="{00000000-0005-0000-0000-0000B8390000}"/>
    <cellStyle name="Normal 4 4 4" xfId="4147" xr:uid="{00000000-0005-0000-0000-0000B9390000}"/>
    <cellStyle name="Normal 4 4 4 2" xfId="5772" xr:uid="{00000000-0005-0000-0000-0000BA390000}"/>
    <cellStyle name="Normal 4 4 4 2 2" xfId="8858" xr:uid="{00000000-0005-0000-0000-0000BB390000}"/>
    <cellStyle name="Normal 4 4 4 2 2 2" xfId="15051" xr:uid="{00000000-0005-0000-0000-0000BC390000}"/>
    <cellStyle name="Normal 4 4 4 2 2 3" xfId="21203" xr:uid="{00000000-0005-0000-0000-0000BD390000}"/>
    <cellStyle name="Normal 4 4 4 2 3" xfId="11985" xr:uid="{00000000-0005-0000-0000-0000BE390000}"/>
    <cellStyle name="Normal 4 4 4 2 4" xfId="18137" xr:uid="{00000000-0005-0000-0000-0000BF390000}"/>
    <cellStyle name="Normal 4 4 4 3" xfId="7323" xr:uid="{00000000-0005-0000-0000-0000C0390000}"/>
    <cellStyle name="Normal 4 4 4 3 2" xfId="13517" xr:uid="{00000000-0005-0000-0000-0000C1390000}"/>
    <cellStyle name="Normal 4 4 4 3 3" xfId="19669" xr:uid="{00000000-0005-0000-0000-0000C2390000}"/>
    <cellStyle name="Normal 4 4 4 4" xfId="10451" xr:uid="{00000000-0005-0000-0000-0000C3390000}"/>
    <cellStyle name="Normal 4 4 4 5" xfId="16603" xr:uid="{00000000-0005-0000-0000-0000C4390000}"/>
    <cellStyle name="Normal 4 4 5" xfId="4989" xr:uid="{00000000-0005-0000-0000-0000C5390000}"/>
    <cellStyle name="Normal 4 4 5 2" xfId="8089" xr:uid="{00000000-0005-0000-0000-0000C6390000}"/>
    <cellStyle name="Normal 4 4 5 2 2" xfId="14282" xr:uid="{00000000-0005-0000-0000-0000C7390000}"/>
    <cellStyle name="Normal 4 4 5 2 3" xfId="20434" xr:uid="{00000000-0005-0000-0000-0000C8390000}"/>
    <cellStyle name="Normal 4 4 5 3" xfId="11216" xr:uid="{00000000-0005-0000-0000-0000C9390000}"/>
    <cellStyle name="Normal 4 4 5 4" xfId="17368" xr:uid="{00000000-0005-0000-0000-0000CA390000}"/>
    <cellStyle name="Normal 4 4 6" xfId="6554" xr:uid="{00000000-0005-0000-0000-0000CB390000}"/>
    <cellStyle name="Normal 4 4 6 2" xfId="12748" xr:uid="{00000000-0005-0000-0000-0000CC390000}"/>
    <cellStyle name="Normal 4 4 6 3" xfId="18900" xr:uid="{00000000-0005-0000-0000-0000CD390000}"/>
    <cellStyle name="Normal 4 4 7" xfId="9682" xr:uid="{00000000-0005-0000-0000-0000CE390000}"/>
    <cellStyle name="Normal 4 4 8" xfId="15834" xr:uid="{00000000-0005-0000-0000-0000CF390000}"/>
    <cellStyle name="Normal 4 5" xfId="2912" xr:uid="{00000000-0005-0000-0000-0000D0390000}"/>
    <cellStyle name="Normal 4 5 2" xfId="4149" xr:uid="{00000000-0005-0000-0000-0000D1390000}"/>
    <cellStyle name="Normal 4 5 2 2" xfId="5774" xr:uid="{00000000-0005-0000-0000-0000D2390000}"/>
    <cellStyle name="Normal 4 5 2 2 2" xfId="8860" xr:uid="{00000000-0005-0000-0000-0000D3390000}"/>
    <cellStyle name="Normal 4 5 2 2 2 2" xfId="15053" xr:uid="{00000000-0005-0000-0000-0000D4390000}"/>
    <cellStyle name="Normal 4 5 2 2 2 3" xfId="21205" xr:uid="{00000000-0005-0000-0000-0000D5390000}"/>
    <cellStyle name="Normal 4 5 2 2 3" xfId="11987" xr:uid="{00000000-0005-0000-0000-0000D6390000}"/>
    <cellStyle name="Normal 4 5 2 2 4" xfId="18139" xr:uid="{00000000-0005-0000-0000-0000D7390000}"/>
    <cellStyle name="Normal 4 5 2 3" xfId="7325" xr:uid="{00000000-0005-0000-0000-0000D8390000}"/>
    <cellStyle name="Normal 4 5 2 3 2" xfId="13519" xr:uid="{00000000-0005-0000-0000-0000D9390000}"/>
    <cellStyle name="Normal 4 5 2 3 3" xfId="19671" xr:uid="{00000000-0005-0000-0000-0000DA390000}"/>
    <cellStyle name="Normal 4 5 2 4" xfId="10453" xr:uid="{00000000-0005-0000-0000-0000DB390000}"/>
    <cellStyle name="Normal 4 5 2 5" xfId="16605" xr:uid="{00000000-0005-0000-0000-0000DC390000}"/>
    <cellStyle name="Normal 4 5 3" xfId="4991" xr:uid="{00000000-0005-0000-0000-0000DD390000}"/>
    <cellStyle name="Normal 4 5 3 2" xfId="8091" xr:uid="{00000000-0005-0000-0000-0000DE390000}"/>
    <cellStyle name="Normal 4 5 3 2 2" xfId="14284" xr:uid="{00000000-0005-0000-0000-0000DF390000}"/>
    <cellStyle name="Normal 4 5 3 2 3" xfId="20436" xr:uid="{00000000-0005-0000-0000-0000E0390000}"/>
    <cellStyle name="Normal 4 5 3 3" xfId="11218" xr:uid="{00000000-0005-0000-0000-0000E1390000}"/>
    <cellStyle name="Normal 4 5 3 4" xfId="17370" xr:uid="{00000000-0005-0000-0000-0000E2390000}"/>
    <cellStyle name="Normal 4 5 4" xfId="6556" xr:uid="{00000000-0005-0000-0000-0000E3390000}"/>
    <cellStyle name="Normal 4 5 4 2" xfId="12750" xr:uid="{00000000-0005-0000-0000-0000E4390000}"/>
    <cellStyle name="Normal 4 5 4 3" xfId="18902" xr:uid="{00000000-0005-0000-0000-0000E5390000}"/>
    <cellStyle name="Normal 4 5 5" xfId="9684" xr:uid="{00000000-0005-0000-0000-0000E6390000}"/>
    <cellStyle name="Normal 4 5 6" xfId="15836" xr:uid="{00000000-0005-0000-0000-0000E7390000}"/>
    <cellStyle name="Normal 4 6" xfId="2913" xr:uid="{00000000-0005-0000-0000-0000E8390000}"/>
    <cellStyle name="Normal 4 6 2" xfId="4150" xr:uid="{00000000-0005-0000-0000-0000E9390000}"/>
    <cellStyle name="Normal 4 6 2 2" xfId="5775" xr:uid="{00000000-0005-0000-0000-0000EA390000}"/>
    <cellStyle name="Normal 4 6 2 2 2" xfId="8861" xr:uid="{00000000-0005-0000-0000-0000EB390000}"/>
    <cellStyle name="Normal 4 6 2 2 2 2" xfId="15054" xr:uid="{00000000-0005-0000-0000-0000EC390000}"/>
    <cellStyle name="Normal 4 6 2 2 2 3" xfId="21206" xr:uid="{00000000-0005-0000-0000-0000ED390000}"/>
    <cellStyle name="Normal 4 6 2 2 3" xfId="11988" xr:uid="{00000000-0005-0000-0000-0000EE390000}"/>
    <cellStyle name="Normal 4 6 2 2 4" xfId="18140" xr:uid="{00000000-0005-0000-0000-0000EF390000}"/>
    <cellStyle name="Normal 4 6 2 3" xfId="7326" xr:uid="{00000000-0005-0000-0000-0000F0390000}"/>
    <cellStyle name="Normal 4 6 2 3 2" xfId="13520" xr:uid="{00000000-0005-0000-0000-0000F1390000}"/>
    <cellStyle name="Normal 4 6 2 3 3" xfId="19672" xr:uid="{00000000-0005-0000-0000-0000F2390000}"/>
    <cellStyle name="Normal 4 6 2 4" xfId="10454" xr:uid="{00000000-0005-0000-0000-0000F3390000}"/>
    <cellStyle name="Normal 4 6 2 5" xfId="16606" xr:uid="{00000000-0005-0000-0000-0000F4390000}"/>
    <cellStyle name="Normal 4 6 3" xfId="4992" xr:uid="{00000000-0005-0000-0000-0000F5390000}"/>
    <cellStyle name="Normal 4 6 3 2" xfId="8092" xr:uid="{00000000-0005-0000-0000-0000F6390000}"/>
    <cellStyle name="Normal 4 6 3 2 2" xfId="14285" xr:uid="{00000000-0005-0000-0000-0000F7390000}"/>
    <cellStyle name="Normal 4 6 3 2 3" xfId="20437" xr:uid="{00000000-0005-0000-0000-0000F8390000}"/>
    <cellStyle name="Normal 4 6 3 3" xfId="11219" xr:uid="{00000000-0005-0000-0000-0000F9390000}"/>
    <cellStyle name="Normal 4 6 3 4" xfId="17371" xr:uid="{00000000-0005-0000-0000-0000FA390000}"/>
    <cellStyle name="Normal 4 6 4" xfId="6557" xr:uid="{00000000-0005-0000-0000-0000FB390000}"/>
    <cellStyle name="Normal 4 6 4 2" xfId="12751" xr:uid="{00000000-0005-0000-0000-0000FC390000}"/>
    <cellStyle name="Normal 4 6 4 3" xfId="18903" xr:uid="{00000000-0005-0000-0000-0000FD390000}"/>
    <cellStyle name="Normal 4 6 5" xfId="9685" xr:uid="{00000000-0005-0000-0000-0000FE390000}"/>
    <cellStyle name="Normal 4 6 6" xfId="15837" xr:uid="{00000000-0005-0000-0000-0000FF390000}"/>
    <cellStyle name="Normal 4 7" xfId="2914" xr:uid="{00000000-0005-0000-0000-0000003A0000}"/>
    <cellStyle name="Normal 4 7 2" xfId="4151" xr:uid="{00000000-0005-0000-0000-0000013A0000}"/>
    <cellStyle name="Normal 4 7 2 2" xfId="5776" xr:uid="{00000000-0005-0000-0000-0000023A0000}"/>
    <cellStyle name="Normal 4 7 2 2 2" xfId="8862" xr:uid="{00000000-0005-0000-0000-0000033A0000}"/>
    <cellStyle name="Normal 4 7 2 2 2 2" xfId="15055" xr:uid="{00000000-0005-0000-0000-0000043A0000}"/>
    <cellStyle name="Normal 4 7 2 2 2 3" xfId="21207" xr:uid="{00000000-0005-0000-0000-0000053A0000}"/>
    <cellStyle name="Normal 4 7 2 2 3" xfId="11989" xr:uid="{00000000-0005-0000-0000-0000063A0000}"/>
    <cellStyle name="Normal 4 7 2 2 4" xfId="18141" xr:uid="{00000000-0005-0000-0000-0000073A0000}"/>
    <cellStyle name="Normal 4 7 2 3" xfId="7327" xr:uid="{00000000-0005-0000-0000-0000083A0000}"/>
    <cellStyle name="Normal 4 7 2 3 2" xfId="13521" xr:uid="{00000000-0005-0000-0000-0000093A0000}"/>
    <cellStyle name="Normal 4 7 2 3 3" xfId="19673" xr:uid="{00000000-0005-0000-0000-00000A3A0000}"/>
    <cellStyle name="Normal 4 7 2 4" xfId="10455" xr:uid="{00000000-0005-0000-0000-00000B3A0000}"/>
    <cellStyle name="Normal 4 7 2 5" xfId="16607" xr:uid="{00000000-0005-0000-0000-00000C3A0000}"/>
    <cellStyle name="Normal 4 7 3" xfId="4993" xr:uid="{00000000-0005-0000-0000-00000D3A0000}"/>
    <cellStyle name="Normal 4 7 3 2" xfId="8093" xr:uid="{00000000-0005-0000-0000-00000E3A0000}"/>
    <cellStyle name="Normal 4 7 3 2 2" xfId="14286" xr:uid="{00000000-0005-0000-0000-00000F3A0000}"/>
    <cellStyle name="Normal 4 7 3 2 3" xfId="20438" xr:uid="{00000000-0005-0000-0000-0000103A0000}"/>
    <cellStyle name="Normal 4 7 3 3" xfId="11220" xr:uid="{00000000-0005-0000-0000-0000113A0000}"/>
    <cellStyle name="Normal 4 7 3 4" xfId="17372" xr:uid="{00000000-0005-0000-0000-0000123A0000}"/>
    <cellStyle name="Normal 4 7 4" xfId="6558" xr:uid="{00000000-0005-0000-0000-0000133A0000}"/>
    <cellStyle name="Normal 4 7 4 2" xfId="12752" xr:uid="{00000000-0005-0000-0000-0000143A0000}"/>
    <cellStyle name="Normal 4 7 4 3" xfId="18904" xr:uid="{00000000-0005-0000-0000-0000153A0000}"/>
    <cellStyle name="Normal 4 7 5" xfId="9686" xr:uid="{00000000-0005-0000-0000-0000163A0000}"/>
    <cellStyle name="Normal 4 7 6" xfId="15838" xr:uid="{00000000-0005-0000-0000-0000173A0000}"/>
    <cellStyle name="Normal 4 8" xfId="2915" xr:uid="{00000000-0005-0000-0000-0000183A0000}"/>
    <cellStyle name="Normal 4 8 2" xfId="4152" xr:uid="{00000000-0005-0000-0000-0000193A0000}"/>
    <cellStyle name="Normal 4 8 2 2" xfId="5777" xr:uid="{00000000-0005-0000-0000-00001A3A0000}"/>
    <cellStyle name="Normal 4 8 2 2 2" xfId="8863" xr:uid="{00000000-0005-0000-0000-00001B3A0000}"/>
    <cellStyle name="Normal 4 8 2 2 2 2" xfId="15056" xr:uid="{00000000-0005-0000-0000-00001C3A0000}"/>
    <cellStyle name="Normal 4 8 2 2 2 3" xfId="21208" xr:uid="{00000000-0005-0000-0000-00001D3A0000}"/>
    <cellStyle name="Normal 4 8 2 2 3" xfId="11990" xr:uid="{00000000-0005-0000-0000-00001E3A0000}"/>
    <cellStyle name="Normal 4 8 2 2 4" xfId="18142" xr:uid="{00000000-0005-0000-0000-00001F3A0000}"/>
    <cellStyle name="Normal 4 8 2 3" xfId="7328" xr:uid="{00000000-0005-0000-0000-0000203A0000}"/>
    <cellStyle name="Normal 4 8 2 3 2" xfId="13522" xr:uid="{00000000-0005-0000-0000-0000213A0000}"/>
    <cellStyle name="Normal 4 8 2 3 3" xfId="19674" xr:uid="{00000000-0005-0000-0000-0000223A0000}"/>
    <cellStyle name="Normal 4 8 2 4" xfId="10456" xr:uid="{00000000-0005-0000-0000-0000233A0000}"/>
    <cellStyle name="Normal 4 8 2 5" xfId="16608" xr:uid="{00000000-0005-0000-0000-0000243A0000}"/>
    <cellStyle name="Normal 4 8 3" xfId="4994" xr:uid="{00000000-0005-0000-0000-0000253A0000}"/>
    <cellStyle name="Normal 4 8 3 2" xfId="8094" xr:uid="{00000000-0005-0000-0000-0000263A0000}"/>
    <cellStyle name="Normal 4 8 3 2 2" xfId="14287" xr:uid="{00000000-0005-0000-0000-0000273A0000}"/>
    <cellStyle name="Normal 4 8 3 2 3" xfId="20439" xr:uid="{00000000-0005-0000-0000-0000283A0000}"/>
    <cellStyle name="Normal 4 8 3 3" xfId="11221" xr:uid="{00000000-0005-0000-0000-0000293A0000}"/>
    <cellStyle name="Normal 4 8 3 4" xfId="17373" xr:uid="{00000000-0005-0000-0000-00002A3A0000}"/>
    <cellStyle name="Normal 4 8 4" xfId="6559" xr:uid="{00000000-0005-0000-0000-00002B3A0000}"/>
    <cellStyle name="Normal 4 8 4 2" xfId="12753" xr:uid="{00000000-0005-0000-0000-00002C3A0000}"/>
    <cellStyle name="Normal 4 8 4 3" xfId="18905" xr:uid="{00000000-0005-0000-0000-00002D3A0000}"/>
    <cellStyle name="Normal 4 8 5" xfId="9687" xr:uid="{00000000-0005-0000-0000-00002E3A0000}"/>
    <cellStyle name="Normal 4 8 6" xfId="15839" xr:uid="{00000000-0005-0000-0000-00002F3A0000}"/>
    <cellStyle name="Normal 4 9" xfId="2916" xr:uid="{00000000-0005-0000-0000-0000303A0000}"/>
    <cellStyle name="Normal 40" xfId="2917" xr:uid="{00000000-0005-0000-0000-0000313A0000}"/>
    <cellStyle name="Normal 40 2" xfId="2918" xr:uid="{00000000-0005-0000-0000-0000323A0000}"/>
    <cellStyle name="Normal 41" xfId="2919" xr:uid="{00000000-0005-0000-0000-0000333A0000}"/>
    <cellStyle name="Normal 41 2" xfId="2920" xr:uid="{00000000-0005-0000-0000-0000343A0000}"/>
    <cellStyle name="Normal 41 2 2" xfId="4153" xr:uid="{00000000-0005-0000-0000-0000353A0000}"/>
    <cellStyle name="Normal 41 2 2 2" xfId="5778" xr:uid="{00000000-0005-0000-0000-0000363A0000}"/>
    <cellStyle name="Normal 41 2 2 2 2" xfId="8864" xr:uid="{00000000-0005-0000-0000-0000373A0000}"/>
    <cellStyle name="Normal 41 2 2 2 2 2" xfId="15057" xr:uid="{00000000-0005-0000-0000-0000383A0000}"/>
    <cellStyle name="Normal 41 2 2 2 2 3" xfId="21209" xr:uid="{00000000-0005-0000-0000-0000393A0000}"/>
    <cellStyle name="Normal 41 2 2 2 3" xfId="11991" xr:uid="{00000000-0005-0000-0000-00003A3A0000}"/>
    <cellStyle name="Normal 41 2 2 2 4" xfId="18143" xr:uid="{00000000-0005-0000-0000-00003B3A0000}"/>
    <cellStyle name="Normal 41 2 2 3" xfId="7329" xr:uid="{00000000-0005-0000-0000-00003C3A0000}"/>
    <cellStyle name="Normal 41 2 2 3 2" xfId="13523" xr:uid="{00000000-0005-0000-0000-00003D3A0000}"/>
    <cellStyle name="Normal 41 2 2 3 3" xfId="19675" xr:uid="{00000000-0005-0000-0000-00003E3A0000}"/>
    <cellStyle name="Normal 41 2 2 4" xfId="10457" xr:uid="{00000000-0005-0000-0000-00003F3A0000}"/>
    <cellStyle name="Normal 41 2 2 5" xfId="16609" xr:uid="{00000000-0005-0000-0000-0000403A0000}"/>
    <cellStyle name="Normal 41 2 3" xfId="4995" xr:uid="{00000000-0005-0000-0000-0000413A0000}"/>
    <cellStyle name="Normal 41 2 3 2" xfId="8095" xr:uid="{00000000-0005-0000-0000-0000423A0000}"/>
    <cellStyle name="Normal 41 2 3 2 2" xfId="14288" xr:uid="{00000000-0005-0000-0000-0000433A0000}"/>
    <cellStyle name="Normal 41 2 3 2 3" xfId="20440" xr:uid="{00000000-0005-0000-0000-0000443A0000}"/>
    <cellStyle name="Normal 41 2 3 3" xfId="11222" xr:uid="{00000000-0005-0000-0000-0000453A0000}"/>
    <cellStyle name="Normal 41 2 3 4" xfId="17374" xr:uid="{00000000-0005-0000-0000-0000463A0000}"/>
    <cellStyle name="Normal 41 2 4" xfId="6560" xr:uid="{00000000-0005-0000-0000-0000473A0000}"/>
    <cellStyle name="Normal 41 2 4 2" xfId="12754" xr:uid="{00000000-0005-0000-0000-0000483A0000}"/>
    <cellStyle name="Normal 41 2 4 3" xfId="18906" xr:uid="{00000000-0005-0000-0000-0000493A0000}"/>
    <cellStyle name="Normal 41 2 5" xfId="9688" xr:uid="{00000000-0005-0000-0000-00004A3A0000}"/>
    <cellStyle name="Normal 41 2 6" xfId="15840" xr:uid="{00000000-0005-0000-0000-00004B3A0000}"/>
    <cellStyle name="Normal 41 3" xfId="2921" xr:uid="{00000000-0005-0000-0000-00004C3A0000}"/>
    <cellStyle name="Normal 41 3 2" xfId="2922" xr:uid="{00000000-0005-0000-0000-00004D3A0000}"/>
    <cellStyle name="Normal 41 4" xfId="2923" xr:uid="{00000000-0005-0000-0000-00004E3A0000}"/>
    <cellStyle name="Normal 42" xfId="2924" xr:uid="{00000000-0005-0000-0000-00004F3A0000}"/>
    <cellStyle name="Normal 42 2" xfId="2925" xr:uid="{00000000-0005-0000-0000-0000503A0000}"/>
    <cellStyle name="Normal 43" xfId="2926" xr:uid="{00000000-0005-0000-0000-0000513A0000}"/>
    <cellStyle name="Normal 44" xfId="2927" xr:uid="{00000000-0005-0000-0000-0000523A0000}"/>
    <cellStyle name="Normal 44 2" xfId="2928" xr:uid="{00000000-0005-0000-0000-0000533A0000}"/>
    <cellStyle name="Normal 45" xfId="2929" xr:uid="{00000000-0005-0000-0000-0000543A0000}"/>
    <cellStyle name="Normal 46" xfId="2930" xr:uid="{00000000-0005-0000-0000-0000553A0000}"/>
    <cellStyle name="Normal 46 2" xfId="4154" xr:uid="{00000000-0005-0000-0000-0000563A0000}"/>
    <cellStyle name="Normal 46 2 2" xfId="5779" xr:uid="{00000000-0005-0000-0000-0000573A0000}"/>
    <cellStyle name="Normal 46 2 2 2" xfId="8865" xr:uid="{00000000-0005-0000-0000-0000583A0000}"/>
    <cellStyle name="Normal 46 2 2 2 2" xfId="15058" xr:uid="{00000000-0005-0000-0000-0000593A0000}"/>
    <cellStyle name="Normal 46 2 2 2 3" xfId="21210" xr:uid="{00000000-0005-0000-0000-00005A3A0000}"/>
    <cellStyle name="Normal 46 2 2 3" xfId="11992" xr:uid="{00000000-0005-0000-0000-00005B3A0000}"/>
    <cellStyle name="Normal 46 2 2 4" xfId="18144" xr:uid="{00000000-0005-0000-0000-00005C3A0000}"/>
    <cellStyle name="Normal 46 2 3" xfId="7330" xr:uid="{00000000-0005-0000-0000-00005D3A0000}"/>
    <cellStyle name="Normal 46 2 3 2" xfId="13524" xr:uid="{00000000-0005-0000-0000-00005E3A0000}"/>
    <cellStyle name="Normal 46 2 3 3" xfId="19676" xr:uid="{00000000-0005-0000-0000-00005F3A0000}"/>
    <cellStyle name="Normal 46 2 4" xfId="10458" xr:uid="{00000000-0005-0000-0000-0000603A0000}"/>
    <cellStyle name="Normal 46 2 5" xfId="16610" xr:uid="{00000000-0005-0000-0000-0000613A0000}"/>
    <cellStyle name="Normal 46 3" xfId="4996" xr:uid="{00000000-0005-0000-0000-0000623A0000}"/>
    <cellStyle name="Normal 46 3 2" xfId="8096" xr:uid="{00000000-0005-0000-0000-0000633A0000}"/>
    <cellStyle name="Normal 46 3 2 2" xfId="14289" xr:uid="{00000000-0005-0000-0000-0000643A0000}"/>
    <cellStyle name="Normal 46 3 2 3" xfId="20441" xr:uid="{00000000-0005-0000-0000-0000653A0000}"/>
    <cellStyle name="Normal 46 3 3" xfId="11223" xr:uid="{00000000-0005-0000-0000-0000663A0000}"/>
    <cellStyle name="Normal 46 3 4" xfId="17375" xr:uid="{00000000-0005-0000-0000-0000673A0000}"/>
    <cellStyle name="Normal 46 4" xfId="6561" xr:uid="{00000000-0005-0000-0000-0000683A0000}"/>
    <cellStyle name="Normal 46 4 2" xfId="12755" xr:uid="{00000000-0005-0000-0000-0000693A0000}"/>
    <cellStyle name="Normal 46 4 3" xfId="18907" xr:uid="{00000000-0005-0000-0000-00006A3A0000}"/>
    <cellStyle name="Normal 46 5" xfId="9689" xr:uid="{00000000-0005-0000-0000-00006B3A0000}"/>
    <cellStyle name="Normal 46 6" xfId="15841" xr:uid="{00000000-0005-0000-0000-00006C3A0000}"/>
    <cellStyle name="Normal 47" xfId="2931" xr:uid="{00000000-0005-0000-0000-00006D3A0000}"/>
    <cellStyle name="Normal 48" xfId="2932" xr:uid="{00000000-0005-0000-0000-00006E3A0000}"/>
    <cellStyle name="Normal 49" xfId="219" xr:uid="{00000000-0005-0000-0000-00006F3A0000}"/>
    <cellStyle name="Normal 5" xfId="23" xr:uid="{00000000-0005-0000-0000-0000703A0000}"/>
    <cellStyle name="Normal 5 10" xfId="2934" xr:uid="{00000000-0005-0000-0000-0000713A0000}"/>
    <cellStyle name="Normal 5 11" xfId="2935" xr:uid="{00000000-0005-0000-0000-0000723A0000}"/>
    <cellStyle name="Normal 5 12" xfId="2936" xr:uid="{00000000-0005-0000-0000-0000733A0000}"/>
    <cellStyle name="Normal 5 13" xfId="2937" xr:uid="{00000000-0005-0000-0000-0000743A0000}"/>
    <cellStyle name="Normal 5 14" xfId="2938" xr:uid="{00000000-0005-0000-0000-0000753A0000}"/>
    <cellStyle name="Normal 5 15" xfId="2939" xr:uid="{00000000-0005-0000-0000-0000763A0000}"/>
    <cellStyle name="Normal 5 16" xfId="2940" xr:uid="{00000000-0005-0000-0000-0000773A0000}"/>
    <cellStyle name="Normal 5 17" xfId="2941" xr:uid="{00000000-0005-0000-0000-0000783A0000}"/>
    <cellStyle name="Normal 5 18" xfId="2942" xr:uid="{00000000-0005-0000-0000-0000793A0000}"/>
    <cellStyle name="Normal 5 19" xfId="2943" xr:uid="{00000000-0005-0000-0000-00007A3A0000}"/>
    <cellStyle name="Normal 5 2" xfId="24" xr:uid="{00000000-0005-0000-0000-00007B3A0000}"/>
    <cellStyle name="Normal 5 2 10" xfId="9691" xr:uid="{00000000-0005-0000-0000-00007C3A0000}"/>
    <cellStyle name="Normal 5 2 11" xfId="15843" xr:uid="{00000000-0005-0000-0000-00007D3A0000}"/>
    <cellStyle name="Normal 5 2 12" xfId="2944" xr:uid="{00000000-0005-0000-0000-00007E3A0000}"/>
    <cellStyle name="Normal 5 2 2" xfId="2945" xr:uid="{00000000-0005-0000-0000-00007F3A0000}"/>
    <cellStyle name="Normal 5 2 2 2" xfId="2946" xr:uid="{00000000-0005-0000-0000-0000803A0000}"/>
    <cellStyle name="Normal 5 2 2 2 2" xfId="2947" xr:uid="{00000000-0005-0000-0000-0000813A0000}"/>
    <cellStyle name="Normal 5 2 2 2 2 2" xfId="4157" xr:uid="{00000000-0005-0000-0000-0000823A0000}"/>
    <cellStyle name="Normal 5 2 2 2 2 2 2" xfId="5782" xr:uid="{00000000-0005-0000-0000-0000833A0000}"/>
    <cellStyle name="Normal 5 2 2 2 2 2 2 2" xfId="8868" xr:uid="{00000000-0005-0000-0000-0000843A0000}"/>
    <cellStyle name="Normal 5 2 2 2 2 2 2 2 2" xfId="15061" xr:uid="{00000000-0005-0000-0000-0000853A0000}"/>
    <cellStyle name="Normal 5 2 2 2 2 2 2 2 3" xfId="21213" xr:uid="{00000000-0005-0000-0000-0000863A0000}"/>
    <cellStyle name="Normal 5 2 2 2 2 2 2 3" xfId="11995" xr:uid="{00000000-0005-0000-0000-0000873A0000}"/>
    <cellStyle name="Normal 5 2 2 2 2 2 2 4" xfId="18147" xr:uid="{00000000-0005-0000-0000-0000883A0000}"/>
    <cellStyle name="Normal 5 2 2 2 2 2 3" xfId="7333" xr:uid="{00000000-0005-0000-0000-0000893A0000}"/>
    <cellStyle name="Normal 5 2 2 2 2 2 3 2" xfId="13527" xr:uid="{00000000-0005-0000-0000-00008A3A0000}"/>
    <cellStyle name="Normal 5 2 2 2 2 2 3 3" xfId="19679" xr:uid="{00000000-0005-0000-0000-00008B3A0000}"/>
    <cellStyle name="Normal 5 2 2 2 2 2 4" xfId="10461" xr:uid="{00000000-0005-0000-0000-00008C3A0000}"/>
    <cellStyle name="Normal 5 2 2 2 2 2 5" xfId="16613" xr:uid="{00000000-0005-0000-0000-00008D3A0000}"/>
    <cellStyle name="Normal 5 2 2 2 2 3" xfId="4999" xr:uid="{00000000-0005-0000-0000-00008E3A0000}"/>
    <cellStyle name="Normal 5 2 2 2 2 3 2" xfId="8099" xr:uid="{00000000-0005-0000-0000-00008F3A0000}"/>
    <cellStyle name="Normal 5 2 2 2 2 3 2 2" xfId="14292" xr:uid="{00000000-0005-0000-0000-0000903A0000}"/>
    <cellStyle name="Normal 5 2 2 2 2 3 2 3" xfId="20444" xr:uid="{00000000-0005-0000-0000-0000913A0000}"/>
    <cellStyle name="Normal 5 2 2 2 2 3 3" xfId="11226" xr:uid="{00000000-0005-0000-0000-0000923A0000}"/>
    <cellStyle name="Normal 5 2 2 2 2 3 4" xfId="17378" xr:uid="{00000000-0005-0000-0000-0000933A0000}"/>
    <cellStyle name="Normal 5 2 2 2 2 4" xfId="6564" xr:uid="{00000000-0005-0000-0000-0000943A0000}"/>
    <cellStyle name="Normal 5 2 2 2 2 4 2" xfId="12758" xr:uid="{00000000-0005-0000-0000-0000953A0000}"/>
    <cellStyle name="Normal 5 2 2 2 2 4 3" xfId="18910" xr:uid="{00000000-0005-0000-0000-0000963A0000}"/>
    <cellStyle name="Normal 5 2 2 2 2 5" xfId="9692" xr:uid="{00000000-0005-0000-0000-0000973A0000}"/>
    <cellStyle name="Normal 5 2 2 2 2 6" xfId="15844" xr:uid="{00000000-0005-0000-0000-0000983A0000}"/>
    <cellStyle name="Normal 5 2 2 3" xfId="2948" xr:uid="{00000000-0005-0000-0000-0000993A0000}"/>
    <cellStyle name="Normal 5 2 2 3 2" xfId="4158" xr:uid="{00000000-0005-0000-0000-00009A3A0000}"/>
    <cellStyle name="Normal 5 2 2 3 2 2" xfId="5783" xr:uid="{00000000-0005-0000-0000-00009B3A0000}"/>
    <cellStyle name="Normal 5 2 2 3 2 2 2" xfId="8869" xr:uid="{00000000-0005-0000-0000-00009C3A0000}"/>
    <cellStyle name="Normal 5 2 2 3 2 2 2 2" xfId="15062" xr:uid="{00000000-0005-0000-0000-00009D3A0000}"/>
    <cellStyle name="Normal 5 2 2 3 2 2 2 3" xfId="21214" xr:uid="{00000000-0005-0000-0000-00009E3A0000}"/>
    <cellStyle name="Normal 5 2 2 3 2 2 3" xfId="11996" xr:uid="{00000000-0005-0000-0000-00009F3A0000}"/>
    <cellStyle name="Normal 5 2 2 3 2 2 4" xfId="18148" xr:uid="{00000000-0005-0000-0000-0000A03A0000}"/>
    <cellStyle name="Normal 5 2 2 3 2 3" xfId="7334" xr:uid="{00000000-0005-0000-0000-0000A13A0000}"/>
    <cellStyle name="Normal 5 2 2 3 2 3 2" xfId="13528" xr:uid="{00000000-0005-0000-0000-0000A23A0000}"/>
    <cellStyle name="Normal 5 2 2 3 2 3 3" xfId="19680" xr:uid="{00000000-0005-0000-0000-0000A33A0000}"/>
    <cellStyle name="Normal 5 2 2 3 2 4" xfId="10462" xr:uid="{00000000-0005-0000-0000-0000A43A0000}"/>
    <cellStyle name="Normal 5 2 2 3 2 5" xfId="16614" xr:uid="{00000000-0005-0000-0000-0000A53A0000}"/>
    <cellStyle name="Normal 5 2 2 3 3" xfId="5000" xr:uid="{00000000-0005-0000-0000-0000A63A0000}"/>
    <cellStyle name="Normal 5 2 2 3 3 2" xfId="8100" xr:uid="{00000000-0005-0000-0000-0000A73A0000}"/>
    <cellStyle name="Normal 5 2 2 3 3 2 2" xfId="14293" xr:uid="{00000000-0005-0000-0000-0000A83A0000}"/>
    <cellStyle name="Normal 5 2 2 3 3 2 3" xfId="20445" xr:uid="{00000000-0005-0000-0000-0000A93A0000}"/>
    <cellStyle name="Normal 5 2 2 3 3 3" xfId="11227" xr:uid="{00000000-0005-0000-0000-0000AA3A0000}"/>
    <cellStyle name="Normal 5 2 2 3 3 4" xfId="17379" xr:uid="{00000000-0005-0000-0000-0000AB3A0000}"/>
    <cellStyle name="Normal 5 2 2 3 4" xfId="6565" xr:uid="{00000000-0005-0000-0000-0000AC3A0000}"/>
    <cellStyle name="Normal 5 2 2 3 4 2" xfId="12759" xr:uid="{00000000-0005-0000-0000-0000AD3A0000}"/>
    <cellStyle name="Normal 5 2 2 3 4 3" xfId="18911" xr:uid="{00000000-0005-0000-0000-0000AE3A0000}"/>
    <cellStyle name="Normal 5 2 2 3 5" xfId="9693" xr:uid="{00000000-0005-0000-0000-0000AF3A0000}"/>
    <cellStyle name="Normal 5 2 2 3 6" xfId="15845" xr:uid="{00000000-0005-0000-0000-0000B03A0000}"/>
    <cellStyle name="Normal 5 2 3" xfId="2949" xr:uid="{00000000-0005-0000-0000-0000B13A0000}"/>
    <cellStyle name="Normal 5 2 3 2" xfId="2950" xr:uid="{00000000-0005-0000-0000-0000B23A0000}"/>
    <cellStyle name="Normal 5 2 3 2 2" xfId="2951" xr:uid="{00000000-0005-0000-0000-0000B33A0000}"/>
    <cellStyle name="Normal 5 2 3 2 2 2" xfId="4159" xr:uid="{00000000-0005-0000-0000-0000B43A0000}"/>
    <cellStyle name="Normal 5 2 3 2 2 2 2" xfId="5784" xr:uid="{00000000-0005-0000-0000-0000B53A0000}"/>
    <cellStyle name="Normal 5 2 3 2 2 2 2 2" xfId="8870" xr:uid="{00000000-0005-0000-0000-0000B63A0000}"/>
    <cellStyle name="Normal 5 2 3 2 2 2 2 2 2" xfId="15063" xr:uid="{00000000-0005-0000-0000-0000B73A0000}"/>
    <cellStyle name="Normal 5 2 3 2 2 2 2 2 3" xfId="21215" xr:uid="{00000000-0005-0000-0000-0000B83A0000}"/>
    <cellStyle name="Normal 5 2 3 2 2 2 2 3" xfId="11997" xr:uid="{00000000-0005-0000-0000-0000B93A0000}"/>
    <cellStyle name="Normal 5 2 3 2 2 2 2 4" xfId="18149" xr:uid="{00000000-0005-0000-0000-0000BA3A0000}"/>
    <cellStyle name="Normal 5 2 3 2 2 2 3" xfId="7335" xr:uid="{00000000-0005-0000-0000-0000BB3A0000}"/>
    <cellStyle name="Normal 5 2 3 2 2 2 3 2" xfId="13529" xr:uid="{00000000-0005-0000-0000-0000BC3A0000}"/>
    <cellStyle name="Normal 5 2 3 2 2 2 3 3" xfId="19681" xr:uid="{00000000-0005-0000-0000-0000BD3A0000}"/>
    <cellStyle name="Normal 5 2 3 2 2 2 4" xfId="10463" xr:uid="{00000000-0005-0000-0000-0000BE3A0000}"/>
    <cellStyle name="Normal 5 2 3 2 2 2 5" xfId="16615" xr:uid="{00000000-0005-0000-0000-0000BF3A0000}"/>
    <cellStyle name="Normal 5 2 3 2 2 3" xfId="5001" xr:uid="{00000000-0005-0000-0000-0000C03A0000}"/>
    <cellStyle name="Normal 5 2 3 2 2 3 2" xfId="8101" xr:uid="{00000000-0005-0000-0000-0000C13A0000}"/>
    <cellStyle name="Normal 5 2 3 2 2 3 2 2" xfId="14294" xr:uid="{00000000-0005-0000-0000-0000C23A0000}"/>
    <cellStyle name="Normal 5 2 3 2 2 3 2 3" xfId="20446" xr:uid="{00000000-0005-0000-0000-0000C33A0000}"/>
    <cellStyle name="Normal 5 2 3 2 2 3 3" xfId="11228" xr:uid="{00000000-0005-0000-0000-0000C43A0000}"/>
    <cellStyle name="Normal 5 2 3 2 2 3 4" xfId="17380" xr:uid="{00000000-0005-0000-0000-0000C53A0000}"/>
    <cellStyle name="Normal 5 2 3 2 2 4" xfId="6566" xr:uid="{00000000-0005-0000-0000-0000C63A0000}"/>
    <cellStyle name="Normal 5 2 3 2 2 4 2" xfId="12760" xr:uid="{00000000-0005-0000-0000-0000C73A0000}"/>
    <cellStyle name="Normal 5 2 3 2 2 4 3" xfId="18912" xr:uid="{00000000-0005-0000-0000-0000C83A0000}"/>
    <cellStyle name="Normal 5 2 3 2 2 5" xfId="9694" xr:uid="{00000000-0005-0000-0000-0000C93A0000}"/>
    <cellStyle name="Normal 5 2 3 2 2 6" xfId="15846" xr:uid="{00000000-0005-0000-0000-0000CA3A0000}"/>
    <cellStyle name="Normal 5 2 3 3" xfId="2952" xr:uid="{00000000-0005-0000-0000-0000CB3A0000}"/>
    <cellStyle name="Normal 5 2 3 3 2" xfId="4160" xr:uid="{00000000-0005-0000-0000-0000CC3A0000}"/>
    <cellStyle name="Normal 5 2 3 3 2 2" xfId="5785" xr:uid="{00000000-0005-0000-0000-0000CD3A0000}"/>
    <cellStyle name="Normal 5 2 3 3 2 2 2" xfId="8871" xr:uid="{00000000-0005-0000-0000-0000CE3A0000}"/>
    <cellStyle name="Normal 5 2 3 3 2 2 2 2" xfId="15064" xr:uid="{00000000-0005-0000-0000-0000CF3A0000}"/>
    <cellStyle name="Normal 5 2 3 3 2 2 2 3" xfId="21216" xr:uid="{00000000-0005-0000-0000-0000D03A0000}"/>
    <cellStyle name="Normal 5 2 3 3 2 2 3" xfId="11998" xr:uid="{00000000-0005-0000-0000-0000D13A0000}"/>
    <cellStyle name="Normal 5 2 3 3 2 2 4" xfId="18150" xr:uid="{00000000-0005-0000-0000-0000D23A0000}"/>
    <cellStyle name="Normal 5 2 3 3 2 3" xfId="7336" xr:uid="{00000000-0005-0000-0000-0000D33A0000}"/>
    <cellStyle name="Normal 5 2 3 3 2 3 2" xfId="13530" xr:uid="{00000000-0005-0000-0000-0000D43A0000}"/>
    <cellStyle name="Normal 5 2 3 3 2 3 3" xfId="19682" xr:uid="{00000000-0005-0000-0000-0000D53A0000}"/>
    <cellStyle name="Normal 5 2 3 3 2 4" xfId="10464" xr:uid="{00000000-0005-0000-0000-0000D63A0000}"/>
    <cellStyle name="Normal 5 2 3 3 2 5" xfId="16616" xr:uid="{00000000-0005-0000-0000-0000D73A0000}"/>
    <cellStyle name="Normal 5 2 3 3 3" xfId="5002" xr:uid="{00000000-0005-0000-0000-0000D83A0000}"/>
    <cellStyle name="Normal 5 2 3 3 3 2" xfId="8102" xr:uid="{00000000-0005-0000-0000-0000D93A0000}"/>
    <cellStyle name="Normal 5 2 3 3 3 2 2" xfId="14295" xr:uid="{00000000-0005-0000-0000-0000DA3A0000}"/>
    <cellStyle name="Normal 5 2 3 3 3 2 3" xfId="20447" xr:uid="{00000000-0005-0000-0000-0000DB3A0000}"/>
    <cellStyle name="Normal 5 2 3 3 3 3" xfId="11229" xr:uid="{00000000-0005-0000-0000-0000DC3A0000}"/>
    <cellStyle name="Normal 5 2 3 3 3 4" xfId="17381" xr:uid="{00000000-0005-0000-0000-0000DD3A0000}"/>
    <cellStyle name="Normal 5 2 3 3 4" xfId="6567" xr:uid="{00000000-0005-0000-0000-0000DE3A0000}"/>
    <cellStyle name="Normal 5 2 3 3 4 2" xfId="12761" xr:uid="{00000000-0005-0000-0000-0000DF3A0000}"/>
    <cellStyle name="Normal 5 2 3 3 4 3" xfId="18913" xr:uid="{00000000-0005-0000-0000-0000E03A0000}"/>
    <cellStyle name="Normal 5 2 3 3 5" xfId="9695" xr:uid="{00000000-0005-0000-0000-0000E13A0000}"/>
    <cellStyle name="Normal 5 2 3 3 6" xfId="15847" xr:uid="{00000000-0005-0000-0000-0000E23A0000}"/>
    <cellStyle name="Normal 5 2 4" xfId="2953" xr:uid="{00000000-0005-0000-0000-0000E33A0000}"/>
    <cellStyle name="Normal 5 2 4 2" xfId="2954" xr:uid="{00000000-0005-0000-0000-0000E43A0000}"/>
    <cellStyle name="Normal 5 2 4 2 2" xfId="4161" xr:uid="{00000000-0005-0000-0000-0000E53A0000}"/>
    <cellStyle name="Normal 5 2 4 2 2 2" xfId="5786" xr:uid="{00000000-0005-0000-0000-0000E63A0000}"/>
    <cellStyle name="Normal 5 2 4 2 2 2 2" xfId="8872" xr:uid="{00000000-0005-0000-0000-0000E73A0000}"/>
    <cellStyle name="Normal 5 2 4 2 2 2 2 2" xfId="15065" xr:uid="{00000000-0005-0000-0000-0000E83A0000}"/>
    <cellStyle name="Normal 5 2 4 2 2 2 2 3" xfId="21217" xr:uid="{00000000-0005-0000-0000-0000E93A0000}"/>
    <cellStyle name="Normal 5 2 4 2 2 2 3" xfId="11999" xr:uid="{00000000-0005-0000-0000-0000EA3A0000}"/>
    <cellStyle name="Normal 5 2 4 2 2 2 4" xfId="18151" xr:uid="{00000000-0005-0000-0000-0000EB3A0000}"/>
    <cellStyle name="Normal 5 2 4 2 2 3" xfId="7337" xr:uid="{00000000-0005-0000-0000-0000EC3A0000}"/>
    <cellStyle name="Normal 5 2 4 2 2 3 2" xfId="13531" xr:uid="{00000000-0005-0000-0000-0000ED3A0000}"/>
    <cellStyle name="Normal 5 2 4 2 2 3 3" xfId="19683" xr:uid="{00000000-0005-0000-0000-0000EE3A0000}"/>
    <cellStyle name="Normal 5 2 4 2 2 4" xfId="10465" xr:uid="{00000000-0005-0000-0000-0000EF3A0000}"/>
    <cellStyle name="Normal 5 2 4 2 2 5" xfId="16617" xr:uid="{00000000-0005-0000-0000-0000F03A0000}"/>
    <cellStyle name="Normal 5 2 4 2 3" xfId="5003" xr:uid="{00000000-0005-0000-0000-0000F13A0000}"/>
    <cellStyle name="Normal 5 2 4 2 3 2" xfId="8103" xr:uid="{00000000-0005-0000-0000-0000F23A0000}"/>
    <cellStyle name="Normal 5 2 4 2 3 2 2" xfId="14296" xr:uid="{00000000-0005-0000-0000-0000F33A0000}"/>
    <cellStyle name="Normal 5 2 4 2 3 2 3" xfId="20448" xr:uid="{00000000-0005-0000-0000-0000F43A0000}"/>
    <cellStyle name="Normal 5 2 4 2 3 3" xfId="11230" xr:uid="{00000000-0005-0000-0000-0000F53A0000}"/>
    <cellStyle name="Normal 5 2 4 2 3 4" xfId="17382" xr:uid="{00000000-0005-0000-0000-0000F63A0000}"/>
    <cellStyle name="Normal 5 2 4 2 4" xfId="6568" xr:uid="{00000000-0005-0000-0000-0000F73A0000}"/>
    <cellStyle name="Normal 5 2 4 2 4 2" xfId="12762" xr:uid="{00000000-0005-0000-0000-0000F83A0000}"/>
    <cellStyle name="Normal 5 2 4 2 4 3" xfId="18914" xr:uid="{00000000-0005-0000-0000-0000F93A0000}"/>
    <cellStyle name="Normal 5 2 4 2 5" xfId="9696" xr:uid="{00000000-0005-0000-0000-0000FA3A0000}"/>
    <cellStyle name="Normal 5 2 4 2 6" xfId="15848" xr:uid="{00000000-0005-0000-0000-0000FB3A0000}"/>
    <cellStyle name="Normal 5 2 5" xfId="2955" xr:uid="{00000000-0005-0000-0000-0000FC3A0000}"/>
    <cellStyle name="Normal 5 2 6" xfId="2956" xr:uid="{00000000-0005-0000-0000-0000FD3A0000}"/>
    <cellStyle name="Normal 5 2 6 2" xfId="4162" xr:uid="{00000000-0005-0000-0000-0000FE3A0000}"/>
    <cellStyle name="Normal 5 2 6 2 2" xfId="5787" xr:uid="{00000000-0005-0000-0000-0000FF3A0000}"/>
    <cellStyle name="Normal 5 2 6 2 2 2" xfId="8873" xr:uid="{00000000-0005-0000-0000-0000003B0000}"/>
    <cellStyle name="Normal 5 2 6 2 2 2 2" xfId="15066" xr:uid="{00000000-0005-0000-0000-0000013B0000}"/>
    <cellStyle name="Normal 5 2 6 2 2 2 3" xfId="21218" xr:uid="{00000000-0005-0000-0000-0000023B0000}"/>
    <cellStyle name="Normal 5 2 6 2 2 3" xfId="12000" xr:uid="{00000000-0005-0000-0000-0000033B0000}"/>
    <cellStyle name="Normal 5 2 6 2 2 4" xfId="18152" xr:uid="{00000000-0005-0000-0000-0000043B0000}"/>
    <cellStyle name="Normal 5 2 6 2 3" xfId="7338" xr:uid="{00000000-0005-0000-0000-0000053B0000}"/>
    <cellStyle name="Normal 5 2 6 2 3 2" xfId="13532" xr:uid="{00000000-0005-0000-0000-0000063B0000}"/>
    <cellStyle name="Normal 5 2 6 2 3 3" xfId="19684" xr:uid="{00000000-0005-0000-0000-0000073B0000}"/>
    <cellStyle name="Normal 5 2 6 2 4" xfId="10466" xr:uid="{00000000-0005-0000-0000-0000083B0000}"/>
    <cellStyle name="Normal 5 2 6 2 5" xfId="16618" xr:uid="{00000000-0005-0000-0000-0000093B0000}"/>
    <cellStyle name="Normal 5 2 6 3" xfId="5004" xr:uid="{00000000-0005-0000-0000-00000A3B0000}"/>
    <cellStyle name="Normal 5 2 6 3 2" xfId="8104" xr:uid="{00000000-0005-0000-0000-00000B3B0000}"/>
    <cellStyle name="Normal 5 2 6 3 2 2" xfId="14297" xr:uid="{00000000-0005-0000-0000-00000C3B0000}"/>
    <cellStyle name="Normal 5 2 6 3 2 3" xfId="20449" xr:uid="{00000000-0005-0000-0000-00000D3B0000}"/>
    <cellStyle name="Normal 5 2 6 3 3" xfId="11231" xr:uid="{00000000-0005-0000-0000-00000E3B0000}"/>
    <cellStyle name="Normal 5 2 6 3 4" xfId="17383" xr:uid="{00000000-0005-0000-0000-00000F3B0000}"/>
    <cellStyle name="Normal 5 2 6 4" xfId="6569" xr:uid="{00000000-0005-0000-0000-0000103B0000}"/>
    <cellStyle name="Normal 5 2 6 4 2" xfId="12763" xr:uid="{00000000-0005-0000-0000-0000113B0000}"/>
    <cellStyle name="Normal 5 2 6 4 3" xfId="18915" xr:uid="{00000000-0005-0000-0000-0000123B0000}"/>
    <cellStyle name="Normal 5 2 6 5" xfId="9697" xr:uid="{00000000-0005-0000-0000-0000133B0000}"/>
    <cellStyle name="Normal 5 2 6 6" xfId="15849" xr:uid="{00000000-0005-0000-0000-0000143B0000}"/>
    <cellStyle name="Normal 5 2 7" xfId="4156" xr:uid="{00000000-0005-0000-0000-0000153B0000}"/>
    <cellStyle name="Normal 5 2 7 2" xfId="5781" xr:uid="{00000000-0005-0000-0000-0000163B0000}"/>
    <cellStyle name="Normal 5 2 7 2 2" xfId="8867" xr:uid="{00000000-0005-0000-0000-0000173B0000}"/>
    <cellStyle name="Normal 5 2 7 2 2 2" xfId="15060" xr:uid="{00000000-0005-0000-0000-0000183B0000}"/>
    <cellStyle name="Normal 5 2 7 2 2 3" xfId="21212" xr:uid="{00000000-0005-0000-0000-0000193B0000}"/>
    <cellStyle name="Normal 5 2 7 2 3" xfId="11994" xr:uid="{00000000-0005-0000-0000-00001A3B0000}"/>
    <cellStyle name="Normal 5 2 7 2 4" xfId="18146" xr:uid="{00000000-0005-0000-0000-00001B3B0000}"/>
    <cellStyle name="Normal 5 2 7 3" xfId="7332" xr:uid="{00000000-0005-0000-0000-00001C3B0000}"/>
    <cellStyle name="Normal 5 2 7 3 2" xfId="13526" xr:uid="{00000000-0005-0000-0000-00001D3B0000}"/>
    <cellStyle name="Normal 5 2 7 3 3" xfId="19678" xr:uid="{00000000-0005-0000-0000-00001E3B0000}"/>
    <cellStyle name="Normal 5 2 7 4" xfId="10460" xr:uid="{00000000-0005-0000-0000-00001F3B0000}"/>
    <cellStyle name="Normal 5 2 7 5" xfId="16612" xr:uid="{00000000-0005-0000-0000-0000203B0000}"/>
    <cellStyle name="Normal 5 2 8" xfId="4998" xr:uid="{00000000-0005-0000-0000-0000213B0000}"/>
    <cellStyle name="Normal 5 2 8 2" xfId="8098" xr:uid="{00000000-0005-0000-0000-0000223B0000}"/>
    <cellStyle name="Normal 5 2 8 2 2" xfId="14291" xr:uid="{00000000-0005-0000-0000-0000233B0000}"/>
    <cellStyle name="Normal 5 2 8 2 3" xfId="20443" xr:uid="{00000000-0005-0000-0000-0000243B0000}"/>
    <cellStyle name="Normal 5 2 8 3" xfId="11225" xr:uid="{00000000-0005-0000-0000-0000253B0000}"/>
    <cellStyle name="Normal 5 2 8 4" xfId="17377" xr:uid="{00000000-0005-0000-0000-0000263B0000}"/>
    <cellStyle name="Normal 5 2 9" xfId="6563" xr:uid="{00000000-0005-0000-0000-0000273B0000}"/>
    <cellStyle name="Normal 5 2 9 2" xfId="12757" xr:uid="{00000000-0005-0000-0000-0000283B0000}"/>
    <cellStyle name="Normal 5 2 9 3" xfId="18909" xr:uid="{00000000-0005-0000-0000-0000293B0000}"/>
    <cellStyle name="Normal 5 20" xfId="2957" xr:uid="{00000000-0005-0000-0000-00002A3B0000}"/>
    <cellStyle name="Normal 5 21" xfId="2958" xr:uid="{00000000-0005-0000-0000-00002B3B0000}"/>
    <cellStyle name="Normal 5 22" xfId="2959" xr:uid="{00000000-0005-0000-0000-00002C3B0000}"/>
    <cellStyle name="Normal 5 23" xfId="2960" xr:uid="{00000000-0005-0000-0000-00002D3B0000}"/>
    <cellStyle name="Normal 5 24" xfId="2961" xr:uid="{00000000-0005-0000-0000-00002E3B0000}"/>
    <cellStyle name="Normal 5 24 2" xfId="4163" xr:uid="{00000000-0005-0000-0000-00002F3B0000}"/>
    <cellStyle name="Normal 5 24 2 2" xfId="5788" xr:uid="{00000000-0005-0000-0000-0000303B0000}"/>
    <cellStyle name="Normal 5 24 2 2 2" xfId="8874" xr:uid="{00000000-0005-0000-0000-0000313B0000}"/>
    <cellStyle name="Normal 5 24 2 2 2 2" xfId="15067" xr:uid="{00000000-0005-0000-0000-0000323B0000}"/>
    <cellStyle name="Normal 5 24 2 2 2 3" xfId="21219" xr:uid="{00000000-0005-0000-0000-0000333B0000}"/>
    <cellStyle name="Normal 5 24 2 2 3" xfId="12001" xr:uid="{00000000-0005-0000-0000-0000343B0000}"/>
    <cellStyle name="Normal 5 24 2 2 4" xfId="18153" xr:uid="{00000000-0005-0000-0000-0000353B0000}"/>
    <cellStyle name="Normal 5 24 2 3" xfId="7339" xr:uid="{00000000-0005-0000-0000-0000363B0000}"/>
    <cellStyle name="Normal 5 24 2 3 2" xfId="13533" xr:uid="{00000000-0005-0000-0000-0000373B0000}"/>
    <cellStyle name="Normal 5 24 2 3 3" xfId="19685" xr:uid="{00000000-0005-0000-0000-0000383B0000}"/>
    <cellStyle name="Normal 5 24 2 4" xfId="10467" xr:uid="{00000000-0005-0000-0000-0000393B0000}"/>
    <cellStyle name="Normal 5 24 2 5" xfId="16619" xr:uid="{00000000-0005-0000-0000-00003A3B0000}"/>
    <cellStyle name="Normal 5 24 3" xfId="5005" xr:uid="{00000000-0005-0000-0000-00003B3B0000}"/>
    <cellStyle name="Normal 5 24 3 2" xfId="8105" xr:uid="{00000000-0005-0000-0000-00003C3B0000}"/>
    <cellStyle name="Normal 5 24 3 2 2" xfId="14298" xr:uid="{00000000-0005-0000-0000-00003D3B0000}"/>
    <cellStyle name="Normal 5 24 3 2 3" xfId="20450" xr:uid="{00000000-0005-0000-0000-00003E3B0000}"/>
    <cellStyle name="Normal 5 24 3 3" xfId="11232" xr:uid="{00000000-0005-0000-0000-00003F3B0000}"/>
    <cellStyle name="Normal 5 24 3 4" xfId="17384" xr:uid="{00000000-0005-0000-0000-0000403B0000}"/>
    <cellStyle name="Normal 5 24 4" xfId="6570" xr:uid="{00000000-0005-0000-0000-0000413B0000}"/>
    <cellStyle name="Normal 5 24 4 2" xfId="12764" xr:uid="{00000000-0005-0000-0000-0000423B0000}"/>
    <cellStyle name="Normal 5 24 4 3" xfId="18916" xr:uid="{00000000-0005-0000-0000-0000433B0000}"/>
    <cellStyle name="Normal 5 24 5" xfId="9698" xr:uid="{00000000-0005-0000-0000-0000443B0000}"/>
    <cellStyle name="Normal 5 24 6" xfId="15850" xr:uid="{00000000-0005-0000-0000-0000453B0000}"/>
    <cellStyle name="Normal 5 25" xfId="2962" xr:uid="{00000000-0005-0000-0000-0000463B0000}"/>
    <cellStyle name="Normal 5 25 2" xfId="2963" xr:uid="{00000000-0005-0000-0000-0000473B0000}"/>
    <cellStyle name="Normal 5 26" xfId="2964" xr:uid="{00000000-0005-0000-0000-0000483B0000}"/>
    <cellStyle name="Normal 5 26 2" xfId="2965" xr:uid="{00000000-0005-0000-0000-0000493B0000}"/>
    <cellStyle name="Normal 5 27" xfId="3532" xr:uid="{00000000-0005-0000-0000-00004A3B0000}"/>
    <cellStyle name="Normal 5 28" xfId="2933" xr:uid="{00000000-0005-0000-0000-00004B3B0000}"/>
    <cellStyle name="Normal 5 28 2" xfId="4155" xr:uid="{00000000-0005-0000-0000-00004C3B0000}"/>
    <cellStyle name="Normal 5 28 2 2" xfId="5780" xr:uid="{00000000-0005-0000-0000-00004D3B0000}"/>
    <cellStyle name="Normal 5 28 2 2 2" xfId="8866" xr:uid="{00000000-0005-0000-0000-00004E3B0000}"/>
    <cellStyle name="Normal 5 28 2 2 2 2" xfId="15059" xr:uid="{00000000-0005-0000-0000-00004F3B0000}"/>
    <cellStyle name="Normal 5 28 2 2 2 3" xfId="21211" xr:uid="{00000000-0005-0000-0000-0000503B0000}"/>
    <cellStyle name="Normal 5 28 2 2 3" xfId="11993" xr:uid="{00000000-0005-0000-0000-0000513B0000}"/>
    <cellStyle name="Normal 5 28 2 2 4" xfId="18145" xr:uid="{00000000-0005-0000-0000-0000523B0000}"/>
    <cellStyle name="Normal 5 28 2 3" xfId="7331" xr:uid="{00000000-0005-0000-0000-0000533B0000}"/>
    <cellStyle name="Normal 5 28 2 3 2" xfId="13525" xr:uid="{00000000-0005-0000-0000-0000543B0000}"/>
    <cellStyle name="Normal 5 28 2 3 3" xfId="19677" xr:uid="{00000000-0005-0000-0000-0000553B0000}"/>
    <cellStyle name="Normal 5 28 2 4" xfId="10459" xr:uid="{00000000-0005-0000-0000-0000563B0000}"/>
    <cellStyle name="Normal 5 28 2 5" xfId="16611" xr:uid="{00000000-0005-0000-0000-0000573B0000}"/>
    <cellStyle name="Normal 5 28 3" xfId="4997" xr:uid="{00000000-0005-0000-0000-0000583B0000}"/>
    <cellStyle name="Normal 5 28 3 2" xfId="8097" xr:uid="{00000000-0005-0000-0000-0000593B0000}"/>
    <cellStyle name="Normal 5 28 3 2 2" xfId="14290" xr:uid="{00000000-0005-0000-0000-00005A3B0000}"/>
    <cellStyle name="Normal 5 28 3 2 3" xfId="20442" xr:uid="{00000000-0005-0000-0000-00005B3B0000}"/>
    <cellStyle name="Normal 5 28 3 3" xfId="11224" xr:uid="{00000000-0005-0000-0000-00005C3B0000}"/>
    <cellStyle name="Normal 5 28 3 4" xfId="17376" xr:uid="{00000000-0005-0000-0000-00005D3B0000}"/>
    <cellStyle name="Normal 5 28 4" xfId="6562" xr:uid="{00000000-0005-0000-0000-00005E3B0000}"/>
    <cellStyle name="Normal 5 28 4 2" xfId="12756" xr:uid="{00000000-0005-0000-0000-00005F3B0000}"/>
    <cellStyle name="Normal 5 28 4 3" xfId="18908" xr:uid="{00000000-0005-0000-0000-0000603B0000}"/>
    <cellStyle name="Normal 5 28 5" xfId="9690" xr:uid="{00000000-0005-0000-0000-0000613B0000}"/>
    <cellStyle name="Normal 5 28 6" xfId="15842" xr:uid="{00000000-0005-0000-0000-0000623B0000}"/>
    <cellStyle name="Normal 5 29" xfId="58" xr:uid="{00000000-0005-0000-0000-0000633B0000}"/>
    <cellStyle name="Normal 5 3" xfId="2966" xr:uid="{00000000-0005-0000-0000-0000643B0000}"/>
    <cellStyle name="Normal 5 3 2" xfId="2967" xr:uid="{00000000-0005-0000-0000-0000653B0000}"/>
    <cellStyle name="Normal 5 3 3" xfId="4164" xr:uid="{00000000-0005-0000-0000-0000663B0000}"/>
    <cellStyle name="Normal 5 3 3 2" xfId="5789" xr:uid="{00000000-0005-0000-0000-0000673B0000}"/>
    <cellStyle name="Normal 5 3 3 2 2" xfId="8875" xr:uid="{00000000-0005-0000-0000-0000683B0000}"/>
    <cellStyle name="Normal 5 3 3 2 2 2" xfId="15068" xr:uid="{00000000-0005-0000-0000-0000693B0000}"/>
    <cellStyle name="Normal 5 3 3 2 2 3" xfId="21220" xr:uid="{00000000-0005-0000-0000-00006A3B0000}"/>
    <cellStyle name="Normal 5 3 3 2 3" xfId="12002" xr:uid="{00000000-0005-0000-0000-00006B3B0000}"/>
    <cellStyle name="Normal 5 3 3 2 4" xfId="18154" xr:uid="{00000000-0005-0000-0000-00006C3B0000}"/>
    <cellStyle name="Normal 5 3 3 3" xfId="7340" xr:uid="{00000000-0005-0000-0000-00006D3B0000}"/>
    <cellStyle name="Normal 5 3 3 3 2" xfId="13534" xr:uid="{00000000-0005-0000-0000-00006E3B0000}"/>
    <cellStyle name="Normal 5 3 3 3 3" xfId="19686" xr:uid="{00000000-0005-0000-0000-00006F3B0000}"/>
    <cellStyle name="Normal 5 3 3 4" xfId="10468" xr:uid="{00000000-0005-0000-0000-0000703B0000}"/>
    <cellStyle name="Normal 5 3 3 5" xfId="16620" xr:uid="{00000000-0005-0000-0000-0000713B0000}"/>
    <cellStyle name="Normal 5 3 4" xfId="5006" xr:uid="{00000000-0005-0000-0000-0000723B0000}"/>
    <cellStyle name="Normal 5 3 4 2" xfId="8106" xr:uid="{00000000-0005-0000-0000-0000733B0000}"/>
    <cellStyle name="Normal 5 3 4 2 2" xfId="14299" xr:uid="{00000000-0005-0000-0000-0000743B0000}"/>
    <cellStyle name="Normal 5 3 4 2 3" xfId="20451" xr:uid="{00000000-0005-0000-0000-0000753B0000}"/>
    <cellStyle name="Normal 5 3 4 3" xfId="11233" xr:uid="{00000000-0005-0000-0000-0000763B0000}"/>
    <cellStyle name="Normal 5 3 4 4" xfId="17385" xr:uid="{00000000-0005-0000-0000-0000773B0000}"/>
    <cellStyle name="Normal 5 3 5" xfId="6571" xr:uid="{00000000-0005-0000-0000-0000783B0000}"/>
    <cellStyle name="Normal 5 3 5 2" xfId="12765" xr:uid="{00000000-0005-0000-0000-0000793B0000}"/>
    <cellStyle name="Normal 5 3 5 3" xfId="18917" xr:uid="{00000000-0005-0000-0000-00007A3B0000}"/>
    <cellStyle name="Normal 5 3 6" xfId="9699" xr:uid="{00000000-0005-0000-0000-00007B3B0000}"/>
    <cellStyle name="Normal 5 3 7" xfId="15851" xr:uid="{00000000-0005-0000-0000-00007C3B0000}"/>
    <cellStyle name="Normal 5 4" xfId="2968" xr:uid="{00000000-0005-0000-0000-00007D3B0000}"/>
    <cellStyle name="Normal 5 4 2" xfId="2969" xr:uid="{00000000-0005-0000-0000-00007E3B0000}"/>
    <cellStyle name="Normal 5 4 3" xfId="4165" xr:uid="{00000000-0005-0000-0000-00007F3B0000}"/>
    <cellStyle name="Normal 5 4 3 2" xfId="5790" xr:uid="{00000000-0005-0000-0000-0000803B0000}"/>
    <cellStyle name="Normal 5 4 3 2 2" xfId="8876" xr:uid="{00000000-0005-0000-0000-0000813B0000}"/>
    <cellStyle name="Normal 5 4 3 2 2 2" xfId="15069" xr:uid="{00000000-0005-0000-0000-0000823B0000}"/>
    <cellStyle name="Normal 5 4 3 2 2 3" xfId="21221" xr:uid="{00000000-0005-0000-0000-0000833B0000}"/>
    <cellStyle name="Normal 5 4 3 2 3" xfId="12003" xr:uid="{00000000-0005-0000-0000-0000843B0000}"/>
    <cellStyle name="Normal 5 4 3 2 4" xfId="18155" xr:uid="{00000000-0005-0000-0000-0000853B0000}"/>
    <cellStyle name="Normal 5 4 3 3" xfId="7341" xr:uid="{00000000-0005-0000-0000-0000863B0000}"/>
    <cellStyle name="Normal 5 4 3 3 2" xfId="13535" xr:uid="{00000000-0005-0000-0000-0000873B0000}"/>
    <cellStyle name="Normal 5 4 3 3 3" xfId="19687" xr:uid="{00000000-0005-0000-0000-0000883B0000}"/>
    <cellStyle name="Normal 5 4 3 4" xfId="10469" xr:uid="{00000000-0005-0000-0000-0000893B0000}"/>
    <cellStyle name="Normal 5 4 3 5" xfId="16621" xr:uid="{00000000-0005-0000-0000-00008A3B0000}"/>
    <cellStyle name="Normal 5 4 4" xfId="5007" xr:uid="{00000000-0005-0000-0000-00008B3B0000}"/>
    <cellStyle name="Normal 5 4 4 2" xfId="8107" xr:uid="{00000000-0005-0000-0000-00008C3B0000}"/>
    <cellStyle name="Normal 5 4 4 2 2" xfId="14300" xr:uid="{00000000-0005-0000-0000-00008D3B0000}"/>
    <cellStyle name="Normal 5 4 4 2 3" xfId="20452" xr:uid="{00000000-0005-0000-0000-00008E3B0000}"/>
    <cellStyle name="Normal 5 4 4 3" xfId="11234" xr:uid="{00000000-0005-0000-0000-00008F3B0000}"/>
    <cellStyle name="Normal 5 4 4 4" xfId="17386" xr:uid="{00000000-0005-0000-0000-0000903B0000}"/>
    <cellStyle name="Normal 5 4 5" xfId="6572" xr:uid="{00000000-0005-0000-0000-0000913B0000}"/>
    <cellStyle name="Normal 5 4 5 2" xfId="12766" xr:uid="{00000000-0005-0000-0000-0000923B0000}"/>
    <cellStyle name="Normal 5 4 5 3" xfId="18918" xr:uid="{00000000-0005-0000-0000-0000933B0000}"/>
    <cellStyle name="Normal 5 4 6" xfId="9700" xr:uid="{00000000-0005-0000-0000-0000943B0000}"/>
    <cellStyle name="Normal 5 4 7" xfId="15852" xr:uid="{00000000-0005-0000-0000-0000953B0000}"/>
    <cellStyle name="Normal 5 5" xfId="2970" xr:uid="{00000000-0005-0000-0000-0000963B0000}"/>
    <cellStyle name="Normal 5 5 2" xfId="2971" xr:uid="{00000000-0005-0000-0000-0000973B0000}"/>
    <cellStyle name="Normal 5 5 3" xfId="4166" xr:uid="{00000000-0005-0000-0000-0000983B0000}"/>
    <cellStyle name="Normal 5 5 3 2" xfId="5791" xr:uid="{00000000-0005-0000-0000-0000993B0000}"/>
    <cellStyle name="Normal 5 5 3 2 2" xfId="8877" xr:uid="{00000000-0005-0000-0000-00009A3B0000}"/>
    <cellStyle name="Normal 5 5 3 2 2 2" xfId="15070" xr:uid="{00000000-0005-0000-0000-00009B3B0000}"/>
    <cellStyle name="Normal 5 5 3 2 2 3" xfId="21222" xr:uid="{00000000-0005-0000-0000-00009C3B0000}"/>
    <cellStyle name="Normal 5 5 3 2 3" xfId="12004" xr:uid="{00000000-0005-0000-0000-00009D3B0000}"/>
    <cellStyle name="Normal 5 5 3 2 4" xfId="18156" xr:uid="{00000000-0005-0000-0000-00009E3B0000}"/>
    <cellStyle name="Normal 5 5 3 3" xfId="7342" xr:uid="{00000000-0005-0000-0000-00009F3B0000}"/>
    <cellStyle name="Normal 5 5 3 3 2" xfId="13536" xr:uid="{00000000-0005-0000-0000-0000A03B0000}"/>
    <cellStyle name="Normal 5 5 3 3 3" xfId="19688" xr:uid="{00000000-0005-0000-0000-0000A13B0000}"/>
    <cellStyle name="Normal 5 5 3 4" xfId="10470" xr:uid="{00000000-0005-0000-0000-0000A23B0000}"/>
    <cellStyle name="Normal 5 5 3 5" xfId="16622" xr:uid="{00000000-0005-0000-0000-0000A33B0000}"/>
    <cellStyle name="Normal 5 5 4" xfId="5008" xr:uid="{00000000-0005-0000-0000-0000A43B0000}"/>
    <cellStyle name="Normal 5 5 4 2" xfId="8108" xr:uid="{00000000-0005-0000-0000-0000A53B0000}"/>
    <cellStyle name="Normal 5 5 4 2 2" xfId="14301" xr:uid="{00000000-0005-0000-0000-0000A63B0000}"/>
    <cellStyle name="Normal 5 5 4 2 3" xfId="20453" xr:uid="{00000000-0005-0000-0000-0000A73B0000}"/>
    <cellStyle name="Normal 5 5 4 3" xfId="11235" xr:uid="{00000000-0005-0000-0000-0000A83B0000}"/>
    <cellStyle name="Normal 5 5 4 4" xfId="17387" xr:uid="{00000000-0005-0000-0000-0000A93B0000}"/>
    <cellStyle name="Normal 5 5 5" xfId="6573" xr:uid="{00000000-0005-0000-0000-0000AA3B0000}"/>
    <cellStyle name="Normal 5 5 5 2" xfId="12767" xr:uid="{00000000-0005-0000-0000-0000AB3B0000}"/>
    <cellStyle name="Normal 5 5 5 3" xfId="18919" xr:uid="{00000000-0005-0000-0000-0000AC3B0000}"/>
    <cellStyle name="Normal 5 5 6" xfId="9701" xr:uid="{00000000-0005-0000-0000-0000AD3B0000}"/>
    <cellStyle name="Normal 5 5 7" xfId="15853" xr:uid="{00000000-0005-0000-0000-0000AE3B0000}"/>
    <cellStyle name="Normal 5 6" xfId="2972" xr:uid="{00000000-0005-0000-0000-0000AF3B0000}"/>
    <cellStyle name="Normal 5 6 2" xfId="2973" xr:uid="{00000000-0005-0000-0000-0000B03B0000}"/>
    <cellStyle name="Normal 5 6 3" xfId="4167" xr:uid="{00000000-0005-0000-0000-0000B13B0000}"/>
    <cellStyle name="Normal 5 6 3 2" xfId="5792" xr:uid="{00000000-0005-0000-0000-0000B23B0000}"/>
    <cellStyle name="Normal 5 6 3 2 2" xfId="8878" xr:uid="{00000000-0005-0000-0000-0000B33B0000}"/>
    <cellStyle name="Normal 5 6 3 2 2 2" xfId="15071" xr:uid="{00000000-0005-0000-0000-0000B43B0000}"/>
    <cellStyle name="Normal 5 6 3 2 2 3" xfId="21223" xr:uid="{00000000-0005-0000-0000-0000B53B0000}"/>
    <cellStyle name="Normal 5 6 3 2 3" xfId="12005" xr:uid="{00000000-0005-0000-0000-0000B63B0000}"/>
    <cellStyle name="Normal 5 6 3 2 4" xfId="18157" xr:uid="{00000000-0005-0000-0000-0000B73B0000}"/>
    <cellStyle name="Normal 5 6 3 3" xfId="7343" xr:uid="{00000000-0005-0000-0000-0000B83B0000}"/>
    <cellStyle name="Normal 5 6 3 3 2" xfId="13537" xr:uid="{00000000-0005-0000-0000-0000B93B0000}"/>
    <cellStyle name="Normal 5 6 3 3 3" xfId="19689" xr:uid="{00000000-0005-0000-0000-0000BA3B0000}"/>
    <cellStyle name="Normal 5 6 3 4" xfId="10471" xr:uid="{00000000-0005-0000-0000-0000BB3B0000}"/>
    <cellStyle name="Normal 5 6 3 5" xfId="16623" xr:uid="{00000000-0005-0000-0000-0000BC3B0000}"/>
    <cellStyle name="Normal 5 6 4" xfId="5009" xr:uid="{00000000-0005-0000-0000-0000BD3B0000}"/>
    <cellStyle name="Normal 5 6 4 2" xfId="8109" xr:uid="{00000000-0005-0000-0000-0000BE3B0000}"/>
    <cellStyle name="Normal 5 6 4 2 2" xfId="14302" xr:uid="{00000000-0005-0000-0000-0000BF3B0000}"/>
    <cellStyle name="Normal 5 6 4 2 3" xfId="20454" xr:uid="{00000000-0005-0000-0000-0000C03B0000}"/>
    <cellStyle name="Normal 5 6 4 3" xfId="11236" xr:uid="{00000000-0005-0000-0000-0000C13B0000}"/>
    <cellStyle name="Normal 5 6 4 4" xfId="17388" xr:uid="{00000000-0005-0000-0000-0000C23B0000}"/>
    <cellStyle name="Normal 5 6 5" xfId="6574" xr:uid="{00000000-0005-0000-0000-0000C33B0000}"/>
    <cellStyle name="Normal 5 6 5 2" xfId="12768" xr:uid="{00000000-0005-0000-0000-0000C43B0000}"/>
    <cellStyle name="Normal 5 6 5 3" xfId="18920" xr:uid="{00000000-0005-0000-0000-0000C53B0000}"/>
    <cellStyle name="Normal 5 6 6" xfId="9702" xr:uid="{00000000-0005-0000-0000-0000C63B0000}"/>
    <cellStyle name="Normal 5 6 7" xfId="15854" xr:uid="{00000000-0005-0000-0000-0000C73B0000}"/>
    <cellStyle name="Normal 5 7" xfId="2974" xr:uid="{00000000-0005-0000-0000-0000C83B0000}"/>
    <cellStyle name="Normal 5 7 2" xfId="2975" xr:uid="{00000000-0005-0000-0000-0000C93B0000}"/>
    <cellStyle name="Normal 5 7 3" xfId="4168" xr:uid="{00000000-0005-0000-0000-0000CA3B0000}"/>
    <cellStyle name="Normal 5 7 3 2" xfId="5793" xr:uid="{00000000-0005-0000-0000-0000CB3B0000}"/>
    <cellStyle name="Normal 5 7 3 2 2" xfId="8879" xr:uid="{00000000-0005-0000-0000-0000CC3B0000}"/>
    <cellStyle name="Normal 5 7 3 2 2 2" xfId="15072" xr:uid="{00000000-0005-0000-0000-0000CD3B0000}"/>
    <cellStyle name="Normal 5 7 3 2 2 3" xfId="21224" xr:uid="{00000000-0005-0000-0000-0000CE3B0000}"/>
    <cellStyle name="Normal 5 7 3 2 3" xfId="12006" xr:uid="{00000000-0005-0000-0000-0000CF3B0000}"/>
    <cellStyle name="Normal 5 7 3 2 4" xfId="18158" xr:uid="{00000000-0005-0000-0000-0000D03B0000}"/>
    <cellStyle name="Normal 5 7 3 3" xfId="7344" xr:uid="{00000000-0005-0000-0000-0000D13B0000}"/>
    <cellStyle name="Normal 5 7 3 3 2" xfId="13538" xr:uid="{00000000-0005-0000-0000-0000D23B0000}"/>
    <cellStyle name="Normal 5 7 3 3 3" xfId="19690" xr:uid="{00000000-0005-0000-0000-0000D33B0000}"/>
    <cellStyle name="Normal 5 7 3 4" xfId="10472" xr:uid="{00000000-0005-0000-0000-0000D43B0000}"/>
    <cellStyle name="Normal 5 7 3 5" xfId="16624" xr:uid="{00000000-0005-0000-0000-0000D53B0000}"/>
    <cellStyle name="Normal 5 7 4" xfId="5010" xr:uid="{00000000-0005-0000-0000-0000D63B0000}"/>
    <cellStyle name="Normal 5 7 4 2" xfId="8110" xr:uid="{00000000-0005-0000-0000-0000D73B0000}"/>
    <cellStyle name="Normal 5 7 4 2 2" xfId="14303" xr:uid="{00000000-0005-0000-0000-0000D83B0000}"/>
    <cellStyle name="Normal 5 7 4 2 3" xfId="20455" xr:uid="{00000000-0005-0000-0000-0000D93B0000}"/>
    <cellStyle name="Normal 5 7 4 3" xfId="11237" xr:uid="{00000000-0005-0000-0000-0000DA3B0000}"/>
    <cellStyle name="Normal 5 7 4 4" xfId="17389" xr:uid="{00000000-0005-0000-0000-0000DB3B0000}"/>
    <cellStyle name="Normal 5 7 5" xfId="6575" xr:uid="{00000000-0005-0000-0000-0000DC3B0000}"/>
    <cellStyle name="Normal 5 7 5 2" xfId="12769" xr:uid="{00000000-0005-0000-0000-0000DD3B0000}"/>
    <cellStyle name="Normal 5 7 5 3" xfId="18921" xr:uid="{00000000-0005-0000-0000-0000DE3B0000}"/>
    <cellStyle name="Normal 5 7 6" xfId="9703" xr:uid="{00000000-0005-0000-0000-0000DF3B0000}"/>
    <cellStyle name="Normal 5 7 7" xfId="15855" xr:uid="{00000000-0005-0000-0000-0000E03B0000}"/>
    <cellStyle name="Normal 5 8" xfId="2976" xr:uid="{00000000-0005-0000-0000-0000E13B0000}"/>
    <cellStyle name="Normal 5 9" xfId="2977" xr:uid="{00000000-0005-0000-0000-0000E23B0000}"/>
    <cellStyle name="Normal 5_GRCW" xfId="25" xr:uid="{00000000-0005-0000-0000-0000E33B0000}"/>
    <cellStyle name="Normal 50" xfId="216" xr:uid="{00000000-0005-0000-0000-0000E43B0000}"/>
    <cellStyle name="Normal 50 2" xfId="3676" xr:uid="{00000000-0005-0000-0000-0000E53B0000}"/>
    <cellStyle name="Normal 50 2 2" xfId="5301" xr:uid="{00000000-0005-0000-0000-0000E63B0000}"/>
    <cellStyle name="Normal 50 2 2 2" xfId="8387" xr:uid="{00000000-0005-0000-0000-0000E73B0000}"/>
    <cellStyle name="Normal 50 2 2 2 2" xfId="14580" xr:uid="{00000000-0005-0000-0000-0000E83B0000}"/>
    <cellStyle name="Normal 50 2 2 2 3" xfId="20732" xr:uid="{00000000-0005-0000-0000-0000E93B0000}"/>
    <cellStyle name="Normal 50 2 2 3" xfId="11514" xr:uid="{00000000-0005-0000-0000-0000EA3B0000}"/>
    <cellStyle name="Normal 50 2 2 4" xfId="17666" xr:uid="{00000000-0005-0000-0000-0000EB3B0000}"/>
    <cellStyle name="Normal 50 2 3" xfId="6852" xr:uid="{00000000-0005-0000-0000-0000EC3B0000}"/>
    <cellStyle name="Normal 50 2 3 2" xfId="13046" xr:uid="{00000000-0005-0000-0000-0000ED3B0000}"/>
    <cellStyle name="Normal 50 2 3 3" xfId="19198" xr:uid="{00000000-0005-0000-0000-0000EE3B0000}"/>
    <cellStyle name="Normal 50 2 4" xfId="9980" xr:uid="{00000000-0005-0000-0000-0000EF3B0000}"/>
    <cellStyle name="Normal 50 2 5" xfId="16132" xr:uid="{00000000-0005-0000-0000-0000F03B0000}"/>
    <cellStyle name="Normal 50 3" xfId="4515" xr:uid="{00000000-0005-0000-0000-0000F13B0000}"/>
    <cellStyle name="Normal 50 3 2" xfId="7618" xr:uid="{00000000-0005-0000-0000-0000F23B0000}"/>
    <cellStyle name="Normal 50 3 2 2" xfId="13811" xr:uid="{00000000-0005-0000-0000-0000F33B0000}"/>
    <cellStyle name="Normal 50 3 2 3" xfId="19963" xr:uid="{00000000-0005-0000-0000-0000F43B0000}"/>
    <cellStyle name="Normal 50 3 3" xfId="10745" xr:uid="{00000000-0005-0000-0000-0000F53B0000}"/>
    <cellStyle name="Normal 50 3 4" xfId="16897" xr:uid="{00000000-0005-0000-0000-0000F63B0000}"/>
    <cellStyle name="Normal 50 4" xfId="6083" xr:uid="{00000000-0005-0000-0000-0000F73B0000}"/>
    <cellStyle name="Normal 50 4 2" xfId="12277" xr:uid="{00000000-0005-0000-0000-0000F83B0000}"/>
    <cellStyle name="Normal 50 4 3" xfId="18429" xr:uid="{00000000-0005-0000-0000-0000F93B0000}"/>
    <cellStyle name="Normal 50 5" xfId="9211" xr:uid="{00000000-0005-0000-0000-0000FA3B0000}"/>
    <cellStyle name="Normal 50 6" xfId="15363" xr:uid="{00000000-0005-0000-0000-0000FB3B0000}"/>
    <cellStyle name="Normal 51" xfId="3640" xr:uid="{00000000-0005-0000-0000-0000FC3B0000}"/>
    <cellStyle name="Normal 51 2" xfId="3651" xr:uid="{00000000-0005-0000-0000-0000FD3B0000}"/>
    <cellStyle name="Normal 51 3" xfId="5272" xr:uid="{00000000-0005-0000-0000-0000FE3B0000}"/>
    <cellStyle name="Normal 51 3 2" xfId="8358" xr:uid="{00000000-0005-0000-0000-0000FF3B0000}"/>
    <cellStyle name="Normal 51 3 2 2" xfId="14551" xr:uid="{00000000-0005-0000-0000-0000003C0000}"/>
    <cellStyle name="Normal 51 3 2 3" xfId="20703" xr:uid="{00000000-0005-0000-0000-0000013C0000}"/>
    <cellStyle name="Normal 51 3 3" xfId="11485" xr:uid="{00000000-0005-0000-0000-0000023C0000}"/>
    <cellStyle name="Normal 51 3 4" xfId="17637" xr:uid="{00000000-0005-0000-0000-0000033C0000}"/>
    <cellStyle name="Normal 51 4" xfId="6823" xr:uid="{00000000-0005-0000-0000-0000043C0000}"/>
    <cellStyle name="Normal 51 4 2" xfId="13017" xr:uid="{00000000-0005-0000-0000-0000053C0000}"/>
    <cellStyle name="Normal 51 4 3" xfId="19169" xr:uid="{00000000-0005-0000-0000-0000063C0000}"/>
    <cellStyle name="Normal 51 5" xfId="9951" xr:uid="{00000000-0005-0000-0000-0000073C0000}"/>
    <cellStyle name="Normal 51 6" xfId="16103" xr:uid="{00000000-0005-0000-0000-0000083C0000}"/>
    <cellStyle name="Normal 52" xfId="4488" xr:uid="{00000000-0005-0000-0000-0000093C0000}"/>
    <cellStyle name="Normal 52 2" xfId="7592" xr:uid="{00000000-0005-0000-0000-00000A3C0000}"/>
    <cellStyle name="Normal 52 2 2" xfId="13786" xr:uid="{00000000-0005-0000-0000-00000B3C0000}"/>
    <cellStyle name="Normal 52 2 3" xfId="19938" xr:uid="{00000000-0005-0000-0000-00000C3C0000}"/>
    <cellStyle name="Normal 52 3" xfId="10720" xr:uid="{00000000-0005-0000-0000-00000D3C0000}"/>
    <cellStyle name="Normal 52 4" xfId="16872" xr:uid="{00000000-0005-0000-0000-00000E3C0000}"/>
    <cellStyle name="Normal 53" xfId="6054" xr:uid="{00000000-0005-0000-0000-00000F3C0000}"/>
    <cellStyle name="Normal 54" xfId="6053" xr:uid="{00000000-0005-0000-0000-0000103C0000}"/>
    <cellStyle name="Normal 54 2" xfId="12254" xr:uid="{00000000-0005-0000-0000-0000113C0000}"/>
    <cellStyle name="Normal 54 3" xfId="18406" xr:uid="{00000000-0005-0000-0000-0000123C0000}"/>
    <cellStyle name="Normal 55" xfId="9130" xr:uid="{00000000-0005-0000-0000-0000133C0000}"/>
    <cellStyle name="Normal 56" xfId="9182" xr:uid="{00000000-0005-0000-0000-0000143C0000}"/>
    <cellStyle name="Normal 57" xfId="9181" xr:uid="{00000000-0005-0000-0000-0000153C0000}"/>
    <cellStyle name="Normal 58" xfId="54" xr:uid="{00000000-0005-0000-0000-0000163C0000}"/>
    <cellStyle name="Normal 59" xfId="21502" xr:uid="{00000000-0005-0000-0000-0000173C0000}"/>
    <cellStyle name="Normal 59 2" xfId="21835" xr:uid="{00000000-0005-0000-0000-0000183C0000}"/>
    <cellStyle name="Normal 6" xfId="26" xr:uid="{00000000-0005-0000-0000-0000193C0000}"/>
    <cellStyle name="Normal 6 2" xfId="48" xr:uid="{00000000-0005-0000-0000-00001A3C0000}"/>
    <cellStyle name="Normal 6 2 2" xfId="2979" xr:uid="{00000000-0005-0000-0000-00001B3C0000}"/>
    <cellStyle name="Normal 6 3" xfId="2980" xr:uid="{00000000-0005-0000-0000-00001C3C0000}"/>
    <cellStyle name="Normal 6 4" xfId="2981" xr:uid="{00000000-0005-0000-0000-00001D3C0000}"/>
    <cellStyle name="Normal 6 5" xfId="2982" xr:uid="{00000000-0005-0000-0000-00001E3C0000}"/>
    <cellStyle name="Normal 6 5 2" xfId="2983" xr:uid="{00000000-0005-0000-0000-00001F3C0000}"/>
    <cellStyle name="Normal 6 6" xfId="2984" xr:uid="{00000000-0005-0000-0000-0000203C0000}"/>
    <cellStyle name="Normal 6 6 2" xfId="2985" xr:uid="{00000000-0005-0000-0000-0000213C0000}"/>
    <cellStyle name="Normal 6 7" xfId="3533" xr:uid="{00000000-0005-0000-0000-0000223C0000}"/>
    <cellStyle name="Normal 6 8" xfId="2978" xr:uid="{00000000-0005-0000-0000-0000233C0000}"/>
    <cellStyle name="Normal 7" xfId="27" xr:uid="{00000000-0005-0000-0000-0000243C0000}"/>
    <cellStyle name="Normal 7 10" xfId="2987" xr:uid="{00000000-0005-0000-0000-0000253C0000}"/>
    <cellStyle name="Normal 7 10 2" xfId="4170" xr:uid="{00000000-0005-0000-0000-0000263C0000}"/>
    <cellStyle name="Normal 7 10 2 2" xfId="5795" xr:uid="{00000000-0005-0000-0000-0000273C0000}"/>
    <cellStyle name="Normal 7 10 2 2 2" xfId="8881" xr:uid="{00000000-0005-0000-0000-0000283C0000}"/>
    <cellStyle name="Normal 7 10 2 2 2 2" xfId="15074" xr:uid="{00000000-0005-0000-0000-0000293C0000}"/>
    <cellStyle name="Normal 7 10 2 2 2 3" xfId="21226" xr:uid="{00000000-0005-0000-0000-00002A3C0000}"/>
    <cellStyle name="Normal 7 10 2 2 3" xfId="12008" xr:uid="{00000000-0005-0000-0000-00002B3C0000}"/>
    <cellStyle name="Normal 7 10 2 2 4" xfId="18160" xr:uid="{00000000-0005-0000-0000-00002C3C0000}"/>
    <cellStyle name="Normal 7 10 2 3" xfId="7346" xr:uid="{00000000-0005-0000-0000-00002D3C0000}"/>
    <cellStyle name="Normal 7 10 2 3 2" xfId="13540" xr:uid="{00000000-0005-0000-0000-00002E3C0000}"/>
    <cellStyle name="Normal 7 10 2 3 3" xfId="19692" xr:uid="{00000000-0005-0000-0000-00002F3C0000}"/>
    <cellStyle name="Normal 7 10 2 4" xfId="10474" xr:uid="{00000000-0005-0000-0000-0000303C0000}"/>
    <cellStyle name="Normal 7 10 2 5" xfId="16626" xr:uid="{00000000-0005-0000-0000-0000313C0000}"/>
    <cellStyle name="Normal 7 10 3" xfId="5012" xr:uid="{00000000-0005-0000-0000-0000323C0000}"/>
    <cellStyle name="Normal 7 10 3 2" xfId="8112" xr:uid="{00000000-0005-0000-0000-0000333C0000}"/>
    <cellStyle name="Normal 7 10 3 2 2" xfId="14305" xr:uid="{00000000-0005-0000-0000-0000343C0000}"/>
    <cellStyle name="Normal 7 10 3 2 3" xfId="20457" xr:uid="{00000000-0005-0000-0000-0000353C0000}"/>
    <cellStyle name="Normal 7 10 3 3" xfId="11239" xr:uid="{00000000-0005-0000-0000-0000363C0000}"/>
    <cellStyle name="Normal 7 10 3 4" xfId="17391" xr:uid="{00000000-0005-0000-0000-0000373C0000}"/>
    <cellStyle name="Normal 7 10 4" xfId="6577" xr:uid="{00000000-0005-0000-0000-0000383C0000}"/>
    <cellStyle name="Normal 7 10 4 2" xfId="12771" xr:uid="{00000000-0005-0000-0000-0000393C0000}"/>
    <cellStyle name="Normal 7 10 4 3" xfId="18923" xr:uid="{00000000-0005-0000-0000-00003A3C0000}"/>
    <cellStyle name="Normal 7 10 5" xfId="9705" xr:uid="{00000000-0005-0000-0000-00003B3C0000}"/>
    <cellStyle name="Normal 7 10 6" xfId="15857" xr:uid="{00000000-0005-0000-0000-00003C3C0000}"/>
    <cellStyle name="Normal 7 11" xfId="2988" xr:uid="{00000000-0005-0000-0000-00003D3C0000}"/>
    <cellStyle name="Normal 7 11 2" xfId="4171" xr:uid="{00000000-0005-0000-0000-00003E3C0000}"/>
    <cellStyle name="Normal 7 11 2 2" xfId="5796" xr:uid="{00000000-0005-0000-0000-00003F3C0000}"/>
    <cellStyle name="Normal 7 11 2 2 2" xfId="8882" xr:uid="{00000000-0005-0000-0000-0000403C0000}"/>
    <cellStyle name="Normal 7 11 2 2 2 2" xfId="15075" xr:uid="{00000000-0005-0000-0000-0000413C0000}"/>
    <cellStyle name="Normal 7 11 2 2 2 3" xfId="21227" xr:uid="{00000000-0005-0000-0000-0000423C0000}"/>
    <cellStyle name="Normal 7 11 2 2 3" xfId="12009" xr:uid="{00000000-0005-0000-0000-0000433C0000}"/>
    <cellStyle name="Normal 7 11 2 2 4" xfId="18161" xr:uid="{00000000-0005-0000-0000-0000443C0000}"/>
    <cellStyle name="Normal 7 11 2 3" xfId="7347" xr:uid="{00000000-0005-0000-0000-0000453C0000}"/>
    <cellStyle name="Normal 7 11 2 3 2" xfId="13541" xr:uid="{00000000-0005-0000-0000-0000463C0000}"/>
    <cellStyle name="Normal 7 11 2 3 3" xfId="19693" xr:uid="{00000000-0005-0000-0000-0000473C0000}"/>
    <cellStyle name="Normal 7 11 2 4" xfId="10475" xr:uid="{00000000-0005-0000-0000-0000483C0000}"/>
    <cellStyle name="Normal 7 11 2 5" xfId="16627" xr:uid="{00000000-0005-0000-0000-0000493C0000}"/>
    <cellStyle name="Normal 7 11 3" xfId="5013" xr:uid="{00000000-0005-0000-0000-00004A3C0000}"/>
    <cellStyle name="Normal 7 11 3 2" xfId="8113" xr:uid="{00000000-0005-0000-0000-00004B3C0000}"/>
    <cellStyle name="Normal 7 11 3 2 2" xfId="14306" xr:uid="{00000000-0005-0000-0000-00004C3C0000}"/>
    <cellStyle name="Normal 7 11 3 2 3" xfId="20458" xr:uid="{00000000-0005-0000-0000-00004D3C0000}"/>
    <cellStyle name="Normal 7 11 3 3" xfId="11240" xr:uid="{00000000-0005-0000-0000-00004E3C0000}"/>
    <cellStyle name="Normal 7 11 3 4" xfId="17392" xr:uid="{00000000-0005-0000-0000-00004F3C0000}"/>
    <cellStyle name="Normal 7 11 4" xfId="6578" xr:uid="{00000000-0005-0000-0000-0000503C0000}"/>
    <cellStyle name="Normal 7 11 4 2" xfId="12772" xr:uid="{00000000-0005-0000-0000-0000513C0000}"/>
    <cellStyle name="Normal 7 11 4 3" xfId="18924" xr:uid="{00000000-0005-0000-0000-0000523C0000}"/>
    <cellStyle name="Normal 7 11 5" xfId="9706" xr:uid="{00000000-0005-0000-0000-0000533C0000}"/>
    <cellStyle name="Normal 7 11 6" xfId="15858" xr:uid="{00000000-0005-0000-0000-0000543C0000}"/>
    <cellStyle name="Normal 7 12" xfId="2989" xr:uid="{00000000-0005-0000-0000-0000553C0000}"/>
    <cellStyle name="Normal 7 12 2" xfId="4172" xr:uid="{00000000-0005-0000-0000-0000563C0000}"/>
    <cellStyle name="Normal 7 12 2 2" xfId="5797" xr:uid="{00000000-0005-0000-0000-0000573C0000}"/>
    <cellStyle name="Normal 7 12 2 2 2" xfId="8883" xr:uid="{00000000-0005-0000-0000-0000583C0000}"/>
    <cellStyle name="Normal 7 12 2 2 2 2" xfId="15076" xr:uid="{00000000-0005-0000-0000-0000593C0000}"/>
    <cellStyle name="Normal 7 12 2 2 2 3" xfId="21228" xr:uid="{00000000-0005-0000-0000-00005A3C0000}"/>
    <cellStyle name="Normal 7 12 2 2 3" xfId="12010" xr:uid="{00000000-0005-0000-0000-00005B3C0000}"/>
    <cellStyle name="Normal 7 12 2 2 4" xfId="18162" xr:uid="{00000000-0005-0000-0000-00005C3C0000}"/>
    <cellStyle name="Normal 7 12 2 3" xfId="7348" xr:uid="{00000000-0005-0000-0000-00005D3C0000}"/>
    <cellStyle name="Normal 7 12 2 3 2" xfId="13542" xr:uid="{00000000-0005-0000-0000-00005E3C0000}"/>
    <cellStyle name="Normal 7 12 2 3 3" xfId="19694" xr:uid="{00000000-0005-0000-0000-00005F3C0000}"/>
    <cellStyle name="Normal 7 12 2 4" xfId="10476" xr:uid="{00000000-0005-0000-0000-0000603C0000}"/>
    <cellStyle name="Normal 7 12 2 5" xfId="16628" xr:uid="{00000000-0005-0000-0000-0000613C0000}"/>
    <cellStyle name="Normal 7 12 3" xfId="5014" xr:uid="{00000000-0005-0000-0000-0000623C0000}"/>
    <cellStyle name="Normal 7 12 3 2" xfId="8114" xr:uid="{00000000-0005-0000-0000-0000633C0000}"/>
    <cellStyle name="Normal 7 12 3 2 2" xfId="14307" xr:uid="{00000000-0005-0000-0000-0000643C0000}"/>
    <cellStyle name="Normal 7 12 3 2 3" xfId="20459" xr:uid="{00000000-0005-0000-0000-0000653C0000}"/>
    <cellStyle name="Normal 7 12 3 3" xfId="11241" xr:uid="{00000000-0005-0000-0000-0000663C0000}"/>
    <cellStyle name="Normal 7 12 3 4" xfId="17393" xr:uid="{00000000-0005-0000-0000-0000673C0000}"/>
    <cellStyle name="Normal 7 12 4" xfId="6579" xr:uid="{00000000-0005-0000-0000-0000683C0000}"/>
    <cellStyle name="Normal 7 12 4 2" xfId="12773" xr:uid="{00000000-0005-0000-0000-0000693C0000}"/>
    <cellStyle name="Normal 7 12 4 3" xfId="18925" xr:uid="{00000000-0005-0000-0000-00006A3C0000}"/>
    <cellStyle name="Normal 7 12 5" xfId="9707" xr:uid="{00000000-0005-0000-0000-00006B3C0000}"/>
    <cellStyle name="Normal 7 12 6" xfId="15859" xr:uid="{00000000-0005-0000-0000-00006C3C0000}"/>
    <cellStyle name="Normal 7 13" xfId="2990" xr:uid="{00000000-0005-0000-0000-00006D3C0000}"/>
    <cellStyle name="Normal 7 13 2" xfId="4173" xr:uid="{00000000-0005-0000-0000-00006E3C0000}"/>
    <cellStyle name="Normal 7 13 2 2" xfId="5798" xr:uid="{00000000-0005-0000-0000-00006F3C0000}"/>
    <cellStyle name="Normal 7 13 2 2 2" xfId="8884" xr:uid="{00000000-0005-0000-0000-0000703C0000}"/>
    <cellStyle name="Normal 7 13 2 2 2 2" xfId="15077" xr:uid="{00000000-0005-0000-0000-0000713C0000}"/>
    <cellStyle name="Normal 7 13 2 2 2 3" xfId="21229" xr:uid="{00000000-0005-0000-0000-0000723C0000}"/>
    <cellStyle name="Normal 7 13 2 2 3" xfId="12011" xr:uid="{00000000-0005-0000-0000-0000733C0000}"/>
    <cellStyle name="Normal 7 13 2 2 4" xfId="18163" xr:uid="{00000000-0005-0000-0000-0000743C0000}"/>
    <cellStyle name="Normal 7 13 2 3" xfId="7349" xr:uid="{00000000-0005-0000-0000-0000753C0000}"/>
    <cellStyle name="Normal 7 13 2 3 2" xfId="13543" xr:uid="{00000000-0005-0000-0000-0000763C0000}"/>
    <cellStyle name="Normal 7 13 2 3 3" xfId="19695" xr:uid="{00000000-0005-0000-0000-0000773C0000}"/>
    <cellStyle name="Normal 7 13 2 4" xfId="10477" xr:uid="{00000000-0005-0000-0000-0000783C0000}"/>
    <cellStyle name="Normal 7 13 2 5" xfId="16629" xr:uid="{00000000-0005-0000-0000-0000793C0000}"/>
    <cellStyle name="Normal 7 13 3" xfId="5015" xr:uid="{00000000-0005-0000-0000-00007A3C0000}"/>
    <cellStyle name="Normal 7 13 3 2" xfId="8115" xr:uid="{00000000-0005-0000-0000-00007B3C0000}"/>
    <cellStyle name="Normal 7 13 3 2 2" xfId="14308" xr:uid="{00000000-0005-0000-0000-00007C3C0000}"/>
    <cellStyle name="Normal 7 13 3 2 3" xfId="20460" xr:uid="{00000000-0005-0000-0000-00007D3C0000}"/>
    <cellStyle name="Normal 7 13 3 3" xfId="11242" xr:uid="{00000000-0005-0000-0000-00007E3C0000}"/>
    <cellStyle name="Normal 7 13 3 4" xfId="17394" xr:uid="{00000000-0005-0000-0000-00007F3C0000}"/>
    <cellStyle name="Normal 7 13 4" xfId="6580" xr:uid="{00000000-0005-0000-0000-0000803C0000}"/>
    <cellStyle name="Normal 7 13 4 2" xfId="12774" xr:uid="{00000000-0005-0000-0000-0000813C0000}"/>
    <cellStyle name="Normal 7 13 4 3" xfId="18926" xr:uid="{00000000-0005-0000-0000-0000823C0000}"/>
    <cellStyle name="Normal 7 13 5" xfId="9708" xr:uid="{00000000-0005-0000-0000-0000833C0000}"/>
    <cellStyle name="Normal 7 13 6" xfId="15860" xr:uid="{00000000-0005-0000-0000-0000843C0000}"/>
    <cellStyle name="Normal 7 14" xfId="2991" xr:uid="{00000000-0005-0000-0000-0000853C0000}"/>
    <cellStyle name="Normal 7 14 2" xfId="4174" xr:uid="{00000000-0005-0000-0000-0000863C0000}"/>
    <cellStyle name="Normal 7 14 2 2" xfId="5799" xr:uid="{00000000-0005-0000-0000-0000873C0000}"/>
    <cellStyle name="Normal 7 14 2 2 2" xfId="8885" xr:uid="{00000000-0005-0000-0000-0000883C0000}"/>
    <cellStyle name="Normal 7 14 2 2 2 2" xfId="15078" xr:uid="{00000000-0005-0000-0000-0000893C0000}"/>
    <cellStyle name="Normal 7 14 2 2 2 3" xfId="21230" xr:uid="{00000000-0005-0000-0000-00008A3C0000}"/>
    <cellStyle name="Normal 7 14 2 2 3" xfId="12012" xr:uid="{00000000-0005-0000-0000-00008B3C0000}"/>
    <cellStyle name="Normal 7 14 2 2 4" xfId="18164" xr:uid="{00000000-0005-0000-0000-00008C3C0000}"/>
    <cellStyle name="Normal 7 14 2 3" xfId="7350" xr:uid="{00000000-0005-0000-0000-00008D3C0000}"/>
    <cellStyle name="Normal 7 14 2 3 2" xfId="13544" xr:uid="{00000000-0005-0000-0000-00008E3C0000}"/>
    <cellStyle name="Normal 7 14 2 3 3" xfId="19696" xr:uid="{00000000-0005-0000-0000-00008F3C0000}"/>
    <cellStyle name="Normal 7 14 2 4" xfId="10478" xr:uid="{00000000-0005-0000-0000-0000903C0000}"/>
    <cellStyle name="Normal 7 14 2 5" xfId="16630" xr:uid="{00000000-0005-0000-0000-0000913C0000}"/>
    <cellStyle name="Normal 7 14 3" xfId="5016" xr:uid="{00000000-0005-0000-0000-0000923C0000}"/>
    <cellStyle name="Normal 7 14 3 2" xfId="8116" xr:uid="{00000000-0005-0000-0000-0000933C0000}"/>
    <cellStyle name="Normal 7 14 3 2 2" xfId="14309" xr:uid="{00000000-0005-0000-0000-0000943C0000}"/>
    <cellStyle name="Normal 7 14 3 2 3" xfId="20461" xr:uid="{00000000-0005-0000-0000-0000953C0000}"/>
    <cellStyle name="Normal 7 14 3 3" xfId="11243" xr:uid="{00000000-0005-0000-0000-0000963C0000}"/>
    <cellStyle name="Normal 7 14 3 4" xfId="17395" xr:uid="{00000000-0005-0000-0000-0000973C0000}"/>
    <cellStyle name="Normal 7 14 4" xfId="6581" xr:uid="{00000000-0005-0000-0000-0000983C0000}"/>
    <cellStyle name="Normal 7 14 4 2" xfId="12775" xr:uid="{00000000-0005-0000-0000-0000993C0000}"/>
    <cellStyle name="Normal 7 14 4 3" xfId="18927" xr:uid="{00000000-0005-0000-0000-00009A3C0000}"/>
    <cellStyle name="Normal 7 14 5" xfId="9709" xr:uid="{00000000-0005-0000-0000-00009B3C0000}"/>
    <cellStyle name="Normal 7 14 6" xfId="15861" xr:uid="{00000000-0005-0000-0000-00009C3C0000}"/>
    <cellStyle name="Normal 7 15" xfId="2992" xr:uid="{00000000-0005-0000-0000-00009D3C0000}"/>
    <cellStyle name="Normal 7 15 2" xfId="4175" xr:uid="{00000000-0005-0000-0000-00009E3C0000}"/>
    <cellStyle name="Normal 7 15 2 2" xfId="5800" xr:uid="{00000000-0005-0000-0000-00009F3C0000}"/>
    <cellStyle name="Normal 7 15 2 2 2" xfId="8886" xr:uid="{00000000-0005-0000-0000-0000A03C0000}"/>
    <cellStyle name="Normal 7 15 2 2 2 2" xfId="15079" xr:uid="{00000000-0005-0000-0000-0000A13C0000}"/>
    <cellStyle name="Normal 7 15 2 2 2 3" xfId="21231" xr:uid="{00000000-0005-0000-0000-0000A23C0000}"/>
    <cellStyle name="Normal 7 15 2 2 3" xfId="12013" xr:uid="{00000000-0005-0000-0000-0000A33C0000}"/>
    <cellStyle name="Normal 7 15 2 2 4" xfId="18165" xr:uid="{00000000-0005-0000-0000-0000A43C0000}"/>
    <cellStyle name="Normal 7 15 2 3" xfId="7351" xr:uid="{00000000-0005-0000-0000-0000A53C0000}"/>
    <cellStyle name="Normal 7 15 2 3 2" xfId="13545" xr:uid="{00000000-0005-0000-0000-0000A63C0000}"/>
    <cellStyle name="Normal 7 15 2 3 3" xfId="19697" xr:uid="{00000000-0005-0000-0000-0000A73C0000}"/>
    <cellStyle name="Normal 7 15 2 4" xfId="10479" xr:uid="{00000000-0005-0000-0000-0000A83C0000}"/>
    <cellStyle name="Normal 7 15 2 5" xfId="16631" xr:uid="{00000000-0005-0000-0000-0000A93C0000}"/>
    <cellStyle name="Normal 7 15 3" xfId="5017" xr:uid="{00000000-0005-0000-0000-0000AA3C0000}"/>
    <cellStyle name="Normal 7 15 3 2" xfId="8117" xr:uid="{00000000-0005-0000-0000-0000AB3C0000}"/>
    <cellStyle name="Normal 7 15 3 2 2" xfId="14310" xr:uid="{00000000-0005-0000-0000-0000AC3C0000}"/>
    <cellStyle name="Normal 7 15 3 2 3" xfId="20462" xr:uid="{00000000-0005-0000-0000-0000AD3C0000}"/>
    <cellStyle name="Normal 7 15 3 3" xfId="11244" xr:uid="{00000000-0005-0000-0000-0000AE3C0000}"/>
    <cellStyle name="Normal 7 15 3 4" xfId="17396" xr:uid="{00000000-0005-0000-0000-0000AF3C0000}"/>
    <cellStyle name="Normal 7 15 4" xfId="6582" xr:uid="{00000000-0005-0000-0000-0000B03C0000}"/>
    <cellStyle name="Normal 7 15 4 2" xfId="12776" xr:uid="{00000000-0005-0000-0000-0000B13C0000}"/>
    <cellStyle name="Normal 7 15 4 3" xfId="18928" xr:uid="{00000000-0005-0000-0000-0000B23C0000}"/>
    <cellStyle name="Normal 7 15 5" xfId="9710" xr:uid="{00000000-0005-0000-0000-0000B33C0000}"/>
    <cellStyle name="Normal 7 15 6" xfId="15862" xr:uid="{00000000-0005-0000-0000-0000B43C0000}"/>
    <cellStyle name="Normal 7 16" xfId="2993" xr:uid="{00000000-0005-0000-0000-0000B53C0000}"/>
    <cellStyle name="Normal 7 16 2" xfId="4176" xr:uid="{00000000-0005-0000-0000-0000B63C0000}"/>
    <cellStyle name="Normal 7 16 2 2" xfId="5801" xr:uid="{00000000-0005-0000-0000-0000B73C0000}"/>
    <cellStyle name="Normal 7 16 2 2 2" xfId="8887" xr:uid="{00000000-0005-0000-0000-0000B83C0000}"/>
    <cellStyle name="Normal 7 16 2 2 2 2" xfId="15080" xr:uid="{00000000-0005-0000-0000-0000B93C0000}"/>
    <cellStyle name="Normal 7 16 2 2 2 3" xfId="21232" xr:uid="{00000000-0005-0000-0000-0000BA3C0000}"/>
    <cellStyle name="Normal 7 16 2 2 3" xfId="12014" xr:uid="{00000000-0005-0000-0000-0000BB3C0000}"/>
    <cellStyle name="Normal 7 16 2 2 4" xfId="18166" xr:uid="{00000000-0005-0000-0000-0000BC3C0000}"/>
    <cellStyle name="Normal 7 16 2 3" xfId="7352" xr:uid="{00000000-0005-0000-0000-0000BD3C0000}"/>
    <cellStyle name="Normal 7 16 2 3 2" xfId="13546" xr:uid="{00000000-0005-0000-0000-0000BE3C0000}"/>
    <cellStyle name="Normal 7 16 2 3 3" xfId="19698" xr:uid="{00000000-0005-0000-0000-0000BF3C0000}"/>
    <cellStyle name="Normal 7 16 2 4" xfId="10480" xr:uid="{00000000-0005-0000-0000-0000C03C0000}"/>
    <cellStyle name="Normal 7 16 2 5" xfId="16632" xr:uid="{00000000-0005-0000-0000-0000C13C0000}"/>
    <cellStyle name="Normal 7 16 3" xfId="5018" xr:uid="{00000000-0005-0000-0000-0000C23C0000}"/>
    <cellStyle name="Normal 7 16 3 2" xfId="8118" xr:uid="{00000000-0005-0000-0000-0000C33C0000}"/>
    <cellStyle name="Normal 7 16 3 2 2" xfId="14311" xr:uid="{00000000-0005-0000-0000-0000C43C0000}"/>
    <cellStyle name="Normal 7 16 3 2 3" xfId="20463" xr:uid="{00000000-0005-0000-0000-0000C53C0000}"/>
    <cellStyle name="Normal 7 16 3 3" xfId="11245" xr:uid="{00000000-0005-0000-0000-0000C63C0000}"/>
    <cellStyle name="Normal 7 16 3 4" xfId="17397" xr:uid="{00000000-0005-0000-0000-0000C73C0000}"/>
    <cellStyle name="Normal 7 16 4" xfId="6583" xr:uid="{00000000-0005-0000-0000-0000C83C0000}"/>
    <cellStyle name="Normal 7 16 4 2" xfId="12777" xr:uid="{00000000-0005-0000-0000-0000C93C0000}"/>
    <cellStyle name="Normal 7 16 4 3" xfId="18929" xr:uid="{00000000-0005-0000-0000-0000CA3C0000}"/>
    <cellStyle name="Normal 7 16 5" xfId="9711" xr:uid="{00000000-0005-0000-0000-0000CB3C0000}"/>
    <cellStyle name="Normal 7 16 6" xfId="15863" xr:uid="{00000000-0005-0000-0000-0000CC3C0000}"/>
    <cellStyle name="Normal 7 17" xfId="2994" xr:uid="{00000000-0005-0000-0000-0000CD3C0000}"/>
    <cellStyle name="Normal 7 17 2" xfId="4177" xr:uid="{00000000-0005-0000-0000-0000CE3C0000}"/>
    <cellStyle name="Normal 7 17 2 2" xfId="5802" xr:uid="{00000000-0005-0000-0000-0000CF3C0000}"/>
    <cellStyle name="Normal 7 17 2 2 2" xfId="8888" xr:uid="{00000000-0005-0000-0000-0000D03C0000}"/>
    <cellStyle name="Normal 7 17 2 2 2 2" xfId="15081" xr:uid="{00000000-0005-0000-0000-0000D13C0000}"/>
    <cellStyle name="Normal 7 17 2 2 2 3" xfId="21233" xr:uid="{00000000-0005-0000-0000-0000D23C0000}"/>
    <cellStyle name="Normal 7 17 2 2 3" xfId="12015" xr:uid="{00000000-0005-0000-0000-0000D33C0000}"/>
    <cellStyle name="Normal 7 17 2 2 4" xfId="18167" xr:uid="{00000000-0005-0000-0000-0000D43C0000}"/>
    <cellStyle name="Normal 7 17 2 3" xfId="7353" xr:uid="{00000000-0005-0000-0000-0000D53C0000}"/>
    <cellStyle name="Normal 7 17 2 3 2" xfId="13547" xr:uid="{00000000-0005-0000-0000-0000D63C0000}"/>
    <cellStyle name="Normal 7 17 2 3 3" xfId="19699" xr:uid="{00000000-0005-0000-0000-0000D73C0000}"/>
    <cellStyle name="Normal 7 17 2 4" xfId="10481" xr:uid="{00000000-0005-0000-0000-0000D83C0000}"/>
    <cellStyle name="Normal 7 17 2 5" xfId="16633" xr:uid="{00000000-0005-0000-0000-0000D93C0000}"/>
    <cellStyle name="Normal 7 17 3" xfId="5019" xr:uid="{00000000-0005-0000-0000-0000DA3C0000}"/>
    <cellStyle name="Normal 7 17 3 2" xfId="8119" xr:uid="{00000000-0005-0000-0000-0000DB3C0000}"/>
    <cellStyle name="Normal 7 17 3 2 2" xfId="14312" xr:uid="{00000000-0005-0000-0000-0000DC3C0000}"/>
    <cellStyle name="Normal 7 17 3 2 3" xfId="20464" xr:uid="{00000000-0005-0000-0000-0000DD3C0000}"/>
    <cellStyle name="Normal 7 17 3 3" xfId="11246" xr:uid="{00000000-0005-0000-0000-0000DE3C0000}"/>
    <cellStyle name="Normal 7 17 3 4" xfId="17398" xr:uid="{00000000-0005-0000-0000-0000DF3C0000}"/>
    <cellStyle name="Normal 7 17 4" xfId="6584" xr:uid="{00000000-0005-0000-0000-0000E03C0000}"/>
    <cellStyle name="Normal 7 17 4 2" xfId="12778" xr:uid="{00000000-0005-0000-0000-0000E13C0000}"/>
    <cellStyle name="Normal 7 17 4 3" xfId="18930" xr:uid="{00000000-0005-0000-0000-0000E23C0000}"/>
    <cellStyle name="Normal 7 17 5" xfId="9712" xr:uid="{00000000-0005-0000-0000-0000E33C0000}"/>
    <cellStyle name="Normal 7 17 6" xfId="15864" xr:uid="{00000000-0005-0000-0000-0000E43C0000}"/>
    <cellStyle name="Normal 7 18" xfId="2995" xr:uid="{00000000-0005-0000-0000-0000E53C0000}"/>
    <cellStyle name="Normal 7 18 2" xfId="4178" xr:uid="{00000000-0005-0000-0000-0000E63C0000}"/>
    <cellStyle name="Normal 7 18 2 2" xfId="5803" xr:uid="{00000000-0005-0000-0000-0000E73C0000}"/>
    <cellStyle name="Normal 7 18 2 2 2" xfId="8889" xr:uid="{00000000-0005-0000-0000-0000E83C0000}"/>
    <cellStyle name="Normal 7 18 2 2 2 2" xfId="15082" xr:uid="{00000000-0005-0000-0000-0000E93C0000}"/>
    <cellStyle name="Normal 7 18 2 2 2 3" xfId="21234" xr:uid="{00000000-0005-0000-0000-0000EA3C0000}"/>
    <cellStyle name="Normal 7 18 2 2 3" xfId="12016" xr:uid="{00000000-0005-0000-0000-0000EB3C0000}"/>
    <cellStyle name="Normal 7 18 2 2 4" xfId="18168" xr:uid="{00000000-0005-0000-0000-0000EC3C0000}"/>
    <cellStyle name="Normal 7 18 2 3" xfId="7354" xr:uid="{00000000-0005-0000-0000-0000ED3C0000}"/>
    <cellStyle name="Normal 7 18 2 3 2" xfId="13548" xr:uid="{00000000-0005-0000-0000-0000EE3C0000}"/>
    <cellStyle name="Normal 7 18 2 3 3" xfId="19700" xr:uid="{00000000-0005-0000-0000-0000EF3C0000}"/>
    <cellStyle name="Normal 7 18 2 4" xfId="10482" xr:uid="{00000000-0005-0000-0000-0000F03C0000}"/>
    <cellStyle name="Normal 7 18 2 5" xfId="16634" xr:uid="{00000000-0005-0000-0000-0000F13C0000}"/>
    <cellStyle name="Normal 7 18 3" xfId="5020" xr:uid="{00000000-0005-0000-0000-0000F23C0000}"/>
    <cellStyle name="Normal 7 18 3 2" xfId="8120" xr:uid="{00000000-0005-0000-0000-0000F33C0000}"/>
    <cellStyle name="Normal 7 18 3 2 2" xfId="14313" xr:uid="{00000000-0005-0000-0000-0000F43C0000}"/>
    <cellStyle name="Normal 7 18 3 2 3" xfId="20465" xr:uid="{00000000-0005-0000-0000-0000F53C0000}"/>
    <cellStyle name="Normal 7 18 3 3" xfId="11247" xr:uid="{00000000-0005-0000-0000-0000F63C0000}"/>
    <cellStyle name="Normal 7 18 3 4" xfId="17399" xr:uid="{00000000-0005-0000-0000-0000F73C0000}"/>
    <cellStyle name="Normal 7 18 4" xfId="6585" xr:uid="{00000000-0005-0000-0000-0000F83C0000}"/>
    <cellStyle name="Normal 7 18 4 2" xfId="12779" xr:uid="{00000000-0005-0000-0000-0000F93C0000}"/>
    <cellStyle name="Normal 7 18 4 3" xfId="18931" xr:uid="{00000000-0005-0000-0000-0000FA3C0000}"/>
    <cellStyle name="Normal 7 18 5" xfId="9713" xr:uid="{00000000-0005-0000-0000-0000FB3C0000}"/>
    <cellStyle name="Normal 7 18 6" xfId="15865" xr:uid="{00000000-0005-0000-0000-0000FC3C0000}"/>
    <cellStyle name="Normal 7 19" xfId="2996" xr:uid="{00000000-0005-0000-0000-0000FD3C0000}"/>
    <cellStyle name="Normal 7 19 2" xfId="4179" xr:uid="{00000000-0005-0000-0000-0000FE3C0000}"/>
    <cellStyle name="Normal 7 19 2 2" xfId="5804" xr:uid="{00000000-0005-0000-0000-0000FF3C0000}"/>
    <cellStyle name="Normal 7 19 2 2 2" xfId="8890" xr:uid="{00000000-0005-0000-0000-0000003D0000}"/>
    <cellStyle name="Normal 7 19 2 2 2 2" xfId="15083" xr:uid="{00000000-0005-0000-0000-0000013D0000}"/>
    <cellStyle name="Normal 7 19 2 2 2 3" xfId="21235" xr:uid="{00000000-0005-0000-0000-0000023D0000}"/>
    <cellStyle name="Normal 7 19 2 2 3" xfId="12017" xr:uid="{00000000-0005-0000-0000-0000033D0000}"/>
    <cellStyle name="Normal 7 19 2 2 4" xfId="18169" xr:uid="{00000000-0005-0000-0000-0000043D0000}"/>
    <cellStyle name="Normal 7 19 2 3" xfId="7355" xr:uid="{00000000-0005-0000-0000-0000053D0000}"/>
    <cellStyle name="Normal 7 19 2 3 2" xfId="13549" xr:uid="{00000000-0005-0000-0000-0000063D0000}"/>
    <cellStyle name="Normal 7 19 2 3 3" xfId="19701" xr:uid="{00000000-0005-0000-0000-0000073D0000}"/>
    <cellStyle name="Normal 7 19 2 4" xfId="10483" xr:uid="{00000000-0005-0000-0000-0000083D0000}"/>
    <cellStyle name="Normal 7 19 2 5" xfId="16635" xr:uid="{00000000-0005-0000-0000-0000093D0000}"/>
    <cellStyle name="Normal 7 19 3" xfId="5021" xr:uid="{00000000-0005-0000-0000-00000A3D0000}"/>
    <cellStyle name="Normal 7 19 3 2" xfId="8121" xr:uid="{00000000-0005-0000-0000-00000B3D0000}"/>
    <cellStyle name="Normal 7 19 3 2 2" xfId="14314" xr:uid="{00000000-0005-0000-0000-00000C3D0000}"/>
    <cellStyle name="Normal 7 19 3 2 3" xfId="20466" xr:uid="{00000000-0005-0000-0000-00000D3D0000}"/>
    <cellStyle name="Normal 7 19 3 3" xfId="11248" xr:uid="{00000000-0005-0000-0000-00000E3D0000}"/>
    <cellStyle name="Normal 7 19 3 4" xfId="17400" xr:uid="{00000000-0005-0000-0000-00000F3D0000}"/>
    <cellStyle name="Normal 7 19 4" xfId="6586" xr:uid="{00000000-0005-0000-0000-0000103D0000}"/>
    <cellStyle name="Normal 7 19 4 2" xfId="12780" xr:uid="{00000000-0005-0000-0000-0000113D0000}"/>
    <cellStyle name="Normal 7 19 4 3" xfId="18932" xr:uid="{00000000-0005-0000-0000-0000123D0000}"/>
    <cellStyle name="Normal 7 19 5" xfId="9714" xr:uid="{00000000-0005-0000-0000-0000133D0000}"/>
    <cellStyle name="Normal 7 19 6" xfId="15866" xr:uid="{00000000-0005-0000-0000-0000143D0000}"/>
    <cellStyle name="Normal 7 2" xfId="2997" xr:uid="{00000000-0005-0000-0000-0000153D0000}"/>
    <cellStyle name="Normal 7 2 10" xfId="9715" xr:uid="{00000000-0005-0000-0000-0000163D0000}"/>
    <cellStyle name="Normal 7 2 11" xfId="15867" xr:uid="{00000000-0005-0000-0000-0000173D0000}"/>
    <cellStyle name="Normal 7 2 2" xfId="2998" xr:uid="{00000000-0005-0000-0000-0000183D0000}"/>
    <cellStyle name="Normal 7 2 2 2" xfId="4181" xr:uid="{00000000-0005-0000-0000-0000193D0000}"/>
    <cellStyle name="Normal 7 2 2 2 2" xfId="5806" xr:uid="{00000000-0005-0000-0000-00001A3D0000}"/>
    <cellStyle name="Normal 7 2 2 2 2 2" xfId="8892" xr:uid="{00000000-0005-0000-0000-00001B3D0000}"/>
    <cellStyle name="Normal 7 2 2 2 2 2 2" xfId="15085" xr:uid="{00000000-0005-0000-0000-00001C3D0000}"/>
    <cellStyle name="Normal 7 2 2 2 2 2 3" xfId="21237" xr:uid="{00000000-0005-0000-0000-00001D3D0000}"/>
    <cellStyle name="Normal 7 2 2 2 2 3" xfId="12019" xr:uid="{00000000-0005-0000-0000-00001E3D0000}"/>
    <cellStyle name="Normal 7 2 2 2 2 4" xfId="18171" xr:uid="{00000000-0005-0000-0000-00001F3D0000}"/>
    <cellStyle name="Normal 7 2 2 2 3" xfId="7357" xr:uid="{00000000-0005-0000-0000-0000203D0000}"/>
    <cellStyle name="Normal 7 2 2 2 3 2" xfId="13551" xr:uid="{00000000-0005-0000-0000-0000213D0000}"/>
    <cellStyle name="Normal 7 2 2 2 3 3" xfId="19703" xr:uid="{00000000-0005-0000-0000-0000223D0000}"/>
    <cellStyle name="Normal 7 2 2 2 4" xfId="10485" xr:uid="{00000000-0005-0000-0000-0000233D0000}"/>
    <cellStyle name="Normal 7 2 2 2 5" xfId="16637" xr:uid="{00000000-0005-0000-0000-0000243D0000}"/>
    <cellStyle name="Normal 7 2 2 3" xfId="5023" xr:uid="{00000000-0005-0000-0000-0000253D0000}"/>
    <cellStyle name="Normal 7 2 2 3 2" xfId="8123" xr:uid="{00000000-0005-0000-0000-0000263D0000}"/>
    <cellStyle name="Normal 7 2 2 3 2 2" xfId="14316" xr:uid="{00000000-0005-0000-0000-0000273D0000}"/>
    <cellStyle name="Normal 7 2 2 3 2 3" xfId="20468" xr:uid="{00000000-0005-0000-0000-0000283D0000}"/>
    <cellStyle name="Normal 7 2 2 3 3" xfId="11250" xr:uid="{00000000-0005-0000-0000-0000293D0000}"/>
    <cellStyle name="Normal 7 2 2 3 4" xfId="17402" xr:uid="{00000000-0005-0000-0000-00002A3D0000}"/>
    <cellStyle name="Normal 7 2 2 4" xfId="6588" xr:uid="{00000000-0005-0000-0000-00002B3D0000}"/>
    <cellStyle name="Normal 7 2 2 4 2" xfId="12782" xr:uid="{00000000-0005-0000-0000-00002C3D0000}"/>
    <cellStyle name="Normal 7 2 2 4 3" xfId="18934" xr:uid="{00000000-0005-0000-0000-00002D3D0000}"/>
    <cellStyle name="Normal 7 2 2 5" xfId="9716" xr:uid="{00000000-0005-0000-0000-00002E3D0000}"/>
    <cellStyle name="Normal 7 2 2 6" xfId="15868" xr:uid="{00000000-0005-0000-0000-00002F3D0000}"/>
    <cellStyle name="Normal 7 2 3" xfId="2999" xr:uid="{00000000-0005-0000-0000-0000303D0000}"/>
    <cellStyle name="Normal 7 2 3 2" xfId="4182" xr:uid="{00000000-0005-0000-0000-0000313D0000}"/>
    <cellStyle name="Normal 7 2 3 2 2" xfId="5807" xr:uid="{00000000-0005-0000-0000-0000323D0000}"/>
    <cellStyle name="Normal 7 2 3 2 2 2" xfId="8893" xr:uid="{00000000-0005-0000-0000-0000333D0000}"/>
    <cellStyle name="Normal 7 2 3 2 2 2 2" xfId="15086" xr:uid="{00000000-0005-0000-0000-0000343D0000}"/>
    <cellStyle name="Normal 7 2 3 2 2 2 3" xfId="21238" xr:uid="{00000000-0005-0000-0000-0000353D0000}"/>
    <cellStyle name="Normal 7 2 3 2 2 3" xfId="12020" xr:uid="{00000000-0005-0000-0000-0000363D0000}"/>
    <cellStyle name="Normal 7 2 3 2 2 4" xfId="18172" xr:uid="{00000000-0005-0000-0000-0000373D0000}"/>
    <cellStyle name="Normal 7 2 3 2 3" xfId="7358" xr:uid="{00000000-0005-0000-0000-0000383D0000}"/>
    <cellStyle name="Normal 7 2 3 2 3 2" xfId="13552" xr:uid="{00000000-0005-0000-0000-0000393D0000}"/>
    <cellStyle name="Normal 7 2 3 2 3 3" xfId="19704" xr:uid="{00000000-0005-0000-0000-00003A3D0000}"/>
    <cellStyle name="Normal 7 2 3 2 4" xfId="10486" xr:uid="{00000000-0005-0000-0000-00003B3D0000}"/>
    <cellStyle name="Normal 7 2 3 2 5" xfId="16638" xr:uid="{00000000-0005-0000-0000-00003C3D0000}"/>
    <cellStyle name="Normal 7 2 3 3" xfId="5024" xr:uid="{00000000-0005-0000-0000-00003D3D0000}"/>
    <cellStyle name="Normal 7 2 3 3 2" xfId="8124" xr:uid="{00000000-0005-0000-0000-00003E3D0000}"/>
    <cellStyle name="Normal 7 2 3 3 2 2" xfId="14317" xr:uid="{00000000-0005-0000-0000-00003F3D0000}"/>
    <cellStyle name="Normal 7 2 3 3 2 3" xfId="20469" xr:uid="{00000000-0005-0000-0000-0000403D0000}"/>
    <cellStyle name="Normal 7 2 3 3 3" xfId="11251" xr:uid="{00000000-0005-0000-0000-0000413D0000}"/>
    <cellStyle name="Normal 7 2 3 3 4" xfId="17403" xr:uid="{00000000-0005-0000-0000-0000423D0000}"/>
    <cellStyle name="Normal 7 2 3 4" xfId="6589" xr:uid="{00000000-0005-0000-0000-0000433D0000}"/>
    <cellStyle name="Normal 7 2 3 4 2" xfId="12783" xr:uid="{00000000-0005-0000-0000-0000443D0000}"/>
    <cellStyle name="Normal 7 2 3 4 3" xfId="18935" xr:uid="{00000000-0005-0000-0000-0000453D0000}"/>
    <cellStyle name="Normal 7 2 3 5" xfId="9717" xr:uid="{00000000-0005-0000-0000-0000463D0000}"/>
    <cellStyle name="Normal 7 2 3 6" xfId="15869" xr:uid="{00000000-0005-0000-0000-0000473D0000}"/>
    <cellStyle name="Normal 7 2 4" xfId="3000" xr:uid="{00000000-0005-0000-0000-0000483D0000}"/>
    <cellStyle name="Normal 7 2 4 2" xfId="4183" xr:uid="{00000000-0005-0000-0000-0000493D0000}"/>
    <cellStyle name="Normal 7 2 4 2 2" xfId="5808" xr:uid="{00000000-0005-0000-0000-00004A3D0000}"/>
    <cellStyle name="Normal 7 2 4 2 2 2" xfId="8894" xr:uid="{00000000-0005-0000-0000-00004B3D0000}"/>
    <cellStyle name="Normal 7 2 4 2 2 2 2" xfId="15087" xr:uid="{00000000-0005-0000-0000-00004C3D0000}"/>
    <cellStyle name="Normal 7 2 4 2 2 2 3" xfId="21239" xr:uid="{00000000-0005-0000-0000-00004D3D0000}"/>
    <cellStyle name="Normal 7 2 4 2 2 3" xfId="12021" xr:uid="{00000000-0005-0000-0000-00004E3D0000}"/>
    <cellStyle name="Normal 7 2 4 2 2 4" xfId="18173" xr:uid="{00000000-0005-0000-0000-00004F3D0000}"/>
    <cellStyle name="Normal 7 2 4 2 3" xfId="7359" xr:uid="{00000000-0005-0000-0000-0000503D0000}"/>
    <cellStyle name="Normal 7 2 4 2 3 2" xfId="13553" xr:uid="{00000000-0005-0000-0000-0000513D0000}"/>
    <cellStyle name="Normal 7 2 4 2 3 3" xfId="19705" xr:uid="{00000000-0005-0000-0000-0000523D0000}"/>
    <cellStyle name="Normal 7 2 4 2 4" xfId="10487" xr:uid="{00000000-0005-0000-0000-0000533D0000}"/>
    <cellStyle name="Normal 7 2 4 2 5" xfId="16639" xr:uid="{00000000-0005-0000-0000-0000543D0000}"/>
    <cellStyle name="Normal 7 2 4 3" xfId="5025" xr:uid="{00000000-0005-0000-0000-0000553D0000}"/>
    <cellStyle name="Normal 7 2 4 3 2" xfId="8125" xr:uid="{00000000-0005-0000-0000-0000563D0000}"/>
    <cellStyle name="Normal 7 2 4 3 2 2" xfId="14318" xr:uid="{00000000-0005-0000-0000-0000573D0000}"/>
    <cellStyle name="Normal 7 2 4 3 2 3" xfId="20470" xr:uid="{00000000-0005-0000-0000-0000583D0000}"/>
    <cellStyle name="Normal 7 2 4 3 3" xfId="11252" xr:uid="{00000000-0005-0000-0000-0000593D0000}"/>
    <cellStyle name="Normal 7 2 4 3 4" xfId="17404" xr:uid="{00000000-0005-0000-0000-00005A3D0000}"/>
    <cellStyle name="Normal 7 2 4 4" xfId="6590" xr:uid="{00000000-0005-0000-0000-00005B3D0000}"/>
    <cellStyle name="Normal 7 2 4 4 2" xfId="12784" xr:uid="{00000000-0005-0000-0000-00005C3D0000}"/>
    <cellStyle name="Normal 7 2 4 4 3" xfId="18936" xr:uid="{00000000-0005-0000-0000-00005D3D0000}"/>
    <cellStyle name="Normal 7 2 4 5" xfId="9718" xr:uid="{00000000-0005-0000-0000-00005E3D0000}"/>
    <cellStyle name="Normal 7 2 4 6" xfId="15870" xr:uid="{00000000-0005-0000-0000-00005F3D0000}"/>
    <cellStyle name="Normal 7 2 5" xfId="3001" xr:uid="{00000000-0005-0000-0000-0000603D0000}"/>
    <cellStyle name="Normal 7 2 5 2" xfId="4184" xr:uid="{00000000-0005-0000-0000-0000613D0000}"/>
    <cellStyle name="Normal 7 2 5 2 2" xfId="5809" xr:uid="{00000000-0005-0000-0000-0000623D0000}"/>
    <cellStyle name="Normal 7 2 5 2 2 2" xfId="8895" xr:uid="{00000000-0005-0000-0000-0000633D0000}"/>
    <cellStyle name="Normal 7 2 5 2 2 2 2" xfId="15088" xr:uid="{00000000-0005-0000-0000-0000643D0000}"/>
    <cellStyle name="Normal 7 2 5 2 2 2 3" xfId="21240" xr:uid="{00000000-0005-0000-0000-0000653D0000}"/>
    <cellStyle name="Normal 7 2 5 2 2 3" xfId="12022" xr:uid="{00000000-0005-0000-0000-0000663D0000}"/>
    <cellStyle name="Normal 7 2 5 2 2 4" xfId="18174" xr:uid="{00000000-0005-0000-0000-0000673D0000}"/>
    <cellStyle name="Normal 7 2 5 2 3" xfId="7360" xr:uid="{00000000-0005-0000-0000-0000683D0000}"/>
    <cellStyle name="Normal 7 2 5 2 3 2" xfId="13554" xr:uid="{00000000-0005-0000-0000-0000693D0000}"/>
    <cellStyle name="Normal 7 2 5 2 3 3" xfId="19706" xr:uid="{00000000-0005-0000-0000-00006A3D0000}"/>
    <cellStyle name="Normal 7 2 5 2 4" xfId="10488" xr:uid="{00000000-0005-0000-0000-00006B3D0000}"/>
    <cellStyle name="Normal 7 2 5 2 5" xfId="16640" xr:uid="{00000000-0005-0000-0000-00006C3D0000}"/>
    <cellStyle name="Normal 7 2 5 3" xfId="5026" xr:uid="{00000000-0005-0000-0000-00006D3D0000}"/>
    <cellStyle name="Normal 7 2 5 3 2" xfId="8126" xr:uid="{00000000-0005-0000-0000-00006E3D0000}"/>
    <cellStyle name="Normal 7 2 5 3 2 2" xfId="14319" xr:uid="{00000000-0005-0000-0000-00006F3D0000}"/>
    <cellStyle name="Normal 7 2 5 3 2 3" xfId="20471" xr:uid="{00000000-0005-0000-0000-0000703D0000}"/>
    <cellStyle name="Normal 7 2 5 3 3" xfId="11253" xr:uid="{00000000-0005-0000-0000-0000713D0000}"/>
    <cellStyle name="Normal 7 2 5 3 4" xfId="17405" xr:uid="{00000000-0005-0000-0000-0000723D0000}"/>
    <cellStyle name="Normal 7 2 5 4" xfId="6591" xr:uid="{00000000-0005-0000-0000-0000733D0000}"/>
    <cellStyle name="Normal 7 2 5 4 2" xfId="12785" xr:uid="{00000000-0005-0000-0000-0000743D0000}"/>
    <cellStyle name="Normal 7 2 5 4 3" xfId="18937" xr:uid="{00000000-0005-0000-0000-0000753D0000}"/>
    <cellStyle name="Normal 7 2 5 5" xfId="9719" xr:uid="{00000000-0005-0000-0000-0000763D0000}"/>
    <cellStyle name="Normal 7 2 5 6" xfId="15871" xr:uid="{00000000-0005-0000-0000-0000773D0000}"/>
    <cellStyle name="Normal 7 2 6" xfId="4180" xr:uid="{00000000-0005-0000-0000-0000783D0000}"/>
    <cellStyle name="Normal 7 2 6 2" xfId="5805" xr:uid="{00000000-0005-0000-0000-0000793D0000}"/>
    <cellStyle name="Normal 7 2 6 2 2" xfId="8891" xr:uid="{00000000-0005-0000-0000-00007A3D0000}"/>
    <cellStyle name="Normal 7 2 6 2 2 2" xfId="15084" xr:uid="{00000000-0005-0000-0000-00007B3D0000}"/>
    <cellStyle name="Normal 7 2 6 2 2 3" xfId="21236" xr:uid="{00000000-0005-0000-0000-00007C3D0000}"/>
    <cellStyle name="Normal 7 2 6 2 3" xfId="12018" xr:uid="{00000000-0005-0000-0000-00007D3D0000}"/>
    <cellStyle name="Normal 7 2 6 2 4" xfId="18170" xr:uid="{00000000-0005-0000-0000-00007E3D0000}"/>
    <cellStyle name="Normal 7 2 6 3" xfId="7356" xr:uid="{00000000-0005-0000-0000-00007F3D0000}"/>
    <cellStyle name="Normal 7 2 6 3 2" xfId="13550" xr:uid="{00000000-0005-0000-0000-0000803D0000}"/>
    <cellStyle name="Normal 7 2 6 3 3" xfId="19702" xr:uid="{00000000-0005-0000-0000-0000813D0000}"/>
    <cellStyle name="Normal 7 2 6 4" xfId="10484" xr:uid="{00000000-0005-0000-0000-0000823D0000}"/>
    <cellStyle name="Normal 7 2 6 5" xfId="16636" xr:uid="{00000000-0005-0000-0000-0000833D0000}"/>
    <cellStyle name="Normal 7 2 7" xfId="5022" xr:uid="{00000000-0005-0000-0000-0000843D0000}"/>
    <cellStyle name="Normal 7 2 7 2" xfId="8122" xr:uid="{00000000-0005-0000-0000-0000853D0000}"/>
    <cellStyle name="Normal 7 2 7 2 2" xfId="14315" xr:uid="{00000000-0005-0000-0000-0000863D0000}"/>
    <cellStyle name="Normal 7 2 7 2 3" xfId="20467" xr:uid="{00000000-0005-0000-0000-0000873D0000}"/>
    <cellStyle name="Normal 7 2 7 3" xfId="11249" xr:uid="{00000000-0005-0000-0000-0000883D0000}"/>
    <cellStyle name="Normal 7 2 7 4" xfId="17401" xr:uid="{00000000-0005-0000-0000-0000893D0000}"/>
    <cellStyle name="Normal 7 2 8" xfId="6587" xr:uid="{00000000-0005-0000-0000-00008A3D0000}"/>
    <cellStyle name="Normal 7 2 8 2" xfId="12781" xr:uid="{00000000-0005-0000-0000-00008B3D0000}"/>
    <cellStyle name="Normal 7 2 8 3" xfId="18933" xr:uid="{00000000-0005-0000-0000-00008C3D0000}"/>
    <cellStyle name="Normal 7 2 9" xfId="9161" xr:uid="{00000000-0005-0000-0000-00008D3D0000}"/>
    <cellStyle name="Normal 7 2 9 2" xfId="15333" xr:uid="{00000000-0005-0000-0000-00008E3D0000}"/>
    <cellStyle name="Normal 7 2 9 3" xfId="21485" xr:uid="{00000000-0005-0000-0000-00008F3D0000}"/>
    <cellStyle name="Normal 7 20" xfId="3002" xr:uid="{00000000-0005-0000-0000-0000903D0000}"/>
    <cellStyle name="Normal 7 20 2" xfId="4185" xr:uid="{00000000-0005-0000-0000-0000913D0000}"/>
    <cellStyle name="Normal 7 20 2 2" xfId="5810" xr:uid="{00000000-0005-0000-0000-0000923D0000}"/>
    <cellStyle name="Normal 7 20 2 2 2" xfId="8896" xr:uid="{00000000-0005-0000-0000-0000933D0000}"/>
    <cellStyle name="Normal 7 20 2 2 2 2" xfId="15089" xr:uid="{00000000-0005-0000-0000-0000943D0000}"/>
    <cellStyle name="Normal 7 20 2 2 2 3" xfId="21241" xr:uid="{00000000-0005-0000-0000-0000953D0000}"/>
    <cellStyle name="Normal 7 20 2 2 3" xfId="12023" xr:uid="{00000000-0005-0000-0000-0000963D0000}"/>
    <cellStyle name="Normal 7 20 2 2 4" xfId="18175" xr:uid="{00000000-0005-0000-0000-0000973D0000}"/>
    <cellStyle name="Normal 7 20 2 3" xfId="7361" xr:uid="{00000000-0005-0000-0000-0000983D0000}"/>
    <cellStyle name="Normal 7 20 2 3 2" xfId="13555" xr:uid="{00000000-0005-0000-0000-0000993D0000}"/>
    <cellStyle name="Normal 7 20 2 3 3" xfId="19707" xr:uid="{00000000-0005-0000-0000-00009A3D0000}"/>
    <cellStyle name="Normal 7 20 2 4" xfId="10489" xr:uid="{00000000-0005-0000-0000-00009B3D0000}"/>
    <cellStyle name="Normal 7 20 2 5" xfId="16641" xr:uid="{00000000-0005-0000-0000-00009C3D0000}"/>
    <cellStyle name="Normal 7 20 3" xfId="5027" xr:uid="{00000000-0005-0000-0000-00009D3D0000}"/>
    <cellStyle name="Normal 7 20 3 2" xfId="8127" xr:uid="{00000000-0005-0000-0000-00009E3D0000}"/>
    <cellStyle name="Normal 7 20 3 2 2" xfId="14320" xr:uid="{00000000-0005-0000-0000-00009F3D0000}"/>
    <cellStyle name="Normal 7 20 3 2 3" xfId="20472" xr:uid="{00000000-0005-0000-0000-0000A03D0000}"/>
    <cellStyle name="Normal 7 20 3 3" xfId="11254" xr:uid="{00000000-0005-0000-0000-0000A13D0000}"/>
    <cellStyle name="Normal 7 20 3 4" xfId="17406" xr:uid="{00000000-0005-0000-0000-0000A23D0000}"/>
    <cellStyle name="Normal 7 20 4" xfId="6592" xr:uid="{00000000-0005-0000-0000-0000A33D0000}"/>
    <cellStyle name="Normal 7 20 4 2" xfId="12786" xr:uid="{00000000-0005-0000-0000-0000A43D0000}"/>
    <cellStyle name="Normal 7 20 4 3" xfId="18938" xr:uid="{00000000-0005-0000-0000-0000A53D0000}"/>
    <cellStyle name="Normal 7 20 5" xfId="9720" xr:uid="{00000000-0005-0000-0000-0000A63D0000}"/>
    <cellStyle name="Normal 7 20 6" xfId="15872" xr:uid="{00000000-0005-0000-0000-0000A73D0000}"/>
    <cellStyle name="Normal 7 21" xfId="3003" xr:uid="{00000000-0005-0000-0000-0000A83D0000}"/>
    <cellStyle name="Normal 7 22" xfId="3004" xr:uid="{00000000-0005-0000-0000-0000A93D0000}"/>
    <cellStyle name="Normal 7 22 2" xfId="4186" xr:uid="{00000000-0005-0000-0000-0000AA3D0000}"/>
    <cellStyle name="Normal 7 22 2 2" xfId="5811" xr:uid="{00000000-0005-0000-0000-0000AB3D0000}"/>
    <cellStyle name="Normal 7 22 2 2 2" xfId="8897" xr:uid="{00000000-0005-0000-0000-0000AC3D0000}"/>
    <cellStyle name="Normal 7 22 2 2 2 2" xfId="15090" xr:uid="{00000000-0005-0000-0000-0000AD3D0000}"/>
    <cellStyle name="Normal 7 22 2 2 2 3" xfId="21242" xr:uid="{00000000-0005-0000-0000-0000AE3D0000}"/>
    <cellStyle name="Normal 7 22 2 2 3" xfId="12024" xr:uid="{00000000-0005-0000-0000-0000AF3D0000}"/>
    <cellStyle name="Normal 7 22 2 2 4" xfId="18176" xr:uid="{00000000-0005-0000-0000-0000B03D0000}"/>
    <cellStyle name="Normal 7 22 2 3" xfId="7362" xr:uid="{00000000-0005-0000-0000-0000B13D0000}"/>
    <cellStyle name="Normal 7 22 2 3 2" xfId="13556" xr:uid="{00000000-0005-0000-0000-0000B23D0000}"/>
    <cellStyle name="Normal 7 22 2 3 3" xfId="19708" xr:uid="{00000000-0005-0000-0000-0000B33D0000}"/>
    <cellStyle name="Normal 7 22 2 4" xfId="10490" xr:uid="{00000000-0005-0000-0000-0000B43D0000}"/>
    <cellStyle name="Normal 7 22 2 5" xfId="16642" xr:uid="{00000000-0005-0000-0000-0000B53D0000}"/>
    <cellStyle name="Normal 7 22 3" xfId="5028" xr:uid="{00000000-0005-0000-0000-0000B63D0000}"/>
    <cellStyle name="Normal 7 22 3 2" xfId="8128" xr:uid="{00000000-0005-0000-0000-0000B73D0000}"/>
    <cellStyle name="Normal 7 22 3 2 2" xfId="14321" xr:uid="{00000000-0005-0000-0000-0000B83D0000}"/>
    <cellStyle name="Normal 7 22 3 2 3" xfId="20473" xr:uid="{00000000-0005-0000-0000-0000B93D0000}"/>
    <cellStyle name="Normal 7 22 3 3" xfId="11255" xr:uid="{00000000-0005-0000-0000-0000BA3D0000}"/>
    <cellStyle name="Normal 7 22 3 4" xfId="17407" xr:uid="{00000000-0005-0000-0000-0000BB3D0000}"/>
    <cellStyle name="Normal 7 22 4" xfId="6593" xr:uid="{00000000-0005-0000-0000-0000BC3D0000}"/>
    <cellStyle name="Normal 7 22 4 2" xfId="12787" xr:uid="{00000000-0005-0000-0000-0000BD3D0000}"/>
    <cellStyle name="Normal 7 22 4 3" xfId="18939" xr:uid="{00000000-0005-0000-0000-0000BE3D0000}"/>
    <cellStyle name="Normal 7 22 5" xfId="9721" xr:uid="{00000000-0005-0000-0000-0000BF3D0000}"/>
    <cellStyle name="Normal 7 22 6" xfId="15873" xr:uid="{00000000-0005-0000-0000-0000C03D0000}"/>
    <cellStyle name="Normal 7 23" xfId="3005" xr:uid="{00000000-0005-0000-0000-0000C13D0000}"/>
    <cellStyle name="Normal 7 24" xfId="3534" xr:uid="{00000000-0005-0000-0000-0000C23D0000}"/>
    <cellStyle name="Normal 7 25" xfId="2986" xr:uid="{00000000-0005-0000-0000-0000C33D0000}"/>
    <cellStyle name="Normal 7 25 2" xfId="4169" xr:uid="{00000000-0005-0000-0000-0000C43D0000}"/>
    <cellStyle name="Normal 7 25 2 2" xfId="5794" xr:uid="{00000000-0005-0000-0000-0000C53D0000}"/>
    <cellStyle name="Normal 7 25 2 2 2" xfId="8880" xr:uid="{00000000-0005-0000-0000-0000C63D0000}"/>
    <cellStyle name="Normal 7 25 2 2 2 2" xfId="15073" xr:uid="{00000000-0005-0000-0000-0000C73D0000}"/>
    <cellStyle name="Normal 7 25 2 2 2 3" xfId="21225" xr:uid="{00000000-0005-0000-0000-0000C83D0000}"/>
    <cellStyle name="Normal 7 25 2 2 3" xfId="12007" xr:uid="{00000000-0005-0000-0000-0000C93D0000}"/>
    <cellStyle name="Normal 7 25 2 2 4" xfId="18159" xr:uid="{00000000-0005-0000-0000-0000CA3D0000}"/>
    <cellStyle name="Normal 7 25 2 3" xfId="7345" xr:uid="{00000000-0005-0000-0000-0000CB3D0000}"/>
    <cellStyle name="Normal 7 25 2 3 2" xfId="13539" xr:uid="{00000000-0005-0000-0000-0000CC3D0000}"/>
    <cellStyle name="Normal 7 25 2 3 3" xfId="19691" xr:uid="{00000000-0005-0000-0000-0000CD3D0000}"/>
    <cellStyle name="Normal 7 25 2 4" xfId="10473" xr:uid="{00000000-0005-0000-0000-0000CE3D0000}"/>
    <cellStyle name="Normal 7 25 2 5" xfId="16625" xr:uid="{00000000-0005-0000-0000-0000CF3D0000}"/>
    <cellStyle name="Normal 7 25 3" xfId="5011" xr:uid="{00000000-0005-0000-0000-0000D03D0000}"/>
    <cellStyle name="Normal 7 25 3 2" xfId="8111" xr:uid="{00000000-0005-0000-0000-0000D13D0000}"/>
    <cellStyle name="Normal 7 25 3 2 2" xfId="14304" xr:uid="{00000000-0005-0000-0000-0000D23D0000}"/>
    <cellStyle name="Normal 7 25 3 2 3" xfId="20456" xr:uid="{00000000-0005-0000-0000-0000D33D0000}"/>
    <cellStyle name="Normal 7 25 3 3" xfId="11238" xr:uid="{00000000-0005-0000-0000-0000D43D0000}"/>
    <cellStyle name="Normal 7 25 3 4" xfId="17390" xr:uid="{00000000-0005-0000-0000-0000D53D0000}"/>
    <cellStyle name="Normal 7 25 4" xfId="6576" xr:uid="{00000000-0005-0000-0000-0000D63D0000}"/>
    <cellStyle name="Normal 7 25 4 2" xfId="12770" xr:uid="{00000000-0005-0000-0000-0000D73D0000}"/>
    <cellStyle name="Normal 7 25 4 3" xfId="18922" xr:uid="{00000000-0005-0000-0000-0000D83D0000}"/>
    <cellStyle name="Normal 7 25 5" xfId="9704" xr:uid="{00000000-0005-0000-0000-0000D93D0000}"/>
    <cellStyle name="Normal 7 25 6" xfId="15856" xr:uid="{00000000-0005-0000-0000-0000DA3D0000}"/>
    <cellStyle name="Normal 7 26" xfId="9148" xr:uid="{00000000-0005-0000-0000-0000DB3D0000}"/>
    <cellStyle name="Normal 7 26 2" xfId="15324" xr:uid="{00000000-0005-0000-0000-0000DC3D0000}"/>
    <cellStyle name="Normal 7 26 3" xfId="21476" xr:uid="{00000000-0005-0000-0000-0000DD3D0000}"/>
    <cellStyle name="Normal 7 27" xfId="59" xr:uid="{00000000-0005-0000-0000-0000DE3D0000}"/>
    <cellStyle name="Normal 7 3" xfId="3006" xr:uid="{00000000-0005-0000-0000-0000DF3D0000}"/>
    <cellStyle name="Normal 7 3 10" xfId="15874" xr:uid="{00000000-0005-0000-0000-0000E03D0000}"/>
    <cellStyle name="Normal 7 3 2" xfId="3007" xr:uid="{00000000-0005-0000-0000-0000E13D0000}"/>
    <cellStyle name="Normal 7 3 2 2" xfId="4188" xr:uid="{00000000-0005-0000-0000-0000E23D0000}"/>
    <cellStyle name="Normal 7 3 2 2 2" xfId="5813" xr:uid="{00000000-0005-0000-0000-0000E33D0000}"/>
    <cellStyle name="Normal 7 3 2 2 2 2" xfId="8899" xr:uid="{00000000-0005-0000-0000-0000E43D0000}"/>
    <cellStyle name="Normal 7 3 2 2 2 2 2" xfId="15092" xr:uid="{00000000-0005-0000-0000-0000E53D0000}"/>
    <cellStyle name="Normal 7 3 2 2 2 2 3" xfId="21244" xr:uid="{00000000-0005-0000-0000-0000E63D0000}"/>
    <cellStyle name="Normal 7 3 2 2 2 3" xfId="12026" xr:uid="{00000000-0005-0000-0000-0000E73D0000}"/>
    <cellStyle name="Normal 7 3 2 2 2 4" xfId="18178" xr:uid="{00000000-0005-0000-0000-0000E83D0000}"/>
    <cellStyle name="Normal 7 3 2 2 3" xfId="7364" xr:uid="{00000000-0005-0000-0000-0000E93D0000}"/>
    <cellStyle name="Normal 7 3 2 2 3 2" xfId="13558" xr:uid="{00000000-0005-0000-0000-0000EA3D0000}"/>
    <cellStyle name="Normal 7 3 2 2 3 3" xfId="19710" xr:uid="{00000000-0005-0000-0000-0000EB3D0000}"/>
    <cellStyle name="Normal 7 3 2 2 4" xfId="10492" xr:uid="{00000000-0005-0000-0000-0000EC3D0000}"/>
    <cellStyle name="Normal 7 3 2 2 5" xfId="16644" xr:uid="{00000000-0005-0000-0000-0000ED3D0000}"/>
    <cellStyle name="Normal 7 3 2 3" xfId="5030" xr:uid="{00000000-0005-0000-0000-0000EE3D0000}"/>
    <cellStyle name="Normal 7 3 2 3 2" xfId="8130" xr:uid="{00000000-0005-0000-0000-0000EF3D0000}"/>
    <cellStyle name="Normal 7 3 2 3 2 2" xfId="14323" xr:uid="{00000000-0005-0000-0000-0000F03D0000}"/>
    <cellStyle name="Normal 7 3 2 3 2 3" xfId="20475" xr:uid="{00000000-0005-0000-0000-0000F13D0000}"/>
    <cellStyle name="Normal 7 3 2 3 3" xfId="11257" xr:uid="{00000000-0005-0000-0000-0000F23D0000}"/>
    <cellStyle name="Normal 7 3 2 3 4" xfId="17409" xr:uid="{00000000-0005-0000-0000-0000F33D0000}"/>
    <cellStyle name="Normal 7 3 2 4" xfId="6595" xr:uid="{00000000-0005-0000-0000-0000F43D0000}"/>
    <cellStyle name="Normal 7 3 2 4 2" xfId="12789" xr:uid="{00000000-0005-0000-0000-0000F53D0000}"/>
    <cellStyle name="Normal 7 3 2 4 3" xfId="18941" xr:uid="{00000000-0005-0000-0000-0000F63D0000}"/>
    <cellStyle name="Normal 7 3 2 5" xfId="9723" xr:uid="{00000000-0005-0000-0000-0000F73D0000}"/>
    <cellStyle name="Normal 7 3 2 6" xfId="15875" xr:uid="{00000000-0005-0000-0000-0000F83D0000}"/>
    <cellStyle name="Normal 7 3 3" xfId="3008" xr:uid="{00000000-0005-0000-0000-0000F93D0000}"/>
    <cellStyle name="Normal 7 3 3 2" xfId="4189" xr:uid="{00000000-0005-0000-0000-0000FA3D0000}"/>
    <cellStyle name="Normal 7 3 3 2 2" xfId="5814" xr:uid="{00000000-0005-0000-0000-0000FB3D0000}"/>
    <cellStyle name="Normal 7 3 3 2 2 2" xfId="8900" xr:uid="{00000000-0005-0000-0000-0000FC3D0000}"/>
    <cellStyle name="Normal 7 3 3 2 2 2 2" xfId="15093" xr:uid="{00000000-0005-0000-0000-0000FD3D0000}"/>
    <cellStyle name="Normal 7 3 3 2 2 2 3" xfId="21245" xr:uid="{00000000-0005-0000-0000-0000FE3D0000}"/>
    <cellStyle name="Normal 7 3 3 2 2 3" xfId="12027" xr:uid="{00000000-0005-0000-0000-0000FF3D0000}"/>
    <cellStyle name="Normal 7 3 3 2 2 4" xfId="18179" xr:uid="{00000000-0005-0000-0000-0000003E0000}"/>
    <cellStyle name="Normal 7 3 3 2 3" xfId="7365" xr:uid="{00000000-0005-0000-0000-0000013E0000}"/>
    <cellStyle name="Normal 7 3 3 2 3 2" xfId="13559" xr:uid="{00000000-0005-0000-0000-0000023E0000}"/>
    <cellStyle name="Normal 7 3 3 2 3 3" xfId="19711" xr:uid="{00000000-0005-0000-0000-0000033E0000}"/>
    <cellStyle name="Normal 7 3 3 2 4" xfId="10493" xr:uid="{00000000-0005-0000-0000-0000043E0000}"/>
    <cellStyle name="Normal 7 3 3 2 5" xfId="16645" xr:uid="{00000000-0005-0000-0000-0000053E0000}"/>
    <cellStyle name="Normal 7 3 3 3" xfId="5031" xr:uid="{00000000-0005-0000-0000-0000063E0000}"/>
    <cellStyle name="Normal 7 3 3 3 2" xfId="8131" xr:uid="{00000000-0005-0000-0000-0000073E0000}"/>
    <cellStyle name="Normal 7 3 3 3 2 2" xfId="14324" xr:uid="{00000000-0005-0000-0000-0000083E0000}"/>
    <cellStyle name="Normal 7 3 3 3 2 3" xfId="20476" xr:uid="{00000000-0005-0000-0000-0000093E0000}"/>
    <cellStyle name="Normal 7 3 3 3 3" xfId="11258" xr:uid="{00000000-0005-0000-0000-00000A3E0000}"/>
    <cellStyle name="Normal 7 3 3 3 4" xfId="17410" xr:uid="{00000000-0005-0000-0000-00000B3E0000}"/>
    <cellStyle name="Normal 7 3 3 4" xfId="6596" xr:uid="{00000000-0005-0000-0000-00000C3E0000}"/>
    <cellStyle name="Normal 7 3 3 4 2" xfId="12790" xr:uid="{00000000-0005-0000-0000-00000D3E0000}"/>
    <cellStyle name="Normal 7 3 3 4 3" xfId="18942" xr:uid="{00000000-0005-0000-0000-00000E3E0000}"/>
    <cellStyle name="Normal 7 3 3 5" xfId="9724" xr:uid="{00000000-0005-0000-0000-00000F3E0000}"/>
    <cellStyle name="Normal 7 3 3 6" xfId="15876" xr:uid="{00000000-0005-0000-0000-0000103E0000}"/>
    <cellStyle name="Normal 7 3 4" xfId="3009" xr:uid="{00000000-0005-0000-0000-0000113E0000}"/>
    <cellStyle name="Normal 7 3 4 2" xfId="4190" xr:uid="{00000000-0005-0000-0000-0000123E0000}"/>
    <cellStyle name="Normal 7 3 4 2 2" xfId="5815" xr:uid="{00000000-0005-0000-0000-0000133E0000}"/>
    <cellStyle name="Normal 7 3 4 2 2 2" xfId="8901" xr:uid="{00000000-0005-0000-0000-0000143E0000}"/>
    <cellStyle name="Normal 7 3 4 2 2 2 2" xfId="15094" xr:uid="{00000000-0005-0000-0000-0000153E0000}"/>
    <cellStyle name="Normal 7 3 4 2 2 2 3" xfId="21246" xr:uid="{00000000-0005-0000-0000-0000163E0000}"/>
    <cellStyle name="Normal 7 3 4 2 2 3" xfId="12028" xr:uid="{00000000-0005-0000-0000-0000173E0000}"/>
    <cellStyle name="Normal 7 3 4 2 2 4" xfId="18180" xr:uid="{00000000-0005-0000-0000-0000183E0000}"/>
    <cellStyle name="Normal 7 3 4 2 3" xfId="7366" xr:uid="{00000000-0005-0000-0000-0000193E0000}"/>
    <cellStyle name="Normal 7 3 4 2 3 2" xfId="13560" xr:uid="{00000000-0005-0000-0000-00001A3E0000}"/>
    <cellStyle name="Normal 7 3 4 2 3 3" xfId="19712" xr:uid="{00000000-0005-0000-0000-00001B3E0000}"/>
    <cellStyle name="Normal 7 3 4 2 4" xfId="10494" xr:uid="{00000000-0005-0000-0000-00001C3E0000}"/>
    <cellStyle name="Normal 7 3 4 2 5" xfId="16646" xr:uid="{00000000-0005-0000-0000-00001D3E0000}"/>
    <cellStyle name="Normal 7 3 4 3" xfId="5032" xr:uid="{00000000-0005-0000-0000-00001E3E0000}"/>
    <cellStyle name="Normal 7 3 4 3 2" xfId="8132" xr:uid="{00000000-0005-0000-0000-00001F3E0000}"/>
    <cellStyle name="Normal 7 3 4 3 2 2" xfId="14325" xr:uid="{00000000-0005-0000-0000-0000203E0000}"/>
    <cellStyle name="Normal 7 3 4 3 2 3" xfId="20477" xr:uid="{00000000-0005-0000-0000-0000213E0000}"/>
    <cellStyle name="Normal 7 3 4 3 3" xfId="11259" xr:uid="{00000000-0005-0000-0000-0000223E0000}"/>
    <cellStyle name="Normal 7 3 4 3 4" xfId="17411" xr:uid="{00000000-0005-0000-0000-0000233E0000}"/>
    <cellStyle name="Normal 7 3 4 4" xfId="6597" xr:uid="{00000000-0005-0000-0000-0000243E0000}"/>
    <cellStyle name="Normal 7 3 4 4 2" xfId="12791" xr:uid="{00000000-0005-0000-0000-0000253E0000}"/>
    <cellStyle name="Normal 7 3 4 4 3" xfId="18943" xr:uid="{00000000-0005-0000-0000-0000263E0000}"/>
    <cellStyle name="Normal 7 3 4 5" xfId="9725" xr:uid="{00000000-0005-0000-0000-0000273E0000}"/>
    <cellStyle name="Normal 7 3 4 6" xfId="15877" xr:uid="{00000000-0005-0000-0000-0000283E0000}"/>
    <cellStyle name="Normal 7 3 5" xfId="3010" xr:uid="{00000000-0005-0000-0000-0000293E0000}"/>
    <cellStyle name="Normal 7 3 5 2" xfId="4191" xr:uid="{00000000-0005-0000-0000-00002A3E0000}"/>
    <cellStyle name="Normal 7 3 5 2 2" xfId="5816" xr:uid="{00000000-0005-0000-0000-00002B3E0000}"/>
    <cellStyle name="Normal 7 3 5 2 2 2" xfId="8902" xr:uid="{00000000-0005-0000-0000-00002C3E0000}"/>
    <cellStyle name="Normal 7 3 5 2 2 2 2" xfId="15095" xr:uid="{00000000-0005-0000-0000-00002D3E0000}"/>
    <cellStyle name="Normal 7 3 5 2 2 2 3" xfId="21247" xr:uid="{00000000-0005-0000-0000-00002E3E0000}"/>
    <cellStyle name="Normal 7 3 5 2 2 3" xfId="12029" xr:uid="{00000000-0005-0000-0000-00002F3E0000}"/>
    <cellStyle name="Normal 7 3 5 2 2 4" xfId="18181" xr:uid="{00000000-0005-0000-0000-0000303E0000}"/>
    <cellStyle name="Normal 7 3 5 2 3" xfId="7367" xr:uid="{00000000-0005-0000-0000-0000313E0000}"/>
    <cellStyle name="Normal 7 3 5 2 3 2" xfId="13561" xr:uid="{00000000-0005-0000-0000-0000323E0000}"/>
    <cellStyle name="Normal 7 3 5 2 3 3" xfId="19713" xr:uid="{00000000-0005-0000-0000-0000333E0000}"/>
    <cellStyle name="Normal 7 3 5 2 4" xfId="10495" xr:uid="{00000000-0005-0000-0000-0000343E0000}"/>
    <cellStyle name="Normal 7 3 5 2 5" xfId="16647" xr:uid="{00000000-0005-0000-0000-0000353E0000}"/>
    <cellStyle name="Normal 7 3 5 3" xfId="5033" xr:uid="{00000000-0005-0000-0000-0000363E0000}"/>
    <cellStyle name="Normal 7 3 5 3 2" xfId="8133" xr:uid="{00000000-0005-0000-0000-0000373E0000}"/>
    <cellStyle name="Normal 7 3 5 3 2 2" xfId="14326" xr:uid="{00000000-0005-0000-0000-0000383E0000}"/>
    <cellStyle name="Normal 7 3 5 3 2 3" xfId="20478" xr:uid="{00000000-0005-0000-0000-0000393E0000}"/>
    <cellStyle name="Normal 7 3 5 3 3" xfId="11260" xr:uid="{00000000-0005-0000-0000-00003A3E0000}"/>
    <cellStyle name="Normal 7 3 5 3 4" xfId="17412" xr:uid="{00000000-0005-0000-0000-00003B3E0000}"/>
    <cellStyle name="Normal 7 3 5 4" xfId="6598" xr:uid="{00000000-0005-0000-0000-00003C3E0000}"/>
    <cellStyle name="Normal 7 3 5 4 2" xfId="12792" xr:uid="{00000000-0005-0000-0000-00003D3E0000}"/>
    <cellStyle name="Normal 7 3 5 4 3" xfId="18944" xr:uid="{00000000-0005-0000-0000-00003E3E0000}"/>
    <cellStyle name="Normal 7 3 5 5" xfId="9726" xr:uid="{00000000-0005-0000-0000-00003F3E0000}"/>
    <cellStyle name="Normal 7 3 5 6" xfId="15878" xr:uid="{00000000-0005-0000-0000-0000403E0000}"/>
    <cellStyle name="Normal 7 3 6" xfId="4187" xr:uid="{00000000-0005-0000-0000-0000413E0000}"/>
    <cellStyle name="Normal 7 3 6 2" xfId="5812" xr:uid="{00000000-0005-0000-0000-0000423E0000}"/>
    <cellStyle name="Normal 7 3 6 2 2" xfId="8898" xr:uid="{00000000-0005-0000-0000-0000433E0000}"/>
    <cellStyle name="Normal 7 3 6 2 2 2" xfId="15091" xr:uid="{00000000-0005-0000-0000-0000443E0000}"/>
    <cellStyle name="Normal 7 3 6 2 2 3" xfId="21243" xr:uid="{00000000-0005-0000-0000-0000453E0000}"/>
    <cellStyle name="Normal 7 3 6 2 3" xfId="12025" xr:uid="{00000000-0005-0000-0000-0000463E0000}"/>
    <cellStyle name="Normal 7 3 6 2 4" xfId="18177" xr:uid="{00000000-0005-0000-0000-0000473E0000}"/>
    <cellStyle name="Normal 7 3 6 3" xfId="7363" xr:uid="{00000000-0005-0000-0000-0000483E0000}"/>
    <cellStyle name="Normal 7 3 6 3 2" xfId="13557" xr:uid="{00000000-0005-0000-0000-0000493E0000}"/>
    <cellStyle name="Normal 7 3 6 3 3" xfId="19709" xr:uid="{00000000-0005-0000-0000-00004A3E0000}"/>
    <cellStyle name="Normal 7 3 6 4" xfId="10491" xr:uid="{00000000-0005-0000-0000-00004B3E0000}"/>
    <cellStyle name="Normal 7 3 6 5" xfId="16643" xr:uid="{00000000-0005-0000-0000-00004C3E0000}"/>
    <cellStyle name="Normal 7 3 7" xfId="5029" xr:uid="{00000000-0005-0000-0000-00004D3E0000}"/>
    <cellStyle name="Normal 7 3 7 2" xfId="8129" xr:uid="{00000000-0005-0000-0000-00004E3E0000}"/>
    <cellStyle name="Normal 7 3 7 2 2" xfId="14322" xr:uid="{00000000-0005-0000-0000-00004F3E0000}"/>
    <cellStyle name="Normal 7 3 7 2 3" xfId="20474" xr:uid="{00000000-0005-0000-0000-0000503E0000}"/>
    <cellStyle name="Normal 7 3 7 3" xfId="11256" xr:uid="{00000000-0005-0000-0000-0000513E0000}"/>
    <cellStyle name="Normal 7 3 7 4" xfId="17408" xr:uid="{00000000-0005-0000-0000-0000523E0000}"/>
    <cellStyle name="Normal 7 3 8" xfId="6594" xr:uid="{00000000-0005-0000-0000-0000533E0000}"/>
    <cellStyle name="Normal 7 3 8 2" xfId="12788" xr:uid="{00000000-0005-0000-0000-0000543E0000}"/>
    <cellStyle name="Normal 7 3 8 3" xfId="18940" xr:uid="{00000000-0005-0000-0000-0000553E0000}"/>
    <cellStyle name="Normal 7 3 9" xfId="9722" xr:uid="{00000000-0005-0000-0000-0000563E0000}"/>
    <cellStyle name="Normal 7 4" xfId="3011" xr:uid="{00000000-0005-0000-0000-0000573E0000}"/>
    <cellStyle name="Normal 7 4 2" xfId="4192" xr:uid="{00000000-0005-0000-0000-0000583E0000}"/>
    <cellStyle name="Normal 7 4 2 2" xfId="5817" xr:uid="{00000000-0005-0000-0000-0000593E0000}"/>
    <cellStyle name="Normal 7 4 2 2 2" xfId="8903" xr:uid="{00000000-0005-0000-0000-00005A3E0000}"/>
    <cellStyle name="Normal 7 4 2 2 2 2" xfId="15096" xr:uid="{00000000-0005-0000-0000-00005B3E0000}"/>
    <cellStyle name="Normal 7 4 2 2 2 3" xfId="21248" xr:uid="{00000000-0005-0000-0000-00005C3E0000}"/>
    <cellStyle name="Normal 7 4 2 2 3" xfId="12030" xr:uid="{00000000-0005-0000-0000-00005D3E0000}"/>
    <cellStyle name="Normal 7 4 2 2 4" xfId="18182" xr:uid="{00000000-0005-0000-0000-00005E3E0000}"/>
    <cellStyle name="Normal 7 4 2 3" xfId="7368" xr:uid="{00000000-0005-0000-0000-00005F3E0000}"/>
    <cellStyle name="Normal 7 4 2 3 2" xfId="13562" xr:uid="{00000000-0005-0000-0000-0000603E0000}"/>
    <cellStyle name="Normal 7 4 2 3 3" xfId="19714" xr:uid="{00000000-0005-0000-0000-0000613E0000}"/>
    <cellStyle name="Normal 7 4 2 4" xfId="10496" xr:uid="{00000000-0005-0000-0000-0000623E0000}"/>
    <cellStyle name="Normal 7 4 2 5" xfId="16648" xr:uid="{00000000-0005-0000-0000-0000633E0000}"/>
    <cellStyle name="Normal 7 4 3" xfId="5034" xr:uid="{00000000-0005-0000-0000-0000643E0000}"/>
    <cellStyle name="Normal 7 4 3 2" xfId="8134" xr:uid="{00000000-0005-0000-0000-0000653E0000}"/>
    <cellStyle name="Normal 7 4 3 2 2" xfId="14327" xr:uid="{00000000-0005-0000-0000-0000663E0000}"/>
    <cellStyle name="Normal 7 4 3 2 3" xfId="20479" xr:uid="{00000000-0005-0000-0000-0000673E0000}"/>
    <cellStyle name="Normal 7 4 3 3" xfId="11261" xr:uid="{00000000-0005-0000-0000-0000683E0000}"/>
    <cellStyle name="Normal 7 4 3 4" xfId="17413" xr:uid="{00000000-0005-0000-0000-0000693E0000}"/>
    <cellStyle name="Normal 7 4 4" xfId="6599" xr:uid="{00000000-0005-0000-0000-00006A3E0000}"/>
    <cellStyle name="Normal 7 4 4 2" xfId="12793" xr:uid="{00000000-0005-0000-0000-00006B3E0000}"/>
    <cellStyle name="Normal 7 4 4 3" xfId="18945" xr:uid="{00000000-0005-0000-0000-00006C3E0000}"/>
    <cellStyle name="Normal 7 4 5" xfId="9727" xr:uid="{00000000-0005-0000-0000-00006D3E0000}"/>
    <cellStyle name="Normal 7 4 6" xfId="15879" xr:uid="{00000000-0005-0000-0000-00006E3E0000}"/>
    <cellStyle name="Normal 7 5" xfId="3012" xr:uid="{00000000-0005-0000-0000-00006F3E0000}"/>
    <cellStyle name="Normal 7 5 2" xfId="4193" xr:uid="{00000000-0005-0000-0000-0000703E0000}"/>
    <cellStyle name="Normal 7 5 2 2" xfId="5818" xr:uid="{00000000-0005-0000-0000-0000713E0000}"/>
    <cellStyle name="Normal 7 5 2 2 2" xfId="8904" xr:uid="{00000000-0005-0000-0000-0000723E0000}"/>
    <cellStyle name="Normal 7 5 2 2 2 2" xfId="15097" xr:uid="{00000000-0005-0000-0000-0000733E0000}"/>
    <cellStyle name="Normal 7 5 2 2 2 3" xfId="21249" xr:uid="{00000000-0005-0000-0000-0000743E0000}"/>
    <cellStyle name="Normal 7 5 2 2 3" xfId="12031" xr:uid="{00000000-0005-0000-0000-0000753E0000}"/>
    <cellStyle name="Normal 7 5 2 2 4" xfId="18183" xr:uid="{00000000-0005-0000-0000-0000763E0000}"/>
    <cellStyle name="Normal 7 5 2 3" xfId="7369" xr:uid="{00000000-0005-0000-0000-0000773E0000}"/>
    <cellStyle name="Normal 7 5 2 3 2" xfId="13563" xr:uid="{00000000-0005-0000-0000-0000783E0000}"/>
    <cellStyle name="Normal 7 5 2 3 3" xfId="19715" xr:uid="{00000000-0005-0000-0000-0000793E0000}"/>
    <cellStyle name="Normal 7 5 2 4" xfId="10497" xr:uid="{00000000-0005-0000-0000-00007A3E0000}"/>
    <cellStyle name="Normal 7 5 2 5" xfId="16649" xr:uid="{00000000-0005-0000-0000-00007B3E0000}"/>
    <cellStyle name="Normal 7 5 3" xfId="5035" xr:uid="{00000000-0005-0000-0000-00007C3E0000}"/>
    <cellStyle name="Normal 7 5 3 2" xfId="8135" xr:uid="{00000000-0005-0000-0000-00007D3E0000}"/>
    <cellStyle name="Normal 7 5 3 2 2" xfId="14328" xr:uid="{00000000-0005-0000-0000-00007E3E0000}"/>
    <cellStyle name="Normal 7 5 3 2 3" xfId="20480" xr:uid="{00000000-0005-0000-0000-00007F3E0000}"/>
    <cellStyle name="Normal 7 5 3 3" xfId="11262" xr:uid="{00000000-0005-0000-0000-0000803E0000}"/>
    <cellStyle name="Normal 7 5 3 4" xfId="17414" xr:uid="{00000000-0005-0000-0000-0000813E0000}"/>
    <cellStyle name="Normal 7 5 4" xfId="6600" xr:uid="{00000000-0005-0000-0000-0000823E0000}"/>
    <cellStyle name="Normal 7 5 4 2" xfId="12794" xr:uid="{00000000-0005-0000-0000-0000833E0000}"/>
    <cellStyle name="Normal 7 5 4 3" xfId="18946" xr:uid="{00000000-0005-0000-0000-0000843E0000}"/>
    <cellStyle name="Normal 7 5 5" xfId="9728" xr:uid="{00000000-0005-0000-0000-0000853E0000}"/>
    <cellStyle name="Normal 7 5 6" xfId="15880" xr:uid="{00000000-0005-0000-0000-0000863E0000}"/>
    <cellStyle name="Normal 7 6" xfId="3013" xr:uid="{00000000-0005-0000-0000-0000873E0000}"/>
    <cellStyle name="Normal 7 6 2" xfId="4194" xr:uid="{00000000-0005-0000-0000-0000883E0000}"/>
    <cellStyle name="Normal 7 6 2 2" xfId="5819" xr:uid="{00000000-0005-0000-0000-0000893E0000}"/>
    <cellStyle name="Normal 7 6 2 2 2" xfId="8905" xr:uid="{00000000-0005-0000-0000-00008A3E0000}"/>
    <cellStyle name="Normal 7 6 2 2 2 2" xfId="15098" xr:uid="{00000000-0005-0000-0000-00008B3E0000}"/>
    <cellStyle name="Normal 7 6 2 2 2 3" xfId="21250" xr:uid="{00000000-0005-0000-0000-00008C3E0000}"/>
    <cellStyle name="Normal 7 6 2 2 3" xfId="12032" xr:uid="{00000000-0005-0000-0000-00008D3E0000}"/>
    <cellStyle name="Normal 7 6 2 2 4" xfId="18184" xr:uid="{00000000-0005-0000-0000-00008E3E0000}"/>
    <cellStyle name="Normal 7 6 2 3" xfId="7370" xr:uid="{00000000-0005-0000-0000-00008F3E0000}"/>
    <cellStyle name="Normal 7 6 2 3 2" xfId="13564" xr:uid="{00000000-0005-0000-0000-0000903E0000}"/>
    <cellStyle name="Normal 7 6 2 3 3" xfId="19716" xr:uid="{00000000-0005-0000-0000-0000913E0000}"/>
    <cellStyle name="Normal 7 6 2 4" xfId="10498" xr:uid="{00000000-0005-0000-0000-0000923E0000}"/>
    <cellStyle name="Normal 7 6 2 5" xfId="16650" xr:uid="{00000000-0005-0000-0000-0000933E0000}"/>
    <cellStyle name="Normal 7 6 3" xfId="5036" xr:uid="{00000000-0005-0000-0000-0000943E0000}"/>
    <cellStyle name="Normal 7 6 3 2" xfId="8136" xr:uid="{00000000-0005-0000-0000-0000953E0000}"/>
    <cellStyle name="Normal 7 6 3 2 2" xfId="14329" xr:uid="{00000000-0005-0000-0000-0000963E0000}"/>
    <cellStyle name="Normal 7 6 3 2 3" xfId="20481" xr:uid="{00000000-0005-0000-0000-0000973E0000}"/>
    <cellStyle name="Normal 7 6 3 3" xfId="11263" xr:uid="{00000000-0005-0000-0000-0000983E0000}"/>
    <cellStyle name="Normal 7 6 3 4" xfId="17415" xr:uid="{00000000-0005-0000-0000-0000993E0000}"/>
    <cellStyle name="Normal 7 6 4" xfId="6601" xr:uid="{00000000-0005-0000-0000-00009A3E0000}"/>
    <cellStyle name="Normal 7 6 4 2" xfId="12795" xr:uid="{00000000-0005-0000-0000-00009B3E0000}"/>
    <cellStyle name="Normal 7 6 4 3" xfId="18947" xr:uid="{00000000-0005-0000-0000-00009C3E0000}"/>
    <cellStyle name="Normal 7 6 5" xfId="9729" xr:uid="{00000000-0005-0000-0000-00009D3E0000}"/>
    <cellStyle name="Normal 7 6 6" xfId="15881" xr:uid="{00000000-0005-0000-0000-00009E3E0000}"/>
    <cellStyle name="Normal 7 7" xfId="3014" xr:uid="{00000000-0005-0000-0000-00009F3E0000}"/>
    <cellStyle name="Normal 7 7 2" xfId="4195" xr:uid="{00000000-0005-0000-0000-0000A03E0000}"/>
    <cellStyle name="Normal 7 7 2 2" xfId="5820" xr:uid="{00000000-0005-0000-0000-0000A13E0000}"/>
    <cellStyle name="Normal 7 7 2 2 2" xfId="8906" xr:uid="{00000000-0005-0000-0000-0000A23E0000}"/>
    <cellStyle name="Normal 7 7 2 2 2 2" xfId="15099" xr:uid="{00000000-0005-0000-0000-0000A33E0000}"/>
    <cellStyle name="Normal 7 7 2 2 2 3" xfId="21251" xr:uid="{00000000-0005-0000-0000-0000A43E0000}"/>
    <cellStyle name="Normal 7 7 2 2 3" xfId="12033" xr:uid="{00000000-0005-0000-0000-0000A53E0000}"/>
    <cellStyle name="Normal 7 7 2 2 4" xfId="18185" xr:uid="{00000000-0005-0000-0000-0000A63E0000}"/>
    <cellStyle name="Normal 7 7 2 3" xfId="7371" xr:uid="{00000000-0005-0000-0000-0000A73E0000}"/>
    <cellStyle name="Normal 7 7 2 3 2" xfId="13565" xr:uid="{00000000-0005-0000-0000-0000A83E0000}"/>
    <cellStyle name="Normal 7 7 2 3 3" xfId="19717" xr:uid="{00000000-0005-0000-0000-0000A93E0000}"/>
    <cellStyle name="Normal 7 7 2 4" xfId="10499" xr:uid="{00000000-0005-0000-0000-0000AA3E0000}"/>
    <cellStyle name="Normal 7 7 2 5" xfId="16651" xr:uid="{00000000-0005-0000-0000-0000AB3E0000}"/>
    <cellStyle name="Normal 7 7 3" xfId="5037" xr:uid="{00000000-0005-0000-0000-0000AC3E0000}"/>
    <cellStyle name="Normal 7 7 3 2" xfId="8137" xr:uid="{00000000-0005-0000-0000-0000AD3E0000}"/>
    <cellStyle name="Normal 7 7 3 2 2" xfId="14330" xr:uid="{00000000-0005-0000-0000-0000AE3E0000}"/>
    <cellStyle name="Normal 7 7 3 2 3" xfId="20482" xr:uid="{00000000-0005-0000-0000-0000AF3E0000}"/>
    <cellStyle name="Normal 7 7 3 3" xfId="11264" xr:uid="{00000000-0005-0000-0000-0000B03E0000}"/>
    <cellStyle name="Normal 7 7 3 4" xfId="17416" xr:uid="{00000000-0005-0000-0000-0000B13E0000}"/>
    <cellStyle name="Normal 7 7 4" xfId="6602" xr:uid="{00000000-0005-0000-0000-0000B23E0000}"/>
    <cellStyle name="Normal 7 7 4 2" xfId="12796" xr:uid="{00000000-0005-0000-0000-0000B33E0000}"/>
    <cellStyle name="Normal 7 7 4 3" xfId="18948" xr:uid="{00000000-0005-0000-0000-0000B43E0000}"/>
    <cellStyle name="Normal 7 7 5" xfId="9730" xr:uid="{00000000-0005-0000-0000-0000B53E0000}"/>
    <cellStyle name="Normal 7 7 6" xfId="15882" xr:uid="{00000000-0005-0000-0000-0000B63E0000}"/>
    <cellStyle name="Normal 7 8" xfId="3015" xr:uid="{00000000-0005-0000-0000-0000B73E0000}"/>
    <cellStyle name="Normal 7 8 2" xfId="4196" xr:uid="{00000000-0005-0000-0000-0000B83E0000}"/>
    <cellStyle name="Normal 7 8 2 2" xfId="5821" xr:uid="{00000000-0005-0000-0000-0000B93E0000}"/>
    <cellStyle name="Normal 7 8 2 2 2" xfId="8907" xr:uid="{00000000-0005-0000-0000-0000BA3E0000}"/>
    <cellStyle name="Normal 7 8 2 2 2 2" xfId="15100" xr:uid="{00000000-0005-0000-0000-0000BB3E0000}"/>
    <cellStyle name="Normal 7 8 2 2 2 3" xfId="21252" xr:uid="{00000000-0005-0000-0000-0000BC3E0000}"/>
    <cellStyle name="Normal 7 8 2 2 3" xfId="12034" xr:uid="{00000000-0005-0000-0000-0000BD3E0000}"/>
    <cellStyle name="Normal 7 8 2 2 4" xfId="18186" xr:uid="{00000000-0005-0000-0000-0000BE3E0000}"/>
    <cellStyle name="Normal 7 8 2 3" xfId="7372" xr:uid="{00000000-0005-0000-0000-0000BF3E0000}"/>
    <cellStyle name="Normal 7 8 2 3 2" xfId="13566" xr:uid="{00000000-0005-0000-0000-0000C03E0000}"/>
    <cellStyle name="Normal 7 8 2 3 3" xfId="19718" xr:uid="{00000000-0005-0000-0000-0000C13E0000}"/>
    <cellStyle name="Normal 7 8 2 4" xfId="10500" xr:uid="{00000000-0005-0000-0000-0000C23E0000}"/>
    <cellStyle name="Normal 7 8 2 5" xfId="16652" xr:uid="{00000000-0005-0000-0000-0000C33E0000}"/>
    <cellStyle name="Normal 7 8 3" xfId="5038" xr:uid="{00000000-0005-0000-0000-0000C43E0000}"/>
    <cellStyle name="Normal 7 8 3 2" xfId="8138" xr:uid="{00000000-0005-0000-0000-0000C53E0000}"/>
    <cellStyle name="Normal 7 8 3 2 2" xfId="14331" xr:uid="{00000000-0005-0000-0000-0000C63E0000}"/>
    <cellStyle name="Normal 7 8 3 2 3" xfId="20483" xr:uid="{00000000-0005-0000-0000-0000C73E0000}"/>
    <cellStyle name="Normal 7 8 3 3" xfId="11265" xr:uid="{00000000-0005-0000-0000-0000C83E0000}"/>
    <cellStyle name="Normal 7 8 3 4" xfId="17417" xr:uid="{00000000-0005-0000-0000-0000C93E0000}"/>
    <cellStyle name="Normal 7 8 4" xfId="6603" xr:uid="{00000000-0005-0000-0000-0000CA3E0000}"/>
    <cellStyle name="Normal 7 8 4 2" xfId="12797" xr:uid="{00000000-0005-0000-0000-0000CB3E0000}"/>
    <cellStyle name="Normal 7 8 4 3" xfId="18949" xr:uid="{00000000-0005-0000-0000-0000CC3E0000}"/>
    <cellStyle name="Normal 7 8 5" xfId="9731" xr:uid="{00000000-0005-0000-0000-0000CD3E0000}"/>
    <cellStyle name="Normal 7 8 6" xfId="15883" xr:uid="{00000000-0005-0000-0000-0000CE3E0000}"/>
    <cellStyle name="Normal 7 9" xfId="3016" xr:uid="{00000000-0005-0000-0000-0000CF3E0000}"/>
    <cellStyle name="Normal 7 9 2" xfId="4197" xr:uid="{00000000-0005-0000-0000-0000D03E0000}"/>
    <cellStyle name="Normal 7 9 2 2" xfId="5822" xr:uid="{00000000-0005-0000-0000-0000D13E0000}"/>
    <cellStyle name="Normal 7 9 2 2 2" xfId="8908" xr:uid="{00000000-0005-0000-0000-0000D23E0000}"/>
    <cellStyle name="Normal 7 9 2 2 2 2" xfId="15101" xr:uid="{00000000-0005-0000-0000-0000D33E0000}"/>
    <cellStyle name="Normal 7 9 2 2 2 3" xfId="21253" xr:uid="{00000000-0005-0000-0000-0000D43E0000}"/>
    <cellStyle name="Normal 7 9 2 2 3" xfId="12035" xr:uid="{00000000-0005-0000-0000-0000D53E0000}"/>
    <cellStyle name="Normal 7 9 2 2 4" xfId="18187" xr:uid="{00000000-0005-0000-0000-0000D63E0000}"/>
    <cellStyle name="Normal 7 9 2 3" xfId="7373" xr:uid="{00000000-0005-0000-0000-0000D73E0000}"/>
    <cellStyle name="Normal 7 9 2 3 2" xfId="13567" xr:uid="{00000000-0005-0000-0000-0000D83E0000}"/>
    <cellStyle name="Normal 7 9 2 3 3" xfId="19719" xr:uid="{00000000-0005-0000-0000-0000D93E0000}"/>
    <cellStyle name="Normal 7 9 2 4" xfId="10501" xr:uid="{00000000-0005-0000-0000-0000DA3E0000}"/>
    <cellStyle name="Normal 7 9 2 5" xfId="16653" xr:uid="{00000000-0005-0000-0000-0000DB3E0000}"/>
    <cellStyle name="Normal 7 9 3" xfId="5039" xr:uid="{00000000-0005-0000-0000-0000DC3E0000}"/>
    <cellStyle name="Normal 7 9 3 2" xfId="8139" xr:uid="{00000000-0005-0000-0000-0000DD3E0000}"/>
    <cellStyle name="Normal 7 9 3 2 2" xfId="14332" xr:uid="{00000000-0005-0000-0000-0000DE3E0000}"/>
    <cellStyle name="Normal 7 9 3 2 3" xfId="20484" xr:uid="{00000000-0005-0000-0000-0000DF3E0000}"/>
    <cellStyle name="Normal 7 9 3 3" xfId="11266" xr:uid="{00000000-0005-0000-0000-0000E03E0000}"/>
    <cellStyle name="Normal 7 9 3 4" xfId="17418" xr:uid="{00000000-0005-0000-0000-0000E13E0000}"/>
    <cellStyle name="Normal 7 9 4" xfId="6604" xr:uid="{00000000-0005-0000-0000-0000E23E0000}"/>
    <cellStyle name="Normal 7 9 4 2" xfId="12798" xr:uid="{00000000-0005-0000-0000-0000E33E0000}"/>
    <cellStyle name="Normal 7 9 4 3" xfId="18950" xr:uid="{00000000-0005-0000-0000-0000E43E0000}"/>
    <cellStyle name="Normal 7 9 5" xfId="9732" xr:uid="{00000000-0005-0000-0000-0000E53E0000}"/>
    <cellStyle name="Normal 7 9 6" xfId="15884" xr:uid="{00000000-0005-0000-0000-0000E63E0000}"/>
    <cellStyle name="Normal 8" xfId="28" xr:uid="{00000000-0005-0000-0000-0000E73E0000}"/>
    <cellStyle name="Normal 8 10" xfId="3018" xr:uid="{00000000-0005-0000-0000-0000E83E0000}"/>
    <cellStyle name="Normal 8 10 2" xfId="4199" xr:uid="{00000000-0005-0000-0000-0000E93E0000}"/>
    <cellStyle name="Normal 8 10 2 2" xfId="5824" xr:uid="{00000000-0005-0000-0000-0000EA3E0000}"/>
    <cellStyle name="Normal 8 10 2 2 2" xfId="8910" xr:uid="{00000000-0005-0000-0000-0000EB3E0000}"/>
    <cellStyle name="Normal 8 10 2 2 2 2" xfId="15103" xr:uid="{00000000-0005-0000-0000-0000EC3E0000}"/>
    <cellStyle name="Normal 8 10 2 2 2 3" xfId="21255" xr:uid="{00000000-0005-0000-0000-0000ED3E0000}"/>
    <cellStyle name="Normal 8 10 2 2 3" xfId="12037" xr:uid="{00000000-0005-0000-0000-0000EE3E0000}"/>
    <cellStyle name="Normal 8 10 2 2 4" xfId="18189" xr:uid="{00000000-0005-0000-0000-0000EF3E0000}"/>
    <cellStyle name="Normal 8 10 2 3" xfId="7375" xr:uid="{00000000-0005-0000-0000-0000F03E0000}"/>
    <cellStyle name="Normal 8 10 2 3 2" xfId="13569" xr:uid="{00000000-0005-0000-0000-0000F13E0000}"/>
    <cellStyle name="Normal 8 10 2 3 3" xfId="19721" xr:uid="{00000000-0005-0000-0000-0000F23E0000}"/>
    <cellStyle name="Normal 8 10 2 4" xfId="10503" xr:uid="{00000000-0005-0000-0000-0000F33E0000}"/>
    <cellStyle name="Normal 8 10 2 5" xfId="16655" xr:uid="{00000000-0005-0000-0000-0000F43E0000}"/>
    <cellStyle name="Normal 8 10 3" xfId="5041" xr:uid="{00000000-0005-0000-0000-0000F53E0000}"/>
    <cellStyle name="Normal 8 10 3 2" xfId="8141" xr:uid="{00000000-0005-0000-0000-0000F63E0000}"/>
    <cellStyle name="Normal 8 10 3 2 2" xfId="14334" xr:uid="{00000000-0005-0000-0000-0000F73E0000}"/>
    <cellStyle name="Normal 8 10 3 2 3" xfId="20486" xr:uid="{00000000-0005-0000-0000-0000F83E0000}"/>
    <cellStyle name="Normal 8 10 3 3" xfId="11268" xr:uid="{00000000-0005-0000-0000-0000F93E0000}"/>
    <cellStyle name="Normal 8 10 3 4" xfId="17420" xr:uid="{00000000-0005-0000-0000-0000FA3E0000}"/>
    <cellStyle name="Normal 8 10 4" xfId="6606" xr:uid="{00000000-0005-0000-0000-0000FB3E0000}"/>
    <cellStyle name="Normal 8 10 4 2" xfId="12800" xr:uid="{00000000-0005-0000-0000-0000FC3E0000}"/>
    <cellStyle name="Normal 8 10 4 3" xfId="18952" xr:uid="{00000000-0005-0000-0000-0000FD3E0000}"/>
    <cellStyle name="Normal 8 10 5" xfId="9734" xr:uid="{00000000-0005-0000-0000-0000FE3E0000}"/>
    <cellStyle name="Normal 8 10 6" xfId="15886" xr:uid="{00000000-0005-0000-0000-0000FF3E0000}"/>
    <cellStyle name="Normal 8 11" xfId="3019" xr:uid="{00000000-0005-0000-0000-0000003F0000}"/>
    <cellStyle name="Normal 8 11 2" xfId="4200" xr:uid="{00000000-0005-0000-0000-0000013F0000}"/>
    <cellStyle name="Normal 8 11 2 2" xfId="5825" xr:uid="{00000000-0005-0000-0000-0000023F0000}"/>
    <cellStyle name="Normal 8 11 2 2 2" xfId="8911" xr:uid="{00000000-0005-0000-0000-0000033F0000}"/>
    <cellStyle name="Normal 8 11 2 2 2 2" xfId="15104" xr:uid="{00000000-0005-0000-0000-0000043F0000}"/>
    <cellStyle name="Normal 8 11 2 2 2 3" xfId="21256" xr:uid="{00000000-0005-0000-0000-0000053F0000}"/>
    <cellStyle name="Normal 8 11 2 2 3" xfId="12038" xr:uid="{00000000-0005-0000-0000-0000063F0000}"/>
    <cellStyle name="Normal 8 11 2 2 4" xfId="18190" xr:uid="{00000000-0005-0000-0000-0000073F0000}"/>
    <cellStyle name="Normal 8 11 2 3" xfId="7376" xr:uid="{00000000-0005-0000-0000-0000083F0000}"/>
    <cellStyle name="Normal 8 11 2 3 2" xfId="13570" xr:uid="{00000000-0005-0000-0000-0000093F0000}"/>
    <cellStyle name="Normal 8 11 2 3 3" xfId="19722" xr:uid="{00000000-0005-0000-0000-00000A3F0000}"/>
    <cellStyle name="Normal 8 11 2 4" xfId="10504" xr:uid="{00000000-0005-0000-0000-00000B3F0000}"/>
    <cellStyle name="Normal 8 11 2 5" xfId="16656" xr:uid="{00000000-0005-0000-0000-00000C3F0000}"/>
    <cellStyle name="Normal 8 11 3" xfId="5042" xr:uid="{00000000-0005-0000-0000-00000D3F0000}"/>
    <cellStyle name="Normal 8 11 3 2" xfId="8142" xr:uid="{00000000-0005-0000-0000-00000E3F0000}"/>
    <cellStyle name="Normal 8 11 3 2 2" xfId="14335" xr:uid="{00000000-0005-0000-0000-00000F3F0000}"/>
    <cellStyle name="Normal 8 11 3 2 3" xfId="20487" xr:uid="{00000000-0005-0000-0000-0000103F0000}"/>
    <cellStyle name="Normal 8 11 3 3" xfId="11269" xr:uid="{00000000-0005-0000-0000-0000113F0000}"/>
    <cellStyle name="Normal 8 11 3 4" xfId="17421" xr:uid="{00000000-0005-0000-0000-0000123F0000}"/>
    <cellStyle name="Normal 8 11 4" xfId="6607" xr:uid="{00000000-0005-0000-0000-0000133F0000}"/>
    <cellStyle name="Normal 8 11 4 2" xfId="12801" xr:uid="{00000000-0005-0000-0000-0000143F0000}"/>
    <cellStyle name="Normal 8 11 4 3" xfId="18953" xr:uid="{00000000-0005-0000-0000-0000153F0000}"/>
    <cellStyle name="Normal 8 11 5" xfId="9735" xr:uid="{00000000-0005-0000-0000-0000163F0000}"/>
    <cellStyle name="Normal 8 11 6" xfId="15887" xr:uid="{00000000-0005-0000-0000-0000173F0000}"/>
    <cellStyle name="Normal 8 12" xfId="3020" xr:uid="{00000000-0005-0000-0000-0000183F0000}"/>
    <cellStyle name="Normal 8 12 2" xfId="4201" xr:uid="{00000000-0005-0000-0000-0000193F0000}"/>
    <cellStyle name="Normal 8 12 2 2" xfId="5826" xr:uid="{00000000-0005-0000-0000-00001A3F0000}"/>
    <cellStyle name="Normal 8 12 2 2 2" xfId="8912" xr:uid="{00000000-0005-0000-0000-00001B3F0000}"/>
    <cellStyle name="Normal 8 12 2 2 2 2" xfId="15105" xr:uid="{00000000-0005-0000-0000-00001C3F0000}"/>
    <cellStyle name="Normal 8 12 2 2 2 3" xfId="21257" xr:uid="{00000000-0005-0000-0000-00001D3F0000}"/>
    <cellStyle name="Normal 8 12 2 2 3" xfId="12039" xr:uid="{00000000-0005-0000-0000-00001E3F0000}"/>
    <cellStyle name="Normal 8 12 2 2 4" xfId="18191" xr:uid="{00000000-0005-0000-0000-00001F3F0000}"/>
    <cellStyle name="Normal 8 12 2 3" xfId="7377" xr:uid="{00000000-0005-0000-0000-0000203F0000}"/>
    <cellStyle name="Normal 8 12 2 3 2" xfId="13571" xr:uid="{00000000-0005-0000-0000-0000213F0000}"/>
    <cellStyle name="Normal 8 12 2 3 3" xfId="19723" xr:uid="{00000000-0005-0000-0000-0000223F0000}"/>
    <cellStyle name="Normal 8 12 2 4" xfId="10505" xr:uid="{00000000-0005-0000-0000-0000233F0000}"/>
    <cellStyle name="Normal 8 12 2 5" xfId="16657" xr:uid="{00000000-0005-0000-0000-0000243F0000}"/>
    <cellStyle name="Normal 8 12 3" xfId="5043" xr:uid="{00000000-0005-0000-0000-0000253F0000}"/>
    <cellStyle name="Normal 8 12 3 2" xfId="8143" xr:uid="{00000000-0005-0000-0000-0000263F0000}"/>
    <cellStyle name="Normal 8 12 3 2 2" xfId="14336" xr:uid="{00000000-0005-0000-0000-0000273F0000}"/>
    <cellStyle name="Normal 8 12 3 2 3" xfId="20488" xr:uid="{00000000-0005-0000-0000-0000283F0000}"/>
    <cellStyle name="Normal 8 12 3 3" xfId="11270" xr:uid="{00000000-0005-0000-0000-0000293F0000}"/>
    <cellStyle name="Normal 8 12 3 4" xfId="17422" xr:uid="{00000000-0005-0000-0000-00002A3F0000}"/>
    <cellStyle name="Normal 8 12 4" xfId="6608" xr:uid="{00000000-0005-0000-0000-00002B3F0000}"/>
    <cellStyle name="Normal 8 12 4 2" xfId="12802" xr:uid="{00000000-0005-0000-0000-00002C3F0000}"/>
    <cellStyle name="Normal 8 12 4 3" xfId="18954" xr:uid="{00000000-0005-0000-0000-00002D3F0000}"/>
    <cellStyle name="Normal 8 12 5" xfId="9736" xr:uid="{00000000-0005-0000-0000-00002E3F0000}"/>
    <cellStyle name="Normal 8 12 6" xfId="15888" xr:uid="{00000000-0005-0000-0000-00002F3F0000}"/>
    <cellStyle name="Normal 8 13" xfId="3021" xr:uid="{00000000-0005-0000-0000-0000303F0000}"/>
    <cellStyle name="Normal 8 13 2" xfId="4202" xr:uid="{00000000-0005-0000-0000-0000313F0000}"/>
    <cellStyle name="Normal 8 13 2 2" xfId="5827" xr:uid="{00000000-0005-0000-0000-0000323F0000}"/>
    <cellStyle name="Normal 8 13 2 2 2" xfId="8913" xr:uid="{00000000-0005-0000-0000-0000333F0000}"/>
    <cellStyle name="Normal 8 13 2 2 2 2" xfId="15106" xr:uid="{00000000-0005-0000-0000-0000343F0000}"/>
    <cellStyle name="Normal 8 13 2 2 2 3" xfId="21258" xr:uid="{00000000-0005-0000-0000-0000353F0000}"/>
    <cellStyle name="Normal 8 13 2 2 3" xfId="12040" xr:uid="{00000000-0005-0000-0000-0000363F0000}"/>
    <cellStyle name="Normal 8 13 2 2 4" xfId="18192" xr:uid="{00000000-0005-0000-0000-0000373F0000}"/>
    <cellStyle name="Normal 8 13 2 3" xfId="7378" xr:uid="{00000000-0005-0000-0000-0000383F0000}"/>
    <cellStyle name="Normal 8 13 2 3 2" xfId="13572" xr:uid="{00000000-0005-0000-0000-0000393F0000}"/>
    <cellStyle name="Normal 8 13 2 3 3" xfId="19724" xr:uid="{00000000-0005-0000-0000-00003A3F0000}"/>
    <cellStyle name="Normal 8 13 2 4" xfId="10506" xr:uid="{00000000-0005-0000-0000-00003B3F0000}"/>
    <cellStyle name="Normal 8 13 2 5" xfId="16658" xr:uid="{00000000-0005-0000-0000-00003C3F0000}"/>
    <cellStyle name="Normal 8 13 3" xfId="5044" xr:uid="{00000000-0005-0000-0000-00003D3F0000}"/>
    <cellStyle name="Normal 8 13 3 2" xfId="8144" xr:uid="{00000000-0005-0000-0000-00003E3F0000}"/>
    <cellStyle name="Normal 8 13 3 2 2" xfId="14337" xr:uid="{00000000-0005-0000-0000-00003F3F0000}"/>
    <cellStyle name="Normal 8 13 3 2 3" xfId="20489" xr:uid="{00000000-0005-0000-0000-0000403F0000}"/>
    <cellStyle name="Normal 8 13 3 3" xfId="11271" xr:uid="{00000000-0005-0000-0000-0000413F0000}"/>
    <cellStyle name="Normal 8 13 3 4" xfId="17423" xr:uid="{00000000-0005-0000-0000-0000423F0000}"/>
    <cellStyle name="Normal 8 13 4" xfId="6609" xr:uid="{00000000-0005-0000-0000-0000433F0000}"/>
    <cellStyle name="Normal 8 13 4 2" xfId="12803" xr:uid="{00000000-0005-0000-0000-0000443F0000}"/>
    <cellStyle name="Normal 8 13 4 3" xfId="18955" xr:uid="{00000000-0005-0000-0000-0000453F0000}"/>
    <cellStyle name="Normal 8 13 5" xfId="9737" xr:uid="{00000000-0005-0000-0000-0000463F0000}"/>
    <cellStyle name="Normal 8 13 6" xfId="15889" xr:uid="{00000000-0005-0000-0000-0000473F0000}"/>
    <cellStyle name="Normal 8 14" xfId="3022" xr:uid="{00000000-0005-0000-0000-0000483F0000}"/>
    <cellStyle name="Normal 8 14 2" xfId="4203" xr:uid="{00000000-0005-0000-0000-0000493F0000}"/>
    <cellStyle name="Normal 8 14 2 2" xfId="5828" xr:uid="{00000000-0005-0000-0000-00004A3F0000}"/>
    <cellStyle name="Normal 8 14 2 2 2" xfId="8914" xr:uid="{00000000-0005-0000-0000-00004B3F0000}"/>
    <cellStyle name="Normal 8 14 2 2 2 2" xfId="15107" xr:uid="{00000000-0005-0000-0000-00004C3F0000}"/>
    <cellStyle name="Normal 8 14 2 2 2 3" xfId="21259" xr:uid="{00000000-0005-0000-0000-00004D3F0000}"/>
    <cellStyle name="Normal 8 14 2 2 3" xfId="12041" xr:uid="{00000000-0005-0000-0000-00004E3F0000}"/>
    <cellStyle name="Normal 8 14 2 2 4" xfId="18193" xr:uid="{00000000-0005-0000-0000-00004F3F0000}"/>
    <cellStyle name="Normal 8 14 2 3" xfId="7379" xr:uid="{00000000-0005-0000-0000-0000503F0000}"/>
    <cellStyle name="Normal 8 14 2 3 2" xfId="13573" xr:uid="{00000000-0005-0000-0000-0000513F0000}"/>
    <cellStyle name="Normal 8 14 2 3 3" xfId="19725" xr:uid="{00000000-0005-0000-0000-0000523F0000}"/>
    <cellStyle name="Normal 8 14 2 4" xfId="10507" xr:uid="{00000000-0005-0000-0000-0000533F0000}"/>
    <cellStyle name="Normal 8 14 2 5" xfId="16659" xr:uid="{00000000-0005-0000-0000-0000543F0000}"/>
    <cellStyle name="Normal 8 14 3" xfId="5045" xr:uid="{00000000-0005-0000-0000-0000553F0000}"/>
    <cellStyle name="Normal 8 14 3 2" xfId="8145" xr:uid="{00000000-0005-0000-0000-0000563F0000}"/>
    <cellStyle name="Normal 8 14 3 2 2" xfId="14338" xr:uid="{00000000-0005-0000-0000-0000573F0000}"/>
    <cellStyle name="Normal 8 14 3 2 3" xfId="20490" xr:uid="{00000000-0005-0000-0000-0000583F0000}"/>
    <cellStyle name="Normal 8 14 3 3" xfId="11272" xr:uid="{00000000-0005-0000-0000-0000593F0000}"/>
    <cellStyle name="Normal 8 14 3 4" xfId="17424" xr:uid="{00000000-0005-0000-0000-00005A3F0000}"/>
    <cellStyle name="Normal 8 14 4" xfId="6610" xr:uid="{00000000-0005-0000-0000-00005B3F0000}"/>
    <cellStyle name="Normal 8 14 4 2" xfId="12804" xr:uid="{00000000-0005-0000-0000-00005C3F0000}"/>
    <cellStyle name="Normal 8 14 4 3" xfId="18956" xr:uid="{00000000-0005-0000-0000-00005D3F0000}"/>
    <cellStyle name="Normal 8 14 5" xfId="9738" xr:uid="{00000000-0005-0000-0000-00005E3F0000}"/>
    <cellStyle name="Normal 8 14 6" xfId="15890" xr:uid="{00000000-0005-0000-0000-00005F3F0000}"/>
    <cellStyle name="Normal 8 15" xfId="3023" xr:uid="{00000000-0005-0000-0000-0000603F0000}"/>
    <cellStyle name="Normal 8 15 2" xfId="4204" xr:uid="{00000000-0005-0000-0000-0000613F0000}"/>
    <cellStyle name="Normal 8 15 2 2" xfId="5829" xr:uid="{00000000-0005-0000-0000-0000623F0000}"/>
    <cellStyle name="Normal 8 15 2 2 2" xfId="8915" xr:uid="{00000000-0005-0000-0000-0000633F0000}"/>
    <cellStyle name="Normal 8 15 2 2 2 2" xfId="15108" xr:uid="{00000000-0005-0000-0000-0000643F0000}"/>
    <cellStyle name="Normal 8 15 2 2 2 3" xfId="21260" xr:uid="{00000000-0005-0000-0000-0000653F0000}"/>
    <cellStyle name="Normal 8 15 2 2 3" xfId="12042" xr:uid="{00000000-0005-0000-0000-0000663F0000}"/>
    <cellStyle name="Normal 8 15 2 2 4" xfId="18194" xr:uid="{00000000-0005-0000-0000-0000673F0000}"/>
    <cellStyle name="Normal 8 15 2 3" xfId="7380" xr:uid="{00000000-0005-0000-0000-0000683F0000}"/>
    <cellStyle name="Normal 8 15 2 3 2" xfId="13574" xr:uid="{00000000-0005-0000-0000-0000693F0000}"/>
    <cellStyle name="Normal 8 15 2 3 3" xfId="19726" xr:uid="{00000000-0005-0000-0000-00006A3F0000}"/>
    <cellStyle name="Normal 8 15 2 4" xfId="10508" xr:uid="{00000000-0005-0000-0000-00006B3F0000}"/>
    <cellStyle name="Normal 8 15 2 5" xfId="16660" xr:uid="{00000000-0005-0000-0000-00006C3F0000}"/>
    <cellStyle name="Normal 8 15 3" xfId="5046" xr:uid="{00000000-0005-0000-0000-00006D3F0000}"/>
    <cellStyle name="Normal 8 15 3 2" xfId="8146" xr:uid="{00000000-0005-0000-0000-00006E3F0000}"/>
    <cellStyle name="Normal 8 15 3 2 2" xfId="14339" xr:uid="{00000000-0005-0000-0000-00006F3F0000}"/>
    <cellStyle name="Normal 8 15 3 2 3" xfId="20491" xr:uid="{00000000-0005-0000-0000-0000703F0000}"/>
    <cellStyle name="Normal 8 15 3 3" xfId="11273" xr:uid="{00000000-0005-0000-0000-0000713F0000}"/>
    <cellStyle name="Normal 8 15 3 4" xfId="17425" xr:uid="{00000000-0005-0000-0000-0000723F0000}"/>
    <cellStyle name="Normal 8 15 4" xfId="6611" xr:uid="{00000000-0005-0000-0000-0000733F0000}"/>
    <cellStyle name="Normal 8 15 4 2" xfId="12805" xr:uid="{00000000-0005-0000-0000-0000743F0000}"/>
    <cellStyle name="Normal 8 15 4 3" xfId="18957" xr:uid="{00000000-0005-0000-0000-0000753F0000}"/>
    <cellStyle name="Normal 8 15 5" xfId="9739" xr:uid="{00000000-0005-0000-0000-0000763F0000}"/>
    <cellStyle name="Normal 8 15 6" xfId="15891" xr:uid="{00000000-0005-0000-0000-0000773F0000}"/>
    <cellStyle name="Normal 8 16" xfId="3024" xr:uid="{00000000-0005-0000-0000-0000783F0000}"/>
    <cellStyle name="Normal 8 16 2" xfId="4205" xr:uid="{00000000-0005-0000-0000-0000793F0000}"/>
    <cellStyle name="Normal 8 16 2 2" xfId="5830" xr:uid="{00000000-0005-0000-0000-00007A3F0000}"/>
    <cellStyle name="Normal 8 16 2 2 2" xfId="8916" xr:uid="{00000000-0005-0000-0000-00007B3F0000}"/>
    <cellStyle name="Normal 8 16 2 2 2 2" xfId="15109" xr:uid="{00000000-0005-0000-0000-00007C3F0000}"/>
    <cellStyle name="Normal 8 16 2 2 2 3" xfId="21261" xr:uid="{00000000-0005-0000-0000-00007D3F0000}"/>
    <cellStyle name="Normal 8 16 2 2 3" xfId="12043" xr:uid="{00000000-0005-0000-0000-00007E3F0000}"/>
    <cellStyle name="Normal 8 16 2 2 4" xfId="18195" xr:uid="{00000000-0005-0000-0000-00007F3F0000}"/>
    <cellStyle name="Normal 8 16 2 3" xfId="7381" xr:uid="{00000000-0005-0000-0000-0000803F0000}"/>
    <cellStyle name="Normal 8 16 2 3 2" xfId="13575" xr:uid="{00000000-0005-0000-0000-0000813F0000}"/>
    <cellStyle name="Normal 8 16 2 3 3" xfId="19727" xr:uid="{00000000-0005-0000-0000-0000823F0000}"/>
    <cellStyle name="Normal 8 16 2 4" xfId="10509" xr:uid="{00000000-0005-0000-0000-0000833F0000}"/>
    <cellStyle name="Normal 8 16 2 5" xfId="16661" xr:uid="{00000000-0005-0000-0000-0000843F0000}"/>
    <cellStyle name="Normal 8 16 3" xfId="5047" xr:uid="{00000000-0005-0000-0000-0000853F0000}"/>
    <cellStyle name="Normal 8 16 3 2" xfId="8147" xr:uid="{00000000-0005-0000-0000-0000863F0000}"/>
    <cellStyle name="Normal 8 16 3 2 2" xfId="14340" xr:uid="{00000000-0005-0000-0000-0000873F0000}"/>
    <cellStyle name="Normal 8 16 3 2 3" xfId="20492" xr:uid="{00000000-0005-0000-0000-0000883F0000}"/>
    <cellStyle name="Normal 8 16 3 3" xfId="11274" xr:uid="{00000000-0005-0000-0000-0000893F0000}"/>
    <cellStyle name="Normal 8 16 3 4" xfId="17426" xr:uid="{00000000-0005-0000-0000-00008A3F0000}"/>
    <cellStyle name="Normal 8 16 4" xfId="6612" xr:uid="{00000000-0005-0000-0000-00008B3F0000}"/>
    <cellStyle name="Normal 8 16 4 2" xfId="12806" xr:uid="{00000000-0005-0000-0000-00008C3F0000}"/>
    <cellStyle name="Normal 8 16 4 3" xfId="18958" xr:uid="{00000000-0005-0000-0000-00008D3F0000}"/>
    <cellStyle name="Normal 8 16 5" xfId="9740" xr:uid="{00000000-0005-0000-0000-00008E3F0000}"/>
    <cellStyle name="Normal 8 16 6" xfId="15892" xr:uid="{00000000-0005-0000-0000-00008F3F0000}"/>
    <cellStyle name="Normal 8 17" xfId="3025" xr:uid="{00000000-0005-0000-0000-0000903F0000}"/>
    <cellStyle name="Normal 8 17 2" xfId="4206" xr:uid="{00000000-0005-0000-0000-0000913F0000}"/>
    <cellStyle name="Normal 8 17 2 2" xfId="5831" xr:uid="{00000000-0005-0000-0000-0000923F0000}"/>
    <cellStyle name="Normal 8 17 2 2 2" xfId="8917" xr:uid="{00000000-0005-0000-0000-0000933F0000}"/>
    <cellStyle name="Normal 8 17 2 2 2 2" xfId="15110" xr:uid="{00000000-0005-0000-0000-0000943F0000}"/>
    <cellStyle name="Normal 8 17 2 2 2 3" xfId="21262" xr:uid="{00000000-0005-0000-0000-0000953F0000}"/>
    <cellStyle name="Normal 8 17 2 2 3" xfId="12044" xr:uid="{00000000-0005-0000-0000-0000963F0000}"/>
    <cellStyle name="Normal 8 17 2 2 4" xfId="18196" xr:uid="{00000000-0005-0000-0000-0000973F0000}"/>
    <cellStyle name="Normal 8 17 2 3" xfId="7382" xr:uid="{00000000-0005-0000-0000-0000983F0000}"/>
    <cellStyle name="Normal 8 17 2 3 2" xfId="13576" xr:uid="{00000000-0005-0000-0000-0000993F0000}"/>
    <cellStyle name="Normal 8 17 2 3 3" xfId="19728" xr:uid="{00000000-0005-0000-0000-00009A3F0000}"/>
    <cellStyle name="Normal 8 17 2 4" xfId="10510" xr:uid="{00000000-0005-0000-0000-00009B3F0000}"/>
    <cellStyle name="Normal 8 17 2 5" xfId="16662" xr:uid="{00000000-0005-0000-0000-00009C3F0000}"/>
    <cellStyle name="Normal 8 17 3" xfId="5048" xr:uid="{00000000-0005-0000-0000-00009D3F0000}"/>
    <cellStyle name="Normal 8 17 3 2" xfId="8148" xr:uid="{00000000-0005-0000-0000-00009E3F0000}"/>
    <cellStyle name="Normal 8 17 3 2 2" xfId="14341" xr:uid="{00000000-0005-0000-0000-00009F3F0000}"/>
    <cellStyle name="Normal 8 17 3 2 3" xfId="20493" xr:uid="{00000000-0005-0000-0000-0000A03F0000}"/>
    <cellStyle name="Normal 8 17 3 3" xfId="11275" xr:uid="{00000000-0005-0000-0000-0000A13F0000}"/>
    <cellStyle name="Normal 8 17 3 4" xfId="17427" xr:uid="{00000000-0005-0000-0000-0000A23F0000}"/>
    <cellStyle name="Normal 8 17 4" xfId="6613" xr:uid="{00000000-0005-0000-0000-0000A33F0000}"/>
    <cellStyle name="Normal 8 17 4 2" xfId="12807" xr:uid="{00000000-0005-0000-0000-0000A43F0000}"/>
    <cellStyle name="Normal 8 17 4 3" xfId="18959" xr:uid="{00000000-0005-0000-0000-0000A53F0000}"/>
    <cellStyle name="Normal 8 17 5" xfId="9741" xr:uid="{00000000-0005-0000-0000-0000A63F0000}"/>
    <cellStyle name="Normal 8 17 6" xfId="15893" xr:uid="{00000000-0005-0000-0000-0000A73F0000}"/>
    <cellStyle name="Normal 8 18" xfId="3026" xr:uid="{00000000-0005-0000-0000-0000A83F0000}"/>
    <cellStyle name="Normal 8 18 2" xfId="4207" xr:uid="{00000000-0005-0000-0000-0000A93F0000}"/>
    <cellStyle name="Normal 8 18 2 2" xfId="5832" xr:uid="{00000000-0005-0000-0000-0000AA3F0000}"/>
    <cellStyle name="Normal 8 18 2 2 2" xfId="8918" xr:uid="{00000000-0005-0000-0000-0000AB3F0000}"/>
    <cellStyle name="Normal 8 18 2 2 2 2" xfId="15111" xr:uid="{00000000-0005-0000-0000-0000AC3F0000}"/>
    <cellStyle name="Normal 8 18 2 2 2 3" xfId="21263" xr:uid="{00000000-0005-0000-0000-0000AD3F0000}"/>
    <cellStyle name="Normal 8 18 2 2 3" xfId="12045" xr:uid="{00000000-0005-0000-0000-0000AE3F0000}"/>
    <cellStyle name="Normal 8 18 2 2 4" xfId="18197" xr:uid="{00000000-0005-0000-0000-0000AF3F0000}"/>
    <cellStyle name="Normal 8 18 2 3" xfId="7383" xr:uid="{00000000-0005-0000-0000-0000B03F0000}"/>
    <cellStyle name="Normal 8 18 2 3 2" xfId="13577" xr:uid="{00000000-0005-0000-0000-0000B13F0000}"/>
    <cellStyle name="Normal 8 18 2 3 3" xfId="19729" xr:uid="{00000000-0005-0000-0000-0000B23F0000}"/>
    <cellStyle name="Normal 8 18 2 4" xfId="10511" xr:uid="{00000000-0005-0000-0000-0000B33F0000}"/>
    <cellStyle name="Normal 8 18 2 5" xfId="16663" xr:uid="{00000000-0005-0000-0000-0000B43F0000}"/>
    <cellStyle name="Normal 8 18 3" xfId="5049" xr:uid="{00000000-0005-0000-0000-0000B53F0000}"/>
    <cellStyle name="Normal 8 18 3 2" xfId="8149" xr:uid="{00000000-0005-0000-0000-0000B63F0000}"/>
    <cellStyle name="Normal 8 18 3 2 2" xfId="14342" xr:uid="{00000000-0005-0000-0000-0000B73F0000}"/>
    <cellStyle name="Normal 8 18 3 2 3" xfId="20494" xr:uid="{00000000-0005-0000-0000-0000B83F0000}"/>
    <cellStyle name="Normal 8 18 3 3" xfId="11276" xr:uid="{00000000-0005-0000-0000-0000B93F0000}"/>
    <cellStyle name="Normal 8 18 3 4" xfId="17428" xr:uid="{00000000-0005-0000-0000-0000BA3F0000}"/>
    <cellStyle name="Normal 8 18 4" xfId="6614" xr:uid="{00000000-0005-0000-0000-0000BB3F0000}"/>
    <cellStyle name="Normal 8 18 4 2" xfId="12808" xr:uid="{00000000-0005-0000-0000-0000BC3F0000}"/>
    <cellStyle name="Normal 8 18 4 3" xfId="18960" xr:uid="{00000000-0005-0000-0000-0000BD3F0000}"/>
    <cellStyle name="Normal 8 18 5" xfId="9742" xr:uid="{00000000-0005-0000-0000-0000BE3F0000}"/>
    <cellStyle name="Normal 8 18 6" xfId="15894" xr:uid="{00000000-0005-0000-0000-0000BF3F0000}"/>
    <cellStyle name="Normal 8 19" xfId="3027" xr:uid="{00000000-0005-0000-0000-0000C03F0000}"/>
    <cellStyle name="Normal 8 19 2" xfId="4208" xr:uid="{00000000-0005-0000-0000-0000C13F0000}"/>
    <cellStyle name="Normal 8 19 2 2" xfId="5833" xr:uid="{00000000-0005-0000-0000-0000C23F0000}"/>
    <cellStyle name="Normal 8 19 2 2 2" xfId="8919" xr:uid="{00000000-0005-0000-0000-0000C33F0000}"/>
    <cellStyle name="Normal 8 19 2 2 2 2" xfId="15112" xr:uid="{00000000-0005-0000-0000-0000C43F0000}"/>
    <cellStyle name="Normal 8 19 2 2 2 3" xfId="21264" xr:uid="{00000000-0005-0000-0000-0000C53F0000}"/>
    <cellStyle name="Normal 8 19 2 2 3" xfId="12046" xr:uid="{00000000-0005-0000-0000-0000C63F0000}"/>
    <cellStyle name="Normal 8 19 2 2 4" xfId="18198" xr:uid="{00000000-0005-0000-0000-0000C73F0000}"/>
    <cellStyle name="Normal 8 19 2 3" xfId="7384" xr:uid="{00000000-0005-0000-0000-0000C83F0000}"/>
    <cellStyle name="Normal 8 19 2 3 2" xfId="13578" xr:uid="{00000000-0005-0000-0000-0000C93F0000}"/>
    <cellStyle name="Normal 8 19 2 3 3" xfId="19730" xr:uid="{00000000-0005-0000-0000-0000CA3F0000}"/>
    <cellStyle name="Normal 8 19 2 4" xfId="10512" xr:uid="{00000000-0005-0000-0000-0000CB3F0000}"/>
    <cellStyle name="Normal 8 19 2 5" xfId="16664" xr:uid="{00000000-0005-0000-0000-0000CC3F0000}"/>
    <cellStyle name="Normal 8 19 3" xfId="5050" xr:uid="{00000000-0005-0000-0000-0000CD3F0000}"/>
    <cellStyle name="Normal 8 19 3 2" xfId="8150" xr:uid="{00000000-0005-0000-0000-0000CE3F0000}"/>
    <cellStyle name="Normal 8 19 3 2 2" xfId="14343" xr:uid="{00000000-0005-0000-0000-0000CF3F0000}"/>
    <cellStyle name="Normal 8 19 3 2 3" xfId="20495" xr:uid="{00000000-0005-0000-0000-0000D03F0000}"/>
    <cellStyle name="Normal 8 19 3 3" xfId="11277" xr:uid="{00000000-0005-0000-0000-0000D13F0000}"/>
    <cellStyle name="Normal 8 19 3 4" xfId="17429" xr:uid="{00000000-0005-0000-0000-0000D23F0000}"/>
    <cellStyle name="Normal 8 19 4" xfId="6615" xr:uid="{00000000-0005-0000-0000-0000D33F0000}"/>
    <cellStyle name="Normal 8 19 4 2" xfId="12809" xr:uid="{00000000-0005-0000-0000-0000D43F0000}"/>
    <cellStyle name="Normal 8 19 4 3" xfId="18961" xr:uid="{00000000-0005-0000-0000-0000D53F0000}"/>
    <cellStyle name="Normal 8 19 5" xfId="9743" xr:uid="{00000000-0005-0000-0000-0000D63F0000}"/>
    <cellStyle name="Normal 8 19 6" xfId="15895" xr:uid="{00000000-0005-0000-0000-0000D73F0000}"/>
    <cellStyle name="Normal 8 2" xfId="193" xr:uid="{00000000-0005-0000-0000-0000D83F0000}"/>
    <cellStyle name="Normal 8 2 10" xfId="9196" xr:uid="{00000000-0005-0000-0000-0000D93F0000}"/>
    <cellStyle name="Normal 8 2 11" xfId="15348" xr:uid="{00000000-0005-0000-0000-0000DA3F0000}"/>
    <cellStyle name="Normal 8 2 2" xfId="212" xr:uid="{00000000-0005-0000-0000-0000DB3F0000}"/>
    <cellStyle name="Normal 8 2 2 2" xfId="3029" xr:uid="{00000000-0005-0000-0000-0000DC3F0000}"/>
    <cellStyle name="Normal 8 2 2 2 2" xfId="4210" xr:uid="{00000000-0005-0000-0000-0000DD3F0000}"/>
    <cellStyle name="Normal 8 2 2 2 2 2" xfId="5835" xr:uid="{00000000-0005-0000-0000-0000DE3F0000}"/>
    <cellStyle name="Normal 8 2 2 2 2 2 2" xfId="8921" xr:uid="{00000000-0005-0000-0000-0000DF3F0000}"/>
    <cellStyle name="Normal 8 2 2 2 2 2 2 2" xfId="15114" xr:uid="{00000000-0005-0000-0000-0000E03F0000}"/>
    <cellStyle name="Normal 8 2 2 2 2 2 2 3" xfId="21266" xr:uid="{00000000-0005-0000-0000-0000E13F0000}"/>
    <cellStyle name="Normal 8 2 2 2 2 2 3" xfId="12048" xr:uid="{00000000-0005-0000-0000-0000E23F0000}"/>
    <cellStyle name="Normal 8 2 2 2 2 2 4" xfId="18200" xr:uid="{00000000-0005-0000-0000-0000E33F0000}"/>
    <cellStyle name="Normal 8 2 2 2 2 3" xfId="7386" xr:uid="{00000000-0005-0000-0000-0000E43F0000}"/>
    <cellStyle name="Normal 8 2 2 2 2 3 2" xfId="13580" xr:uid="{00000000-0005-0000-0000-0000E53F0000}"/>
    <cellStyle name="Normal 8 2 2 2 2 3 3" xfId="19732" xr:uid="{00000000-0005-0000-0000-0000E63F0000}"/>
    <cellStyle name="Normal 8 2 2 2 2 4" xfId="10514" xr:uid="{00000000-0005-0000-0000-0000E73F0000}"/>
    <cellStyle name="Normal 8 2 2 2 2 5" xfId="16666" xr:uid="{00000000-0005-0000-0000-0000E83F0000}"/>
    <cellStyle name="Normal 8 2 2 2 3" xfId="5052" xr:uid="{00000000-0005-0000-0000-0000E93F0000}"/>
    <cellStyle name="Normal 8 2 2 2 3 2" xfId="8152" xr:uid="{00000000-0005-0000-0000-0000EA3F0000}"/>
    <cellStyle name="Normal 8 2 2 2 3 2 2" xfId="14345" xr:uid="{00000000-0005-0000-0000-0000EB3F0000}"/>
    <cellStyle name="Normal 8 2 2 2 3 2 3" xfId="20497" xr:uid="{00000000-0005-0000-0000-0000EC3F0000}"/>
    <cellStyle name="Normal 8 2 2 2 3 3" xfId="11279" xr:uid="{00000000-0005-0000-0000-0000ED3F0000}"/>
    <cellStyle name="Normal 8 2 2 2 3 4" xfId="17431" xr:uid="{00000000-0005-0000-0000-0000EE3F0000}"/>
    <cellStyle name="Normal 8 2 2 2 4" xfId="6617" xr:uid="{00000000-0005-0000-0000-0000EF3F0000}"/>
    <cellStyle name="Normal 8 2 2 2 4 2" xfId="12811" xr:uid="{00000000-0005-0000-0000-0000F03F0000}"/>
    <cellStyle name="Normal 8 2 2 2 4 3" xfId="18963" xr:uid="{00000000-0005-0000-0000-0000F13F0000}"/>
    <cellStyle name="Normal 8 2 2 2 5" xfId="9745" xr:uid="{00000000-0005-0000-0000-0000F23F0000}"/>
    <cellStyle name="Normal 8 2 2 2 6" xfId="15897" xr:uid="{00000000-0005-0000-0000-0000F33F0000}"/>
    <cellStyle name="Normal 8 2 2 3" xfId="3672" xr:uid="{00000000-0005-0000-0000-0000F43F0000}"/>
    <cellStyle name="Normal 8 2 2 3 2" xfId="5297" xr:uid="{00000000-0005-0000-0000-0000F53F0000}"/>
    <cellStyle name="Normal 8 2 2 3 2 2" xfId="8383" xr:uid="{00000000-0005-0000-0000-0000F63F0000}"/>
    <cellStyle name="Normal 8 2 2 3 2 2 2" xfId="14576" xr:uid="{00000000-0005-0000-0000-0000F73F0000}"/>
    <cellStyle name="Normal 8 2 2 3 2 2 3" xfId="20728" xr:uid="{00000000-0005-0000-0000-0000F83F0000}"/>
    <cellStyle name="Normal 8 2 2 3 2 3" xfId="11510" xr:uid="{00000000-0005-0000-0000-0000F93F0000}"/>
    <cellStyle name="Normal 8 2 2 3 2 4" xfId="17662" xr:uid="{00000000-0005-0000-0000-0000FA3F0000}"/>
    <cellStyle name="Normal 8 2 2 3 3" xfId="6848" xr:uid="{00000000-0005-0000-0000-0000FB3F0000}"/>
    <cellStyle name="Normal 8 2 2 3 3 2" xfId="13042" xr:uid="{00000000-0005-0000-0000-0000FC3F0000}"/>
    <cellStyle name="Normal 8 2 2 3 3 3" xfId="19194" xr:uid="{00000000-0005-0000-0000-0000FD3F0000}"/>
    <cellStyle name="Normal 8 2 2 3 4" xfId="9976" xr:uid="{00000000-0005-0000-0000-0000FE3F0000}"/>
    <cellStyle name="Normal 8 2 2 3 5" xfId="16128" xr:uid="{00000000-0005-0000-0000-0000FF3F0000}"/>
    <cellStyle name="Normal 8 2 2 4" xfId="4511" xr:uid="{00000000-0005-0000-0000-000000400000}"/>
    <cellStyle name="Normal 8 2 2 4 2" xfId="7614" xr:uid="{00000000-0005-0000-0000-000001400000}"/>
    <cellStyle name="Normal 8 2 2 4 2 2" xfId="13807" xr:uid="{00000000-0005-0000-0000-000002400000}"/>
    <cellStyle name="Normal 8 2 2 4 2 3" xfId="19959" xr:uid="{00000000-0005-0000-0000-000003400000}"/>
    <cellStyle name="Normal 8 2 2 4 3" xfId="10741" xr:uid="{00000000-0005-0000-0000-000004400000}"/>
    <cellStyle name="Normal 8 2 2 4 4" xfId="16893" xr:uid="{00000000-0005-0000-0000-000005400000}"/>
    <cellStyle name="Normal 8 2 2 5" xfId="6079" xr:uid="{00000000-0005-0000-0000-000006400000}"/>
    <cellStyle name="Normal 8 2 2 5 2" xfId="12273" xr:uid="{00000000-0005-0000-0000-000007400000}"/>
    <cellStyle name="Normal 8 2 2 5 3" xfId="18425" xr:uid="{00000000-0005-0000-0000-000008400000}"/>
    <cellStyle name="Normal 8 2 2 6" xfId="9207" xr:uid="{00000000-0005-0000-0000-000009400000}"/>
    <cellStyle name="Normal 8 2 2 7" xfId="15359" xr:uid="{00000000-0005-0000-0000-00000A400000}"/>
    <cellStyle name="Normal 8 2 3" xfId="3030" xr:uid="{00000000-0005-0000-0000-00000B400000}"/>
    <cellStyle name="Normal 8 2 3 2" xfId="4211" xr:uid="{00000000-0005-0000-0000-00000C400000}"/>
    <cellStyle name="Normal 8 2 3 2 2" xfId="5836" xr:uid="{00000000-0005-0000-0000-00000D400000}"/>
    <cellStyle name="Normal 8 2 3 2 2 2" xfId="8922" xr:uid="{00000000-0005-0000-0000-00000E400000}"/>
    <cellStyle name="Normal 8 2 3 2 2 2 2" xfId="15115" xr:uid="{00000000-0005-0000-0000-00000F400000}"/>
    <cellStyle name="Normal 8 2 3 2 2 2 3" xfId="21267" xr:uid="{00000000-0005-0000-0000-000010400000}"/>
    <cellStyle name="Normal 8 2 3 2 2 3" xfId="12049" xr:uid="{00000000-0005-0000-0000-000011400000}"/>
    <cellStyle name="Normal 8 2 3 2 2 4" xfId="18201" xr:uid="{00000000-0005-0000-0000-000012400000}"/>
    <cellStyle name="Normal 8 2 3 2 3" xfId="7387" xr:uid="{00000000-0005-0000-0000-000013400000}"/>
    <cellStyle name="Normal 8 2 3 2 3 2" xfId="13581" xr:uid="{00000000-0005-0000-0000-000014400000}"/>
    <cellStyle name="Normal 8 2 3 2 3 3" xfId="19733" xr:uid="{00000000-0005-0000-0000-000015400000}"/>
    <cellStyle name="Normal 8 2 3 2 4" xfId="10515" xr:uid="{00000000-0005-0000-0000-000016400000}"/>
    <cellStyle name="Normal 8 2 3 2 5" xfId="16667" xr:uid="{00000000-0005-0000-0000-000017400000}"/>
    <cellStyle name="Normal 8 2 3 3" xfId="5053" xr:uid="{00000000-0005-0000-0000-000018400000}"/>
    <cellStyle name="Normal 8 2 3 3 2" xfId="8153" xr:uid="{00000000-0005-0000-0000-000019400000}"/>
    <cellStyle name="Normal 8 2 3 3 2 2" xfId="14346" xr:uid="{00000000-0005-0000-0000-00001A400000}"/>
    <cellStyle name="Normal 8 2 3 3 2 3" xfId="20498" xr:uid="{00000000-0005-0000-0000-00001B400000}"/>
    <cellStyle name="Normal 8 2 3 3 3" xfId="11280" xr:uid="{00000000-0005-0000-0000-00001C400000}"/>
    <cellStyle name="Normal 8 2 3 3 4" xfId="17432" xr:uid="{00000000-0005-0000-0000-00001D400000}"/>
    <cellStyle name="Normal 8 2 3 4" xfId="6618" xr:uid="{00000000-0005-0000-0000-00001E400000}"/>
    <cellStyle name="Normal 8 2 3 4 2" xfId="12812" xr:uid="{00000000-0005-0000-0000-00001F400000}"/>
    <cellStyle name="Normal 8 2 3 4 3" xfId="18964" xr:uid="{00000000-0005-0000-0000-000020400000}"/>
    <cellStyle name="Normal 8 2 3 5" xfId="9746" xr:uid="{00000000-0005-0000-0000-000021400000}"/>
    <cellStyle name="Normal 8 2 3 6" xfId="15898" xr:uid="{00000000-0005-0000-0000-000022400000}"/>
    <cellStyle name="Normal 8 2 4" xfId="3031" xr:uid="{00000000-0005-0000-0000-000023400000}"/>
    <cellStyle name="Normal 8 2 4 2" xfId="4212" xr:uid="{00000000-0005-0000-0000-000024400000}"/>
    <cellStyle name="Normal 8 2 4 2 2" xfId="5837" xr:uid="{00000000-0005-0000-0000-000025400000}"/>
    <cellStyle name="Normal 8 2 4 2 2 2" xfId="8923" xr:uid="{00000000-0005-0000-0000-000026400000}"/>
    <cellStyle name="Normal 8 2 4 2 2 2 2" xfId="15116" xr:uid="{00000000-0005-0000-0000-000027400000}"/>
    <cellStyle name="Normal 8 2 4 2 2 2 3" xfId="21268" xr:uid="{00000000-0005-0000-0000-000028400000}"/>
    <cellStyle name="Normal 8 2 4 2 2 3" xfId="12050" xr:uid="{00000000-0005-0000-0000-000029400000}"/>
    <cellStyle name="Normal 8 2 4 2 2 4" xfId="18202" xr:uid="{00000000-0005-0000-0000-00002A400000}"/>
    <cellStyle name="Normal 8 2 4 2 3" xfId="7388" xr:uid="{00000000-0005-0000-0000-00002B400000}"/>
    <cellStyle name="Normal 8 2 4 2 3 2" xfId="13582" xr:uid="{00000000-0005-0000-0000-00002C400000}"/>
    <cellStyle name="Normal 8 2 4 2 3 3" xfId="19734" xr:uid="{00000000-0005-0000-0000-00002D400000}"/>
    <cellStyle name="Normal 8 2 4 2 4" xfId="10516" xr:uid="{00000000-0005-0000-0000-00002E400000}"/>
    <cellStyle name="Normal 8 2 4 2 5" xfId="16668" xr:uid="{00000000-0005-0000-0000-00002F400000}"/>
    <cellStyle name="Normal 8 2 4 3" xfId="5054" xr:uid="{00000000-0005-0000-0000-000030400000}"/>
    <cellStyle name="Normal 8 2 4 3 2" xfId="8154" xr:uid="{00000000-0005-0000-0000-000031400000}"/>
    <cellStyle name="Normal 8 2 4 3 2 2" xfId="14347" xr:uid="{00000000-0005-0000-0000-000032400000}"/>
    <cellStyle name="Normal 8 2 4 3 2 3" xfId="20499" xr:uid="{00000000-0005-0000-0000-000033400000}"/>
    <cellStyle name="Normal 8 2 4 3 3" xfId="11281" xr:uid="{00000000-0005-0000-0000-000034400000}"/>
    <cellStyle name="Normal 8 2 4 3 4" xfId="17433" xr:uid="{00000000-0005-0000-0000-000035400000}"/>
    <cellStyle name="Normal 8 2 4 4" xfId="6619" xr:uid="{00000000-0005-0000-0000-000036400000}"/>
    <cellStyle name="Normal 8 2 4 4 2" xfId="12813" xr:uid="{00000000-0005-0000-0000-000037400000}"/>
    <cellStyle name="Normal 8 2 4 4 3" xfId="18965" xr:uid="{00000000-0005-0000-0000-000038400000}"/>
    <cellStyle name="Normal 8 2 4 5" xfId="9747" xr:uid="{00000000-0005-0000-0000-000039400000}"/>
    <cellStyle name="Normal 8 2 4 6" xfId="15899" xr:uid="{00000000-0005-0000-0000-00003A400000}"/>
    <cellStyle name="Normal 8 2 5" xfId="3032" xr:uid="{00000000-0005-0000-0000-00003B400000}"/>
    <cellStyle name="Normal 8 2 5 2" xfId="4213" xr:uid="{00000000-0005-0000-0000-00003C400000}"/>
    <cellStyle name="Normal 8 2 5 2 2" xfId="5838" xr:uid="{00000000-0005-0000-0000-00003D400000}"/>
    <cellStyle name="Normal 8 2 5 2 2 2" xfId="8924" xr:uid="{00000000-0005-0000-0000-00003E400000}"/>
    <cellStyle name="Normal 8 2 5 2 2 2 2" xfId="15117" xr:uid="{00000000-0005-0000-0000-00003F400000}"/>
    <cellStyle name="Normal 8 2 5 2 2 2 3" xfId="21269" xr:uid="{00000000-0005-0000-0000-000040400000}"/>
    <cellStyle name="Normal 8 2 5 2 2 3" xfId="12051" xr:uid="{00000000-0005-0000-0000-000041400000}"/>
    <cellStyle name="Normal 8 2 5 2 2 4" xfId="18203" xr:uid="{00000000-0005-0000-0000-000042400000}"/>
    <cellStyle name="Normal 8 2 5 2 3" xfId="7389" xr:uid="{00000000-0005-0000-0000-000043400000}"/>
    <cellStyle name="Normal 8 2 5 2 3 2" xfId="13583" xr:uid="{00000000-0005-0000-0000-000044400000}"/>
    <cellStyle name="Normal 8 2 5 2 3 3" xfId="19735" xr:uid="{00000000-0005-0000-0000-000045400000}"/>
    <cellStyle name="Normal 8 2 5 2 4" xfId="10517" xr:uid="{00000000-0005-0000-0000-000046400000}"/>
    <cellStyle name="Normal 8 2 5 2 5" xfId="16669" xr:uid="{00000000-0005-0000-0000-000047400000}"/>
    <cellStyle name="Normal 8 2 5 3" xfId="5055" xr:uid="{00000000-0005-0000-0000-000048400000}"/>
    <cellStyle name="Normal 8 2 5 3 2" xfId="8155" xr:uid="{00000000-0005-0000-0000-000049400000}"/>
    <cellStyle name="Normal 8 2 5 3 2 2" xfId="14348" xr:uid="{00000000-0005-0000-0000-00004A400000}"/>
    <cellStyle name="Normal 8 2 5 3 2 3" xfId="20500" xr:uid="{00000000-0005-0000-0000-00004B400000}"/>
    <cellStyle name="Normal 8 2 5 3 3" xfId="11282" xr:uid="{00000000-0005-0000-0000-00004C400000}"/>
    <cellStyle name="Normal 8 2 5 3 4" xfId="17434" xr:uid="{00000000-0005-0000-0000-00004D400000}"/>
    <cellStyle name="Normal 8 2 5 4" xfId="6620" xr:uid="{00000000-0005-0000-0000-00004E400000}"/>
    <cellStyle name="Normal 8 2 5 4 2" xfId="12814" xr:uid="{00000000-0005-0000-0000-00004F400000}"/>
    <cellStyle name="Normal 8 2 5 4 3" xfId="18966" xr:uid="{00000000-0005-0000-0000-000050400000}"/>
    <cellStyle name="Normal 8 2 5 5" xfId="9748" xr:uid="{00000000-0005-0000-0000-000051400000}"/>
    <cellStyle name="Normal 8 2 5 6" xfId="15900" xr:uid="{00000000-0005-0000-0000-000052400000}"/>
    <cellStyle name="Normal 8 2 6" xfId="3028" xr:uid="{00000000-0005-0000-0000-000053400000}"/>
    <cellStyle name="Normal 8 2 6 2" xfId="4209" xr:uid="{00000000-0005-0000-0000-000054400000}"/>
    <cellStyle name="Normal 8 2 6 2 2" xfId="5834" xr:uid="{00000000-0005-0000-0000-000055400000}"/>
    <cellStyle name="Normal 8 2 6 2 2 2" xfId="8920" xr:uid="{00000000-0005-0000-0000-000056400000}"/>
    <cellStyle name="Normal 8 2 6 2 2 2 2" xfId="15113" xr:uid="{00000000-0005-0000-0000-000057400000}"/>
    <cellStyle name="Normal 8 2 6 2 2 2 3" xfId="21265" xr:uid="{00000000-0005-0000-0000-000058400000}"/>
    <cellStyle name="Normal 8 2 6 2 2 3" xfId="12047" xr:uid="{00000000-0005-0000-0000-000059400000}"/>
    <cellStyle name="Normal 8 2 6 2 2 4" xfId="18199" xr:uid="{00000000-0005-0000-0000-00005A400000}"/>
    <cellStyle name="Normal 8 2 6 2 3" xfId="7385" xr:uid="{00000000-0005-0000-0000-00005B400000}"/>
    <cellStyle name="Normal 8 2 6 2 3 2" xfId="13579" xr:uid="{00000000-0005-0000-0000-00005C400000}"/>
    <cellStyle name="Normal 8 2 6 2 3 3" xfId="19731" xr:uid="{00000000-0005-0000-0000-00005D400000}"/>
    <cellStyle name="Normal 8 2 6 2 4" xfId="10513" xr:uid="{00000000-0005-0000-0000-00005E400000}"/>
    <cellStyle name="Normal 8 2 6 2 5" xfId="16665" xr:uid="{00000000-0005-0000-0000-00005F400000}"/>
    <cellStyle name="Normal 8 2 6 3" xfId="5051" xr:uid="{00000000-0005-0000-0000-000060400000}"/>
    <cellStyle name="Normal 8 2 6 3 2" xfId="8151" xr:uid="{00000000-0005-0000-0000-000061400000}"/>
    <cellStyle name="Normal 8 2 6 3 2 2" xfId="14344" xr:uid="{00000000-0005-0000-0000-000062400000}"/>
    <cellStyle name="Normal 8 2 6 3 2 3" xfId="20496" xr:uid="{00000000-0005-0000-0000-000063400000}"/>
    <cellStyle name="Normal 8 2 6 3 3" xfId="11278" xr:uid="{00000000-0005-0000-0000-000064400000}"/>
    <cellStyle name="Normal 8 2 6 3 4" xfId="17430" xr:uid="{00000000-0005-0000-0000-000065400000}"/>
    <cellStyle name="Normal 8 2 6 4" xfId="6616" xr:uid="{00000000-0005-0000-0000-000066400000}"/>
    <cellStyle name="Normal 8 2 6 4 2" xfId="12810" xr:uid="{00000000-0005-0000-0000-000067400000}"/>
    <cellStyle name="Normal 8 2 6 4 3" xfId="18962" xr:uid="{00000000-0005-0000-0000-000068400000}"/>
    <cellStyle name="Normal 8 2 6 5" xfId="9744" xr:uid="{00000000-0005-0000-0000-000069400000}"/>
    <cellStyle name="Normal 8 2 6 6" xfId="15896" xr:uid="{00000000-0005-0000-0000-00006A400000}"/>
    <cellStyle name="Normal 8 2 7" xfId="3661" xr:uid="{00000000-0005-0000-0000-00006B400000}"/>
    <cellStyle name="Normal 8 2 7 2" xfId="5286" xr:uid="{00000000-0005-0000-0000-00006C400000}"/>
    <cellStyle name="Normal 8 2 7 2 2" xfId="8372" xr:uid="{00000000-0005-0000-0000-00006D400000}"/>
    <cellStyle name="Normal 8 2 7 2 2 2" xfId="14565" xr:uid="{00000000-0005-0000-0000-00006E400000}"/>
    <cellStyle name="Normal 8 2 7 2 2 3" xfId="20717" xr:uid="{00000000-0005-0000-0000-00006F400000}"/>
    <cellStyle name="Normal 8 2 7 2 3" xfId="11499" xr:uid="{00000000-0005-0000-0000-000070400000}"/>
    <cellStyle name="Normal 8 2 7 2 4" xfId="17651" xr:uid="{00000000-0005-0000-0000-000071400000}"/>
    <cellStyle name="Normal 8 2 7 3" xfId="6837" xr:uid="{00000000-0005-0000-0000-000072400000}"/>
    <cellStyle name="Normal 8 2 7 3 2" xfId="13031" xr:uid="{00000000-0005-0000-0000-000073400000}"/>
    <cellStyle name="Normal 8 2 7 3 3" xfId="19183" xr:uid="{00000000-0005-0000-0000-000074400000}"/>
    <cellStyle name="Normal 8 2 7 4" xfId="9965" xr:uid="{00000000-0005-0000-0000-000075400000}"/>
    <cellStyle name="Normal 8 2 7 5" xfId="16117" xr:uid="{00000000-0005-0000-0000-000076400000}"/>
    <cellStyle name="Normal 8 2 8" xfId="4499" xr:uid="{00000000-0005-0000-0000-000077400000}"/>
    <cellStyle name="Normal 8 2 8 2" xfId="7603" xr:uid="{00000000-0005-0000-0000-000078400000}"/>
    <cellStyle name="Normal 8 2 8 2 2" xfId="13796" xr:uid="{00000000-0005-0000-0000-000079400000}"/>
    <cellStyle name="Normal 8 2 8 2 3" xfId="19948" xr:uid="{00000000-0005-0000-0000-00007A400000}"/>
    <cellStyle name="Normal 8 2 8 3" xfId="10730" xr:uid="{00000000-0005-0000-0000-00007B400000}"/>
    <cellStyle name="Normal 8 2 8 4" xfId="16882" xr:uid="{00000000-0005-0000-0000-00007C400000}"/>
    <cellStyle name="Normal 8 2 9" xfId="6068" xr:uid="{00000000-0005-0000-0000-00007D400000}"/>
    <cellStyle name="Normal 8 2 9 2" xfId="12262" xr:uid="{00000000-0005-0000-0000-00007E400000}"/>
    <cellStyle name="Normal 8 2 9 3" xfId="18414" xr:uid="{00000000-0005-0000-0000-00007F400000}"/>
    <cellStyle name="Normal 8 20" xfId="3033" xr:uid="{00000000-0005-0000-0000-000080400000}"/>
    <cellStyle name="Normal 8 20 2" xfId="4214" xr:uid="{00000000-0005-0000-0000-000081400000}"/>
    <cellStyle name="Normal 8 20 2 2" xfId="5839" xr:uid="{00000000-0005-0000-0000-000082400000}"/>
    <cellStyle name="Normal 8 20 2 2 2" xfId="8925" xr:uid="{00000000-0005-0000-0000-000083400000}"/>
    <cellStyle name="Normal 8 20 2 2 2 2" xfId="15118" xr:uid="{00000000-0005-0000-0000-000084400000}"/>
    <cellStyle name="Normal 8 20 2 2 2 3" xfId="21270" xr:uid="{00000000-0005-0000-0000-000085400000}"/>
    <cellStyle name="Normal 8 20 2 2 3" xfId="12052" xr:uid="{00000000-0005-0000-0000-000086400000}"/>
    <cellStyle name="Normal 8 20 2 2 4" xfId="18204" xr:uid="{00000000-0005-0000-0000-000087400000}"/>
    <cellStyle name="Normal 8 20 2 3" xfId="7390" xr:uid="{00000000-0005-0000-0000-000088400000}"/>
    <cellStyle name="Normal 8 20 2 3 2" xfId="13584" xr:uid="{00000000-0005-0000-0000-000089400000}"/>
    <cellStyle name="Normal 8 20 2 3 3" xfId="19736" xr:uid="{00000000-0005-0000-0000-00008A400000}"/>
    <cellStyle name="Normal 8 20 2 4" xfId="10518" xr:uid="{00000000-0005-0000-0000-00008B400000}"/>
    <cellStyle name="Normal 8 20 2 5" xfId="16670" xr:uid="{00000000-0005-0000-0000-00008C400000}"/>
    <cellStyle name="Normal 8 20 3" xfId="5056" xr:uid="{00000000-0005-0000-0000-00008D400000}"/>
    <cellStyle name="Normal 8 20 3 2" xfId="8156" xr:uid="{00000000-0005-0000-0000-00008E400000}"/>
    <cellStyle name="Normal 8 20 3 2 2" xfId="14349" xr:uid="{00000000-0005-0000-0000-00008F400000}"/>
    <cellStyle name="Normal 8 20 3 2 3" xfId="20501" xr:uid="{00000000-0005-0000-0000-000090400000}"/>
    <cellStyle name="Normal 8 20 3 3" xfId="11283" xr:uid="{00000000-0005-0000-0000-000091400000}"/>
    <cellStyle name="Normal 8 20 3 4" xfId="17435" xr:uid="{00000000-0005-0000-0000-000092400000}"/>
    <cellStyle name="Normal 8 20 4" xfId="6621" xr:uid="{00000000-0005-0000-0000-000093400000}"/>
    <cellStyle name="Normal 8 20 4 2" xfId="12815" xr:uid="{00000000-0005-0000-0000-000094400000}"/>
    <cellStyle name="Normal 8 20 4 3" xfId="18967" xr:uid="{00000000-0005-0000-0000-000095400000}"/>
    <cellStyle name="Normal 8 20 5" xfId="9749" xr:uid="{00000000-0005-0000-0000-000096400000}"/>
    <cellStyle name="Normal 8 20 6" xfId="15901" xr:uid="{00000000-0005-0000-0000-000097400000}"/>
    <cellStyle name="Normal 8 21" xfId="3034" xr:uid="{00000000-0005-0000-0000-000098400000}"/>
    <cellStyle name="Normal 8 22" xfId="3035" xr:uid="{00000000-0005-0000-0000-000099400000}"/>
    <cellStyle name="Normal 8 22 2" xfId="4215" xr:uid="{00000000-0005-0000-0000-00009A400000}"/>
    <cellStyle name="Normal 8 22 2 2" xfId="5840" xr:uid="{00000000-0005-0000-0000-00009B400000}"/>
    <cellStyle name="Normal 8 22 2 2 2" xfId="8926" xr:uid="{00000000-0005-0000-0000-00009C400000}"/>
    <cellStyle name="Normal 8 22 2 2 2 2" xfId="15119" xr:uid="{00000000-0005-0000-0000-00009D400000}"/>
    <cellStyle name="Normal 8 22 2 2 2 3" xfId="21271" xr:uid="{00000000-0005-0000-0000-00009E400000}"/>
    <cellStyle name="Normal 8 22 2 2 3" xfId="12053" xr:uid="{00000000-0005-0000-0000-00009F400000}"/>
    <cellStyle name="Normal 8 22 2 2 4" xfId="18205" xr:uid="{00000000-0005-0000-0000-0000A0400000}"/>
    <cellStyle name="Normal 8 22 2 3" xfId="7391" xr:uid="{00000000-0005-0000-0000-0000A1400000}"/>
    <cellStyle name="Normal 8 22 2 3 2" xfId="13585" xr:uid="{00000000-0005-0000-0000-0000A2400000}"/>
    <cellStyle name="Normal 8 22 2 3 3" xfId="19737" xr:uid="{00000000-0005-0000-0000-0000A3400000}"/>
    <cellStyle name="Normal 8 22 2 4" xfId="10519" xr:uid="{00000000-0005-0000-0000-0000A4400000}"/>
    <cellStyle name="Normal 8 22 2 5" xfId="16671" xr:uid="{00000000-0005-0000-0000-0000A5400000}"/>
    <cellStyle name="Normal 8 22 3" xfId="5057" xr:uid="{00000000-0005-0000-0000-0000A6400000}"/>
    <cellStyle name="Normal 8 22 3 2" xfId="8157" xr:uid="{00000000-0005-0000-0000-0000A7400000}"/>
    <cellStyle name="Normal 8 22 3 2 2" xfId="14350" xr:uid="{00000000-0005-0000-0000-0000A8400000}"/>
    <cellStyle name="Normal 8 22 3 2 3" xfId="20502" xr:uid="{00000000-0005-0000-0000-0000A9400000}"/>
    <cellStyle name="Normal 8 22 3 3" xfId="11284" xr:uid="{00000000-0005-0000-0000-0000AA400000}"/>
    <cellStyle name="Normal 8 22 3 4" xfId="17436" xr:uid="{00000000-0005-0000-0000-0000AB400000}"/>
    <cellStyle name="Normal 8 22 4" xfId="6622" xr:uid="{00000000-0005-0000-0000-0000AC400000}"/>
    <cellStyle name="Normal 8 22 4 2" xfId="12816" xr:uid="{00000000-0005-0000-0000-0000AD400000}"/>
    <cellStyle name="Normal 8 22 4 3" xfId="18968" xr:uid="{00000000-0005-0000-0000-0000AE400000}"/>
    <cellStyle name="Normal 8 22 5" xfId="9750" xr:uid="{00000000-0005-0000-0000-0000AF400000}"/>
    <cellStyle name="Normal 8 22 6" xfId="15902" xr:uid="{00000000-0005-0000-0000-0000B0400000}"/>
    <cellStyle name="Normal 8 23" xfId="3036" xr:uid="{00000000-0005-0000-0000-0000B1400000}"/>
    <cellStyle name="Normal 8 23 2" xfId="3037" xr:uid="{00000000-0005-0000-0000-0000B2400000}"/>
    <cellStyle name="Normal 8 24" xfId="3038" xr:uid="{00000000-0005-0000-0000-0000B3400000}"/>
    <cellStyle name="Normal 8 24 2" xfId="3039" xr:uid="{00000000-0005-0000-0000-0000B4400000}"/>
    <cellStyle name="Normal 8 25" xfId="3017" xr:uid="{00000000-0005-0000-0000-0000B5400000}"/>
    <cellStyle name="Normal 8 25 2" xfId="4198" xr:uid="{00000000-0005-0000-0000-0000B6400000}"/>
    <cellStyle name="Normal 8 25 2 2" xfId="5823" xr:uid="{00000000-0005-0000-0000-0000B7400000}"/>
    <cellStyle name="Normal 8 25 2 2 2" xfId="8909" xr:uid="{00000000-0005-0000-0000-0000B8400000}"/>
    <cellStyle name="Normal 8 25 2 2 2 2" xfId="15102" xr:uid="{00000000-0005-0000-0000-0000B9400000}"/>
    <cellStyle name="Normal 8 25 2 2 2 3" xfId="21254" xr:uid="{00000000-0005-0000-0000-0000BA400000}"/>
    <cellStyle name="Normal 8 25 2 2 3" xfId="12036" xr:uid="{00000000-0005-0000-0000-0000BB400000}"/>
    <cellStyle name="Normal 8 25 2 2 4" xfId="18188" xr:uid="{00000000-0005-0000-0000-0000BC400000}"/>
    <cellStyle name="Normal 8 25 2 3" xfId="7374" xr:uid="{00000000-0005-0000-0000-0000BD400000}"/>
    <cellStyle name="Normal 8 25 2 3 2" xfId="13568" xr:uid="{00000000-0005-0000-0000-0000BE400000}"/>
    <cellStyle name="Normal 8 25 2 3 3" xfId="19720" xr:uid="{00000000-0005-0000-0000-0000BF400000}"/>
    <cellStyle name="Normal 8 25 2 4" xfId="10502" xr:uid="{00000000-0005-0000-0000-0000C0400000}"/>
    <cellStyle name="Normal 8 25 2 5" xfId="16654" xr:uid="{00000000-0005-0000-0000-0000C1400000}"/>
    <cellStyle name="Normal 8 25 3" xfId="5040" xr:uid="{00000000-0005-0000-0000-0000C2400000}"/>
    <cellStyle name="Normal 8 25 3 2" xfId="8140" xr:uid="{00000000-0005-0000-0000-0000C3400000}"/>
    <cellStyle name="Normal 8 25 3 2 2" xfId="14333" xr:uid="{00000000-0005-0000-0000-0000C4400000}"/>
    <cellStyle name="Normal 8 25 3 2 3" xfId="20485" xr:uid="{00000000-0005-0000-0000-0000C5400000}"/>
    <cellStyle name="Normal 8 25 3 3" xfId="11267" xr:uid="{00000000-0005-0000-0000-0000C6400000}"/>
    <cellStyle name="Normal 8 25 3 4" xfId="17419" xr:uid="{00000000-0005-0000-0000-0000C7400000}"/>
    <cellStyle name="Normal 8 25 4" xfId="6605" xr:uid="{00000000-0005-0000-0000-0000C8400000}"/>
    <cellStyle name="Normal 8 25 4 2" xfId="12799" xr:uid="{00000000-0005-0000-0000-0000C9400000}"/>
    <cellStyle name="Normal 8 25 4 3" xfId="18951" xr:uid="{00000000-0005-0000-0000-0000CA400000}"/>
    <cellStyle name="Normal 8 25 5" xfId="9733" xr:uid="{00000000-0005-0000-0000-0000CB400000}"/>
    <cellStyle name="Normal 8 25 6" xfId="15885" xr:uid="{00000000-0005-0000-0000-0000CC400000}"/>
    <cellStyle name="Normal 8 26" xfId="3655" xr:uid="{00000000-0005-0000-0000-0000CD400000}"/>
    <cellStyle name="Normal 8 26 2" xfId="5280" xr:uid="{00000000-0005-0000-0000-0000CE400000}"/>
    <cellStyle name="Normal 8 26 2 2" xfId="8366" xr:uid="{00000000-0005-0000-0000-0000CF400000}"/>
    <cellStyle name="Normal 8 26 2 2 2" xfId="14559" xr:uid="{00000000-0005-0000-0000-0000D0400000}"/>
    <cellStyle name="Normal 8 26 2 2 3" xfId="20711" xr:uid="{00000000-0005-0000-0000-0000D1400000}"/>
    <cellStyle name="Normal 8 26 2 3" xfId="11493" xr:uid="{00000000-0005-0000-0000-0000D2400000}"/>
    <cellStyle name="Normal 8 26 2 4" xfId="17645" xr:uid="{00000000-0005-0000-0000-0000D3400000}"/>
    <cellStyle name="Normal 8 26 3" xfId="6831" xr:uid="{00000000-0005-0000-0000-0000D4400000}"/>
    <cellStyle name="Normal 8 26 3 2" xfId="13025" xr:uid="{00000000-0005-0000-0000-0000D5400000}"/>
    <cellStyle name="Normal 8 26 3 3" xfId="19177" xr:uid="{00000000-0005-0000-0000-0000D6400000}"/>
    <cellStyle name="Normal 8 26 4" xfId="9959" xr:uid="{00000000-0005-0000-0000-0000D7400000}"/>
    <cellStyle name="Normal 8 26 5" xfId="16111" xr:uid="{00000000-0005-0000-0000-0000D8400000}"/>
    <cellStyle name="Normal 8 27" xfId="4493" xr:uid="{00000000-0005-0000-0000-0000D9400000}"/>
    <cellStyle name="Normal 8 27 2" xfId="7597" xr:uid="{00000000-0005-0000-0000-0000DA400000}"/>
    <cellStyle name="Normal 8 27 2 2" xfId="13790" xr:uid="{00000000-0005-0000-0000-0000DB400000}"/>
    <cellStyle name="Normal 8 27 2 3" xfId="19942" xr:uid="{00000000-0005-0000-0000-0000DC400000}"/>
    <cellStyle name="Normal 8 27 3" xfId="10724" xr:uid="{00000000-0005-0000-0000-0000DD400000}"/>
    <cellStyle name="Normal 8 27 4" xfId="16876" xr:uid="{00000000-0005-0000-0000-0000DE400000}"/>
    <cellStyle name="Normal 8 28" xfId="6062" xr:uid="{00000000-0005-0000-0000-0000DF400000}"/>
    <cellStyle name="Normal 8 28 2" xfId="12256" xr:uid="{00000000-0005-0000-0000-0000E0400000}"/>
    <cellStyle name="Normal 8 28 3" xfId="18408" xr:uid="{00000000-0005-0000-0000-0000E1400000}"/>
    <cellStyle name="Normal 8 29" xfId="9190" xr:uid="{00000000-0005-0000-0000-0000E2400000}"/>
    <cellStyle name="Normal 8 3" xfId="206" xr:uid="{00000000-0005-0000-0000-0000E3400000}"/>
    <cellStyle name="Normal 8 3 10" xfId="9201" xr:uid="{00000000-0005-0000-0000-0000E4400000}"/>
    <cellStyle name="Normal 8 3 11" xfId="15353" xr:uid="{00000000-0005-0000-0000-0000E5400000}"/>
    <cellStyle name="Normal 8 3 2" xfId="3041" xr:uid="{00000000-0005-0000-0000-0000E6400000}"/>
    <cellStyle name="Normal 8 3 2 2" xfId="4217" xr:uid="{00000000-0005-0000-0000-0000E7400000}"/>
    <cellStyle name="Normal 8 3 2 2 2" xfId="5842" xr:uid="{00000000-0005-0000-0000-0000E8400000}"/>
    <cellStyle name="Normal 8 3 2 2 2 2" xfId="8928" xr:uid="{00000000-0005-0000-0000-0000E9400000}"/>
    <cellStyle name="Normal 8 3 2 2 2 2 2" xfId="15121" xr:uid="{00000000-0005-0000-0000-0000EA400000}"/>
    <cellStyle name="Normal 8 3 2 2 2 2 3" xfId="21273" xr:uid="{00000000-0005-0000-0000-0000EB400000}"/>
    <cellStyle name="Normal 8 3 2 2 2 3" xfId="12055" xr:uid="{00000000-0005-0000-0000-0000EC400000}"/>
    <cellStyle name="Normal 8 3 2 2 2 4" xfId="18207" xr:uid="{00000000-0005-0000-0000-0000ED400000}"/>
    <cellStyle name="Normal 8 3 2 2 3" xfId="7393" xr:uid="{00000000-0005-0000-0000-0000EE400000}"/>
    <cellStyle name="Normal 8 3 2 2 3 2" xfId="13587" xr:uid="{00000000-0005-0000-0000-0000EF400000}"/>
    <cellStyle name="Normal 8 3 2 2 3 3" xfId="19739" xr:uid="{00000000-0005-0000-0000-0000F0400000}"/>
    <cellStyle name="Normal 8 3 2 2 4" xfId="10521" xr:uid="{00000000-0005-0000-0000-0000F1400000}"/>
    <cellStyle name="Normal 8 3 2 2 5" xfId="16673" xr:uid="{00000000-0005-0000-0000-0000F2400000}"/>
    <cellStyle name="Normal 8 3 2 3" xfId="5059" xr:uid="{00000000-0005-0000-0000-0000F3400000}"/>
    <cellStyle name="Normal 8 3 2 3 2" xfId="8159" xr:uid="{00000000-0005-0000-0000-0000F4400000}"/>
    <cellStyle name="Normal 8 3 2 3 2 2" xfId="14352" xr:uid="{00000000-0005-0000-0000-0000F5400000}"/>
    <cellStyle name="Normal 8 3 2 3 2 3" xfId="20504" xr:uid="{00000000-0005-0000-0000-0000F6400000}"/>
    <cellStyle name="Normal 8 3 2 3 3" xfId="11286" xr:uid="{00000000-0005-0000-0000-0000F7400000}"/>
    <cellStyle name="Normal 8 3 2 3 4" xfId="17438" xr:uid="{00000000-0005-0000-0000-0000F8400000}"/>
    <cellStyle name="Normal 8 3 2 4" xfId="6624" xr:uid="{00000000-0005-0000-0000-0000F9400000}"/>
    <cellStyle name="Normal 8 3 2 4 2" xfId="12818" xr:uid="{00000000-0005-0000-0000-0000FA400000}"/>
    <cellStyle name="Normal 8 3 2 4 3" xfId="18970" xr:uid="{00000000-0005-0000-0000-0000FB400000}"/>
    <cellStyle name="Normal 8 3 2 5" xfId="9752" xr:uid="{00000000-0005-0000-0000-0000FC400000}"/>
    <cellStyle name="Normal 8 3 2 6" xfId="15904" xr:uid="{00000000-0005-0000-0000-0000FD400000}"/>
    <cellStyle name="Normal 8 3 3" xfId="3042" xr:uid="{00000000-0005-0000-0000-0000FE400000}"/>
    <cellStyle name="Normal 8 3 3 2" xfId="4218" xr:uid="{00000000-0005-0000-0000-0000FF400000}"/>
    <cellStyle name="Normal 8 3 3 2 2" xfId="5843" xr:uid="{00000000-0005-0000-0000-000000410000}"/>
    <cellStyle name="Normal 8 3 3 2 2 2" xfId="8929" xr:uid="{00000000-0005-0000-0000-000001410000}"/>
    <cellStyle name="Normal 8 3 3 2 2 2 2" xfId="15122" xr:uid="{00000000-0005-0000-0000-000002410000}"/>
    <cellStyle name="Normal 8 3 3 2 2 2 3" xfId="21274" xr:uid="{00000000-0005-0000-0000-000003410000}"/>
    <cellStyle name="Normal 8 3 3 2 2 3" xfId="12056" xr:uid="{00000000-0005-0000-0000-000004410000}"/>
    <cellStyle name="Normal 8 3 3 2 2 4" xfId="18208" xr:uid="{00000000-0005-0000-0000-000005410000}"/>
    <cellStyle name="Normal 8 3 3 2 3" xfId="7394" xr:uid="{00000000-0005-0000-0000-000006410000}"/>
    <cellStyle name="Normal 8 3 3 2 3 2" xfId="13588" xr:uid="{00000000-0005-0000-0000-000007410000}"/>
    <cellStyle name="Normal 8 3 3 2 3 3" xfId="19740" xr:uid="{00000000-0005-0000-0000-000008410000}"/>
    <cellStyle name="Normal 8 3 3 2 4" xfId="10522" xr:uid="{00000000-0005-0000-0000-000009410000}"/>
    <cellStyle name="Normal 8 3 3 2 5" xfId="16674" xr:uid="{00000000-0005-0000-0000-00000A410000}"/>
    <cellStyle name="Normal 8 3 3 3" xfId="5060" xr:uid="{00000000-0005-0000-0000-00000B410000}"/>
    <cellStyle name="Normal 8 3 3 3 2" xfId="8160" xr:uid="{00000000-0005-0000-0000-00000C410000}"/>
    <cellStyle name="Normal 8 3 3 3 2 2" xfId="14353" xr:uid="{00000000-0005-0000-0000-00000D410000}"/>
    <cellStyle name="Normal 8 3 3 3 2 3" xfId="20505" xr:uid="{00000000-0005-0000-0000-00000E410000}"/>
    <cellStyle name="Normal 8 3 3 3 3" xfId="11287" xr:uid="{00000000-0005-0000-0000-00000F410000}"/>
    <cellStyle name="Normal 8 3 3 3 4" xfId="17439" xr:uid="{00000000-0005-0000-0000-000010410000}"/>
    <cellStyle name="Normal 8 3 3 4" xfId="6625" xr:uid="{00000000-0005-0000-0000-000011410000}"/>
    <cellStyle name="Normal 8 3 3 4 2" xfId="12819" xr:uid="{00000000-0005-0000-0000-000012410000}"/>
    <cellStyle name="Normal 8 3 3 4 3" xfId="18971" xr:uid="{00000000-0005-0000-0000-000013410000}"/>
    <cellStyle name="Normal 8 3 3 5" xfId="9753" xr:uid="{00000000-0005-0000-0000-000014410000}"/>
    <cellStyle name="Normal 8 3 3 6" xfId="15905" xr:uid="{00000000-0005-0000-0000-000015410000}"/>
    <cellStyle name="Normal 8 3 4" xfId="3043" xr:uid="{00000000-0005-0000-0000-000016410000}"/>
    <cellStyle name="Normal 8 3 4 2" xfId="4219" xr:uid="{00000000-0005-0000-0000-000017410000}"/>
    <cellStyle name="Normal 8 3 4 2 2" xfId="5844" xr:uid="{00000000-0005-0000-0000-000018410000}"/>
    <cellStyle name="Normal 8 3 4 2 2 2" xfId="8930" xr:uid="{00000000-0005-0000-0000-000019410000}"/>
    <cellStyle name="Normal 8 3 4 2 2 2 2" xfId="15123" xr:uid="{00000000-0005-0000-0000-00001A410000}"/>
    <cellStyle name="Normal 8 3 4 2 2 2 3" xfId="21275" xr:uid="{00000000-0005-0000-0000-00001B410000}"/>
    <cellStyle name="Normal 8 3 4 2 2 3" xfId="12057" xr:uid="{00000000-0005-0000-0000-00001C410000}"/>
    <cellStyle name="Normal 8 3 4 2 2 4" xfId="18209" xr:uid="{00000000-0005-0000-0000-00001D410000}"/>
    <cellStyle name="Normal 8 3 4 2 3" xfId="7395" xr:uid="{00000000-0005-0000-0000-00001E410000}"/>
    <cellStyle name="Normal 8 3 4 2 3 2" xfId="13589" xr:uid="{00000000-0005-0000-0000-00001F410000}"/>
    <cellStyle name="Normal 8 3 4 2 3 3" xfId="19741" xr:uid="{00000000-0005-0000-0000-000020410000}"/>
    <cellStyle name="Normal 8 3 4 2 4" xfId="10523" xr:uid="{00000000-0005-0000-0000-000021410000}"/>
    <cellStyle name="Normal 8 3 4 2 5" xfId="16675" xr:uid="{00000000-0005-0000-0000-000022410000}"/>
    <cellStyle name="Normal 8 3 4 3" xfId="5061" xr:uid="{00000000-0005-0000-0000-000023410000}"/>
    <cellStyle name="Normal 8 3 4 3 2" xfId="8161" xr:uid="{00000000-0005-0000-0000-000024410000}"/>
    <cellStyle name="Normal 8 3 4 3 2 2" xfId="14354" xr:uid="{00000000-0005-0000-0000-000025410000}"/>
    <cellStyle name="Normal 8 3 4 3 2 3" xfId="20506" xr:uid="{00000000-0005-0000-0000-000026410000}"/>
    <cellStyle name="Normal 8 3 4 3 3" xfId="11288" xr:uid="{00000000-0005-0000-0000-000027410000}"/>
    <cellStyle name="Normal 8 3 4 3 4" xfId="17440" xr:uid="{00000000-0005-0000-0000-000028410000}"/>
    <cellStyle name="Normal 8 3 4 4" xfId="6626" xr:uid="{00000000-0005-0000-0000-000029410000}"/>
    <cellStyle name="Normal 8 3 4 4 2" xfId="12820" xr:uid="{00000000-0005-0000-0000-00002A410000}"/>
    <cellStyle name="Normal 8 3 4 4 3" xfId="18972" xr:uid="{00000000-0005-0000-0000-00002B410000}"/>
    <cellStyle name="Normal 8 3 4 5" xfId="9754" xr:uid="{00000000-0005-0000-0000-00002C410000}"/>
    <cellStyle name="Normal 8 3 4 6" xfId="15906" xr:uid="{00000000-0005-0000-0000-00002D410000}"/>
    <cellStyle name="Normal 8 3 5" xfId="3044" xr:uid="{00000000-0005-0000-0000-00002E410000}"/>
    <cellStyle name="Normal 8 3 5 2" xfId="4220" xr:uid="{00000000-0005-0000-0000-00002F410000}"/>
    <cellStyle name="Normal 8 3 5 2 2" xfId="5845" xr:uid="{00000000-0005-0000-0000-000030410000}"/>
    <cellStyle name="Normal 8 3 5 2 2 2" xfId="8931" xr:uid="{00000000-0005-0000-0000-000031410000}"/>
    <cellStyle name="Normal 8 3 5 2 2 2 2" xfId="15124" xr:uid="{00000000-0005-0000-0000-000032410000}"/>
    <cellStyle name="Normal 8 3 5 2 2 2 3" xfId="21276" xr:uid="{00000000-0005-0000-0000-000033410000}"/>
    <cellStyle name="Normal 8 3 5 2 2 3" xfId="12058" xr:uid="{00000000-0005-0000-0000-000034410000}"/>
    <cellStyle name="Normal 8 3 5 2 2 4" xfId="18210" xr:uid="{00000000-0005-0000-0000-000035410000}"/>
    <cellStyle name="Normal 8 3 5 2 3" xfId="7396" xr:uid="{00000000-0005-0000-0000-000036410000}"/>
    <cellStyle name="Normal 8 3 5 2 3 2" xfId="13590" xr:uid="{00000000-0005-0000-0000-000037410000}"/>
    <cellStyle name="Normal 8 3 5 2 3 3" xfId="19742" xr:uid="{00000000-0005-0000-0000-000038410000}"/>
    <cellStyle name="Normal 8 3 5 2 4" xfId="10524" xr:uid="{00000000-0005-0000-0000-000039410000}"/>
    <cellStyle name="Normal 8 3 5 2 5" xfId="16676" xr:uid="{00000000-0005-0000-0000-00003A410000}"/>
    <cellStyle name="Normal 8 3 5 3" xfId="5062" xr:uid="{00000000-0005-0000-0000-00003B410000}"/>
    <cellStyle name="Normal 8 3 5 3 2" xfId="8162" xr:uid="{00000000-0005-0000-0000-00003C410000}"/>
    <cellStyle name="Normal 8 3 5 3 2 2" xfId="14355" xr:uid="{00000000-0005-0000-0000-00003D410000}"/>
    <cellStyle name="Normal 8 3 5 3 2 3" xfId="20507" xr:uid="{00000000-0005-0000-0000-00003E410000}"/>
    <cellStyle name="Normal 8 3 5 3 3" xfId="11289" xr:uid="{00000000-0005-0000-0000-00003F410000}"/>
    <cellStyle name="Normal 8 3 5 3 4" xfId="17441" xr:uid="{00000000-0005-0000-0000-000040410000}"/>
    <cellStyle name="Normal 8 3 5 4" xfId="6627" xr:uid="{00000000-0005-0000-0000-000041410000}"/>
    <cellStyle name="Normal 8 3 5 4 2" xfId="12821" xr:uid="{00000000-0005-0000-0000-000042410000}"/>
    <cellStyle name="Normal 8 3 5 4 3" xfId="18973" xr:uid="{00000000-0005-0000-0000-000043410000}"/>
    <cellStyle name="Normal 8 3 5 5" xfId="9755" xr:uid="{00000000-0005-0000-0000-000044410000}"/>
    <cellStyle name="Normal 8 3 5 6" xfId="15907" xr:uid="{00000000-0005-0000-0000-000045410000}"/>
    <cellStyle name="Normal 8 3 6" xfId="3040" xr:uid="{00000000-0005-0000-0000-000046410000}"/>
    <cellStyle name="Normal 8 3 6 2" xfId="4216" xr:uid="{00000000-0005-0000-0000-000047410000}"/>
    <cellStyle name="Normal 8 3 6 2 2" xfId="5841" xr:uid="{00000000-0005-0000-0000-000048410000}"/>
    <cellStyle name="Normal 8 3 6 2 2 2" xfId="8927" xr:uid="{00000000-0005-0000-0000-000049410000}"/>
    <cellStyle name="Normal 8 3 6 2 2 2 2" xfId="15120" xr:uid="{00000000-0005-0000-0000-00004A410000}"/>
    <cellStyle name="Normal 8 3 6 2 2 2 3" xfId="21272" xr:uid="{00000000-0005-0000-0000-00004B410000}"/>
    <cellStyle name="Normal 8 3 6 2 2 3" xfId="12054" xr:uid="{00000000-0005-0000-0000-00004C410000}"/>
    <cellStyle name="Normal 8 3 6 2 2 4" xfId="18206" xr:uid="{00000000-0005-0000-0000-00004D410000}"/>
    <cellStyle name="Normal 8 3 6 2 3" xfId="7392" xr:uid="{00000000-0005-0000-0000-00004E410000}"/>
    <cellStyle name="Normal 8 3 6 2 3 2" xfId="13586" xr:uid="{00000000-0005-0000-0000-00004F410000}"/>
    <cellStyle name="Normal 8 3 6 2 3 3" xfId="19738" xr:uid="{00000000-0005-0000-0000-000050410000}"/>
    <cellStyle name="Normal 8 3 6 2 4" xfId="10520" xr:uid="{00000000-0005-0000-0000-000051410000}"/>
    <cellStyle name="Normal 8 3 6 2 5" xfId="16672" xr:uid="{00000000-0005-0000-0000-000052410000}"/>
    <cellStyle name="Normal 8 3 6 3" xfId="5058" xr:uid="{00000000-0005-0000-0000-000053410000}"/>
    <cellStyle name="Normal 8 3 6 3 2" xfId="8158" xr:uid="{00000000-0005-0000-0000-000054410000}"/>
    <cellStyle name="Normal 8 3 6 3 2 2" xfId="14351" xr:uid="{00000000-0005-0000-0000-000055410000}"/>
    <cellStyle name="Normal 8 3 6 3 2 3" xfId="20503" xr:uid="{00000000-0005-0000-0000-000056410000}"/>
    <cellStyle name="Normal 8 3 6 3 3" xfId="11285" xr:uid="{00000000-0005-0000-0000-000057410000}"/>
    <cellStyle name="Normal 8 3 6 3 4" xfId="17437" xr:uid="{00000000-0005-0000-0000-000058410000}"/>
    <cellStyle name="Normal 8 3 6 4" xfId="6623" xr:uid="{00000000-0005-0000-0000-000059410000}"/>
    <cellStyle name="Normal 8 3 6 4 2" xfId="12817" xr:uid="{00000000-0005-0000-0000-00005A410000}"/>
    <cellStyle name="Normal 8 3 6 4 3" xfId="18969" xr:uid="{00000000-0005-0000-0000-00005B410000}"/>
    <cellStyle name="Normal 8 3 6 5" xfId="9751" xr:uid="{00000000-0005-0000-0000-00005C410000}"/>
    <cellStyle name="Normal 8 3 6 6" xfId="15903" xr:uid="{00000000-0005-0000-0000-00005D410000}"/>
    <cellStyle name="Normal 8 3 7" xfId="3666" xr:uid="{00000000-0005-0000-0000-00005E410000}"/>
    <cellStyle name="Normal 8 3 7 2" xfId="5291" xr:uid="{00000000-0005-0000-0000-00005F410000}"/>
    <cellStyle name="Normal 8 3 7 2 2" xfId="8377" xr:uid="{00000000-0005-0000-0000-000060410000}"/>
    <cellStyle name="Normal 8 3 7 2 2 2" xfId="14570" xr:uid="{00000000-0005-0000-0000-000061410000}"/>
    <cellStyle name="Normal 8 3 7 2 2 3" xfId="20722" xr:uid="{00000000-0005-0000-0000-000062410000}"/>
    <cellStyle name="Normal 8 3 7 2 3" xfId="11504" xr:uid="{00000000-0005-0000-0000-000063410000}"/>
    <cellStyle name="Normal 8 3 7 2 4" xfId="17656" xr:uid="{00000000-0005-0000-0000-000064410000}"/>
    <cellStyle name="Normal 8 3 7 3" xfId="6842" xr:uid="{00000000-0005-0000-0000-000065410000}"/>
    <cellStyle name="Normal 8 3 7 3 2" xfId="13036" xr:uid="{00000000-0005-0000-0000-000066410000}"/>
    <cellStyle name="Normal 8 3 7 3 3" xfId="19188" xr:uid="{00000000-0005-0000-0000-000067410000}"/>
    <cellStyle name="Normal 8 3 7 4" xfId="9970" xr:uid="{00000000-0005-0000-0000-000068410000}"/>
    <cellStyle name="Normal 8 3 7 5" xfId="16122" xr:uid="{00000000-0005-0000-0000-000069410000}"/>
    <cellStyle name="Normal 8 3 8" xfId="4505" xr:uid="{00000000-0005-0000-0000-00006A410000}"/>
    <cellStyle name="Normal 8 3 8 2" xfId="7608" xr:uid="{00000000-0005-0000-0000-00006B410000}"/>
    <cellStyle name="Normal 8 3 8 2 2" xfId="13801" xr:uid="{00000000-0005-0000-0000-00006C410000}"/>
    <cellStyle name="Normal 8 3 8 2 3" xfId="19953" xr:uid="{00000000-0005-0000-0000-00006D410000}"/>
    <cellStyle name="Normal 8 3 8 3" xfId="10735" xr:uid="{00000000-0005-0000-0000-00006E410000}"/>
    <cellStyle name="Normal 8 3 8 4" xfId="16887" xr:uid="{00000000-0005-0000-0000-00006F410000}"/>
    <cellStyle name="Normal 8 3 9" xfId="6073" xr:uid="{00000000-0005-0000-0000-000070410000}"/>
    <cellStyle name="Normal 8 3 9 2" xfId="12267" xr:uid="{00000000-0005-0000-0000-000071410000}"/>
    <cellStyle name="Normal 8 3 9 3" xfId="18419" xr:uid="{00000000-0005-0000-0000-000072410000}"/>
    <cellStyle name="Normal 8 30" xfId="15342" xr:uid="{00000000-0005-0000-0000-000073410000}"/>
    <cellStyle name="Normal 8 31" xfId="178" xr:uid="{00000000-0005-0000-0000-000074410000}"/>
    <cellStyle name="Normal 8 4" xfId="3045" xr:uid="{00000000-0005-0000-0000-000075410000}"/>
    <cellStyle name="Normal 8 4 2" xfId="4221" xr:uid="{00000000-0005-0000-0000-000076410000}"/>
    <cellStyle name="Normal 8 4 2 2" xfId="5846" xr:uid="{00000000-0005-0000-0000-000077410000}"/>
    <cellStyle name="Normal 8 4 2 2 2" xfId="8932" xr:uid="{00000000-0005-0000-0000-000078410000}"/>
    <cellStyle name="Normal 8 4 2 2 2 2" xfId="15125" xr:uid="{00000000-0005-0000-0000-000079410000}"/>
    <cellStyle name="Normal 8 4 2 2 2 3" xfId="21277" xr:uid="{00000000-0005-0000-0000-00007A410000}"/>
    <cellStyle name="Normal 8 4 2 2 3" xfId="12059" xr:uid="{00000000-0005-0000-0000-00007B410000}"/>
    <cellStyle name="Normal 8 4 2 2 4" xfId="18211" xr:uid="{00000000-0005-0000-0000-00007C410000}"/>
    <cellStyle name="Normal 8 4 2 3" xfId="7397" xr:uid="{00000000-0005-0000-0000-00007D410000}"/>
    <cellStyle name="Normal 8 4 2 3 2" xfId="13591" xr:uid="{00000000-0005-0000-0000-00007E410000}"/>
    <cellStyle name="Normal 8 4 2 3 3" xfId="19743" xr:uid="{00000000-0005-0000-0000-00007F410000}"/>
    <cellStyle name="Normal 8 4 2 4" xfId="10525" xr:uid="{00000000-0005-0000-0000-000080410000}"/>
    <cellStyle name="Normal 8 4 2 5" xfId="16677" xr:uid="{00000000-0005-0000-0000-000081410000}"/>
    <cellStyle name="Normal 8 4 3" xfId="5063" xr:uid="{00000000-0005-0000-0000-000082410000}"/>
    <cellStyle name="Normal 8 4 3 2" xfId="8163" xr:uid="{00000000-0005-0000-0000-000083410000}"/>
    <cellStyle name="Normal 8 4 3 2 2" xfId="14356" xr:uid="{00000000-0005-0000-0000-000084410000}"/>
    <cellStyle name="Normal 8 4 3 2 3" xfId="20508" xr:uid="{00000000-0005-0000-0000-000085410000}"/>
    <cellStyle name="Normal 8 4 3 3" xfId="11290" xr:uid="{00000000-0005-0000-0000-000086410000}"/>
    <cellStyle name="Normal 8 4 3 4" xfId="17442" xr:uid="{00000000-0005-0000-0000-000087410000}"/>
    <cellStyle name="Normal 8 4 4" xfId="6628" xr:uid="{00000000-0005-0000-0000-000088410000}"/>
    <cellStyle name="Normal 8 4 4 2" xfId="12822" xr:uid="{00000000-0005-0000-0000-000089410000}"/>
    <cellStyle name="Normal 8 4 4 3" xfId="18974" xr:uid="{00000000-0005-0000-0000-00008A410000}"/>
    <cellStyle name="Normal 8 4 5" xfId="9756" xr:uid="{00000000-0005-0000-0000-00008B410000}"/>
    <cellStyle name="Normal 8 4 6" xfId="15908" xr:uid="{00000000-0005-0000-0000-00008C410000}"/>
    <cellStyle name="Normal 8 5" xfId="3046" xr:uid="{00000000-0005-0000-0000-00008D410000}"/>
    <cellStyle name="Normal 8 5 2" xfId="4222" xr:uid="{00000000-0005-0000-0000-00008E410000}"/>
    <cellStyle name="Normal 8 5 2 2" xfId="5847" xr:uid="{00000000-0005-0000-0000-00008F410000}"/>
    <cellStyle name="Normal 8 5 2 2 2" xfId="8933" xr:uid="{00000000-0005-0000-0000-000090410000}"/>
    <cellStyle name="Normal 8 5 2 2 2 2" xfId="15126" xr:uid="{00000000-0005-0000-0000-000091410000}"/>
    <cellStyle name="Normal 8 5 2 2 2 3" xfId="21278" xr:uid="{00000000-0005-0000-0000-000092410000}"/>
    <cellStyle name="Normal 8 5 2 2 3" xfId="12060" xr:uid="{00000000-0005-0000-0000-000093410000}"/>
    <cellStyle name="Normal 8 5 2 2 4" xfId="18212" xr:uid="{00000000-0005-0000-0000-000094410000}"/>
    <cellStyle name="Normal 8 5 2 3" xfId="7398" xr:uid="{00000000-0005-0000-0000-000095410000}"/>
    <cellStyle name="Normal 8 5 2 3 2" xfId="13592" xr:uid="{00000000-0005-0000-0000-000096410000}"/>
    <cellStyle name="Normal 8 5 2 3 3" xfId="19744" xr:uid="{00000000-0005-0000-0000-000097410000}"/>
    <cellStyle name="Normal 8 5 2 4" xfId="10526" xr:uid="{00000000-0005-0000-0000-000098410000}"/>
    <cellStyle name="Normal 8 5 2 5" xfId="16678" xr:uid="{00000000-0005-0000-0000-000099410000}"/>
    <cellStyle name="Normal 8 5 3" xfId="5064" xr:uid="{00000000-0005-0000-0000-00009A410000}"/>
    <cellStyle name="Normal 8 5 3 2" xfId="8164" xr:uid="{00000000-0005-0000-0000-00009B410000}"/>
    <cellStyle name="Normal 8 5 3 2 2" xfId="14357" xr:uid="{00000000-0005-0000-0000-00009C410000}"/>
    <cellStyle name="Normal 8 5 3 2 3" xfId="20509" xr:uid="{00000000-0005-0000-0000-00009D410000}"/>
    <cellStyle name="Normal 8 5 3 3" xfId="11291" xr:uid="{00000000-0005-0000-0000-00009E410000}"/>
    <cellStyle name="Normal 8 5 3 4" xfId="17443" xr:uid="{00000000-0005-0000-0000-00009F410000}"/>
    <cellStyle name="Normal 8 5 4" xfId="6629" xr:uid="{00000000-0005-0000-0000-0000A0410000}"/>
    <cellStyle name="Normal 8 5 4 2" xfId="12823" xr:uid="{00000000-0005-0000-0000-0000A1410000}"/>
    <cellStyle name="Normal 8 5 4 3" xfId="18975" xr:uid="{00000000-0005-0000-0000-0000A2410000}"/>
    <cellStyle name="Normal 8 5 5" xfId="9757" xr:uid="{00000000-0005-0000-0000-0000A3410000}"/>
    <cellStyle name="Normal 8 5 6" xfId="15909" xr:uid="{00000000-0005-0000-0000-0000A4410000}"/>
    <cellStyle name="Normal 8 6" xfId="3047" xr:uid="{00000000-0005-0000-0000-0000A5410000}"/>
    <cellStyle name="Normal 8 6 2" xfId="4223" xr:uid="{00000000-0005-0000-0000-0000A6410000}"/>
    <cellStyle name="Normal 8 6 2 2" xfId="5848" xr:uid="{00000000-0005-0000-0000-0000A7410000}"/>
    <cellStyle name="Normal 8 6 2 2 2" xfId="8934" xr:uid="{00000000-0005-0000-0000-0000A8410000}"/>
    <cellStyle name="Normal 8 6 2 2 2 2" xfId="15127" xr:uid="{00000000-0005-0000-0000-0000A9410000}"/>
    <cellStyle name="Normal 8 6 2 2 2 3" xfId="21279" xr:uid="{00000000-0005-0000-0000-0000AA410000}"/>
    <cellStyle name="Normal 8 6 2 2 3" xfId="12061" xr:uid="{00000000-0005-0000-0000-0000AB410000}"/>
    <cellStyle name="Normal 8 6 2 2 4" xfId="18213" xr:uid="{00000000-0005-0000-0000-0000AC410000}"/>
    <cellStyle name="Normal 8 6 2 3" xfId="7399" xr:uid="{00000000-0005-0000-0000-0000AD410000}"/>
    <cellStyle name="Normal 8 6 2 3 2" xfId="13593" xr:uid="{00000000-0005-0000-0000-0000AE410000}"/>
    <cellStyle name="Normal 8 6 2 3 3" xfId="19745" xr:uid="{00000000-0005-0000-0000-0000AF410000}"/>
    <cellStyle name="Normal 8 6 2 4" xfId="10527" xr:uid="{00000000-0005-0000-0000-0000B0410000}"/>
    <cellStyle name="Normal 8 6 2 5" xfId="16679" xr:uid="{00000000-0005-0000-0000-0000B1410000}"/>
    <cellStyle name="Normal 8 6 3" xfId="5065" xr:uid="{00000000-0005-0000-0000-0000B2410000}"/>
    <cellStyle name="Normal 8 6 3 2" xfId="8165" xr:uid="{00000000-0005-0000-0000-0000B3410000}"/>
    <cellStyle name="Normal 8 6 3 2 2" xfId="14358" xr:uid="{00000000-0005-0000-0000-0000B4410000}"/>
    <cellStyle name="Normal 8 6 3 2 3" xfId="20510" xr:uid="{00000000-0005-0000-0000-0000B5410000}"/>
    <cellStyle name="Normal 8 6 3 3" xfId="11292" xr:uid="{00000000-0005-0000-0000-0000B6410000}"/>
    <cellStyle name="Normal 8 6 3 4" xfId="17444" xr:uid="{00000000-0005-0000-0000-0000B7410000}"/>
    <cellStyle name="Normal 8 6 4" xfId="6630" xr:uid="{00000000-0005-0000-0000-0000B8410000}"/>
    <cellStyle name="Normal 8 6 4 2" xfId="12824" xr:uid="{00000000-0005-0000-0000-0000B9410000}"/>
    <cellStyle name="Normal 8 6 4 3" xfId="18976" xr:uid="{00000000-0005-0000-0000-0000BA410000}"/>
    <cellStyle name="Normal 8 6 5" xfId="9758" xr:uid="{00000000-0005-0000-0000-0000BB410000}"/>
    <cellStyle name="Normal 8 6 6" xfId="15910" xr:uid="{00000000-0005-0000-0000-0000BC410000}"/>
    <cellStyle name="Normal 8 7" xfId="3048" xr:uid="{00000000-0005-0000-0000-0000BD410000}"/>
    <cellStyle name="Normal 8 7 2" xfId="4224" xr:uid="{00000000-0005-0000-0000-0000BE410000}"/>
    <cellStyle name="Normal 8 7 2 2" xfId="5849" xr:uid="{00000000-0005-0000-0000-0000BF410000}"/>
    <cellStyle name="Normal 8 7 2 2 2" xfId="8935" xr:uid="{00000000-0005-0000-0000-0000C0410000}"/>
    <cellStyle name="Normal 8 7 2 2 2 2" xfId="15128" xr:uid="{00000000-0005-0000-0000-0000C1410000}"/>
    <cellStyle name="Normal 8 7 2 2 2 3" xfId="21280" xr:uid="{00000000-0005-0000-0000-0000C2410000}"/>
    <cellStyle name="Normal 8 7 2 2 3" xfId="12062" xr:uid="{00000000-0005-0000-0000-0000C3410000}"/>
    <cellStyle name="Normal 8 7 2 2 4" xfId="18214" xr:uid="{00000000-0005-0000-0000-0000C4410000}"/>
    <cellStyle name="Normal 8 7 2 3" xfId="7400" xr:uid="{00000000-0005-0000-0000-0000C5410000}"/>
    <cellStyle name="Normal 8 7 2 3 2" xfId="13594" xr:uid="{00000000-0005-0000-0000-0000C6410000}"/>
    <cellStyle name="Normal 8 7 2 3 3" xfId="19746" xr:uid="{00000000-0005-0000-0000-0000C7410000}"/>
    <cellStyle name="Normal 8 7 2 4" xfId="10528" xr:uid="{00000000-0005-0000-0000-0000C8410000}"/>
    <cellStyle name="Normal 8 7 2 5" xfId="16680" xr:uid="{00000000-0005-0000-0000-0000C9410000}"/>
    <cellStyle name="Normal 8 7 3" xfId="5066" xr:uid="{00000000-0005-0000-0000-0000CA410000}"/>
    <cellStyle name="Normal 8 7 3 2" xfId="8166" xr:uid="{00000000-0005-0000-0000-0000CB410000}"/>
    <cellStyle name="Normal 8 7 3 2 2" xfId="14359" xr:uid="{00000000-0005-0000-0000-0000CC410000}"/>
    <cellStyle name="Normal 8 7 3 2 3" xfId="20511" xr:uid="{00000000-0005-0000-0000-0000CD410000}"/>
    <cellStyle name="Normal 8 7 3 3" xfId="11293" xr:uid="{00000000-0005-0000-0000-0000CE410000}"/>
    <cellStyle name="Normal 8 7 3 4" xfId="17445" xr:uid="{00000000-0005-0000-0000-0000CF410000}"/>
    <cellStyle name="Normal 8 7 4" xfId="6631" xr:uid="{00000000-0005-0000-0000-0000D0410000}"/>
    <cellStyle name="Normal 8 7 4 2" xfId="12825" xr:uid="{00000000-0005-0000-0000-0000D1410000}"/>
    <cellStyle name="Normal 8 7 4 3" xfId="18977" xr:uid="{00000000-0005-0000-0000-0000D2410000}"/>
    <cellStyle name="Normal 8 7 5" xfId="9759" xr:uid="{00000000-0005-0000-0000-0000D3410000}"/>
    <cellStyle name="Normal 8 7 6" xfId="15911" xr:uid="{00000000-0005-0000-0000-0000D4410000}"/>
    <cellStyle name="Normal 8 8" xfId="3049" xr:uid="{00000000-0005-0000-0000-0000D5410000}"/>
    <cellStyle name="Normal 8 8 2" xfId="4225" xr:uid="{00000000-0005-0000-0000-0000D6410000}"/>
    <cellStyle name="Normal 8 8 2 2" xfId="5850" xr:uid="{00000000-0005-0000-0000-0000D7410000}"/>
    <cellStyle name="Normal 8 8 2 2 2" xfId="8936" xr:uid="{00000000-0005-0000-0000-0000D8410000}"/>
    <cellStyle name="Normal 8 8 2 2 2 2" xfId="15129" xr:uid="{00000000-0005-0000-0000-0000D9410000}"/>
    <cellStyle name="Normal 8 8 2 2 2 3" xfId="21281" xr:uid="{00000000-0005-0000-0000-0000DA410000}"/>
    <cellStyle name="Normal 8 8 2 2 3" xfId="12063" xr:uid="{00000000-0005-0000-0000-0000DB410000}"/>
    <cellStyle name="Normal 8 8 2 2 4" xfId="18215" xr:uid="{00000000-0005-0000-0000-0000DC410000}"/>
    <cellStyle name="Normal 8 8 2 3" xfId="7401" xr:uid="{00000000-0005-0000-0000-0000DD410000}"/>
    <cellStyle name="Normal 8 8 2 3 2" xfId="13595" xr:uid="{00000000-0005-0000-0000-0000DE410000}"/>
    <cellStyle name="Normal 8 8 2 3 3" xfId="19747" xr:uid="{00000000-0005-0000-0000-0000DF410000}"/>
    <cellStyle name="Normal 8 8 2 4" xfId="10529" xr:uid="{00000000-0005-0000-0000-0000E0410000}"/>
    <cellStyle name="Normal 8 8 2 5" xfId="16681" xr:uid="{00000000-0005-0000-0000-0000E1410000}"/>
    <cellStyle name="Normal 8 8 3" xfId="5067" xr:uid="{00000000-0005-0000-0000-0000E2410000}"/>
    <cellStyle name="Normal 8 8 3 2" xfId="8167" xr:uid="{00000000-0005-0000-0000-0000E3410000}"/>
    <cellStyle name="Normal 8 8 3 2 2" xfId="14360" xr:uid="{00000000-0005-0000-0000-0000E4410000}"/>
    <cellStyle name="Normal 8 8 3 2 3" xfId="20512" xr:uid="{00000000-0005-0000-0000-0000E5410000}"/>
    <cellStyle name="Normal 8 8 3 3" xfId="11294" xr:uid="{00000000-0005-0000-0000-0000E6410000}"/>
    <cellStyle name="Normal 8 8 3 4" xfId="17446" xr:uid="{00000000-0005-0000-0000-0000E7410000}"/>
    <cellStyle name="Normal 8 8 4" xfId="6632" xr:uid="{00000000-0005-0000-0000-0000E8410000}"/>
    <cellStyle name="Normal 8 8 4 2" xfId="12826" xr:uid="{00000000-0005-0000-0000-0000E9410000}"/>
    <cellStyle name="Normal 8 8 4 3" xfId="18978" xr:uid="{00000000-0005-0000-0000-0000EA410000}"/>
    <cellStyle name="Normal 8 8 5" xfId="9760" xr:uid="{00000000-0005-0000-0000-0000EB410000}"/>
    <cellStyle name="Normal 8 8 6" xfId="15912" xr:uid="{00000000-0005-0000-0000-0000EC410000}"/>
    <cellStyle name="Normal 8 9" xfId="3050" xr:uid="{00000000-0005-0000-0000-0000ED410000}"/>
    <cellStyle name="Normal 8 9 2" xfId="4226" xr:uid="{00000000-0005-0000-0000-0000EE410000}"/>
    <cellStyle name="Normal 8 9 2 2" xfId="5851" xr:uid="{00000000-0005-0000-0000-0000EF410000}"/>
    <cellStyle name="Normal 8 9 2 2 2" xfId="8937" xr:uid="{00000000-0005-0000-0000-0000F0410000}"/>
    <cellStyle name="Normal 8 9 2 2 2 2" xfId="15130" xr:uid="{00000000-0005-0000-0000-0000F1410000}"/>
    <cellStyle name="Normal 8 9 2 2 2 3" xfId="21282" xr:uid="{00000000-0005-0000-0000-0000F2410000}"/>
    <cellStyle name="Normal 8 9 2 2 3" xfId="12064" xr:uid="{00000000-0005-0000-0000-0000F3410000}"/>
    <cellStyle name="Normal 8 9 2 2 4" xfId="18216" xr:uid="{00000000-0005-0000-0000-0000F4410000}"/>
    <cellStyle name="Normal 8 9 2 3" xfId="7402" xr:uid="{00000000-0005-0000-0000-0000F5410000}"/>
    <cellStyle name="Normal 8 9 2 3 2" xfId="13596" xr:uid="{00000000-0005-0000-0000-0000F6410000}"/>
    <cellStyle name="Normal 8 9 2 3 3" xfId="19748" xr:uid="{00000000-0005-0000-0000-0000F7410000}"/>
    <cellStyle name="Normal 8 9 2 4" xfId="10530" xr:uid="{00000000-0005-0000-0000-0000F8410000}"/>
    <cellStyle name="Normal 8 9 2 5" xfId="16682" xr:uid="{00000000-0005-0000-0000-0000F9410000}"/>
    <cellStyle name="Normal 8 9 3" xfId="5068" xr:uid="{00000000-0005-0000-0000-0000FA410000}"/>
    <cellStyle name="Normal 8 9 3 2" xfId="8168" xr:uid="{00000000-0005-0000-0000-0000FB410000}"/>
    <cellStyle name="Normal 8 9 3 2 2" xfId="14361" xr:uid="{00000000-0005-0000-0000-0000FC410000}"/>
    <cellStyle name="Normal 8 9 3 2 3" xfId="20513" xr:uid="{00000000-0005-0000-0000-0000FD410000}"/>
    <cellStyle name="Normal 8 9 3 3" xfId="11295" xr:uid="{00000000-0005-0000-0000-0000FE410000}"/>
    <cellStyle name="Normal 8 9 3 4" xfId="17447" xr:uid="{00000000-0005-0000-0000-0000FF410000}"/>
    <cellStyle name="Normal 8 9 4" xfId="6633" xr:uid="{00000000-0005-0000-0000-000000420000}"/>
    <cellStyle name="Normal 8 9 4 2" xfId="12827" xr:uid="{00000000-0005-0000-0000-000001420000}"/>
    <cellStyle name="Normal 8 9 4 3" xfId="18979" xr:uid="{00000000-0005-0000-0000-000002420000}"/>
    <cellStyle name="Normal 8 9 5" xfId="9761" xr:uid="{00000000-0005-0000-0000-000003420000}"/>
    <cellStyle name="Normal 8 9 6" xfId="15913" xr:uid="{00000000-0005-0000-0000-000004420000}"/>
    <cellStyle name="Normal 9" xfId="29" xr:uid="{00000000-0005-0000-0000-000005420000}"/>
    <cellStyle name="Normal 9 10" xfId="3052" xr:uid="{00000000-0005-0000-0000-000006420000}"/>
    <cellStyle name="Normal 9 10 2" xfId="4228" xr:uid="{00000000-0005-0000-0000-000007420000}"/>
    <cellStyle name="Normal 9 10 2 2" xfId="5853" xr:uid="{00000000-0005-0000-0000-000008420000}"/>
    <cellStyle name="Normal 9 10 2 2 2" xfId="8939" xr:uid="{00000000-0005-0000-0000-000009420000}"/>
    <cellStyle name="Normal 9 10 2 2 2 2" xfId="15132" xr:uid="{00000000-0005-0000-0000-00000A420000}"/>
    <cellStyle name="Normal 9 10 2 2 2 3" xfId="21284" xr:uid="{00000000-0005-0000-0000-00000B420000}"/>
    <cellStyle name="Normal 9 10 2 2 3" xfId="12066" xr:uid="{00000000-0005-0000-0000-00000C420000}"/>
    <cellStyle name="Normal 9 10 2 2 4" xfId="18218" xr:uid="{00000000-0005-0000-0000-00000D420000}"/>
    <cellStyle name="Normal 9 10 2 3" xfId="7404" xr:uid="{00000000-0005-0000-0000-00000E420000}"/>
    <cellStyle name="Normal 9 10 2 3 2" xfId="13598" xr:uid="{00000000-0005-0000-0000-00000F420000}"/>
    <cellStyle name="Normal 9 10 2 3 3" xfId="19750" xr:uid="{00000000-0005-0000-0000-000010420000}"/>
    <cellStyle name="Normal 9 10 2 4" xfId="10532" xr:uid="{00000000-0005-0000-0000-000011420000}"/>
    <cellStyle name="Normal 9 10 2 5" xfId="16684" xr:uid="{00000000-0005-0000-0000-000012420000}"/>
    <cellStyle name="Normal 9 10 3" xfId="5070" xr:uid="{00000000-0005-0000-0000-000013420000}"/>
    <cellStyle name="Normal 9 10 3 2" xfId="8170" xr:uid="{00000000-0005-0000-0000-000014420000}"/>
    <cellStyle name="Normal 9 10 3 2 2" xfId="14363" xr:uid="{00000000-0005-0000-0000-000015420000}"/>
    <cellStyle name="Normal 9 10 3 2 3" xfId="20515" xr:uid="{00000000-0005-0000-0000-000016420000}"/>
    <cellStyle name="Normal 9 10 3 3" xfId="11297" xr:uid="{00000000-0005-0000-0000-000017420000}"/>
    <cellStyle name="Normal 9 10 3 4" xfId="17449" xr:uid="{00000000-0005-0000-0000-000018420000}"/>
    <cellStyle name="Normal 9 10 4" xfId="6635" xr:uid="{00000000-0005-0000-0000-000019420000}"/>
    <cellStyle name="Normal 9 10 4 2" xfId="12829" xr:uid="{00000000-0005-0000-0000-00001A420000}"/>
    <cellStyle name="Normal 9 10 4 3" xfId="18981" xr:uid="{00000000-0005-0000-0000-00001B420000}"/>
    <cellStyle name="Normal 9 10 5" xfId="9763" xr:uid="{00000000-0005-0000-0000-00001C420000}"/>
    <cellStyle name="Normal 9 10 6" xfId="15915" xr:uid="{00000000-0005-0000-0000-00001D420000}"/>
    <cellStyle name="Normal 9 11" xfId="3053" xr:uid="{00000000-0005-0000-0000-00001E420000}"/>
    <cellStyle name="Normal 9 11 2" xfId="4229" xr:uid="{00000000-0005-0000-0000-00001F420000}"/>
    <cellStyle name="Normal 9 11 2 2" xfId="5854" xr:uid="{00000000-0005-0000-0000-000020420000}"/>
    <cellStyle name="Normal 9 11 2 2 2" xfId="8940" xr:uid="{00000000-0005-0000-0000-000021420000}"/>
    <cellStyle name="Normal 9 11 2 2 2 2" xfId="15133" xr:uid="{00000000-0005-0000-0000-000022420000}"/>
    <cellStyle name="Normal 9 11 2 2 2 3" xfId="21285" xr:uid="{00000000-0005-0000-0000-000023420000}"/>
    <cellStyle name="Normal 9 11 2 2 3" xfId="12067" xr:uid="{00000000-0005-0000-0000-000024420000}"/>
    <cellStyle name="Normal 9 11 2 2 4" xfId="18219" xr:uid="{00000000-0005-0000-0000-000025420000}"/>
    <cellStyle name="Normal 9 11 2 3" xfId="7405" xr:uid="{00000000-0005-0000-0000-000026420000}"/>
    <cellStyle name="Normal 9 11 2 3 2" xfId="13599" xr:uid="{00000000-0005-0000-0000-000027420000}"/>
    <cellStyle name="Normal 9 11 2 3 3" xfId="19751" xr:uid="{00000000-0005-0000-0000-000028420000}"/>
    <cellStyle name="Normal 9 11 2 4" xfId="10533" xr:uid="{00000000-0005-0000-0000-000029420000}"/>
    <cellStyle name="Normal 9 11 2 5" xfId="16685" xr:uid="{00000000-0005-0000-0000-00002A420000}"/>
    <cellStyle name="Normal 9 11 3" xfId="5071" xr:uid="{00000000-0005-0000-0000-00002B420000}"/>
    <cellStyle name="Normal 9 11 3 2" xfId="8171" xr:uid="{00000000-0005-0000-0000-00002C420000}"/>
    <cellStyle name="Normal 9 11 3 2 2" xfId="14364" xr:uid="{00000000-0005-0000-0000-00002D420000}"/>
    <cellStyle name="Normal 9 11 3 2 3" xfId="20516" xr:uid="{00000000-0005-0000-0000-00002E420000}"/>
    <cellStyle name="Normal 9 11 3 3" xfId="11298" xr:uid="{00000000-0005-0000-0000-00002F420000}"/>
    <cellStyle name="Normal 9 11 3 4" xfId="17450" xr:uid="{00000000-0005-0000-0000-000030420000}"/>
    <cellStyle name="Normal 9 11 4" xfId="6636" xr:uid="{00000000-0005-0000-0000-000031420000}"/>
    <cellStyle name="Normal 9 11 4 2" xfId="12830" xr:uid="{00000000-0005-0000-0000-000032420000}"/>
    <cellStyle name="Normal 9 11 4 3" xfId="18982" xr:uid="{00000000-0005-0000-0000-000033420000}"/>
    <cellStyle name="Normal 9 11 5" xfId="9764" xr:uid="{00000000-0005-0000-0000-000034420000}"/>
    <cellStyle name="Normal 9 11 6" xfId="15916" xr:uid="{00000000-0005-0000-0000-000035420000}"/>
    <cellStyle name="Normal 9 12" xfId="3054" xr:uid="{00000000-0005-0000-0000-000036420000}"/>
    <cellStyle name="Normal 9 12 2" xfId="4230" xr:uid="{00000000-0005-0000-0000-000037420000}"/>
    <cellStyle name="Normal 9 12 2 2" xfId="5855" xr:uid="{00000000-0005-0000-0000-000038420000}"/>
    <cellStyle name="Normal 9 12 2 2 2" xfId="8941" xr:uid="{00000000-0005-0000-0000-000039420000}"/>
    <cellStyle name="Normal 9 12 2 2 2 2" xfId="15134" xr:uid="{00000000-0005-0000-0000-00003A420000}"/>
    <cellStyle name="Normal 9 12 2 2 2 3" xfId="21286" xr:uid="{00000000-0005-0000-0000-00003B420000}"/>
    <cellStyle name="Normal 9 12 2 2 3" xfId="12068" xr:uid="{00000000-0005-0000-0000-00003C420000}"/>
    <cellStyle name="Normal 9 12 2 2 4" xfId="18220" xr:uid="{00000000-0005-0000-0000-00003D420000}"/>
    <cellStyle name="Normal 9 12 2 3" xfId="7406" xr:uid="{00000000-0005-0000-0000-00003E420000}"/>
    <cellStyle name="Normal 9 12 2 3 2" xfId="13600" xr:uid="{00000000-0005-0000-0000-00003F420000}"/>
    <cellStyle name="Normal 9 12 2 3 3" xfId="19752" xr:uid="{00000000-0005-0000-0000-000040420000}"/>
    <cellStyle name="Normal 9 12 2 4" xfId="10534" xr:uid="{00000000-0005-0000-0000-000041420000}"/>
    <cellStyle name="Normal 9 12 2 5" xfId="16686" xr:uid="{00000000-0005-0000-0000-000042420000}"/>
    <cellStyle name="Normal 9 12 3" xfId="5072" xr:uid="{00000000-0005-0000-0000-000043420000}"/>
    <cellStyle name="Normal 9 12 3 2" xfId="8172" xr:uid="{00000000-0005-0000-0000-000044420000}"/>
    <cellStyle name="Normal 9 12 3 2 2" xfId="14365" xr:uid="{00000000-0005-0000-0000-000045420000}"/>
    <cellStyle name="Normal 9 12 3 2 3" xfId="20517" xr:uid="{00000000-0005-0000-0000-000046420000}"/>
    <cellStyle name="Normal 9 12 3 3" xfId="11299" xr:uid="{00000000-0005-0000-0000-000047420000}"/>
    <cellStyle name="Normal 9 12 3 4" xfId="17451" xr:uid="{00000000-0005-0000-0000-000048420000}"/>
    <cellStyle name="Normal 9 12 4" xfId="6637" xr:uid="{00000000-0005-0000-0000-000049420000}"/>
    <cellStyle name="Normal 9 12 4 2" xfId="12831" xr:uid="{00000000-0005-0000-0000-00004A420000}"/>
    <cellStyle name="Normal 9 12 4 3" xfId="18983" xr:uid="{00000000-0005-0000-0000-00004B420000}"/>
    <cellStyle name="Normal 9 12 5" xfId="9765" xr:uid="{00000000-0005-0000-0000-00004C420000}"/>
    <cellStyle name="Normal 9 12 6" xfId="15917" xr:uid="{00000000-0005-0000-0000-00004D420000}"/>
    <cellStyle name="Normal 9 13" xfId="3055" xr:uid="{00000000-0005-0000-0000-00004E420000}"/>
    <cellStyle name="Normal 9 13 2" xfId="4231" xr:uid="{00000000-0005-0000-0000-00004F420000}"/>
    <cellStyle name="Normal 9 13 2 2" xfId="5856" xr:uid="{00000000-0005-0000-0000-000050420000}"/>
    <cellStyle name="Normal 9 13 2 2 2" xfId="8942" xr:uid="{00000000-0005-0000-0000-000051420000}"/>
    <cellStyle name="Normal 9 13 2 2 2 2" xfId="15135" xr:uid="{00000000-0005-0000-0000-000052420000}"/>
    <cellStyle name="Normal 9 13 2 2 2 3" xfId="21287" xr:uid="{00000000-0005-0000-0000-000053420000}"/>
    <cellStyle name="Normal 9 13 2 2 3" xfId="12069" xr:uid="{00000000-0005-0000-0000-000054420000}"/>
    <cellStyle name="Normal 9 13 2 2 4" xfId="18221" xr:uid="{00000000-0005-0000-0000-000055420000}"/>
    <cellStyle name="Normal 9 13 2 3" xfId="7407" xr:uid="{00000000-0005-0000-0000-000056420000}"/>
    <cellStyle name="Normal 9 13 2 3 2" xfId="13601" xr:uid="{00000000-0005-0000-0000-000057420000}"/>
    <cellStyle name="Normal 9 13 2 3 3" xfId="19753" xr:uid="{00000000-0005-0000-0000-000058420000}"/>
    <cellStyle name="Normal 9 13 2 4" xfId="10535" xr:uid="{00000000-0005-0000-0000-000059420000}"/>
    <cellStyle name="Normal 9 13 2 5" xfId="16687" xr:uid="{00000000-0005-0000-0000-00005A420000}"/>
    <cellStyle name="Normal 9 13 3" xfId="5073" xr:uid="{00000000-0005-0000-0000-00005B420000}"/>
    <cellStyle name="Normal 9 13 3 2" xfId="8173" xr:uid="{00000000-0005-0000-0000-00005C420000}"/>
    <cellStyle name="Normal 9 13 3 2 2" xfId="14366" xr:uid="{00000000-0005-0000-0000-00005D420000}"/>
    <cellStyle name="Normal 9 13 3 2 3" xfId="20518" xr:uid="{00000000-0005-0000-0000-00005E420000}"/>
    <cellStyle name="Normal 9 13 3 3" xfId="11300" xr:uid="{00000000-0005-0000-0000-00005F420000}"/>
    <cellStyle name="Normal 9 13 3 4" xfId="17452" xr:uid="{00000000-0005-0000-0000-000060420000}"/>
    <cellStyle name="Normal 9 13 4" xfId="6638" xr:uid="{00000000-0005-0000-0000-000061420000}"/>
    <cellStyle name="Normal 9 13 4 2" xfId="12832" xr:uid="{00000000-0005-0000-0000-000062420000}"/>
    <cellStyle name="Normal 9 13 4 3" xfId="18984" xr:uid="{00000000-0005-0000-0000-000063420000}"/>
    <cellStyle name="Normal 9 13 5" xfId="9766" xr:uid="{00000000-0005-0000-0000-000064420000}"/>
    <cellStyle name="Normal 9 13 6" xfId="15918" xr:uid="{00000000-0005-0000-0000-000065420000}"/>
    <cellStyle name="Normal 9 14" xfId="3056" xr:uid="{00000000-0005-0000-0000-000066420000}"/>
    <cellStyle name="Normal 9 14 2" xfId="4232" xr:uid="{00000000-0005-0000-0000-000067420000}"/>
    <cellStyle name="Normal 9 14 2 2" xfId="5857" xr:uid="{00000000-0005-0000-0000-000068420000}"/>
    <cellStyle name="Normal 9 14 2 2 2" xfId="8943" xr:uid="{00000000-0005-0000-0000-000069420000}"/>
    <cellStyle name="Normal 9 14 2 2 2 2" xfId="15136" xr:uid="{00000000-0005-0000-0000-00006A420000}"/>
    <cellStyle name="Normal 9 14 2 2 2 3" xfId="21288" xr:uid="{00000000-0005-0000-0000-00006B420000}"/>
    <cellStyle name="Normal 9 14 2 2 3" xfId="12070" xr:uid="{00000000-0005-0000-0000-00006C420000}"/>
    <cellStyle name="Normal 9 14 2 2 4" xfId="18222" xr:uid="{00000000-0005-0000-0000-00006D420000}"/>
    <cellStyle name="Normal 9 14 2 3" xfId="7408" xr:uid="{00000000-0005-0000-0000-00006E420000}"/>
    <cellStyle name="Normal 9 14 2 3 2" xfId="13602" xr:uid="{00000000-0005-0000-0000-00006F420000}"/>
    <cellStyle name="Normal 9 14 2 3 3" xfId="19754" xr:uid="{00000000-0005-0000-0000-000070420000}"/>
    <cellStyle name="Normal 9 14 2 4" xfId="10536" xr:uid="{00000000-0005-0000-0000-000071420000}"/>
    <cellStyle name="Normal 9 14 2 5" xfId="16688" xr:uid="{00000000-0005-0000-0000-000072420000}"/>
    <cellStyle name="Normal 9 14 3" xfId="5074" xr:uid="{00000000-0005-0000-0000-000073420000}"/>
    <cellStyle name="Normal 9 14 3 2" xfId="8174" xr:uid="{00000000-0005-0000-0000-000074420000}"/>
    <cellStyle name="Normal 9 14 3 2 2" xfId="14367" xr:uid="{00000000-0005-0000-0000-000075420000}"/>
    <cellStyle name="Normal 9 14 3 2 3" xfId="20519" xr:uid="{00000000-0005-0000-0000-000076420000}"/>
    <cellStyle name="Normal 9 14 3 3" xfId="11301" xr:uid="{00000000-0005-0000-0000-000077420000}"/>
    <cellStyle name="Normal 9 14 3 4" xfId="17453" xr:uid="{00000000-0005-0000-0000-000078420000}"/>
    <cellStyle name="Normal 9 14 4" xfId="6639" xr:uid="{00000000-0005-0000-0000-000079420000}"/>
    <cellStyle name="Normal 9 14 4 2" xfId="12833" xr:uid="{00000000-0005-0000-0000-00007A420000}"/>
    <cellStyle name="Normal 9 14 4 3" xfId="18985" xr:uid="{00000000-0005-0000-0000-00007B420000}"/>
    <cellStyle name="Normal 9 14 5" xfId="9767" xr:uid="{00000000-0005-0000-0000-00007C420000}"/>
    <cellStyle name="Normal 9 14 6" xfId="15919" xr:uid="{00000000-0005-0000-0000-00007D420000}"/>
    <cellStyle name="Normal 9 15" xfId="3057" xr:uid="{00000000-0005-0000-0000-00007E420000}"/>
    <cellStyle name="Normal 9 15 2" xfId="4233" xr:uid="{00000000-0005-0000-0000-00007F420000}"/>
    <cellStyle name="Normal 9 15 2 2" xfId="5858" xr:uid="{00000000-0005-0000-0000-000080420000}"/>
    <cellStyle name="Normal 9 15 2 2 2" xfId="8944" xr:uid="{00000000-0005-0000-0000-000081420000}"/>
    <cellStyle name="Normal 9 15 2 2 2 2" xfId="15137" xr:uid="{00000000-0005-0000-0000-000082420000}"/>
    <cellStyle name="Normal 9 15 2 2 2 3" xfId="21289" xr:uid="{00000000-0005-0000-0000-000083420000}"/>
    <cellStyle name="Normal 9 15 2 2 3" xfId="12071" xr:uid="{00000000-0005-0000-0000-000084420000}"/>
    <cellStyle name="Normal 9 15 2 2 4" xfId="18223" xr:uid="{00000000-0005-0000-0000-000085420000}"/>
    <cellStyle name="Normal 9 15 2 3" xfId="7409" xr:uid="{00000000-0005-0000-0000-000086420000}"/>
    <cellStyle name="Normal 9 15 2 3 2" xfId="13603" xr:uid="{00000000-0005-0000-0000-000087420000}"/>
    <cellStyle name="Normal 9 15 2 3 3" xfId="19755" xr:uid="{00000000-0005-0000-0000-000088420000}"/>
    <cellStyle name="Normal 9 15 2 4" xfId="10537" xr:uid="{00000000-0005-0000-0000-000089420000}"/>
    <cellStyle name="Normal 9 15 2 5" xfId="16689" xr:uid="{00000000-0005-0000-0000-00008A420000}"/>
    <cellStyle name="Normal 9 15 3" xfId="5075" xr:uid="{00000000-0005-0000-0000-00008B420000}"/>
    <cellStyle name="Normal 9 15 3 2" xfId="8175" xr:uid="{00000000-0005-0000-0000-00008C420000}"/>
    <cellStyle name="Normal 9 15 3 2 2" xfId="14368" xr:uid="{00000000-0005-0000-0000-00008D420000}"/>
    <cellStyle name="Normal 9 15 3 2 3" xfId="20520" xr:uid="{00000000-0005-0000-0000-00008E420000}"/>
    <cellStyle name="Normal 9 15 3 3" xfId="11302" xr:uid="{00000000-0005-0000-0000-00008F420000}"/>
    <cellStyle name="Normal 9 15 3 4" xfId="17454" xr:uid="{00000000-0005-0000-0000-000090420000}"/>
    <cellStyle name="Normal 9 15 4" xfId="6640" xr:uid="{00000000-0005-0000-0000-000091420000}"/>
    <cellStyle name="Normal 9 15 4 2" xfId="12834" xr:uid="{00000000-0005-0000-0000-000092420000}"/>
    <cellStyle name="Normal 9 15 4 3" xfId="18986" xr:uid="{00000000-0005-0000-0000-000093420000}"/>
    <cellStyle name="Normal 9 15 5" xfId="9768" xr:uid="{00000000-0005-0000-0000-000094420000}"/>
    <cellStyle name="Normal 9 15 6" xfId="15920" xr:uid="{00000000-0005-0000-0000-000095420000}"/>
    <cellStyle name="Normal 9 16" xfId="3058" xr:uid="{00000000-0005-0000-0000-000096420000}"/>
    <cellStyle name="Normal 9 16 2" xfId="4234" xr:uid="{00000000-0005-0000-0000-000097420000}"/>
    <cellStyle name="Normal 9 16 2 2" xfId="5859" xr:uid="{00000000-0005-0000-0000-000098420000}"/>
    <cellStyle name="Normal 9 16 2 2 2" xfId="8945" xr:uid="{00000000-0005-0000-0000-000099420000}"/>
    <cellStyle name="Normal 9 16 2 2 2 2" xfId="15138" xr:uid="{00000000-0005-0000-0000-00009A420000}"/>
    <cellStyle name="Normal 9 16 2 2 2 3" xfId="21290" xr:uid="{00000000-0005-0000-0000-00009B420000}"/>
    <cellStyle name="Normal 9 16 2 2 3" xfId="12072" xr:uid="{00000000-0005-0000-0000-00009C420000}"/>
    <cellStyle name="Normal 9 16 2 2 4" xfId="18224" xr:uid="{00000000-0005-0000-0000-00009D420000}"/>
    <cellStyle name="Normal 9 16 2 3" xfId="7410" xr:uid="{00000000-0005-0000-0000-00009E420000}"/>
    <cellStyle name="Normal 9 16 2 3 2" xfId="13604" xr:uid="{00000000-0005-0000-0000-00009F420000}"/>
    <cellStyle name="Normal 9 16 2 3 3" xfId="19756" xr:uid="{00000000-0005-0000-0000-0000A0420000}"/>
    <cellStyle name="Normal 9 16 2 4" xfId="10538" xr:uid="{00000000-0005-0000-0000-0000A1420000}"/>
    <cellStyle name="Normal 9 16 2 5" xfId="16690" xr:uid="{00000000-0005-0000-0000-0000A2420000}"/>
    <cellStyle name="Normal 9 16 3" xfId="5076" xr:uid="{00000000-0005-0000-0000-0000A3420000}"/>
    <cellStyle name="Normal 9 16 3 2" xfId="8176" xr:uid="{00000000-0005-0000-0000-0000A4420000}"/>
    <cellStyle name="Normal 9 16 3 2 2" xfId="14369" xr:uid="{00000000-0005-0000-0000-0000A5420000}"/>
    <cellStyle name="Normal 9 16 3 2 3" xfId="20521" xr:uid="{00000000-0005-0000-0000-0000A6420000}"/>
    <cellStyle name="Normal 9 16 3 3" xfId="11303" xr:uid="{00000000-0005-0000-0000-0000A7420000}"/>
    <cellStyle name="Normal 9 16 3 4" xfId="17455" xr:uid="{00000000-0005-0000-0000-0000A8420000}"/>
    <cellStyle name="Normal 9 16 4" xfId="6641" xr:uid="{00000000-0005-0000-0000-0000A9420000}"/>
    <cellStyle name="Normal 9 16 4 2" xfId="12835" xr:uid="{00000000-0005-0000-0000-0000AA420000}"/>
    <cellStyle name="Normal 9 16 4 3" xfId="18987" xr:uid="{00000000-0005-0000-0000-0000AB420000}"/>
    <cellStyle name="Normal 9 16 5" xfId="9769" xr:uid="{00000000-0005-0000-0000-0000AC420000}"/>
    <cellStyle name="Normal 9 16 6" xfId="15921" xr:uid="{00000000-0005-0000-0000-0000AD420000}"/>
    <cellStyle name="Normal 9 17" xfId="3059" xr:uid="{00000000-0005-0000-0000-0000AE420000}"/>
    <cellStyle name="Normal 9 17 2" xfId="4235" xr:uid="{00000000-0005-0000-0000-0000AF420000}"/>
    <cellStyle name="Normal 9 17 2 2" xfId="5860" xr:uid="{00000000-0005-0000-0000-0000B0420000}"/>
    <cellStyle name="Normal 9 17 2 2 2" xfId="8946" xr:uid="{00000000-0005-0000-0000-0000B1420000}"/>
    <cellStyle name="Normal 9 17 2 2 2 2" xfId="15139" xr:uid="{00000000-0005-0000-0000-0000B2420000}"/>
    <cellStyle name="Normal 9 17 2 2 2 3" xfId="21291" xr:uid="{00000000-0005-0000-0000-0000B3420000}"/>
    <cellStyle name="Normal 9 17 2 2 3" xfId="12073" xr:uid="{00000000-0005-0000-0000-0000B4420000}"/>
    <cellStyle name="Normal 9 17 2 2 4" xfId="18225" xr:uid="{00000000-0005-0000-0000-0000B5420000}"/>
    <cellStyle name="Normal 9 17 2 3" xfId="7411" xr:uid="{00000000-0005-0000-0000-0000B6420000}"/>
    <cellStyle name="Normal 9 17 2 3 2" xfId="13605" xr:uid="{00000000-0005-0000-0000-0000B7420000}"/>
    <cellStyle name="Normal 9 17 2 3 3" xfId="19757" xr:uid="{00000000-0005-0000-0000-0000B8420000}"/>
    <cellStyle name="Normal 9 17 2 4" xfId="10539" xr:uid="{00000000-0005-0000-0000-0000B9420000}"/>
    <cellStyle name="Normal 9 17 2 5" xfId="16691" xr:uid="{00000000-0005-0000-0000-0000BA420000}"/>
    <cellStyle name="Normal 9 17 3" xfId="5077" xr:uid="{00000000-0005-0000-0000-0000BB420000}"/>
    <cellStyle name="Normal 9 17 3 2" xfId="8177" xr:uid="{00000000-0005-0000-0000-0000BC420000}"/>
    <cellStyle name="Normal 9 17 3 2 2" xfId="14370" xr:uid="{00000000-0005-0000-0000-0000BD420000}"/>
    <cellStyle name="Normal 9 17 3 2 3" xfId="20522" xr:uid="{00000000-0005-0000-0000-0000BE420000}"/>
    <cellStyle name="Normal 9 17 3 3" xfId="11304" xr:uid="{00000000-0005-0000-0000-0000BF420000}"/>
    <cellStyle name="Normal 9 17 3 4" xfId="17456" xr:uid="{00000000-0005-0000-0000-0000C0420000}"/>
    <cellStyle name="Normal 9 17 4" xfId="6642" xr:uid="{00000000-0005-0000-0000-0000C1420000}"/>
    <cellStyle name="Normal 9 17 4 2" xfId="12836" xr:uid="{00000000-0005-0000-0000-0000C2420000}"/>
    <cellStyle name="Normal 9 17 4 3" xfId="18988" xr:uid="{00000000-0005-0000-0000-0000C3420000}"/>
    <cellStyle name="Normal 9 17 5" xfId="9770" xr:uid="{00000000-0005-0000-0000-0000C4420000}"/>
    <cellStyle name="Normal 9 17 6" xfId="15922" xr:uid="{00000000-0005-0000-0000-0000C5420000}"/>
    <cellStyle name="Normal 9 18" xfId="3060" xr:uid="{00000000-0005-0000-0000-0000C6420000}"/>
    <cellStyle name="Normal 9 18 2" xfId="4236" xr:uid="{00000000-0005-0000-0000-0000C7420000}"/>
    <cellStyle name="Normal 9 18 2 2" xfId="5861" xr:uid="{00000000-0005-0000-0000-0000C8420000}"/>
    <cellStyle name="Normal 9 18 2 2 2" xfId="8947" xr:uid="{00000000-0005-0000-0000-0000C9420000}"/>
    <cellStyle name="Normal 9 18 2 2 2 2" xfId="15140" xr:uid="{00000000-0005-0000-0000-0000CA420000}"/>
    <cellStyle name="Normal 9 18 2 2 2 3" xfId="21292" xr:uid="{00000000-0005-0000-0000-0000CB420000}"/>
    <cellStyle name="Normal 9 18 2 2 3" xfId="12074" xr:uid="{00000000-0005-0000-0000-0000CC420000}"/>
    <cellStyle name="Normal 9 18 2 2 4" xfId="18226" xr:uid="{00000000-0005-0000-0000-0000CD420000}"/>
    <cellStyle name="Normal 9 18 2 3" xfId="7412" xr:uid="{00000000-0005-0000-0000-0000CE420000}"/>
    <cellStyle name="Normal 9 18 2 3 2" xfId="13606" xr:uid="{00000000-0005-0000-0000-0000CF420000}"/>
    <cellStyle name="Normal 9 18 2 3 3" xfId="19758" xr:uid="{00000000-0005-0000-0000-0000D0420000}"/>
    <cellStyle name="Normal 9 18 2 4" xfId="10540" xr:uid="{00000000-0005-0000-0000-0000D1420000}"/>
    <cellStyle name="Normal 9 18 2 5" xfId="16692" xr:uid="{00000000-0005-0000-0000-0000D2420000}"/>
    <cellStyle name="Normal 9 18 3" xfId="5078" xr:uid="{00000000-0005-0000-0000-0000D3420000}"/>
    <cellStyle name="Normal 9 18 3 2" xfId="8178" xr:uid="{00000000-0005-0000-0000-0000D4420000}"/>
    <cellStyle name="Normal 9 18 3 2 2" xfId="14371" xr:uid="{00000000-0005-0000-0000-0000D5420000}"/>
    <cellStyle name="Normal 9 18 3 2 3" xfId="20523" xr:uid="{00000000-0005-0000-0000-0000D6420000}"/>
    <cellStyle name="Normal 9 18 3 3" xfId="11305" xr:uid="{00000000-0005-0000-0000-0000D7420000}"/>
    <cellStyle name="Normal 9 18 3 4" xfId="17457" xr:uid="{00000000-0005-0000-0000-0000D8420000}"/>
    <cellStyle name="Normal 9 18 4" xfId="6643" xr:uid="{00000000-0005-0000-0000-0000D9420000}"/>
    <cellStyle name="Normal 9 18 4 2" xfId="12837" xr:uid="{00000000-0005-0000-0000-0000DA420000}"/>
    <cellStyle name="Normal 9 18 4 3" xfId="18989" xr:uid="{00000000-0005-0000-0000-0000DB420000}"/>
    <cellStyle name="Normal 9 18 5" xfId="9771" xr:uid="{00000000-0005-0000-0000-0000DC420000}"/>
    <cellStyle name="Normal 9 18 6" xfId="15923" xr:uid="{00000000-0005-0000-0000-0000DD420000}"/>
    <cellStyle name="Normal 9 19" xfId="3061" xr:uid="{00000000-0005-0000-0000-0000DE420000}"/>
    <cellStyle name="Normal 9 19 2" xfId="4237" xr:uid="{00000000-0005-0000-0000-0000DF420000}"/>
    <cellStyle name="Normal 9 19 2 2" xfId="5862" xr:uid="{00000000-0005-0000-0000-0000E0420000}"/>
    <cellStyle name="Normal 9 19 2 2 2" xfId="8948" xr:uid="{00000000-0005-0000-0000-0000E1420000}"/>
    <cellStyle name="Normal 9 19 2 2 2 2" xfId="15141" xr:uid="{00000000-0005-0000-0000-0000E2420000}"/>
    <cellStyle name="Normal 9 19 2 2 2 3" xfId="21293" xr:uid="{00000000-0005-0000-0000-0000E3420000}"/>
    <cellStyle name="Normal 9 19 2 2 3" xfId="12075" xr:uid="{00000000-0005-0000-0000-0000E4420000}"/>
    <cellStyle name="Normal 9 19 2 2 4" xfId="18227" xr:uid="{00000000-0005-0000-0000-0000E5420000}"/>
    <cellStyle name="Normal 9 19 2 3" xfId="7413" xr:uid="{00000000-0005-0000-0000-0000E6420000}"/>
    <cellStyle name="Normal 9 19 2 3 2" xfId="13607" xr:uid="{00000000-0005-0000-0000-0000E7420000}"/>
    <cellStyle name="Normal 9 19 2 3 3" xfId="19759" xr:uid="{00000000-0005-0000-0000-0000E8420000}"/>
    <cellStyle name="Normal 9 19 2 4" xfId="10541" xr:uid="{00000000-0005-0000-0000-0000E9420000}"/>
    <cellStyle name="Normal 9 19 2 5" xfId="16693" xr:uid="{00000000-0005-0000-0000-0000EA420000}"/>
    <cellStyle name="Normal 9 19 3" xfId="5079" xr:uid="{00000000-0005-0000-0000-0000EB420000}"/>
    <cellStyle name="Normal 9 19 3 2" xfId="8179" xr:uid="{00000000-0005-0000-0000-0000EC420000}"/>
    <cellStyle name="Normal 9 19 3 2 2" xfId="14372" xr:uid="{00000000-0005-0000-0000-0000ED420000}"/>
    <cellStyle name="Normal 9 19 3 2 3" xfId="20524" xr:uid="{00000000-0005-0000-0000-0000EE420000}"/>
    <cellStyle name="Normal 9 19 3 3" xfId="11306" xr:uid="{00000000-0005-0000-0000-0000EF420000}"/>
    <cellStyle name="Normal 9 19 3 4" xfId="17458" xr:uid="{00000000-0005-0000-0000-0000F0420000}"/>
    <cellStyle name="Normal 9 19 4" xfId="6644" xr:uid="{00000000-0005-0000-0000-0000F1420000}"/>
    <cellStyle name="Normal 9 19 4 2" xfId="12838" xr:uid="{00000000-0005-0000-0000-0000F2420000}"/>
    <cellStyle name="Normal 9 19 4 3" xfId="18990" xr:uid="{00000000-0005-0000-0000-0000F3420000}"/>
    <cellStyle name="Normal 9 19 5" xfId="9772" xr:uid="{00000000-0005-0000-0000-0000F4420000}"/>
    <cellStyle name="Normal 9 19 6" xfId="15924" xr:uid="{00000000-0005-0000-0000-0000F5420000}"/>
    <cellStyle name="Normal 9 2" xfId="3062" xr:uid="{00000000-0005-0000-0000-0000F6420000}"/>
    <cellStyle name="Normal 9 2 10" xfId="9773" xr:uid="{00000000-0005-0000-0000-0000F7420000}"/>
    <cellStyle name="Normal 9 2 11" xfId="15925" xr:uid="{00000000-0005-0000-0000-0000F8420000}"/>
    <cellStyle name="Normal 9 2 2" xfId="3063" xr:uid="{00000000-0005-0000-0000-0000F9420000}"/>
    <cellStyle name="Normal 9 2 2 2" xfId="4239" xr:uid="{00000000-0005-0000-0000-0000FA420000}"/>
    <cellStyle name="Normal 9 2 2 2 2" xfId="5864" xr:uid="{00000000-0005-0000-0000-0000FB420000}"/>
    <cellStyle name="Normal 9 2 2 2 2 2" xfId="8950" xr:uid="{00000000-0005-0000-0000-0000FC420000}"/>
    <cellStyle name="Normal 9 2 2 2 2 2 2" xfId="15143" xr:uid="{00000000-0005-0000-0000-0000FD420000}"/>
    <cellStyle name="Normal 9 2 2 2 2 2 3" xfId="21295" xr:uid="{00000000-0005-0000-0000-0000FE420000}"/>
    <cellStyle name="Normal 9 2 2 2 2 3" xfId="12077" xr:uid="{00000000-0005-0000-0000-0000FF420000}"/>
    <cellStyle name="Normal 9 2 2 2 2 4" xfId="18229" xr:uid="{00000000-0005-0000-0000-000000430000}"/>
    <cellStyle name="Normal 9 2 2 2 3" xfId="7415" xr:uid="{00000000-0005-0000-0000-000001430000}"/>
    <cellStyle name="Normal 9 2 2 2 3 2" xfId="13609" xr:uid="{00000000-0005-0000-0000-000002430000}"/>
    <cellStyle name="Normal 9 2 2 2 3 3" xfId="19761" xr:uid="{00000000-0005-0000-0000-000003430000}"/>
    <cellStyle name="Normal 9 2 2 2 4" xfId="10543" xr:uid="{00000000-0005-0000-0000-000004430000}"/>
    <cellStyle name="Normal 9 2 2 2 5" xfId="16695" xr:uid="{00000000-0005-0000-0000-000005430000}"/>
    <cellStyle name="Normal 9 2 2 3" xfId="5081" xr:uid="{00000000-0005-0000-0000-000006430000}"/>
    <cellStyle name="Normal 9 2 2 3 2" xfId="8181" xr:uid="{00000000-0005-0000-0000-000007430000}"/>
    <cellStyle name="Normal 9 2 2 3 2 2" xfId="14374" xr:uid="{00000000-0005-0000-0000-000008430000}"/>
    <cellStyle name="Normal 9 2 2 3 2 3" xfId="20526" xr:uid="{00000000-0005-0000-0000-000009430000}"/>
    <cellStyle name="Normal 9 2 2 3 3" xfId="11308" xr:uid="{00000000-0005-0000-0000-00000A430000}"/>
    <cellStyle name="Normal 9 2 2 3 4" xfId="17460" xr:uid="{00000000-0005-0000-0000-00000B430000}"/>
    <cellStyle name="Normal 9 2 2 4" xfId="6646" xr:uid="{00000000-0005-0000-0000-00000C430000}"/>
    <cellStyle name="Normal 9 2 2 4 2" xfId="12840" xr:uid="{00000000-0005-0000-0000-00000D430000}"/>
    <cellStyle name="Normal 9 2 2 4 3" xfId="18992" xr:uid="{00000000-0005-0000-0000-00000E430000}"/>
    <cellStyle name="Normal 9 2 2 5" xfId="9774" xr:uid="{00000000-0005-0000-0000-00000F430000}"/>
    <cellStyle name="Normal 9 2 2 6" xfId="15926" xr:uid="{00000000-0005-0000-0000-000010430000}"/>
    <cellStyle name="Normal 9 2 3" xfId="3064" xr:uid="{00000000-0005-0000-0000-000011430000}"/>
    <cellStyle name="Normal 9 2 3 2" xfId="4240" xr:uid="{00000000-0005-0000-0000-000012430000}"/>
    <cellStyle name="Normal 9 2 3 2 2" xfId="5865" xr:uid="{00000000-0005-0000-0000-000013430000}"/>
    <cellStyle name="Normal 9 2 3 2 2 2" xfId="8951" xr:uid="{00000000-0005-0000-0000-000014430000}"/>
    <cellStyle name="Normal 9 2 3 2 2 2 2" xfId="15144" xr:uid="{00000000-0005-0000-0000-000015430000}"/>
    <cellStyle name="Normal 9 2 3 2 2 2 3" xfId="21296" xr:uid="{00000000-0005-0000-0000-000016430000}"/>
    <cellStyle name="Normal 9 2 3 2 2 3" xfId="12078" xr:uid="{00000000-0005-0000-0000-000017430000}"/>
    <cellStyle name="Normal 9 2 3 2 2 4" xfId="18230" xr:uid="{00000000-0005-0000-0000-000018430000}"/>
    <cellStyle name="Normal 9 2 3 2 3" xfId="7416" xr:uid="{00000000-0005-0000-0000-000019430000}"/>
    <cellStyle name="Normal 9 2 3 2 3 2" xfId="13610" xr:uid="{00000000-0005-0000-0000-00001A430000}"/>
    <cellStyle name="Normal 9 2 3 2 3 3" xfId="19762" xr:uid="{00000000-0005-0000-0000-00001B430000}"/>
    <cellStyle name="Normal 9 2 3 2 4" xfId="10544" xr:uid="{00000000-0005-0000-0000-00001C430000}"/>
    <cellStyle name="Normal 9 2 3 2 5" xfId="16696" xr:uid="{00000000-0005-0000-0000-00001D430000}"/>
    <cellStyle name="Normal 9 2 3 3" xfId="5082" xr:uid="{00000000-0005-0000-0000-00001E430000}"/>
    <cellStyle name="Normal 9 2 3 3 2" xfId="8182" xr:uid="{00000000-0005-0000-0000-00001F430000}"/>
    <cellStyle name="Normal 9 2 3 3 2 2" xfId="14375" xr:uid="{00000000-0005-0000-0000-000020430000}"/>
    <cellStyle name="Normal 9 2 3 3 2 3" xfId="20527" xr:uid="{00000000-0005-0000-0000-000021430000}"/>
    <cellStyle name="Normal 9 2 3 3 3" xfId="11309" xr:uid="{00000000-0005-0000-0000-000022430000}"/>
    <cellStyle name="Normal 9 2 3 3 4" xfId="17461" xr:uid="{00000000-0005-0000-0000-000023430000}"/>
    <cellStyle name="Normal 9 2 3 4" xfId="6647" xr:uid="{00000000-0005-0000-0000-000024430000}"/>
    <cellStyle name="Normal 9 2 3 4 2" xfId="12841" xr:uid="{00000000-0005-0000-0000-000025430000}"/>
    <cellStyle name="Normal 9 2 3 4 3" xfId="18993" xr:uid="{00000000-0005-0000-0000-000026430000}"/>
    <cellStyle name="Normal 9 2 3 5" xfId="9775" xr:uid="{00000000-0005-0000-0000-000027430000}"/>
    <cellStyle name="Normal 9 2 3 6" xfId="15927" xr:uid="{00000000-0005-0000-0000-000028430000}"/>
    <cellStyle name="Normal 9 2 4" xfId="3065" xr:uid="{00000000-0005-0000-0000-000029430000}"/>
    <cellStyle name="Normal 9 2 4 2" xfId="4241" xr:uid="{00000000-0005-0000-0000-00002A430000}"/>
    <cellStyle name="Normal 9 2 4 2 2" xfId="5866" xr:uid="{00000000-0005-0000-0000-00002B430000}"/>
    <cellStyle name="Normal 9 2 4 2 2 2" xfId="8952" xr:uid="{00000000-0005-0000-0000-00002C430000}"/>
    <cellStyle name="Normal 9 2 4 2 2 2 2" xfId="15145" xr:uid="{00000000-0005-0000-0000-00002D430000}"/>
    <cellStyle name="Normal 9 2 4 2 2 2 3" xfId="21297" xr:uid="{00000000-0005-0000-0000-00002E430000}"/>
    <cellStyle name="Normal 9 2 4 2 2 3" xfId="12079" xr:uid="{00000000-0005-0000-0000-00002F430000}"/>
    <cellStyle name="Normal 9 2 4 2 2 4" xfId="18231" xr:uid="{00000000-0005-0000-0000-000030430000}"/>
    <cellStyle name="Normal 9 2 4 2 3" xfId="7417" xr:uid="{00000000-0005-0000-0000-000031430000}"/>
    <cellStyle name="Normal 9 2 4 2 3 2" xfId="13611" xr:uid="{00000000-0005-0000-0000-000032430000}"/>
    <cellStyle name="Normal 9 2 4 2 3 3" xfId="19763" xr:uid="{00000000-0005-0000-0000-000033430000}"/>
    <cellStyle name="Normal 9 2 4 2 4" xfId="10545" xr:uid="{00000000-0005-0000-0000-000034430000}"/>
    <cellStyle name="Normal 9 2 4 2 5" xfId="16697" xr:uid="{00000000-0005-0000-0000-000035430000}"/>
    <cellStyle name="Normal 9 2 4 3" xfId="5083" xr:uid="{00000000-0005-0000-0000-000036430000}"/>
    <cellStyle name="Normal 9 2 4 3 2" xfId="8183" xr:uid="{00000000-0005-0000-0000-000037430000}"/>
    <cellStyle name="Normal 9 2 4 3 2 2" xfId="14376" xr:uid="{00000000-0005-0000-0000-000038430000}"/>
    <cellStyle name="Normal 9 2 4 3 2 3" xfId="20528" xr:uid="{00000000-0005-0000-0000-000039430000}"/>
    <cellStyle name="Normal 9 2 4 3 3" xfId="11310" xr:uid="{00000000-0005-0000-0000-00003A430000}"/>
    <cellStyle name="Normal 9 2 4 3 4" xfId="17462" xr:uid="{00000000-0005-0000-0000-00003B430000}"/>
    <cellStyle name="Normal 9 2 4 4" xfId="6648" xr:uid="{00000000-0005-0000-0000-00003C430000}"/>
    <cellStyle name="Normal 9 2 4 4 2" xfId="12842" xr:uid="{00000000-0005-0000-0000-00003D430000}"/>
    <cellStyle name="Normal 9 2 4 4 3" xfId="18994" xr:uid="{00000000-0005-0000-0000-00003E430000}"/>
    <cellStyle name="Normal 9 2 4 5" xfId="9776" xr:uid="{00000000-0005-0000-0000-00003F430000}"/>
    <cellStyle name="Normal 9 2 4 6" xfId="15928" xr:uid="{00000000-0005-0000-0000-000040430000}"/>
    <cellStyle name="Normal 9 2 5" xfId="3066" xr:uid="{00000000-0005-0000-0000-000041430000}"/>
    <cellStyle name="Normal 9 2 5 2" xfId="4242" xr:uid="{00000000-0005-0000-0000-000042430000}"/>
    <cellStyle name="Normal 9 2 5 2 2" xfId="5867" xr:uid="{00000000-0005-0000-0000-000043430000}"/>
    <cellStyle name="Normal 9 2 5 2 2 2" xfId="8953" xr:uid="{00000000-0005-0000-0000-000044430000}"/>
    <cellStyle name="Normal 9 2 5 2 2 2 2" xfId="15146" xr:uid="{00000000-0005-0000-0000-000045430000}"/>
    <cellStyle name="Normal 9 2 5 2 2 2 3" xfId="21298" xr:uid="{00000000-0005-0000-0000-000046430000}"/>
    <cellStyle name="Normal 9 2 5 2 2 3" xfId="12080" xr:uid="{00000000-0005-0000-0000-000047430000}"/>
    <cellStyle name="Normal 9 2 5 2 2 4" xfId="18232" xr:uid="{00000000-0005-0000-0000-000048430000}"/>
    <cellStyle name="Normal 9 2 5 2 3" xfId="7418" xr:uid="{00000000-0005-0000-0000-000049430000}"/>
    <cellStyle name="Normal 9 2 5 2 3 2" xfId="13612" xr:uid="{00000000-0005-0000-0000-00004A430000}"/>
    <cellStyle name="Normal 9 2 5 2 3 3" xfId="19764" xr:uid="{00000000-0005-0000-0000-00004B430000}"/>
    <cellStyle name="Normal 9 2 5 2 4" xfId="10546" xr:uid="{00000000-0005-0000-0000-00004C430000}"/>
    <cellStyle name="Normal 9 2 5 2 5" xfId="16698" xr:uid="{00000000-0005-0000-0000-00004D430000}"/>
    <cellStyle name="Normal 9 2 5 3" xfId="5084" xr:uid="{00000000-0005-0000-0000-00004E430000}"/>
    <cellStyle name="Normal 9 2 5 3 2" xfId="8184" xr:uid="{00000000-0005-0000-0000-00004F430000}"/>
    <cellStyle name="Normal 9 2 5 3 2 2" xfId="14377" xr:uid="{00000000-0005-0000-0000-000050430000}"/>
    <cellStyle name="Normal 9 2 5 3 2 3" xfId="20529" xr:uid="{00000000-0005-0000-0000-000051430000}"/>
    <cellStyle name="Normal 9 2 5 3 3" xfId="11311" xr:uid="{00000000-0005-0000-0000-000052430000}"/>
    <cellStyle name="Normal 9 2 5 3 4" xfId="17463" xr:uid="{00000000-0005-0000-0000-000053430000}"/>
    <cellStyle name="Normal 9 2 5 4" xfId="6649" xr:uid="{00000000-0005-0000-0000-000054430000}"/>
    <cellStyle name="Normal 9 2 5 4 2" xfId="12843" xr:uid="{00000000-0005-0000-0000-000055430000}"/>
    <cellStyle name="Normal 9 2 5 4 3" xfId="18995" xr:uid="{00000000-0005-0000-0000-000056430000}"/>
    <cellStyle name="Normal 9 2 5 5" xfId="9777" xr:uid="{00000000-0005-0000-0000-000057430000}"/>
    <cellStyle name="Normal 9 2 5 6" xfId="15929" xr:uid="{00000000-0005-0000-0000-000058430000}"/>
    <cellStyle name="Normal 9 2 6" xfId="4238" xr:uid="{00000000-0005-0000-0000-000059430000}"/>
    <cellStyle name="Normal 9 2 6 2" xfId="5863" xr:uid="{00000000-0005-0000-0000-00005A430000}"/>
    <cellStyle name="Normal 9 2 6 2 2" xfId="8949" xr:uid="{00000000-0005-0000-0000-00005B430000}"/>
    <cellStyle name="Normal 9 2 6 2 2 2" xfId="15142" xr:uid="{00000000-0005-0000-0000-00005C430000}"/>
    <cellStyle name="Normal 9 2 6 2 2 3" xfId="21294" xr:uid="{00000000-0005-0000-0000-00005D430000}"/>
    <cellStyle name="Normal 9 2 6 2 3" xfId="12076" xr:uid="{00000000-0005-0000-0000-00005E430000}"/>
    <cellStyle name="Normal 9 2 6 2 4" xfId="18228" xr:uid="{00000000-0005-0000-0000-00005F430000}"/>
    <cellStyle name="Normal 9 2 6 3" xfId="7414" xr:uid="{00000000-0005-0000-0000-000060430000}"/>
    <cellStyle name="Normal 9 2 6 3 2" xfId="13608" xr:uid="{00000000-0005-0000-0000-000061430000}"/>
    <cellStyle name="Normal 9 2 6 3 3" xfId="19760" xr:uid="{00000000-0005-0000-0000-000062430000}"/>
    <cellStyle name="Normal 9 2 6 4" xfId="10542" xr:uid="{00000000-0005-0000-0000-000063430000}"/>
    <cellStyle name="Normal 9 2 6 5" xfId="16694" xr:uid="{00000000-0005-0000-0000-000064430000}"/>
    <cellStyle name="Normal 9 2 7" xfId="5080" xr:uid="{00000000-0005-0000-0000-000065430000}"/>
    <cellStyle name="Normal 9 2 7 2" xfId="8180" xr:uid="{00000000-0005-0000-0000-000066430000}"/>
    <cellStyle name="Normal 9 2 7 2 2" xfId="14373" xr:uid="{00000000-0005-0000-0000-000067430000}"/>
    <cellStyle name="Normal 9 2 7 2 3" xfId="20525" xr:uid="{00000000-0005-0000-0000-000068430000}"/>
    <cellStyle name="Normal 9 2 7 3" xfId="11307" xr:uid="{00000000-0005-0000-0000-000069430000}"/>
    <cellStyle name="Normal 9 2 7 4" xfId="17459" xr:uid="{00000000-0005-0000-0000-00006A430000}"/>
    <cellStyle name="Normal 9 2 8" xfId="6645" xr:uid="{00000000-0005-0000-0000-00006B430000}"/>
    <cellStyle name="Normal 9 2 8 2" xfId="12839" xr:uid="{00000000-0005-0000-0000-00006C430000}"/>
    <cellStyle name="Normal 9 2 8 3" xfId="18991" xr:uid="{00000000-0005-0000-0000-00006D430000}"/>
    <cellStyle name="Normal 9 2 9" xfId="9166" xr:uid="{00000000-0005-0000-0000-00006E430000}"/>
    <cellStyle name="Normal 9 20" xfId="3067" xr:uid="{00000000-0005-0000-0000-00006F430000}"/>
    <cellStyle name="Normal 9 20 2" xfId="4243" xr:uid="{00000000-0005-0000-0000-000070430000}"/>
    <cellStyle name="Normal 9 20 2 2" xfId="5868" xr:uid="{00000000-0005-0000-0000-000071430000}"/>
    <cellStyle name="Normal 9 20 2 2 2" xfId="8954" xr:uid="{00000000-0005-0000-0000-000072430000}"/>
    <cellStyle name="Normal 9 20 2 2 2 2" xfId="15147" xr:uid="{00000000-0005-0000-0000-000073430000}"/>
    <cellStyle name="Normal 9 20 2 2 2 3" xfId="21299" xr:uid="{00000000-0005-0000-0000-000074430000}"/>
    <cellStyle name="Normal 9 20 2 2 3" xfId="12081" xr:uid="{00000000-0005-0000-0000-000075430000}"/>
    <cellStyle name="Normal 9 20 2 2 4" xfId="18233" xr:uid="{00000000-0005-0000-0000-000076430000}"/>
    <cellStyle name="Normal 9 20 2 3" xfId="7419" xr:uid="{00000000-0005-0000-0000-000077430000}"/>
    <cellStyle name="Normal 9 20 2 3 2" xfId="13613" xr:uid="{00000000-0005-0000-0000-000078430000}"/>
    <cellStyle name="Normal 9 20 2 3 3" xfId="19765" xr:uid="{00000000-0005-0000-0000-000079430000}"/>
    <cellStyle name="Normal 9 20 2 4" xfId="10547" xr:uid="{00000000-0005-0000-0000-00007A430000}"/>
    <cellStyle name="Normal 9 20 2 5" xfId="16699" xr:uid="{00000000-0005-0000-0000-00007B430000}"/>
    <cellStyle name="Normal 9 20 3" xfId="5085" xr:uid="{00000000-0005-0000-0000-00007C430000}"/>
    <cellStyle name="Normal 9 20 3 2" xfId="8185" xr:uid="{00000000-0005-0000-0000-00007D430000}"/>
    <cellStyle name="Normal 9 20 3 2 2" xfId="14378" xr:uid="{00000000-0005-0000-0000-00007E430000}"/>
    <cellStyle name="Normal 9 20 3 2 3" xfId="20530" xr:uid="{00000000-0005-0000-0000-00007F430000}"/>
    <cellStyle name="Normal 9 20 3 3" xfId="11312" xr:uid="{00000000-0005-0000-0000-000080430000}"/>
    <cellStyle name="Normal 9 20 3 4" xfId="17464" xr:uid="{00000000-0005-0000-0000-000081430000}"/>
    <cellStyle name="Normal 9 20 4" xfId="6650" xr:uid="{00000000-0005-0000-0000-000082430000}"/>
    <cellStyle name="Normal 9 20 4 2" xfId="12844" xr:uid="{00000000-0005-0000-0000-000083430000}"/>
    <cellStyle name="Normal 9 20 4 3" xfId="18996" xr:uid="{00000000-0005-0000-0000-000084430000}"/>
    <cellStyle name="Normal 9 20 5" xfId="9778" xr:uid="{00000000-0005-0000-0000-000085430000}"/>
    <cellStyle name="Normal 9 20 6" xfId="15930" xr:uid="{00000000-0005-0000-0000-000086430000}"/>
    <cellStyle name="Normal 9 21" xfId="3068" xr:uid="{00000000-0005-0000-0000-000087430000}"/>
    <cellStyle name="Normal 9 22" xfId="3069" xr:uid="{00000000-0005-0000-0000-000088430000}"/>
    <cellStyle name="Normal 9 22 2" xfId="4244" xr:uid="{00000000-0005-0000-0000-000089430000}"/>
    <cellStyle name="Normal 9 22 2 2" xfId="5869" xr:uid="{00000000-0005-0000-0000-00008A430000}"/>
    <cellStyle name="Normal 9 22 2 2 2" xfId="8955" xr:uid="{00000000-0005-0000-0000-00008B430000}"/>
    <cellStyle name="Normal 9 22 2 2 2 2" xfId="15148" xr:uid="{00000000-0005-0000-0000-00008C430000}"/>
    <cellStyle name="Normal 9 22 2 2 2 3" xfId="21300" xr:uid="{00000000-0005-0000-0000-00008D430000}"/>
    <cellStyle name="Normal 9 22 2 2 3" xfId="12082" xr:uid="{00000000-0005-0000-0000-00008E430000}"/>
    <cellStyle name="Normal 9 22 2 2 4" xfId="18234" xr:uid="{00000000-0005-0000-0000-00008F430000}"/>
    <cellStyle name="Normal 9 22 2 3" xfId="7420" xr:uid="{00000000-0005-0000-0000-000090430000}"/>
    <cellStyle name="Normal 9 22 2 3 2" xfId="13614" xr:uid="{00000000-0005-0000-0000-000091430000}"/>
    <cellStyle name="Normal 9 22 2 3 3" xfId="19766" xr:uid="{00000000-0005-0000-0000-000092430000}"/>
    <cellStyle name="Normal 9 22 2 4" xfId="10548" xr:uid="{00000000-0005-0000-0000-000093430000}"/>
    <cellStyle name="Normal 9 22 2 5" xfId="16700" xr:uid="{00000000-0005-0000-0000-000094430000}"/>
    <cellStyle name="Normal 9 22 3" xfId="5086" xr:uid="{00000000-0005-0000-0000-000095430000}"/>
    <cellStyle name="Normal 9 22 3 2" xfId="8186" xr:uid="{00000000-0005-0000-0000-000096430000}"/>
    <cellStyle name="Normal 9 22 3 2 2" xfId="14379" xr:uid="{00000000-0005-0000-0000-000097430000}"/>
    <cellStyle name="Normal 9 22 3 2 3" xfId="20531" xr:uid="{00000000-0005-0000-0000-000098430000}"/>
    <cellStyle name="Normal 9 22 3 3" xfId="11313" xr:uid="{00000000-0005-0000-0000-000099430000}"/>
    <cellStyle name="Normal 9 22 3 4" xfId="17465" xr:uid="{00000000-0005-0000-0000-00009A430000}"/>
    <cellStyle name="Normal 9 22 4" xfId="6651" xr:uid="{00000000-0005-0000-0000-00009B430000}"/>
    <cellStyle name="Normal 9 22 4 2" xfId="12845" xr:uid="{00000000-0005-0000-0000-00009C430000}"/>
    <cellStyle name="Normal 9 22 4 3" xfId="18997" xr:uid="{00000000-0005-0000-0000-00009D430000}"/>
    <cellStyle name="Normal 9 22 5" xfId="9779" xr:uid="{00000000-0005-0000-0000-00009E430000}"/>
    <cellStyle name="Normal 9 22 6" xfId="15931" xr:uid="{00000000-0005-0000-0000-00009F430000}"/>
    <cellStyle name="Normal 9 23" xfId="3070" xr:uid="{00000000-0005-0000-0000-0000A0430000}"/>
    <cellStyle name="Normal 9 23 2" xfId="3071" xr:uid="{00000000-0005-0000-0000-0000A1430000}"/>
    <cellStyle name="Normal 9 24" xfId="3072" xr:uid="{00000000-0005-0000-0000-0000A2430000}"/>
    <cellStyle name="Normal 9 24 2" xfId="3073" xr:uid="{00000000-0005-0000-0000-0000A3430000}"/>
    <cellStyle name="Normal 9 25" xfId="3051" xr:uid="{00000000-0005-0000-0000-0000A4430000}"/>
    <cellStyle name="Normal 9 25 2" xfId="4227" xr:uid="{00000000-0005-0000-0000-0000A5430000}"/>
    <cellStyle name="Normal 9 25 2 2" xfId="5852" xr:uid="{00000000-0005-0000-0000-0000A6430000}"/>
    <cellStyle name="Normal 9 25 2 2 2" xfId="8938" xr:uid="{00000000-0005-0000-0000-0000A7430000}"/>
    <cellStyle name="Normal 9 25 2 2 2 2" xfId="15131" xr:uid="{00000000-0005-0000-0000-0000A8430000}"/>
    <cellStyle name="Normal 9 25 2 2 2 3" xfId="21283" xr:uid="{00000000-0005-0000-0000-0000A9430000}"/>
    <cellStyle name="Normal 9 25 2 2 3" xfId="12065" xr:uid="{00000000-0005-0000-0000-0000AA430000}"/>
    <cellStyle name="Normal 9 25 2 2 4" xfId="18217" xr:uid="{00000000-0005-0000-0000-0000AB430000}"/>
    <cellStyle name="Normal 9 25 2 3" xfId="7403" xr:uid="{00000000-0005-0000-0000-0000AC430000}"/>
    <cellStyle name="Normal 9 25 2 3 2" xfId="13597" xr:uid="{00000000-0005-0000-0000-0000AD430000}"/>
    <cellStyle name="Normal 9 25 2 3 3" xfId="19749" xr:uid="{00000000-0005-0000-0000-0000AE430000}"/>
    <cellStyle name="Normal 9 25 2 4" xfId="10531" xr:uid="{00000000-0005-0000-0000-0000AF430000}"/>
    <cellStyle name="Normal 9 25 2 5" xfId="16683" xr:uid="{00000000-0005-0000-0000-0000B0430000}"/>
    <cellStyle name="Normal 9 25 3" xfId="5069" xr:uid="{00000000-0005-0000-0000-0000B1430000}"/>
    <cellStyle name="Normal 9 25 3 2" xfId="8169" xr:uid="{00000000-0005-0000-0000-0000B2430000}"/>
    <cellStyle name="Normal 9 25 3 2 2" xfId="14362" xr:uid="{00000000-0005-0000-0000-0000B3430000}"/>
    <cellStyle name="Normal 9 25 3 2 3" xfId="20514" xr:uid="{00000000-0005-0000-0000-0000B4430000}"/>
    <cellStyle name="Normal 9 25 3 3" xfId="11296" xr:uid="{00000000-0005-0000-0000-0000B5430000}"/>
    <cellStyle name="Normal 9 25 3 4" xfId="17448" xr:uid="{00000000-0005-0000-0000-0000B6430000}"/>
    <cellStyle name="Normal 9 25 4" xfId="6634" xr:uid="{00000000-0005-0000-0000-0000B7430000}"/>
    <cellStyle name="Normal 9 25 4 2" xfId="12828" xr:uid="{00000000-0005-0000-0000-0000B8430000}"/>
    <cellStyle name="Normal 9 25 4 3" xfId="18980" xr:uid="{00000000-0005-0000-0000-0000B9430000}"/>
    <cellStyle name="Normal 9 25 5" xfId="9762" xr:uid="{00000000-0005-0000-0000-0000BA430000}"/>
    <cellStyle name="Normal 9 25 6" xfId="15914" xr:uid="{00000000-0005-0000-0000-0000BB430000}"/>
    <cellStyle name="Normal 9 26" xfId="185" xr:uid="{00000000-0005-0000-0000-0000BC430000}"/>
    <cellStyle name="Normal 9 3" xfId="3074" xr:uid="{00000000-0005-0000-0000-0000BD430000}"/>
    <cellStyle name="Normal 9 3 10" xfId="15932" xr:uid="{00000000-0005-0000-0000-0000BE430000}"/>
    <cellStyle name="Normal 9 3 2" xfId="3075" xr:uid="{00000000-0005-0000-0000-0000BF430000}"/>
    <cellStyle name="Normal 9 3 2 2" xfId="4246" xr:uid="{00000000-0005-0000-0000-0000C0430000}"/>
    <cellStyle name="Normal 9 3 2 2 2" xfId="5871" xr:uid="{00000000-0005-0000-0000-0000C1430000}"/>
    <cellStyle name="Normal 9 3 2 2 2 2" xfId="8957" xr:uid="{00000000-0005-0000-0000-0000C2430000}"/>
    <cellStyle name="Normal 9 3 2 2 2 2 2" xfId="15150" xr:uid="{00000000-0005-0000-0000-0000C3430000}"/>
    <cellStyle name="Normal 9 3 2 2 2 2 3" xfId="21302" xr:uid="{00000000-0005-0000-0000-0000C4430000}"/>
    <cellStyle name="Normal 9 3 2 2 2 3" xfId="12084" xr:uid="{00000000-0005-0000-0000-0000C5430000}"/>
    <cellStyle name="Normal 9 3 2 2 2 4" xfId="18236" xr:uid="{00000000-0005-0000-0000-0000C6430000}"/>
    <cellStyle name="Normal 9 3 2 2 3" xfId="7422" xr:uid="{00000000-0005-0000-0000-0000C7430000}"/>
    <cellStyle name="Normal 9 3 2 2 3 2" xfId="13616" xr:uid="{00000000-0005-0000-0000-0000C8430000}"/>
    <cellStyle name="Normal 9 3 2 2 3 3" xfId="19768" xr:uid="{00000000-0005-0000-0000-0000C9430000}"/>
    <cellStyle name="Normal 9 3 2 2 4" xfId="10550" xr:uid="{00000000-0005-0000-0000-0000CA430000}"/>
    <cellStyle name="Normal 9 3 2 2 5" xfId="16702" xr:uid="{00000000-0005-0000-0000-0000CB430000}"/>
    <cellStyle name="Normal 9 3 2 3" xfId="5088" xr:uid="{00000000-0005-0000-0000-0000CC430000}"/>
    <cellStyle name="Normal 9 3 2 3 2" xfId="8188" xr:uid="{00000000-0005-0000-0000-0000CD430000}"/>
    <cellStyle name="Normal 9 3 2 3 2 2" xfId="14381" xr:uid="{00000000-0005-0000-0000-0000CE430000}"/>
    <cellStyle name="Normal 9 3 2 3 2 3" xfId="20533" xr:uid="{00000000-0005-0000-0000-0000CF430000}"/>
    <cellStyle name="Normal 9 3 2 3 3" xfId="11315" xr:uid="{00000000-0005-0000-0000-0000D0430000}"/>
    <cellStyle name="Normal 9 3 2 3 4" xfId="17467" xr:uid="{00000000-0005-0000-0000-0000D1430000}"/>
    <cellStyle name="Normal 9 3 2 4" xfId="6653" xr:uid="{00000000-0005-0000-0000-0000D2430000}"/>
    <cellStyle name="Normal 9 3 2 4 2" xfId="12847" xr:uid="{00000000-0005-0000-0000-0000D3430000}"/>
    <cellStyle name="Normal 9 3 2 4 3" xfId="18999" xr:uid="{00000000-0005-0000-0000-0000D4430000}"/>
    <cellStyle name="Normal 9 3 2 5" xfId="9781" xr:uid="{00000000-0005-0000-0000-0000D5430000}"/>
    <cellStyle name="Normal 9 3 2 6" xfId="15933" xr:uid="{00000000-0005-0000-0000-0000D6430000}"/>
    <cellStyle name="Normal 9 3 3" xfId="3076" xr:uid="{00000000-0005-0000-0000-0000D7430000}"/>
    <cellStyle name="Normal 9 3 3 2" xfId="4247" xr:uid="{00000000-0005-0000-0000-0000D8430000}"/>
    <cellStyle name="Normal 9 3 3 2 2" xfId="5872" xr:uid="{00000000-0005-0000-0000-0000D9430000}"/>
    <cellStyle name="Normal 9 3 3 2 2 2" xfId="8958" xr:uid="{00000000-0005-0000-0000-0000DA430000}"/>
    <cellStyle name="Normal 9 3 3 2 2 2 2" xfId="15151" xr:uid="{00000000-0005-0000-0000-0000DB430000}"/>
    <cellStyle name="Normal 9 3 3 2 2 2 3" xfId="21303" xr:uid="{00000000-0005-0000-0000-0000DC430000}"/>
    <cellStyle name="Normal 9 3 3 2 2 3" xfId="12085" xr:uid="{00000000-0005-0000-0000-0000DD430000}"/>
    <cellStyle name="Normal 9 3 3 2 2 4" xfId="18237" xr:uid="{00000000-0005-0000-0000-0000DE430000}"/>
    <cellStyle name="Normal 9 3 3 2 3" xfId="7423" xr:uid="{00000000-0005-0000-0000-0000DF430000}"/>
    <cellStyle name="Normal 9 3 3 2 3 2" xfId="13617" xr:uid="{00000000-0005-0000-0000-0000E0430000}"/>
    <cellStyle name="Normal 9 3 3 2 3 3" xfId="19769" xr:uid="{00000000-0005-0000-0000-0000E1430000}"/>
    <cellStyle name="Normal 9 3 3 2 4" xfId="10551" xr:uid="{00000000-0005-0000-0000-0000E2430000}"/>
    <cellStyle name="Normal 9 3 3 2 5" xfId="16703" xr:uid="{00000000-0005-0000-0000-0000E3430000}"/>
    <cellStyle name="Normal 9 3 3 3" xfId="5089" xr:uid="{00000000-0005-0000-0000-0000E4430000}"/>
    <cellStyle name="Normal 9 3 3 3 2" xfId="8189" xr:uid="{00000000-0005-0000-0000-0000E5430000}"/>
    <cellStyle name="Normal 9 3 3 3 2 2" xfId="14382" xr:uid="{00000000-0005-0000-0000-0000E6430000}"/>
    <cellStyle name="Normal 9 3 3 3 2 3" xfId="20534" xr:uid="{00000000-0005-0000-0000-0000E7430000}"/>
    <cellStyle name="Normal 9 3 3 3 3" xfId="11316" xr:uid="{00000000-0005-0000-0000-0000E8430000}"/>
    <cellStyle name="Normal 9 3 3 3 4" xfId="17468" xr:uid="{00000000-0005-0000-0000-0000E9430000}"/>
    <cellStyle name="Normal 9 3 3 4" xfId="6654" xr:uid="{00000000-0005-0000-0000-0000EA430000}"/>
    <cellStyle name="Normal 9 3 3 4 2" xfId="12848" xr:uid="{00000000-0005-0000-0000-0000EB430000}"/>
    <cellStyle name="Normal 9 3 3 4 3" xfId="19000" xr:uid="{00000000-0005-0000-0000-0000EC430000}"/>
    <cellStyle name="Normal 9 3 3 5" xfId="9782" xr:uid="{00000000-0005-0000-0000-0000ED430000}"/>
    <cellStyle name="Normal 9 3 3 6" xfId="15934" xr:uid="{00000000-0005-0000-0000-0000EE430000}"/>
    <cellStyle name="Normal 9 3 4" xfId="3077" xr:uid="{00000000-0005-0000-0000-0000EF430000}"/>
    <cellStyle name="Normal 9 3 4 2" xfId="4248" xr:uid="{00000000-0005-0000-0000-0000F0430000}"/>
    <cellStyle name="Normal 9 3 4 2 2" xfId="5873" xr:uid="{00000000-0005-0000-0000-0000F1430000}"/>
    <cellStyle name="Normal 9 3 4 2 2 2" xfId="8959" xr:uid="{00000000-0005-0000-0000-0000F2430000}"/>
    <cellStyle name="Normal 9 3 4 2 2 2 2" xfId="15152" xr:uid="{00000000-0005-0000-0000-0000F3430000}"/>
    <cellStyle name="Normal 9 3 4 2 2 2 3" xfId="21304" xr:uid="{00000000-0005-0000-0000-0000F4430000}"/>
    <cellStyle name="Normal 9 3 4 2 2 3" xfId="12086" xr:uid="{00000000-0005-0000-0000-0000F5430000}"/>
    <cellStyle name="Normal 9 3 4 2 2 4" xfId="18238" xr:uid="{00000000-0005-0000-0000-0000F6430000}"/>
    <cellStyle name="Normal 9 3 4 2 3" xfId="7424" xr:uid="{00000000-0005-0000-0000-0000F7430000}"/>
    <cellStyle name="Normal 9 3 4 2 3 2" xfId="13618" xr:uid="{00000000-0005-0000-0000-0000F8430000}"/>
    <cellStyle name="Normal 9 3 4 2 3 3" xfId="19770" xr:uid="{00000000-0005-0000-0000-0000F9430000}"/>
    <cellStyle name="Normal 9 3 4 2 4" xfId="10552" xr:uid="{00000000-0005-0000-0000-0000FA430000}"/>
    <cellStyle name="Normal 9 3 4 2 5" xfId="16704" xr:uid="{00000000-0005-0000-0000-0000FB430000}"/>
    <cellStyle name="Normal 9 3 4 3" xfId="5090" xr:uid="{00000000-0005-0000-0000-0000FC430000}"/>
    <cellStyle name="Normal 9 3 4 3 2" xfId="8190" xr:uid="{00000000-0005-0000-0000-0000FD430000}"/>
    <cellStyle name="Normal 9 3 4 3 2 2" xfId="14383" xr:uid="{00000000-0005-0000-0000-0000FE430000}"/>
    <cellStyle name="Normal 9 3 4 3 2 3" xfId="20535" xr:uid="{00000000-0005-0000-0000-0000FF430000}"/>
    <cellStyle name="Normal 9 3 4 3 3" xfId="11317" xr:uid="{00000000-0005-0000-0000-000000440000}"/>
    <cellStyle name="Normal 9 3 4 3 4" xfId="17469" xr:uid="{00000000-0005-0000-0000-000001440000}"/>
    <cellStyle name="Normal 9 3 4 4" xfId="6655" xr:uid="{00000000-0005-0000-0000-000002440000}"/>
    <cellStyle name="Normal 9 3 4 4 2" xfId="12849" xr:uid="{00000000-0005-0000-0000-000003440000}"/>
    <cellStyle name="Normal 9 3 4 4 3" xfId="19001" xr:uid="{00000000-0005-0000-0000-000004440000}"/>
    <cellStyle name="Normal 9 3 4 5" xfId="9783" xr:uid="{00000000-0005-0000-0000-000005440000}"/>
    <cellStyle name="Normal 9 3 4 6" xfId="15935" xr:uid="{00000000-0005-0000-0000-000006440000}"/>
    <cellStyle name="Normal 9 3 5" xfId="3078" xr:uid="{00000000-0005-0000-0000-000007440000}"/>
    <cellStyle name="Normal 9 3 5 2" xfId="4249" xr:uid="{00000000-0005-0000-0000-000008440000}"/>
    <cellStyle name="Normal 9 3 5 2 2" xfId="5874" xr:uid="{00000000-0005-0000-0000-000009440000}"/>
    <cellStyle name="Normal 9 3 5 2 2 2" xfId="8960" xr:uid="{00000000-0005-0000-0000-00000A440000}"/>
    <cellStyle name="Normal 9 3 5 2 2 2 2" xfId="15153" xr:uid="{00000000-0005-0000-0000-00000B440000}"/>
    <cellStyle name="Normal 9 3 5 2 2 2 3" xfId="21305" xr:uid="{00000000-0005-0000-0000-00000C440000}"/>
    <cellStyle name="Normal 9 3 5 2 2 3" xfId="12087" xr:uid="{00000000-0005-0000-0000-00000D440000}"/>
    <cellStyle name="Normal 9 3 5 2 2 4" xfId="18239" xr:uid="{00000000-0005-0000-0000-00000E440000}"/>
    <cellStyle name="Normal 9 3 5 2 3" xfId="7425" xr:uid="{00000000-0005-0000-0000-00000F440000}"/>
    <cellStyle name="Normal 9 3 5 2 3 2" xfId="13619" xr:uid="{00000000-0005-0000-0000-000010440000}"/>
    <cellStyle name="Normal 9 3 5 2 3 3" xfId="19771" xr:uid="{00000000-0005-0000-0000-000011440000}"/>
    <cellStyle name="Normal 9 3 5 2 4" xfId="10553" xr:uid="{00000000-0005-0000-0000-000012440000}"/>
    <cellStyle name="Normal 9 3 5 2 5" xfId="16705" xr:uid="{00000000-0005-0000-0000-000013440000}"/>
    <cellStyle name="Normal 9 3 5 3" xfId="5091" xr:uid="{00000000-0005-0000-0000-000014440000}"/>
    <cellStyle name="Normal 9 3 5 3 2" xfId="8191" xr:uid="{00000000-0005-0000-0000-000015440000}"/>
    <cellStyle name="Normal 9 3 5 3 2 2" xfId="14384" xr:uid="{00000000-0005-0000-0000-000016440000}"/>
    <cellStyle name="Normal 9 3 5 3 2 3" xfId="20536" xr:uid="{00000000-0005-0000-0000-000017440000}"/>
    <cellStyle name="Normal 9 3 5 3 3" xfId="11318" xr:uid="{00000000-0005-0000-0000-000018440000}"/>
    <cellStyle name="Normal 9 3 5 3 4" xfId="17470" xr:uid="{00000000-0005-0000-0000-000019440000}"/>
    <cellStyle name="Normal 9 3 5 4" xfId="6656" xr:uid="{00000000-0005-0000-0000-00001A440000}"/>
    <cellStyle name="Normal 9 3 5 4 2" xfId="12850" xr:uid="{00000000-0005-0000-0000-00001B440000}"/>
    <cellStyle name="Normal 9 3 5 4 3" xfId="19002" xr:uid="{00000000-0005-0000-0000-00001C440000}"/>
    <cellStyle name="Normal 9 3 5 5" xfId="9784" xr:uid="{00000000-0005-0000-0000-00001D440000}"/>
    <cellStyle name="Normal 9 3 5 6" xfId="15936" xr:uid="{00000000-0005-0000-0000-00001E440000}"/>
    <cellStyle name="Normal 9 3 6" xfId="4245" xr:uid="{00000000-0005-0000-0000-00001F440000}"/>
    <cellStyle name="Normal 9 3 6 2" xfId="5870" xr:uid="{00000000-0005-0000-0000-000020440000}"/>
    <cellStyle name="Normal 9 3 6 2 2" xfId="8956" xr:uid="{00000000-0005-0000-0000-000021440000}"/>
    <cellStyle name="Normal 9 3 6 2 2 2" xfId="15149" xr:uid="{00000000-0005-0000-0000-000022440000}"/>
    <cellStyle name="Normal 9 3 6 2 2 3" xfId="21301" xr:uid="{00000000-0005-0000-0000-000023440000}"/>
    <cellStyle name="Normal 9 3 6 2 3" xfId="12083" xr:uid="{00000000-0005-0000-0000-000024440000}"/>
    <cellStyle name="Normal 9 3 6 2 4" xfId="18235" xr:uid="{00000000-0005-0000-0000-000025440000}"/>
    <cellStyle name="Normal 9 3 6 3" xfId="7421" xr:uid="{00000000-0005-0000-0000-000026440000}"/>
    <cellStyle name="Normal 9 3 6 3 2" xfId="13615" xr:uid="{00000000-0005-0000-0000-000027440000}"/>
    <cellStyle name="Normal 9 3 6 3 3" xfId="19767" xr:uid="{00000000-0005-0000-0000-000028440000}"/>
    <cellStyle name="Normal 9 3 6 4" xfId="10549" xr:uid="{00000000-0005-0000-0000-000029440000}"/>
    <cellStyle name="Normal 9 3 6 5" xfId="16701" xr:uid="{00000000-0005-0000-0000-00002A440000}"/>
    <cellStyle name="Normal 9 3 7" xfId="5087" xr:uid="{00000000-0005-0000-0000-00002B440000}"/>
    <cellStyle name="Normal 9 3 7 2" xfId="8187" xr:uid="{00000000-0005-0000-0000-00002C440000}"/>
    <cellStyle name="Normal 9 3 7 2 2" xfId="14380" xr:uid="{00000000-0005-0000-0000-00002D440000}"/>
    <cellStyle name="Normal 9 3 7 2 3" xfId="20532" xr:uid="{00000000-0005-0000-0000-00002E440000}"/>
    <cellStyle name="Normal 9 3 7 3" xfId="11314" xr:uid="{00000000-0005-0000-0000-00002F440000}"/>
    <cellStyle name="Normal 9 3 7 4" xfId="17466" xr:uid="{00000000-0005-0000-0000-000030440000}"/>
    <cellStyle name="Normal 9 3 8" xfId="6652" xr:uid="{00000000-0005-0000-0000-000031440000}"/>
    <cellStyle name="Normal 9 3 8 2" xfId="12846" xr:uid="{00000000-0005-0000-0000-000032440000}"/>
    <cellStyle name="Normal 9 3 8 3" xfId="18998" xr:uid="{00000000-0005-0000-0000-000033440000}"/>
    <cellStyle name="Normal 9 3 9" xfId="9780" xr:uid="{00000000-0005-0000-0000-000034440000}"/>
    <cellStyle name="Normal 9 4" xfId="3079" xr:uid="{00000000-0005-0000-0000-000035440000}"/>
    <cellStyle name="Normal 9 4 2" xfId="4250" xr:uid="{00000000-0005-0000-0000-000036440000}"/>
    <cellStyle name="Normal 9 4 2 2" xfId="5875" xr:uid="{00000000-0005-0000-0000-000037440000}"/>
    <cellStyle name="Normal 9 4 2 2 2" xfId="8961" xr:uid="{00000000-0005-0000-0000-000038440000}"/>
    <cellStyle name="Normal 9 4 2 2 2 2" xfId="15154" xr:uid="{00000000-0005-0000-0000-000039440000}"/>
    <cellStyle name="Normal 9 4 2 2 2 3" xfId="21306" xr:uid="{00000000-0005-0000-0000-00003A440000}"/>
    <cellStyle name="Normal 9 4 2 2 3" xfId="12088" xr:uid="{00000000-0005-0000-0000-00003B440000}"/>
    <cellStyle name="Normal 9 4 2 2 4" xfId="18240" xr:uid="{00000000-0005-0000-0000-00003C440000}"/>
    <cellStyle name="Normal 9 4 2 3" xfId="7426" xr:uid="{00000000-0005-0000-0000-00003D440000}"/>
    <cellStyle name="Normal 9 4 2 3 2" xfId="13620" xr:uid="{00000000-0005-0000-0000-00003E440000}"/>
    <cellStyle name="Normal 9 4 2 3 3" xfId="19772" xr:uid="{00000000-0005-0000-0000-00003F440000}"/>
    <cellStyle name="Normal 9 4 2 4" xfId="10554" xr:uid="{00000000-0005-0000-0000-000040440000}"/>
    <cellStyle name="Normal 9 4 2 5" xfId="16706" xr:uid="{00000000-0005-0000-0000-000041440000}"/>
    <cellStyle name="Normal 9 4 3" xfId="5092" xr:uid="{00000000-0005-0000-0000-000042440000}"/>
    <cellStyle name="Normal 9 4 3 2" xfId="8192" xr:uid="{00000000-0005-0000-0000-000043440000}"/>
    <cellStyle name="Normal 9 4 3 2 2" xfId="14385" xr:uid="{00000000-0005-0000-0000-000044440000}"/>
    <cellStyle name="Normal 9 4 3 2 3" xfId="20537" xr:uid="{00000000-0005-0000-0000-000045440000}"/>
    <cellStyle name="Normal 9 4 3 3" xfId="11319" xr:uid="{00000000-0005-0000-0000-000046440000}"/>
    <cellStyle name="Normal 9 4 3 4" xfId="17471" xr:uid="{00000000-0005-0000-0000-000047440000}"/>
    <cellStyle name="Normal 9 4 4" xfId="6657" xr:uid="{00000000-0005-0000-0000-000048440000}"/>
    <cellStyle name="Normal 9 4 4 2" xfId="12851" xr:uid="{00000000-0005-0000-0000-000049440000}"/>
    <cellStyle name="Normal 9 4 4 3" xfId="19003" xr:uid="{00000000-0005-0000-0000-00004A440000}"/>
    <cellStyle name="Normal 9 4 5" xfId="9785" xr:uid="{00000000-0005-0000-0000-00004B440000}"/>
    <cellStyle name="Normal 9 4 6" xfId="15937" xr:uid="{00000000-0005-0000-0000-00004C440000}"/>
    <cellStyle name="Normal 9 5" xfId="3080" xr:uid="{00000000-0005-0000-0000-00004D440000}"/>
    <cellStyle name="Normal 9 5 2" xfId="4251" xr:uid="{00000000-0005-0000-0000-00004E440000}"/>
    <cellStyle name="Normal 9 5 2 2" xfId="5876" xr:uid="{00000000-0005-0000-0000-00004F440000}"/>
    <cellStyle name="Normal 9 5 2 2 2" xfId="8962" xr:uid="{00000000-0005-0000-0000-000050440000}"/>
    <cellStyle name="Normal 9 5 2 2 2 2" xfId="15155" xr:uid="{00000000-0005-0000-0000-000051440000}"/>
    <cellStyle name="Normal 9 5 2 2 2 3" xfId="21307" xr:uid="{00000000-0005-0000-0000-000052440000}"/>
    <cellStyle name="Normal 9 5 2 2 3" xfId="12089" xr:uid="{00000000-0005-0000-0000-000053440000}"/>
    <cellStyle name="Normal 9 5 2 2 4" xfId="18241" xr:uid="{00000000-0005-0000-0000-000054440000}"/>
    <cellStyle name="Normal 9 5 2 3" xfId="7427" xr:uid="{00000000-0005-0000-0000-000055440000}"/>
    <cellStyle name="Normal 9 5 2 3 2" xfId="13621" xr:uid="{00000000-0005-0000-0000-000056440000}"/>
    <cellStyle name="Normal 9 5 2 3 3" xfId="19773" xr:uid="{00000000-0005-0000-0000-000057440000}"/>
    <cellStyle name="Normal 9 5 2 4" xfId="10555" xr:uid="{00000000-0005-0000-0000-000058440000}"/>
    <cellStyle name="Normal 9 5 2 5" xfId="16707" xr:uid="{00000000-0005-0000-0000-000059440000}"/>
    <cellStyle name="Normal 9 5 3" xfId="5093" xr:uid="{00000000-0005-0000-0000-00005A440000}"/>
    <cellStyle name="Normal 9 5 3 2" xfId="8193" xr:uid="{00000000-0005-0000-0000-00005B440000}"/>
    <cellStyle name="Normal 9 5 3 2 2" xfId="14386" xr:uid="{00000000-0005-0000-0000-00005C440000}"/>
    <cellStyle name="Normal 9 5 3 2 3" xfId="20538" xr:uid="{00000000-0005-0000-0000-00005D440000}"/>
    <cellStyle name="Normal 9 5 3 3" xfId="11320" xr:uid="{00000000-0005-0000-0000-00005E440000}"/>
    <cellStyle name="Normal 9 5 3 4" xfId="17472" xr:uid="{00000000-0005-0000-0000-00005F440000}"/>
    <cellStyle name="Normal 9 5 4" xfId="6658" xr:uid="{00000000-0005-0000-0000-000060440000}"/>
    <cellStyle name="Normal 9 5 4 2" xfId="12852" xr:uid="{00000000-0005-0000-0000-000061440000}"/>
    <cellStyle name="Normal 9 5 4 3" xfId="19004" xr:uid="{00000000-0005-0000-0000-000062440000}"/>
    <cellStyle name="Normal 9 5 5" xfId="9786" xr:uid="{00000000-0005-0000-0000-000063440000}"/>
    <cellStyle name="Normal 9 5 6" xfId="15938" xr:uid="{00000000-0005-0000-0000-000064440000}"/>
    <cellStyle name="Normal 9 6" xfId="3081" xr:uid="{00000000-0005-0000-0000-000065440000}"/>
    <cellStyle name="Normal 9 6 2" xfId="4252" xr:uid="{00000000-0005-0000-0000-000066440000}"/>
    <cellStyle name="Normal 9 6 2 2" xfId="5877" xr:uid="{00000000-0005-0000-0000-000067440000}"/>
    <cellStyle name="Normal 9 6 2 2 2" xfId="8963" xr:uid="{00000000-0005-0000-0000-000068440000}"/>
    <cellStyle name="Normal 9 6 2 2 2 2" xfId="15156" xr:uid="{00000000-0005-0000-0000-000069440000}"/>
    <cellStyle name="Normal 9 6 2 2 2 3" xfId="21308" xr:uid="{00000000-0005-0000-0000-00006A440000}"/>
    <cellStyle name="Normal 9 6 2 2 3" xfId="12090" xr:uid="{00000000-0005-0000-0000-00006B440000}"/>
    <cellStyle name="Normal 9 6 2 2 4" xfId="18242" xr:uid="{00000000-0005-0000-0000-00006C440000}"/>
    <cellStyle name="Normal 9 6 2 3" xfId="7428" xr:uid="{00000000-0005-0000-0000-00006D440000}"/>
    <cellStyle name="Normal 9 6 2 3 2" xfId="13622" xr:uid="{00000000-0005-0000-0000-00006E440000}"/>
    <cellStyle name="Normal 9 6 2 3 3" xfId="19774" xr:uid="{00000000-0005-0000-0000-00006F440000}"/>
    <cellStyle name="Normal 9 6 2 4" xfId="10556" xr:uid="{00000000-0005-0000-0000-000070440000}"/>
    <cellStyle name="Normal 9 6 2 5" xfId="16708" xr:uid="{00000000-0005-0000-0000-000071440000}"/>
    <cellStyle name="Normal 9 6 3" xfId="5094" xr:uid="{00000000-0005-0000-0000-000072440000}"/>
    <cellStyle name="Normal 9 6 3 2" xfId="8194" xr:uid="{00000000-0005-0000-0000-000073440000}"/>
    <cellStyle name="Normal 9 6 3 2 2" xfId="14387" xr:uid="{00000000-0005-0000-0000-000074440000}"/>
    <cellStyle name="Normal 9 6 3 2 3" xfId="20539" xr:uid="{00000000-0005-0000-0000-000075440000}"/>
    <cellStyle name="Normal 9 6 3 3" xfId="11321" xr:uid="{00000000-0005-0000-0000-000076440000}"/>
    <cellStyle name="Normal 9 6 3 4" xfId="17473" xr:uid="{00000000-0005-0000-0000-000077440000}"/>
    <cellStyle name="Normal 9 6 4" xfId="6659" xr:uid="{00000000-0005-0000-0000-000078440000}"/>
    <cellStyle name="Normal 9 6 4 2" xfId="12853" xr:uid="{00000000-0005-0000-0000-000079440000}"/>
    <cellStyle name="Normal 9 6 4 3" xfId="19005" xr:uid="{00000000-0005-0000-0000-00007A440000}"/>
    <cellStyle name="Normal 9 6 5" xfId="9787" xr:uid="{00000000-0005-0000-0000-00007B440000}"/>
    <cellStyle name="Normal 9 6 6" xfId="15939" xr:uid="{00000000-0005-0000-0000-00007C440000}"/>
    <cellStyle name="Normal 9 7" xfId="3082" xr:uid="{00000000-0005-0000-0000-00007D440000}"/>
    <cellStyle name="Normal 9 7 2" xfId="4253" xr:uid="{00000000-0005-0000-0000-00007E440000}"/>
    <cellStyle name="Normal 9 7 2 2" xfId="5878" xr:uid="{00000000-0005-0000-0000-00007F440000}"/>
    <cellStyle name="Normal 9 7 2 2 2" xfId="8964" xr:uid="{00000000-0005-0000-0000-000080440000}"/>
    <cellStyle name="Normal 9 7 2 2 2 2" xfId="15157" xr:uid="{00000000-0005-0000-0000-000081440000}"/>
    <cellStyle name="Normal 9 7 2 2 2 3" xfId="21309" xr:uid="{00000000-0005-0000-0000-000082440000}"/>
    <cellStyle name="Normal 9 7 2 2 3" xfId="12091" xr:uid="{00000000-0005-0000-0000-000083440000}"/>
    <cellStyle name="Normal 9 7 2 2 4" xfId="18243" xr:uid="{00000000-0005-0000-0000-000084440000}"/>
    <cellStyle name="Normal 9 7 2 3" xfId="7429" xr:uid="{00000000-0005-0000-0000-000085440000}"/>
    <cellStyle name="Normal 9 7 2 3 2" xfId="13623" xr:uid="{00000000-0005-0000-0000-000086440000}"/>
    <cellStyle name="Normal 9 7 2 3 3" xfId="19775" xr:uid="{00000000-0005-0000-0000-000087440000}"/>
    <cellStyle name="Normal 9 7 2 4" xfId="10557" xr:uid="{00000000-0005-0000-0000-000088440000}"/>
    <cellStyle name="Normal 9 7 2 5" xfId="16709" xr:uid="{00000000-0005-0000-0000-000089440000}"/>
    <cellStyle name="Normal 9 7 3" xfId="5095" xr:uid="{00000000-0005-0000-0000-00008A440000}"/>
    <cellStyle name="Normal 9 7 3 2" xfId="8195" xr:uid="{00000000-0005-0000-0000-00008B440000}"/>
    <cellStyle name="Normal 9 7 3 2 2" xfId="14388" xr:uid="{00000000-0005-0000-0000-00008C440000}"/>
    <cellStyle name="Normal 9 7 3 2 3" xfId="20540" xr:uid="{00000000-0005-0000-0000-00008D440000}"/>
    <cellStyle name="Normal 9 7 3 3" xfId="11322" xr:uid="{00000000-0005-0000-0000-00008E440000}"/>
    <cellStyle name="Normal 9 7 3 4" xfId="17474" xr:uid="{00000000-0005-0000-0000-00008F440000}"/>
    <cellStyle name="Normal 9 7 4" xfId="6660" xr:uid="{00000000-0005-0000-0000-000090440000}"/>
    <cellStyle name="Normal 9 7 4 2" xfId="12854" xr:uid="{00000000-0005-0000-0000-000091440000}"/>
    <cellStyle name="Normal 9 7 4 3" xfId="19006" xr:uid="{00000000-0005-0000-0000-000092440000}"/>
    <cellStyle name="Normal 9 7 5" xfId="9788" xr:uid="{00000000-0005-0000-0000-000093440000}"/>
    <cellStyle name="Normal 9 7 6" xfId="15940" xr:uid="{00000000-0005-0000-0000-000094440000}"/>
    <cellStyle name="Normal 9 8" xfId="3083" xr:uid="{00000000-0005-0000-0000-000095440000}"/>
    <cellStyle name="Normal 9 8 2" xfId="4254" xr:uid="{00000000-0005-0000-0000-000096440000}"/>
    <cellStyle name="Normal 9 8 2 2" xfId="5879" xr:uid="{00000000-0005-0000-0000-000097440000}"/>
    <cellStyle name="Normal 9 8 2 2 2" xfId="8965" xr:uid="{00000000-0005-0000-0000-000098440000}"/>
    <cellStyle name="Normal 9 8 2 2 2 2" xfId="15158" xr:uid="{00000000-0005-0000-0000-000099440000}"/>
    <cellStyle name="Normal 9 8 2 2 2 3" xfId="21310" xr:uid="{00000000-0005-0000-0000-00009A440000}"/>
    <cellStyle name="Normal 9 8 2 2 3" xfId="12092" xr:uid="{00000000-0005-0000-0000-00009B440000}"/>
    <cellStyle name="Normal 9 8 2 2 4" xfId="18244" xr:uid="{00000000-0005-0000-0000-00009C440000}"/>
    <cellStyle name="Normal 9 8 2 3" xfId="7430" xr:uid="{00000000-0005-0000-0000-00009D440000}"/>
    <cellStyle name="Normal 9 8 2 3 2" xfId="13624" xr:uid="{00000000-0005-0000-0000-00009E440000}"/>
    <cellStyle name="Normal 9 8 2 3 3" xfId="19776" xr:uid="{00000000-0005-0000-0000-00009F440000}"/>
    <cellStyle name="Normal 9 8 2 4" xfId="10558" xr:uid="{00000000-0005-0000-0000-0000A0440000}"/>
    <cellStyle name="Normal 9 8 2 5" xfId="16710" xr:uid="{00000000-0005-0000-0000-0000A1440000}"/>
    <cellStyle name="Normal 9 8 3" xfId="5096" xr:uid="{00000000-0005-0000-0000-0000A2440000}"/>
    <cellStyle name="Normal 9 8 3 2" xfId="8196" xr:uid="{00000000-0005-0000-0000-0000A3440000}"/>
    <cellStyle name="Normal 9 8 3 2 2" xfId="14389" xr:uid="{00000000-0005-0000-0000-0000A4440000}"/>
    <cellStyle name="Normal 9 8 3 2 3" xfId="20541" xr:uid="{00000000-0005-0000-0000-0000A5440000}"/>
    <cellStyle name="Normal 9 8 3 3" xfId="11323" xr:uid="{00000000-0005-0000-0000-0000A6440000}"/>
    <cellStyle name="Normal 9 8 3 4" xfId="17475" xr:uid="{00000000-0005-0000-0000-0000A7440000}"/>
    <cellStyle name="Normal 9 8 4" xfId="6661" xr:uid="{00000000-0005-0000-0000-0000A8440000}"/>
    <cellStyle name="Normal 9 8 4 2" xfId="12855" xr:uid="{00000000-0005-0000-0000-0000A9440000}"/>
    <cellStyle name="Normal 9 8 4 3" xfId="19007" xr:uid="{00000000-0005-0000-0000-0000AA440000}"/>
    <cellStyle name="Normal 9 8 5" xfId="9789" xr:uid="{00000000-0005-0000-0000-0000AB440000}"/>
    <cellStyle name="Normal 9 8 6" xfId="15941" xr:uid="{00000000-0005-0000-0000-0000AC440000}"/>
    <cellStyle name="Normal 9 9" xfId="3084" xr:uid="{00000000-0005-0000-0000-0000AD440000}"/>
    <cellStyle name="Normal 9 9 2" xfId="4255" xr:uid="{00000000-0005-0000-0000-0000AE440000}"/>
    <cellStyle name="Normal 9 9 2 2" xfId="5880" xr:uid="{00000000-0005-0000-0000-0000AF440000}"/>
    <cellStyle name="Normal 9 9 2 2 2" xfId="8966" xr:uid="{00000000-0005-0000-0000-0000B0440000}"/>
    <cellStyle name="Normal 9 9 2 2 2 2" xfId="15159" xr:uid="{00000000-0005-0000-0000-0000B1440000}"/>
    <cellStyle name="Normal 9 9 2 2 2 3" xfId="21311" xr:uid="{00000000-0005-0000-0000-0000B2440000}"/>
    <cellStyle name="Normal 9 9 2 2 3" xfId="12093" xr:uid="{00000000-0005-0000-0000-0000B3440000}"/>
    <cellStyle name="Normal 9 9 2 2 4" xfId="18245" xr:uid="{00000000-0005-0000-0000-0000B4440000}"/>
    <cellStyle name="Normal 9 9 2 3" xfId="7431" xr:uid="{00000000-0005-0000-0000-0000B5440000}"/>
    <cellStyle name="Normal 9 9 2 3 2" xfId="13625" xr:uid="{00000000-0005-0000-0000-0000B6440000}"/>
    <cellStyle name="Normal 9 9 2 3 3" xfId="19777" xr:uid="{00000000-0005-0000-0000-0000B7440000}"/>
    <cellStyle name="Normal 9 9 2 4" xfId="10559" xr:uid="{00000000-0005-0000-0000-0000B8440000}"/>
    <cellStyle name="Normal 9 9 2 5" xfId="16711" xr:uid="{00000000-0005-0000-0000-0000B9440000}"/>
    <cellStyle name="Normal 9 9 3" xfId="5097" xr:uid="{00000000-0005-0000-0000-0000BA440000}"/>
    <cellStyle name="Normal 9 9 3 2" xfId="8197" xr:uid="{00000000-0005-0000-0000-0000BB440000}"/>
    <cellStyle name="Normal 9 9 3 2 2" xfId="14390" xr:uid="{00000000-0005-0000-0000-0000BC440000}"/>
    <cellStyle name="Normal 9 9 3 2 3" xfId="20542" xr:uid="{00000000-0005-0000-0000-0000BD440000}"/>
    <cellStyle name="Normal 9 9 3 3" xfId="11324" xr:uid="{00000000-0005-0000-0000-0000BE440000}"/>
    <cellStyle name="Normal 9 9 3 4" xfId="17476" xr:uid="{00000000-0005-0000-0000-0000BF440000}"/>
    <cellStyle name="Normal 9 9 4" xfId="6662" xr:uid="{00000000-0005-0000-0000-0000C0440000}"/>
    <cellStyle name="Normal 9 9 4 2" xfId="12856" xr:uid="{00000000-0005-0000-0000-0000C1440000}"/>
    <cellStyle name="Normal 9 9 4 3" xfId="19008" xr:uid="{00000000-0005-0000-0000-0000C2440000}"/>
    <cellStyle name="Normal 9 9 5" xfId="9790" xr:uid="{00000000-0005-0000-0000-0000C3440000}"/>
    <cellStyle name="Normal 9 9 6" xfId="15942" xr:uid="{00000000-0005-0000-0000-0000C4440000}"/>
    <cellStyle name="Normal_2006 Sch 25 Data" xfId="21507" xr:uid="{00000000-0005-0000-0000-0000C5440000}"/>
    <cellStyle name="Note 2" xfId="3085" xr:uid="{00000000-0005-0000-0000-0000C6440000}"/>
    <cellStyle name="Note 2 10" xfId="21747" xr:uid="{00000000-0005-0000-0000-0000C7440000}"/>
    <cellStyle name="Note 2 11" xfId="21748" xr:uid="{00000000-0005-0000-0000-0000C8440000}"/>
    <cellStyle name="Note 2 12" xfId="21749" xr:uid="{00000000-0005-0000-0000-0000C9440000}"/>
    <cellStyle name="Note 2 13" xfId="21750" xr:uid="{00000000-0005-0000-0000-0000CA440000}"/>
    <cellStyle name="Note 2 14" xfId="21751" xr:uid="{00000000-0005-0000-0000-0000CB440000}"/>
    <cellStyle name="Note 2 15" xfId="21752" xr:uid="{00000000-0005-0000-0000-0000CC440000}"/>
    <cellStyle name="Note 2 2" xfId="4256" xr:uid="{00000000-0005-0000-0000-0000CD440000}"/>
    <cellStyle name="Note 2 2 2" xfId="5881" xr:uid="{00000000-0005-0000-0000-0000CE440000}"/>
    <cellStyle name="Note 2 2 2 2" xfId="8967" xr:uid="{00000000-0005-0000-0000-0000CF440000}"/>
    <cellStyle name="Note 2 2 2 2 2" xfId="15160" xr:uid="{00000000-0005-0000-0000-0000D0440000}"/>
    <cellStyle name="Note 2 2 2 2 3" xfId="21312" xr:uid="{00000000-0005-0000-0000-0000D1440000}"/>
    <cellStyle name="Note 2 2 2 3" xfId="12094" xr:uid="{00000000-0005-0000-0000-0000D2440000}"/>
    <cellStyle name="Note 2 2 2 4" xfId="18246" xr:uid="{00000000-0005-0000-0000-0000D3440000}"/>
    <cellStyle name="Note 2 2 3" xfId="7432" xr:uid="{00000000-0005-0000-0000-0000D4440000}"/>
    <cellStyle name="Note 2 2 3 2" xfId="13626" xr:uid="{00000000-0005-0000-0000-0000D5440000}"/>
    <cellStyle name="Note 2 2 3 3" xfId="19778" xr:uid="{00000000-0005-0000-0000-0000D6440000}"/>
    <cellStyle name="Note 2 2 4" xfId="10560" xr:uid="{00000000-0005-0000-0000-0000D7440000}"/>
    <cellStyle name="Note 2 2 5" xfId="16712" xr:uid="{00000000-0005-0000-0000-0000D8440000}"/>
    <cellStyle name="Note 2 3" xfId="5098" xr:uid="{00000000-0005-0000-0000-0000D9440000}"/>
    <cellStyle name="Note 2 3 2" xfId="8198" xr:uid="{00000000-0005-0000-0000-0000DA440000}"/>
    <cellStyle name="Note 2 3 2 2" xfId="14391" xr:uid="{00000000-0005-0000-0000-0000DB440000}"/>
    <cellStyle name="Note 2 3 2 3" xfId="20543" xr:uid="{00000000-0005-0000-0000-0000DC440000}"/>
    <cellStyle name="Note 2 3 3" xfId="11325" xr:uid="{00000000-0005-0000-0000-0000DD440000}"/>
    <cellStyle name="Note 2 3 4" xfId="17477" xr:uid="{00000000-0005-0000-0000-0000DE440000}"/>
    <cellStyle name="Note 2 4" xfId="6663" xr:uid="{00000000-0005-0000-0000-0000DF440000}"/>
    <cellStyle name="Note 2 4 2" xfId="12857" xr:uid="{00000000-0005-0000-0000-0000E0440000}"/>
    <cellStyle name="Note 2 4 3" xfId="19009" xr:uid="{00000000-0005-0000-0000-0000E1440000}"/>
    <cellStyle name="Note 2 5" xfId="9791" xr:uid="{00000000-0005-0000-0000-0000E2440000}"/>
    <cellStyle name="Note 2 6" xfId="15943" xr:uid="{00000000-0005-0000-0000-0000E3440000}"/>
    <cellStyle name="Note 2 7" xfId="21753" xr:uid="{00000000-0005-0000-0000-0000E4440000}"/>
    <cellStyle name="Note 2 8" xfId="21754" xr:uid="{00000000-0005-0000-0000-0000E5440000}"/>
    <cellStyle name="Note 2 9" xfId="21755" xr:uid="{00000000-0005-0000-0000-0000E6440000}"/>
    <cellStyle name="Note 3" xfId="3086" xr:uid="{00000000-0005-0000-0000-0000E7440000}"/>
    <cellStyle name="Note 3 2" xfId="4257" xr:uid="{00000000-0005-0000-0000-0000E8440000}"/>
    <cellStyle name="Note 3 2 2" xfId="5882" xr:uid="{00000000-0005-0000-0000-0000E9440000}"/>
    <cellStyle name="Note 3 2 2 2" xfId="8968" xr:uid="{00000000-0005-0000-0000-0000EA440000}"/>
    <cellStyle name="Note 3 2 2 2 2" xfId="15161" xr:uid="{00000000-0005-0000-0000-0000EB440000}"/>
    <cellStyle name="Note 3 2 2 2 3" xfId="21313" xr:uid="{00000000-0005-0000-0000-0000EC440000}"/>
    <cellStyle name="Note 3 2 2 3" xfId="12095" xr:uid="{00000000-0005-0000-0000-0000ED440000}"/>
    <cellStyle name="Note 3 2 2 4" xfId="18247" xr:uid="{00000000-0005-0000-0000-0000EE440000}"/>
    <cellStyle name="Note 3 2 3" xfId="7433" xr:uid="{00000000-0005-0000-0000-0000EF440000}"/>
    <cellStyle name="Note 3 2 3 2" xfId="13627" xr:uid="{00000000-0005-0000-0000-0000F0440000}"/>
    <cellStyle name="Note 3 2 3 3" xfId="19779" xr:uid="{00000000-0005-0000-0000-0000F1440000}"/>
    <cellStyle name="Note 3 2 4" xfId="10561" xr:uid="{00000000-0005-0000-0000-0000F2440000}"/>
    <cellStyle name="Note 3 2 5" xfId="16713" xr:uid="{00000000-0005-0000-0000-0000F3440000}"/>
    <cellStyle name="Note 3 3" xfId="5099" xr:uid="{00000000-0005-0000-0000-0000F4440000}"/>
    <cellStyle name="Note 3 3 2" xfId="8199" xr:uid="{00000000-0005-0000-0000-0000F5440000}"/>
    <cellStyle name="Note 3 3 2 2" xfId="14392" xr:uid="{00000000-0005-0000-0000-0000F6440000}"/>
    <cellStyle name="Note 3 3 2 3" xfId="20544" xr:uid="{00000000-0005-0000-0000-0000F7440000}"/>
    <cellStyle name="Note 3 3 3" xfId="11326" xr:uid="{00000000-0005-0000-0000-0000F8440000}"/>
    <cellStyle name="Note 3 3 4" xfId="17478" xr:uid="{00000000-0005-0000-0000-0000F9440000}"/>
    <cellStyle name="Note 3 4" xfId="6664" xr:uid="{00000000-0005-0000-0000-0000FA440000}"/>
    <cellStyle name="Note 3 4 2" xfId="12858" xr:uid="{00000000-0005-0000-0000-0000FB440000}"/>
    <cellStyle name="Note 3 4 3" xfId="19010" xr:uid="{00000000-0005-0000-0000-0000FC440000}"/>
    <cellStyle name="Note 3 5" xfId="9792" xr:uid="{00000000-0005-0000-0000-0000FD440000}"/>
    <cellStyle name="Note 3 6" xfId="15944" xr:uid="{00000000-0005-0000-0000-0000FE440000}"/>
    <cellStyle name="Note 4" xfId="3087" xr:uid="{00000000-0005-0000-0000-0000FF440000}"/>
    <cellStyle name="Note 4 2" xfId="4258" xr:uid="{00000000-0005-0000-0000-000000450000}"/>
    <cellStyle name="Note 4 2 2" xfId="5883" xr:uid="{00000000-0005-0000-0000-000001450000}"/>
    <cellStyle name="Note 4 2 2 2" xfId="8969" xr:uid="{00000000-0005-0000-0000-000002450000}"/>
    <cellStyle name="Note 4 2 2 2 2" xfId="15162" xr:uid="{00000000-0005-0000-0000-000003450000}"/>
    <cellStyle name="Note 4 2 2 2 3" xfId="21314" xr:uid="{00000000-0005-0000-0000-000004450000}"/>
    <cellStyle name="Note 4 2 2 3" xfId="12096" xr:uid="{00000000-0005-0000-0000-000005450000}"/>
    <cellStyle name="Note 4 2 2 4" xfId="18248" xr:uid="{00000000-0005-0000-0000-000006450000}"/>
    <cellStyle name="Note 4 2 3" xfId="7434" xr:uid="{00000000-0005-0000-0000-000007450000}"/>
    <cellStyle name="Note 4 2 3 2" xfId="13628" xr:uid="{00000000-0005-0000-0000-000008450000}"/>
    <cellStyle name="Note 4 2 3 3" xfId="19780" xr:uid="{00000000-0005-0000-0000-000009450000}"/>
    <cellStyle name="Note 4 2 4" xfId="10562" xr:uid="{00000000-0005-0000-0000-00000A450000}"/>
    <cellStyle name="Note 4 2 5" xfId="16714" xr:uid="{00000000-0005-0000-0000-00000B450000}"/>
    <cellStyle name="Note 4 3" xfId="5100" xr:uid="{00000000-0005-0000-0000-00000C450000}"/>
    <cellStyle name="Note 4 3 2" xfId="8200" xr:uid="{00000000-0005-0000-0000-00000D450000}"/>
    <cellStyle name="Note 4 3 2 2" xfId="14393" xr:uid="{00000000-0005-0000-0000-00000E450000}"/>
    <cellStyle name="Note 4 3 2 3" xfId="20545" xr:uid="{00000000-0005-0000-0000-00000F450000}"/>
    <cellStyle name="Note 4 3 3" xfId="11327" xr:uid="{00000000-0005-0000-0000-000010450000}"/>
    <cellStyle name="Note 4 3 4" xfId="17479" xr:uid="{00000000-0005-0000-0000-000011450000}"/>
    <cellStyle name="Note 4 4" xfId="6665" xr:uid="{00000000-0005-0000-0000-000012450000}"/>
    <cellStyle name="Note 4 4 2" xfId="12859" xr:uid="{00000000-0005-0000-0000-000013450000}"/>
    <cellStyle name="Note 4 4 3" xfId="19011" xr:uid="{00000000-0005-0000-0000-000014450000}"/>
    <cellStyle name="Note 4 5" xfId="9793" xr:uid="{00000000-0005-0000-0000-000015450000}"/>
    <cellStyle name="Note 4 6" xfId="15945" xr:uid="{00000000-0005-0000-0000-000016450000}"/>
    <cellStyle name="Note 5" xfId="3088" xr:uid="{00000000-0005-0000-0000-000017450000}"/>
    <cellStyle name="Note 6" xfId="3089" xr:uid="{00000000-0005-0000-0000-000018450000}"/>
    <cellStyle name="Note 6 2" xfId="4467" xr:uid="{00000000-0005-0000-0000-000019450000}"/>
    <cellStyle name="Note 6 2 2" xfId="5180" xr:uid="{00000000-0005-0000-0000-00001A450000}"/>
    <cellStyle name="Note 6 3" xfId="4456" xr:uid="{00000000-0005-0000-0000-00001B450000}"/>
    <cellStyle name="Note 6 3 2" xfId="5146" xr:uid="{00000000-0005-0000-0000-00001C450000}"/>
    <cellStyle name="Note 6 4" xfId="4451" xr:uid="{00000000-0005-0000-0000-00001D450000}"/>
    <cellStyle name="Note 6 4 2" xfId="5136" xr:uid="{00000000-0005-0000-0000-00001E450000}"/>
    <cellStyle name="Note 6 5" xfId="4429" xr:uid="{00000000-0005-0000-0000-00001F450000}"/>
    <cellStyle name="Note 6 5 2" xfId="5255" xr:uid="{00000000-0005-0000-0000-000020450000}"/>
    <cellStyle name="Note 6 6" xfId="4635" xr:uid="{00000000-0005-0000-0000-000021450000}"/>
    <cellStyle name="Note 7" xfId="3090" xr:uid="{00000000-0005-0000-0000-000022450000}"/>
    <cellStyle name="Note 7 2" xfId="4259" xr:uid="{00000000-0005-0000-0000-000023450000}"/>
    <cellStyle name="Note 7 2 2" xfId="5884" xr:uid="{00000000-0005-0000-0000-000024450000}"/>
    <cellStyle name="Note 7 2 2 2" xfId="8970" xr:uid="{00000000-0005-0000-0000-000025450000}"/>
    <cellStyle name="Note 7 2 2 2 2" xfId="15163" xr:uid="{00000000-0005-0000-0000-000026450000}"/>
    <cellStyle name="Note 7 2 2 2 3" xfId="21315" xr:uid="{00000000-0005-0000-0000-000027450000}"/>
    <cellStyle name="Note 7 2 2 3" xfId="12097" xr:uid="{00000000-0005-0000-0000-000028450000}"/>
    <cellStyle name="Note 7 2 2 4" xfId="18249" xr:uid="{00000000-0005-0000-0000-000029450000}"/>
    <cellStyle name="Note 7 2 3" xfId="7435" xr:uid="{00000000-0005-0000-0000-00002A450000}"/>
    <cellStyle name="Note 7 2 3 2" xfId="13629" xr:uid="{00000000-0005-0000-0000-00002B450000}"/>
    <cellStyle name="Note 7 2 3 3" xfId="19781" xr:uid="{00000000-0005-0000-0000-00002C450000}"/>
    <cellStyle name="Note 7 2 4" xfId="10563" xr:uid="{00000000-0005-0000-0000-00002D450000}"/>
    <cellStyle name="Note 7 2 5" xfId="16715" xr:uid="{00000000-0005-0000-0000-00002E450000}"/>
    <cellStyle name="Note 7 3" xfId="5101" xr:uid="{00000000-0005-0000-0000-00002F450000}"/>
    <cellStyle name="Note 7 3 2" xfId="8201" xr:uid="{00000000-0005-0000-0000-000030450000}"/>
    <cellStyle name="Note 7 3 2 2" xfId="14394" xr:uid="{00000000-0005-0000-0000-000031450000}"/>
    <cellStyle name="Note 7 3 2 3" xfId="20546" xr:uid="{00000000-0005-0000-0000-000032450000}"/>
    <cellStyle name="Note 7 3 3" xfId="11328" xr:uid="{00000000-0005-0000-0000-000033450000}"/>
    <cellStyle name="Note 7 3 4" xfId="17480" xr:uid="{00000000-0005-0000-0000-000034450000}"/>
    <cellStyle name="Note 7 4" xfId="6666" xr:uid="{00000000-0005-0000-0000-000035450000}"/>
    <cellStyle name="Note 7 4 2" xfId="12860" xr:uid="{00000000-0005-0000-0000-000036450000}"/>
    <cellStyle name="Note 7 4 3" xfId="19012" xr:uid="{00000000-0005-0000-0000-000037450000}"/>
    <cellStyle name="Note 7 5" xfId="9794" xr:uid="{00000000-0005-0000-0000-000038450000}"/>
    <cellStyle name="Note 7 6" xfId="15946" xr:uid="{00000000-0005-0000-0000-000039450000}"/>
    <cellStyle name="Output 2" xfId="3091" xr:uid="{00000000-0005-0000-0000-00003A450000}"/>
    <cellStyle name="Output 3" xfId="3092" xr:uid="{00000000-0005-0000-0000-00003B450000}"/>
    <cellStyle name="Output 4" xfId="3093" xr:uid="{00000000-0005-0000-0000-00003C450000}"/>
    <cellStyle name="Output 5" xfId="3094" xr:uid="{00000000-0005-0000-0000-00003D450000}"/>
    <cellStyle name="Output 6" xfId="3095" xr:uid="{00000000-0005-0000-0000-00003E450000}"/>
    <cellStyle name="Output 6 2" xfId="4468" xr:uid="{00000000-0005-0000-0000-00003F450000}"/>
    <cellStyle name="Output 6 2 2" xfId="6043" xr:uid="{00000000-0005-0000-0000-000040450000}"/>
    <cellStyle name="Output 6 3" xfId="4457" xr:uid="{00000000-0005-0000-0000-000041450000}"/>
    <cellStyle name="Output 6 3 2" xfId="6046" xr:uid="{00000000-0005-0000-0000-000042450000}"/>
    <cellStyle name="Output 6 4" xfId="4420" xr:uid="{00000000-0005-0000-0000-000043450000}"/>
    <cellStyle name="Output 6 4 2" xfId="6050" xr:uid="{00000000-0005-0000-0000-000044450000}"/>
    <cellStyle name="Output 6 5" xfId="4471" xr:uid="{00000000-0005-0000-0000-000045450000}"/>
    <cellStyle name="Output 6 5 2" xfId="6042" xr:uid="{00000000-0005-0000-0000-000046450000}"/>
    <cellStyle name="Output 6 6" xfId="4636" xr:uid="{00000000-0005-0000-0000-000047450000}"/>
    <cellStyle name="Output Amounts" xfId="141" xr:uid="{00000000-0005-0000-0000-000048450000}"/>
    <cellStyle name="Output Column Headings" xfId="67" xr:uid="{00000000-0005-0000-0000-000049450000}"/>
    <cellStyle name="Output highlight" xfId="3096" xr:uid="{00000000-0005-0000-0000-00004A450000}"/>
    <cellStyle name="Output highlight 2" xfId="3097" xr:uid="{00000000-0005-0000-0000-00004B450000}"/>
    <cellStyle name="Output Line Items" xfId="68" xr:uid="{00000000-0005-0000-0000-00004C450000}"/>
    <cellStyle name="Output Report Heading" xfId="66" xr:uid="{00000000-0005-0000-0000-00004D450000}"/>
    <cellStyle name="Output Report Title" xfId="65" xr:uid="{00000000-0005-0000-0000-00004E450000}"/>
    <cellStyle name="Percent" xfId="2" builtinId="5"/>
    <cellStyle name="Percent %" xfId="3098" xr:uid="{00000000-0005-0000-0000-000050450000}"/>
    <cellStyle name="Percent % Long Underline" xfId="3099" xr:uid="{00000000-0005-0000-0000-000051450000}"/>
    <cellStyle name="Percent 0.0%" xfId="3100" xr:uid="{00000000-0005-0000-0000-000052450000}"/>
    <cellStyle name="Percent 0.0% Long Underline" xfId="3101" xr:uid="{00000000-0005-0000-0000-000053450000}"/>
    <cellStyle name="Percent 0.00%" xfId="3102" xr:uid="{00000000-0005-0000-0000-000054450000}"/>
    <cellStyle name="Percent 0.00% Long Underline" xfId="3103" xr:uid="{00000000-0005-0000-0000-000055450000}"/>
    <cellStyle name="Percent 0.000%" xfId="3104" xr:uid="{00000000-0005-0000-0000-000056450000}"/>
    <cellStyle name="Percent 0.000% Long Underline" xfId="3105" xr:uid="{00000000-0005-0000-0000-000057450000}"/>
    <cellStyle name="Percent 0.0000%" xfId="3106" xr:uid="{00000000-0005-0000-0000-000058450000}"/>
    <cellStyle name="Percent 0.0000% Long Underline" xfId="3107" xr:uid="{00000000-0005-0000-0000-000059450000}"/>
    <cellStyle name="Percent 10" xfId="3108" xr:uid="{00000000-0005-0000-0000-00005A450000}"/>
    <cellStyle name="Percent 10 2" xfId="3109" xr:uid="{00000000-0005-0000-0000-00005B450000}"/>
    <cellStyle name="Percent 10 2 2" xfId="3110" xr:uid="{00000000-0005-0000-0000-00005C450000}"/>
    <cellStyle name="Percent 10 2 3" xfId="3111" xr:uid="{00000000-0005-0000-0000-00005D450000}"/>
    <cellStyle name="Percent 10 3" xfId="9179" xr:uid="{00000000-0005-0000-0000-00005E450000}"/>
    <cellStyle name="Percent 100" xfId="3112" xr:uid="{00000000-0005-0000-0000-00005F450000}"/>
    <cellStyle name="Percent 101" xfId="3113" xr:uid="{00000000-0005-0000-0000-000060450000}"/>
    <cellStyle name="Percent 102" xfId="3114" xr:uid="{00000000-0005-0000-0000-000061450000}"/>
    <cellStyle name="Percent 103" xfId="3115" xr:uid="{00000000-0005-0000-0000-000062450000}"/>
    <cellStyle name="Percent 104" xfId="3116" xr:uid="{00000000-0005-0000-0000-000063450000}"/>
    <cellStyle name="Percent 105" xfId="3117" xr:uid="{00000000-0005-0000-0000-000064450000}"/>
    <cellStyle name="Percent 106" xfId="3118" xr:uid="{00000000-0005-0000-0000-000065450000}"/>
    <cellStyle name="Percent 107" xfId="3119" xr:uid="{00000000-0005-0000-0000-000066450000}"/>
    <cellStyle name="Percent 108" xfId="3120" xr:uid="{00000000-0005-0000-0000-000067450000}"/>
    <cellStyle name="Percent 109" xfId="3121" xr:uid="{00000000-0005-0000-0000-000068450000}"/>
    <cellStyle name="Percent 11" xfId="3122" xr:uid="{00000000-0005-0000-0000-000069450000}"/>
    <cellStyle name="Percent 11 2" xfId="3123" xr:uid="{00000000-0005-0000-0000-00006A450000}"/>
    <cellStyle name="Percent 11 2 2" xfId="3124" xr:uid="{00000000-0005-0000-0000-00006B450000}"/>
    <cellStyle name="Percent 11 2 3" xfId="3125" xr:uid="{00000000-0005-0000-0000-00006C450000}"/>
    <cellStyle name="Percent 110" xfId="3126" xr:uid="{00000000-0005-0000-0000-00006D450000}"/>
    <cellStyle name="Percent 111" xfId="3127" xr:uid="{00000000-0005-0000-0000-00006E450000}"/>
    <cellStyle name="Percent 112" xfId="3128" xr:uid="{00000000-0005-0000-0000-00006F450000}"/>
    <cellStyle name="Percent 113" xfId="3129" xr:uid="{00000000-0005-0000-0000-000070450000}"/>
    <cellStyle name="Percent 114" xfId="3130" xr:uid="{00000000-0005-0000-0000-000071450000}"/>
    <cellStyle name="Percent 115" xfId="3131" xr:uid="{00000000-0005-0000-0000-000072450000}"/>
    <cellStyle name="Percent 116" xfId="3132" xr:uid="{00000000-0005-0000-0000-000073450000}"/>
    <cellStyle name="Percent 117" xfId="3133" xr:uid="{00000000-0005-0000-0000-000074450000}"/>
    <cellStyle name="Percent 118" xfId="3134" xr:uid="{00000000-0005-0000-0000-000075450000}"/>
    <cellStyle name="Percent 119" xfId="3135" xr:uid="{00000000-0005-0000-0000-000076450000}"/>
    <cellStyle name="Percent 12" xfId="3136" xr:uid="{00000000-0005-0000-0000-000077450000}"/>
    <cellStyle name="Percent 12 2" xfId="3137" xr:uid="{00000000-0005-0000-0000-000078450000}"/>
    <cellStyle name="Percent 12 2 2" xfId="3138" xr:uid="{00000000-0005-0000-0000-000079450000}"/>
    <cellStyle name="Percent 12 2 3" xfId="3139" xr:uid="{00000000-0005-0000-0000-00007A450000}"/>
    <cellStyle name="Percent 120" xfId="3140" xr:uid="{00000000-0005-0000-0000-00007B450000}"/>
    <cellStyle name="Percent 120 2" xfId="4260" xr:uid="{00000000-0005-0000-0000-00007C450000}"/>
    <cellStyle name="Percent 120 2 2" xfId="5885" xr:uid="{00000000-0005-0000-0000-00007D450000}"/>
    <cellStyle name="Percent 120 2 2 2" xfId="8971" xr:uid="{00000000-0005-0000-0000-00007E450000}"/>
    <cellStyle name="Percent 120 2 2 2 2" xfId="15164" xr:uid="{00000000-0005-0000-0000-00007F450000}"/>
    <cellStyle name="Percent 120 2 2 2 3" xfId="21316" xr:uid="{00000000-0005-0000-0000-000080450000}"/>
    <cellStyle name="Percent 120 2 2 3" xfId="12098" xr:uid="{00000000-0005-0000-0000-000081450000}"/>
    <cellStyle name="Percent 120 2 2 4" xfId="18250" xr:uid="{00000000-0005-0000-0000-000082450000}"/>
    <cellStyle name="Percent 120 2 3" xfId="7436" xr:uid="{00000000-0005-0000-0000-000083450000}"/>
    <cellStyle name="Percent 120 2 3 2" xfId="13630" xr:uid="{00000000-0005-0000-0000-000084450000}"/>
    <cellStyle name="Percent 120 2 3 3" xfId="19782" xr:uid="{00000000-0005-0000-0000-000085450000}"/>
    <cellStyle name="Percent 120 2 4" xfId="10564" xr:uid="{00000000-0005-0000-0000-000086450000}"/>
    <cellStyle name="Percent 120 2 5" xfId="16716" xr:uid="{00000000-0005-0000-0000-000087450000}"/>
    <cellStyle name="Percent 120 3" xfId="5102" xr:uid="{00000000-0005-0000-0000-000088450000}"/>
    <cellStyle name="Percent 120 3 2" xfId="8202" xr:uid="{00000000-0005-0000-0000-000089450000}"/>
    <cellStyle name="Percent 120 3 2 2" xfId="14395" xr:uid="{00000000-0005-0000-0000-00008A450000}"/>
    <cellStyle name="Percent 120 3 2 3" xfId="20547" xr:uid="{00000000-0005-0000-0000-00008B450000}"/>
    <cellStyle name="Percent 120 3 3" xfId="11329" xr:uid="{00000000-0005-0000-0000-00008C450000}"/>
    <cellStyle name="Percent 120 3 4" xfId="17481" xr:uid="{00000000-0005-0000-0000-00008D450000}"/>
    <cellStyle name="Percent 120 4" xfId="6667" xr:uid="{00000000-0005-0000-0000-00008E450000}"/>
    <cellStyle name="Percent 120 4 2" xfId="12861" xr:uid="{00000000-0005-0000-0000-00008F450000}"/>
    <cellStyle name="Percent 120 4 3" xfId="19013" xr:uid="{00000000-0005-0000-0000-000090450000}"/>
    <cellStyle name="Percent 120 5" xfId="9795" xr:uid="{00000000-0005-0000-0000-000091450000}"/>
    <cellStyle name="Percent 120 6" xfId="15947" xr:uid="{00000000-0005-0000-0000-000092450000}"/>
    <cellStyle name="Percent 121" xfId="3141" xr:uid="{00000000-0005-0000-0000-000093450000}"/>
    <cellStyle name="Percent 121 2" xfId="4261" xr:uid="{00000000-0005-0000-0000-000094450000}"/>
    <cellStyle name="Percent 121 2 2" xfId="5886" xr:uid="{00000000-0005-0000-0000-000095450000}"/>
    <cellStyle name="Percent 121 2 2 2" xfId="8972" xr:uid="{00000000-0005-0000-0000-000096450000}"/>
    <cellStyle name="Percent 121 2 2 2 2" xfId="15165" xr:uid="{00000000-0005-0000-0000-000097450000}"/>
    <cellStyle name="Percent 121 2 2 2 3" xfId="21317" xr:uid="{00000000-0005-0000-0000-000098450000}"/>
    <cellStyle name="Percent 121 2 2 3" xfId="12099" xr:uid="{00000000-0005-0000-0000-000099450000}"/>
    <cellStyle name="Percent 121 2 2 4" xfId="18251" xr:uid="{00000000-0005-0000-0000-00009A450000}"/>
    <cellStyle name="Percent 121 2 3" xfId="7437" xr:uid="{00000000-0005-0000-0000-00009B450000}"/>
    <cellStyle name="Percent 121 2 3 2" xfId="13631" xr:uid="{00000000-0005-0000-0000-00009C450000}"/>
    <cellStyle name="Percent 121 2 3 3" xfId="19783" xr:uid="{00000000-0005-0000-0000-00009D450000}"/>
    <cellStyle name="Percent 121 2 4" xfId="10565" xr:uid="{00000000-0005-0000-0000-00009E450000}"/>
    <cellStyle name="Percent 121 2 5" xfId="16717" xr:uid="{00000000-0005-0000-0000-00009F450000}"/>
    <cellStyle name="Percent 121 3" xfId="5103" xr:uid="{00000000-0005-0000-0000-0000A0450000}"/>
    <cellStyle name="Percent 121 3 2" xfId="8203" xr:uid="{00000000-0005-0000-0000-0000A1450000}"/>
    <cellStyle name="Percent 121 3 2 2" xfId="14396" xr:uid="{00000000-0005-0000-0000-0000A2450000}"/>
    <cellStyle name="Percent 121 3 2 3" xfId="20548" xr:uid="{00000000-0005-0000-0000-0000A3450000}"/>
    <cellStyle name="Percent 121 3 3" xfId="11330" xr:uid="{00000000-0005-0000-0000-0000A4450000}"/>
    <cellStyle name="Percent 121 3 4" xfId="17482" xr:uid="{00000000-0005-0000-0000-0000A5450000}"/>
    <cellStyle name="Percent 121 4" xfId="6668" xr:uid="{00000000-0005-0000-0000-0000A6450000}"/>
    <cellStyle name="Percent 121 4 2" xfId="12862" xr:uid="{00000000-0005-0000-0000-0000A7450000}"/>
    <cellStyle name="Percent 121 4 3" xfId="19014" xr:uid="{00000000-0005-0000-0000-0000A8450000}"/>
    <cellStyle name="Percent 121 5" xfId="9796" xr:uid="{00000000-0005-0000-0000-0000A9450000}"/>
    <cellStyle name="Percent 121 6" xfId="15948" xr:uid="{00000000-0005-0000-0000-0000AA450000}"/>
    <cellStyle name="Percent 122" xfId="3142" xr:uid="{00000000-0005-0000-0000-0000AB450000}"/>
    <cellStyle name="Percent 122 2" xfId="4262" xr:uid="{00000000-0005-0000-0000-0000AC450000}"/>
    <cellStyle name="Percent 122 2 2" xfId="5887" xr:uid="{00000000-0005-0000-0000-0000AD450000}"/>
    <cellStyle name="Percent 122 2 2 2" xfId="8973" xr:uid="{00000000-0005-0000-0000-0000AE450000}"/>
    <cellStyle name="Percent 122 2 2 2 2" xfId="15166" xr:uid="{00000000-0005-0000-0000-0000AF450000}"/>
    <cellStyle name="Percent 122 2 2 2 3" xfId="21318" xr:uid="{00000000-0005-0000-0000-0000B0450000}"/>
    <cellStyle name="Percent 122 2 2 3" xfId="12100" xr:uid="{00000000-0005-0000-0000-0000B1450000}"/>
    <cellStyle name="Percent 122 2 2 4" xfId="18252" xr:uid="{00000000-0005-0000-0000-0000B2450000}"/>
    <cellStyle name="Percent 122 2 3" xfId="7438" xr:uid="{00000000-0005-0000-0000-0000B3450000}"/>
    <cellStyle name="Percent 122 2 3 2" xfId="13632" xr:uid="{00000000-0005-0000-0000-0000B4450000}"/>
    <cellStyle name="Percent 122 2 3 3" xfId="19784" xr:uid="{00000000-0005-0000-0000-0000B5450000}"/>
    <cellStyle name="Percent 122 2 4" xfId="10566" xr:uid="{00000000-0005-0000-0000-0000B6450000}"/>
    <cellStyle name="Percent 122 2 5" xfId="16718" xr:uid="{00000000-0005-0000-0000-0000B7450000}"/>
    <cellStyle name="Percent 122 3" xfId="5104" xr:uid="{00000000-0005-0000-0000-0000B8450000}"/>
    <cellStyle name="Percent 122 3 2" xfId="8204" xr:uid="{00000000-0005-0000-0000-0000B9450000}"/>
    <cellStyle name="Percent 122 3 2 2" xfId="14397" xr:uid="{00000000-0005-0000-0000-0000BA450000}"/>
    <cellStyle name="Percent 122 3 2 3" xfId="20549" xr:uid="{00000000-0005-0000-0000-0000BB450000}"/>
    <cellStyle name="Percent 122 3 3" xfId="11331" xr:uid="{00000000-0005-0000-0000-0000BC450000}"/>
    <cellStyle name="Percent 122 3 4" xfId="17483" xr:uid="{00000000-0005-0000-0000-0000BD450000}"/>
    <cellStyle name="Percent 122 4" xfId="6669" xr:uid="{00000000-0005-0000-0000-0000BE450000}"/>
    <cellStyle name="Percent 122 4 2" xfId="12863" xr:uid="{00000000-0005-0000-0000-0000BF450000}"/>
    <cellStyle name="Percent 122 4 3" xfId="19015" xr:uid="{00000000-0005-0000-0000-0000C0450000}"/>
    <cellStyle name="Percent 122 5" xfId="9797" xr:uid="{00000000-0005-0000-0000-0000C1450000}"/>
    <cellStyle name="Percent 122 6" xfId="15949" xr:uid="{00000000-0005-0000-0000-0000C2450000}"/>
    <cellStyle name="Percent 123" xfId="3143" xr:uid="{00000000-0005-0000-0000-0000C3450000}"/>
    <cellStyle name="Percent 123 2" xfId="4263" xr:uid="{00000000-0005-0000-0000-0000C4450000}"/>
    <cellStyle name="Percent 123 2 2" xfId="5888" xr:uid="{00000000-0005-0000-0000-0000C5450000}"/>
    <cellStyle name="Percent 123 2 2 2" xfId="8974" xr:uid="{00000000-0005-0000-0000-0000C6450000}"/>
    <cellStyle name="Percent 123 2 2 2 2" xfId="15167" xr:uid="{00000000-0005-0000-0000-0000C7450000}"/>
    <cellStyle name="Percent 123 2 2 2 3" xfId="21319" xr:uid="{00000000-0005-0000-0000-0000C8450000}"/>
    <cellStyle name="Percent 123 2 2 3" xfId="12101" xr:uid="{00000000-0005-0000-0000-0000C9450000}"/>
    <cellStyle name="Percent 123 2 2 4" xfId="18253" xr:uid="{00000000-0005-0000-0000-0000CA450000}"/>
    <cellStyle name="Percent 123 2 3" xfId="7439" xr:uid="{00000000-0005-0000-0000-0000CB450000}"/>
    <cellStyle name="Percent 123 2 3 2" xfId="13633" xr:uid="{00000000-0005-0000-0000-0000CC450000}"/>
    <cellStyle name="Percent 123 2 3 3" xfId="19785" xr:uid="{00000000-0005-0000-0000-0000CD450000}"/>
    <cellStyle name="Percent 123 2 4" xfId="10567" xr:uid="{00000000-0005-0000-0000-0000CE450000}"/>
    <cellStyle name="Percent 123 2 5" xfId="16719" xr:uid="{00000000-0005-0000-0000-0000CF450000}"/>
    <cellStyle name="Percent 123 3" xfId="5105" xr:uid="{00000000-0005-0000-0000-0000D0450000}"/>
    <cellStyle name="Percent 123 3 2" xfId="8205" xr:uid="{00000000-0005-0000-0000-0000D1450000}"/>
    <cellStyle name="Percent 123 3 2 2" xfId="14398" xr:uid="{00000000-0005-0000-0000-0000D2450000}"/>
    <cellStyle name="Percent 123 3 2 3" xfId="20550" xr:uid="{00000000-0005-0000-0000-0000D3450000}"/>
    <cellStyle name="Percent 123 3 3" xfId="11332" xr:uid="{00000000-0005-0000-0000-0000D4450000}"/>
    <cellStyle name="Percent 123 3 4" xfId="17484" xr:uid="{00000000-0005-0000-0000-0000D5450000}"/>
    <cellStyle name="Percent 123 4" xfId="6670" xr:uid="{00000000-0005-0000-0000-0000D6450000}"/>
    <cellStyle name="Percent 123 4 2" xfId="12864" xr:uid="{00000000-0005-0000-0000-0000D7450000}"/>
    <cellStyle name="Percent 123 4 3" xfId="19016" xr:uid="{00000000-0005-0000-0000-0000D8450000}"/>
    <cellStyle name="Percent 123 5" xfId="9798" xr:uid="{00000000-0005-0000-0000-0000D9450000}"/>
    <cellStyle name="Percent 123 6" xfId="15950" xr:uid="{00000000-0005-0000-0000-0000DA450000}"/>
    <cellStyle name="Percent 124" xfId="3144" xr:uid="{00000000-0005-0000-0000-0000DB450000}"/>
    <cellStyle name="Percent 124 2" xfId="4264" xr:uid="{00000000-0005-0000-0000-0000DC450000}"/>
    <cellStyle name="Percent 124 2 2" xfId="5889" xr:uid="{00000000-0005-0000-0000-0000DD450000}"/>
    <cellStyle name="Percent 124 2 2 2" xfId="8975" xr:uid="{00000000-0005-0000-0000-0000DE450000}"/>
    <cellStyle name="Percent 124 2 2 2 2" xfId="15168" xr:uid="{00000000-0005-0000-0000-0000DF450000}"/>
    <cellStyle name="Percent 124 2 2 2 3" xfId="21320" xr:uid="{00000000-0005-0000-0000-0000E0450000}"/>
    <cellStyle name="Percent 124 2 2 3" xfId="12102" xr:uid="{00000000-0005-0000-0000-0000E1450000}"/>
    <cellStyle name="Percent 124 2 2 4" xfId="18254" xr:uid="{00000000-0005-0000-0000-0000E2450000}"/>
    <cellStyle name="Percent 124 2 3" xfId="7440" xr:uid="{00000000-0005-0000-0000-0000E3450000}"/>
    <cellStyle name="Percent 124 2 3 2" xfId="13634" xr:uid="{00000000-0005-0000-0000-0000E4450000}"/>
    <cellStyle name="Percent 124 2 3 3" xfId="19786" xr:uid="{00000000-0005-0000-0000-0000E5450000}"/>
    <cellStyle name="Percent 124 2 4" xfId="10568" xr:uid="{00000000-0005-0000-0000-0000E6450000}"/>
    <cellStyle name="Percent 124 2 5" xfId="16720" xr:uid="{00000000-0005-0000-0000-0000E7450000}"/>
    <cellStyle name="Percent 124 3" xfId="5106" xr:uid="{00000000-0005-0000-0000-0000E8450000}"/>
    <cellStyle name="Percent 124 3 2" xfId="8206" xr:uid="{00000000-0005-0000-0000-0000E9450000}"/>
    <cellStyle name="Percent 124 3 2 2" xfId="14399" xr:uid="{00000000-0005-0000-0000-0000EA450000}"/>
    <cellStyle name="Percent 124 3 2 3" xfId="20551" xr:uid="{00000000-0005-0000-0000-0000EB450000}"/>
    <cellStyle name="Percent 124 3 3" xfId="11333" xr:uid="{00000000-0005-0000-0000-0000EC450000}"/>
    <cellStyle name="Percent 124 3 4" xfId="17485" xr:uid="{00000000-0005-0000-0000-0000ED450000}"/>
    <cellStyle name="Percent 124 4" xfId="6671" xr:uid="{00000000-0005-0000-0000-0000EE450000}"/>
    <cellStyle name="Percent 124 4 2" xfId="12865" xr:uid="{00000000-0005-0000-0000-0000EF450000}"/>
    <cellStyle name="Percent 124 4 3" xfId="19017" xr:uid="{00000000-0005-0000-0000-0000F0450000}"/>
    <cellStyle name="Percent 124 5" xfId="9799" xr:uid="{00000000-0005-0000-0000-0000F1450000}"/>
    <cellStyle name="Percent 124 6" xfId="15951" xr:uid="{00000000-0005-0000-0000-0000F2450000}"/>
    <cellStyle name="Percent 125" xfId="3145" xr:uid="{00000000-0005-0000-0000-0000F3450000}"/>
    <cellStyle name="Percent 125 2" xfId="4265" xr:uid="{00000000-0005-0000-0000-0000F4450000}"/>
    <cellStyle name="Percent 125 2 2" xfId="5890" xr:uid="{00000000-0005-0000-0000-0000F5450000}"/>
    <cellStyle name="Percent 125 2 2 2" xfId="8976" xr:uid="{00000000-0005-0000-0000-0000F6450000}"/>
    <cellStyle name="Percent 125 2 2 2 2" xfId="15169" xr:uid="{00000000-0005-0000-0000-0000F7450000}"/>
    <cellStyle name="Percent 125 2 2 2 3" xfId="21321" xr:uid="{00000000-0005-0000-0000-0000F8450000}"/>
    <cellStyle name="Percent 125 2 2 3" xfId="12103" xr:uid="{00000000-0005-0000-0000-0000F9450000}"/>
    <cellStyle name="Percent 125 2 2 4" xfId="18255" xr:uid="{00000000-0005-0000-0000-0000FA450000}"/>
    <cellStyle name="Percent 125 2 3" xfId="7441" xr:uid="{00000000-0005-0000-0000-0000FB450000}"/>
    <cellStyle name="Percent 125 2 3 2" xfId="13635" xr:uid="{00000000-0005-0000-0000-0000FC450000}"/>
    <cellStyle name="Percent 125 2 3 3" xfId="19787" xr:uid="{00000000-0005-0000-0000-0000FD450000}"/>
    <cellStyle name="Percent 125 2 4" xfId="10569" xr:uid="{00000000-0005-0000-0000-0000FE450000}"/>
    <cellStyle name="Percent 125 2 5" xfId="16721" xr:uid="{00000000-0005-0000-0000-0000FF450000}"/>
    <cellStyle name="Percent 125 3" xfId="5107" xr:uid="{00000000-0005-0000-0000-000000460000}"/>
    <cellStyle name="Percent 125 3 2" xfId="8207" xr:uid="{00000000-0005-0000-0000-000001460000}"/>
    <cellStyle name="Percent 125 3 2 2" xfId="14400" xr:uid="{00000000-0005-0000-0000-000002460000}"/>
    <cellStyle name="Percent 125 3 2 3" xfId="20552" xr:uid="{00000000-0005-0000-0000-000003460000}"/>
    <cellStyle name="Percent 125 3 3" xfId="11334" xr:uid="{00000000-0005-0000-0000-000004460000}"/>
    <cellStyle name="Percent 125 3 4" xfId="17486" xr:uid="{00000000-0005-0000-0000-000005460000}"/>
    <cellStyle name="Percent 125 4" xfId="6672" xr:uid="{00000000-0005-0000-0000-000006460000}"/>
    <cellStyle name="Percent 125 4 2" xfId="12866" xr:uid="{00000000-0005-0000-0000-000007460000}"/>
    <cellStyle name="Percent 125 4 3" xfId="19018" xr:uid="{00000000-0005-0000-0000-000008460000}"/>
    <cellStyle name="Percent 125 5" xfId="9800" xr:uid="{00000000-0005-0000-0000-000009460000}"/>
    <cellStyle name="Percent 125 6" xfId="15952" xr:uid="{00000000-0005-0000-0000-00000A460000}"/>
    <cellStyle name="Percent 126" xfId="3146" xr:uid="{00000000-0005-0000-0000-00000B460000}"/>
    <cellStyle name="Percent 126 2" xfId="4266" xr:uid="{00000000-0005-0000-0000-00000C460000}"/>
    <cellStyle name="Percent 126 2 2" xfId="5891" xr:uid="{00000000-0005-0000-0000-00000D460000}"/>
    <cellStyle name="Percent 126 2 2 2" xfId="8977" xr:uid="{00000000-0005-0000-0000-00000E460000}"/>
    <cellStyle name="Percent 126 2 2 2 2" xfId="15170" xr:uid="{00000000-0005-0000-0000-00000F460000}"/>
    <cellStyle name="Percent 126 2 2 2 3" xfId="21322" xr:uid="{00000000-0005-0000-0000-000010460000}"/>
    <cellStyle name="Percent 126 2 2 3" xfId="12104" xr:uid="{00000000-0005-0000-0000-000011460000}"/>
    <cellStyle name="Percent 126 2 2 4" xfId="18256" xr:uid="{00000000-0005-0000-0000-000012460000}"/>
    <cellStyle name="Percent 126 2 3" xfId="7442" xr:uid="{00000000-0005-0000-0000-000013460000}"/>
    <cellStyle name="Percent 126 2 3 2" xfId="13636" xr:uid="{00000000-0005-0000-0000-000014460000}"/>
    <cellStyle name="Percent 126 2 3 3" xfId="19788" xr:uid="{00000000-0005-0000-0000-000015460000}"/>
    <cellStyle name="Percent 126 2 4" xfId="10570" xr:uid="{00000000-0005-0000-0000-000016460000}"/>
    <cellStyle name="Percent 126 2 5" xfId="16722" xr:uid="{00000000-0005-0000-0000-000017460000}"/>
    <cellStyle name="Percent 126 3" xfId="5108" xr:uid="{00000000-0005-0000-0000-000018460000}"/>
    <cellStyle name="Percent 126 3 2" xfId="8208" xr:uid="{00000000-0005-0000-0000-000019460000}"/>
    <cellStyle name="Percent 126 3 2 2" xfId="14401" xr:uid="{00000000-0005-0000-0000-00001A460000}"/>
    <cellStyle name="Percent 126 3 2 3" xfId="20553" xr:uid="{00000000-0005-0000-0000-00001B460000}"/>
    <cellStyle name="Percent 126 3 3" xfId="11335" xr:uid="{00000000-0005-0000-0000-00001C460000}"/>
    <cellStyle name="Percent 126 3 4" xfId="17487" xr:uid="{00000000-0005-0000-0000-00001D460000}"/>
    <cellStyle name="Percent 126 4" xfId="6673" xr:uid="{00000000-0005-0000-0000-00001E460000}"/>
    <cellStyle name="Percent 126 4 2" xfId="12867" xr:uid="{00000000-0005-0000-0000-00001F460000}"/>
    <cellStyle name="Percent 126 4 3" xfId="19019" xr:uid="{00000000-0005-0000-0000-000020460000}"/>
    <cellStyle name="Percent 126 5" xfId="9801" xr:uid="{00000000-0005-0000-0000-000021460000}"/>
    <cellStyle name="Percent 126 6" xfId="15953" xr:uid="{00000000-0005-0000-0000-000022460000}"/>
    <cellStyle name="Percent 127" xfId="3147" xr:uid="{00000000-0005-0000-0000-000023460000}"/>
    <cellStyle name="Percent 127 2" xfId="4267" xr:uid="{00000000-0005-0000-0000-000024460000}"/>
    <cellStyle name="Percent 127 2 2" xfId="5892" xr:uid="{00000000-0005-0000-0000-000025460000}"/>
    <cellStyle name="Percent 127 2 2 2" xfId="8978" xr:uid="{00000000-0005-0000-0000-000026460000}"/>
    <cellStyle name="Percent 127 2 2 2 2" xfId="15171" xr:uid="{00000000-0005-0000-0000-000027460000}"/>
    <cellStyle name="Percent 127 2 2 2 3" xfId="21323" xr:uid="{00000000-0005-0000-0000-000028460000}"/>
    <cellStyle name="Percent 127 2 2 3" xfId="12105" xr:uid="{00000000-0005-0000-0000-000029460000}"/>
    <cellStyle name="Percent 127 2 2 4" xfId="18257" xr:uid="{00000000-0005-0000-0000-00002A460000}"/>
    <cellStyle name="Percent 127 2 3" xfId="7443" xr:uid="{00000000-0005-0000-0000-00002B460000}"/>
    <cellStyle name="Percent 127 2 3 2" xfId="13637" xr:uid="{00000000-0005-0000-0000-00002C460000}"/>
    <cellStyle name="Percent 127 2 3 3" xfId="19789" xr:uid="{00000000-0005-0000-0000-00002D460000}"/>
    <cellStyle name="Percent 127 2 4" xfId="10571" xr:uid="{00000000-0005-0000-0000-00002E460000}"/>
    <cellStyle name="Percent 127 2 5" xfId="16723" xr:uid="{00000000-0005-0000-0000-00002F460000}"/>
    <cellStyle name="Percent 127 3" xfId="5109" xr:uid="{00000000-0005-0000-0000-000030460000}"/>
    <cellStyle name="Percent 127 3 2" xfId="8209" xr:uid="{00000000-0005-0000-0000-000031460000}"/>
    <cellStyle name="Percent 127 3 2 2" xfId="14402" xr:uid="{00000000-0005-0000-0000-000032460000}"/>
    <cellStyle name="Percent 127 3 2 3" xfId="20554" xr:uid="{00000000-0005-0000-0000-000033460000}"/>
    <cellStyle name="Percent 127 3 3" xfId="11336" xr:uid="{00000000-0005-0000-0000-000034460000}"/>
    <cellStyle name="Percent 127 3 4" xfId="17488" xr:uid="{00000000-0005-0000-0000-000035460000}"/>
    <cellStyle name="Percent 127 4" xfId="6674" xr:uid="{00000000-0005-0000-0000-000036460000}"/>
    <cellStyle name="Percent 127 4 2" xfId="12868" xr:uid="{00000000-0005-0000-0000-000037460000}"/>
    <cellStyle name="Percent 127 4 3" xfId="19020" xr:uid="{00000000-0005-0000-0000-000038460000}"/>
    <cellStyle name="Percent 127 5" xfId="9802" xr:uid="{00000000-0005-0000-0000-000039460000}"/>
    <cellStyle name="Percent 127 6" xfId="15954" xr:uid="{00000000-0005-0000-0000-00003A460000}"/>
    <cellStyle name="Percent 128" xfId="3148" xr:uid="{00000000-0005-0000-0000-00003B460000}"/>
    <cellStyle name="Percent 128 2" xfId="4268" xr:uid="{00000000-0005-0000-0000-00003C460000}"/>
    <cellStyle name="Percent 128 2 2" xfId="5893" xr:uid="{00000000-0005-0000-0000-00003D460000}"/>
    <cellStyle name="Percent 128 2 2 2" xfId="8979" xr:uid="{00000000-0005-0000-0000-00003E460000}"/>
    <cellStyle name="Percent 128 2 2 2 2" xfId="15172" xr:uid="{00000000-0005-0000-0000-00003F460000}"/>
    <cellStyle name="Percent 128 2 2 2 3" xfId="21324" xr:uid="{00000000-0005-0000-0000-000040460000}"/>
    <cellStyle name="Percent 128 2 2 3" xfId="12106" xr:uid="{00000000-0005-0000-0000-000041460000}"/>
    <cellStyle name="Percent 128 2 2 4" xfId="18258" xr:uid="{00000000-0005-0000-0000-000042460000}"/>
    <cellStyle name="Percent 128 2 3" xfId="7444" xr:uid="{00000000-0005-0000-0000-000043460000}"/>
    <cellStyle name="Percent 128 2 3 2" xfId="13638" xr:uid="{00000000-0005-0000-0000-000044460000}"/>
    <cellStyle name="Percent 128 2 3 3" xfId="19790" xr:uid="{00000000-0005-0000-0000-000045460000}"/>
    <cellStyle name="Percent 128 2 4" xfId="10572" xr:uid="{00000000-0005-0000-0000-000046460000}"/>
    <cellStyle name="Percent 128 2 5" xfId="16724" xr:uid="{00000000-0005-0000-0000-000047460000}"/>
    <cellStyle name="Percent 128 3" xfId="5110" xr:uid="{00000000-0005-0000-0000-000048460000}"/>
    <cellStyle name="Percent 128 3 2" xfId="8210" xr:uid="{00000000-0005-0000-0000-000049460000}"/>
    <cellStyle name="Percent 128 3 2 2" xfId="14403" xr:uid="{00000000-0005-0000-0000-00004A460000}"/>
    <cellStyle name="Percent 128 3 2 3" xfId="20555" xr:uid="{00000000-0005-0000-0000-00004B460000}"/>
    <cellStyle name="Percent 128 3 3" xfId="11337" xr:uid="{00000000-0005-0000-0000-00004C460000}"/>
    <cellStyle name="Percent 128 3 4" xfId="17489" xr:uid="{00000000-0005-0000-0000-00004D460000}"/>
    <cellStyle name="Percent 128 4" xfId="6675" xr:uid="{00000000-0005-0000-0000-00004E460000}"/>
    <cellStyle name="Percent 128 4 2" xfId="12869" xr:uid="{00000000-0005-0000-0000-00004F460000}"/>
    <cellStyle name="Percent 128 4 3" xfId="19021" xr:uid="{00000000-0005-0000-0000-000050460000}"/>
    <cellStyle name="Percent 128 5" xfId="9803" xr:uid="{00000000-0005-0000-0000-000051460000}"/>
    <cellStyle name="Percent 128 6" xfId="15955" xr:uid="{00000000-0005-0000-0000-000052460000}"/>
    <cellStyle name="Percent 129" xfId="3149" xr:uid="{00000000-0005-0000-0000-000053460000}"/>
    <cellStyle name="Percent 129 2" xfId="4269" xr:uid="{00000000-0005-0000-0000-000054460000}"/>
    <cellStyle name="Percent 129 2 2" xfId="5894" xr:uid="{00000000-0005-0000-0000-000055460000}"/>
    <cellStyle name="Percent 129 2 2 2" xfId="8980" xr:uid="{00000000-0005-0000-0000-000056460000}"/>
    <cellStyle name="Percent 129 2 2 2 2" xfId="15173" xr:uid="{00000000-0005-0000-0000-000057460000}"/>
    <cellStyle name="Percent 129 2 2 2 3" xfId="21325" xr:uid="{00000000-0005-0000-0000-000058460000}"/>
    <cellStyle name="Percent 129 2 2 3" xfId="12107" xr:uid="{00000000-0005-0000-0000-000059460000}"/>
    <cellStyle name="Percent 129 2 2 4" xfId="18259" xr:uid="{00000000-0005-0000-0000-00005A460000}"/>
    <cellStyle name="Percent 129 2 3" xfId="7445" xr:uid="{00000000-0005-0000-0000-00005B460000}"/>
    <cellStyle name="Percent 129 2 3 2" xfId="13639" xr:uid="{00000000-0005-0000-0000-00005C460000}"/>
    <cellStyle name="Percent 129 2 3 3" xfId="19791" xr:uid="{00000000-0005-0000-0000-00005D460000}"/>
    <cellStyle name="Percent 129 2 4" xfId="10573" xr:uid="{00000000-0005-0000-0000-00005E460000}"/>
    <cellStyle name="Percent 129 2 5" xfId="16725" xr:uid="{00000000-0005-0000-0000-00005F460000}"/>
    <cellStyle name="Percent 129 3" xfId="5111" xr:uid="{00000000-0005-0000-0000-000060460000}"/>
    <cellStyle name="Percent 129 3 2" xfId="8211" xr:uid="{00000000-0005-0000-0000-000061460000}"/>
    <cellStyle name="Percent 129 3 2 2" xfId="14404" xr:uid="{00000000-0005-0000-0000-000062460000}"/>
    <cellStyle name="Percent 129 3 2 3" xfId="20556" xr:uid="{00000000-0005-0000-0000-000063460000}"/>
    <cellStyle name="Percent 129 3 3" xfId="11338" xr:uid="{00000000-0005-0000-0000-000064460000}"/>
    <cellStyle name="Percent 129 3 4" xfId="17490" xr:uid="{00000000-0005-0000-0000-000065460000}"/>
    <cellStyle name="Percent 129 4" xfId="6676" xr:uid="{00000000-0005-0000-0000-000066460000}"/>
    <cellStyle name="Percent 129 4 2" xfId="12870" xr:uid="{00000000-0005-0000-0000-000067460000}"/>
    <cellStyle name="Percent 129 4 3" xfId="19022" xr:uid="{00000000-0005-0000-0000-000068460000}"/>
    <cellStyle name="Percent 129 5" xfId="9804" xr:uid="{00000000-0005-0000-0000-000069460000}"/>
    <cellStyle name="Percent 129 6" xfId="15956" xr:uid="{00000000-0005-0000-0000-00006A460000}"/>
    <cellStyle name="Percent 13" xfId="3150" xr:uid="{00000000-0005-0000-0000-00006B460000}"/>
    <cellStyle name="Percent 130" xfId="3151" xr:uid="{00000000-0005-0000-0000-00006C460000}"/>
    <cellStyle name="Percent 130 2" xfId="4270" xr:uid="{00000000-0005-0000-0000-00006D460000}"/>
    <cellStyle name="Percent 130 2 2" xfId="5895" xr:uid="{00000000-0005-0000-0000-00006E460000}"/>
    <cellStyle name="Percent 130 2 2 2" xfId="8981" xr:uid="{00000000-0005-0000-0000-00006F460000}"/>
    <cellStyle name="Percent 130 2 2 2 2" xfId="15174" xr:uid="{00000000-0005-0000-0000-000070460000}"/>
    <cellStyle name="Percent 130 2 2 2 3" xfId="21326" xr:uid="{00000000-0005-0000-0000-000071460000}"/>
    <cellStyle name="Percent 130 2 2 3" xfId="12108" xr:uid="{00000000-0005-0000-0000-000072460000}"/>
    <cellStyle name="Percent 130 2 2 4" xfId="18260" xr:uid="{00000000-0005-0000-0000-000073460000}"/>
    <cellStyle name="Percent 130 2 3" xfId="7446" xr:uid="{00000000-0005-0000-0000-000074460000}"/>
    <cellStyle name="Percent 130 2 3 2" xfId="13640" xr:uid="{00000000-0005-0000-0000-000075460000}"/>
    <cellStyle name="Percent 130 2 3 3" xfId="19792" xr:uid="{00000000-0005-0000-0000-000076460000}"/>
    <cellStyle name="Percent 130 2 4" xfId="10574" xr:uid="{00000000-0005-0000-0000-000077460000}"/>
    <cellStyle name="Percent 130 2 5" xfId="16726" xr:uid="{00000000-0005-0000-0000-000078460000}"/>
    <cellStyle name="Percent 130 3" xfId="5112" xr:uid="{00000000-0005-0000-0000-000079460000}"/>
    <cellStyle name="Percent 130 3 2" xfId="8212" xr:uid="{00000000-0005-0000-0000-00007A460000}"/>
    <cellStyle name="Percent 130 3 2 2" xfId="14405" xr:uid="{00000000-0005-0000-0000-00007B460000}"/>
    <cellStyle name="Percent 130 3 2 3" xfId="20557" xr:uid="{00000000-0005-0000-0000-00007C460000}"/>
    <cellStyle name="Percent 130 3 3" xfId="11339" xr:uid="{00000000-0005-0000-0000-00007D460000}"/>
    <cellStyle name="Percent 130 3 4" xfId="17491" xr:uid="{00000000-0005-0000-0000-00007E460000}"/>
    <cellStyle name="Percent 130 4" xfId="6677" xr:uid="{00000000-0005-0000-0000-00007F460000}"/>
    <cellStyle name="Percent 130 4 2" xfId="12871" xr:uid="{00000000-0005-0000-0000-000080460000}"/>
    <cellStyle name="Percent 130 4 3" xfId="19023" xr:uid="{00000000-0005-0000-0000-000081460000}"/>
    <cellStyle name="Percent 130 5" xfId="9805" xr:uid="{00000000-0005-0000-0000-000082460000}"/>
    <cellStyle name="Percent 130 6" xfId="15957" xr:uid="{00000000-0005-0000-0000-000083460000}"/>
    <cellStyle name="Percent 131" xfId="3152" xr:uid="{00000000-0005-0000-0000-000084460000}"/>
    <cellStyle name="Percent 132" xfId="3153" xr:uid="{00000000-0005-0000-0000-000085460000}"/>
    <cellStyle name="Percent 133" xfId="3154" xr:uid="{00000000-0005-0000-0000-000086460000}"/>
    <cellStyle name="Percent 134" xfId="3155" xr:uid="{00000000-0005-0000-0000-000087460000}"/>
    <cellStyle name="Percent 135" xfId="3156" xr:uid="{00000000-0005-0000-0000-000088460000}"/>
    <cellStyle name="Percent 136" xfId="3157" xr:uid="{00000000-0005-0000-0000-000089460000}"/>
    <cellStyle name="Percent 137" xfId="3158" xr:uid="{00000000-0005-0000-0000-00008A460000}"/>
    <cellStyle name="Percent 138" xfId="3159" xr:uid="{00000000-0005-0000-0000-00008B460000}"/>
    <cellStyle name="Percent 139" xfId="3160" xr:uid="{00000000-0005-0000-0000-00008C460000}"/>
    <cellStyle name="Percent 14" xfId="3161" xr:uid="{00000000-0005-0000-0000-00008D460000}"/>
    <cellStyle name="Percent 140" xfId="3162" xr:uid="{00000000-0005-0000-0000-00008E460000}"/>
    <cellStyle name="Percent 141" xfId="3163" xr:uid="{00000000-0005-0000-0000-00008F460000}"/>
    <cellStyle name="Percent 142" xfId="3164" xr:uid="{00000000-0005-0000-0000-000090460000}"/>
    <cellStyle name="Percent 143" xfId="3165" xr:uid="{00000000-0005-0000-0000-000091460000}"/>
    <cellStyle name="Percent 144" xfId="3166" xr:uid="{00000000-0005-0000-0000-000092460000}"/>
    <cellStyle name="Percent 145" xfId="3167" xr:uid="{00000000-0005-0000-0000-000093460000}"/>
    <cellStyle name="Percent 146" xfId="3168" xr:uid="{00000000-0005-0000-0000-000094460000}"/>
    <cellStyle name="Percent 147" xfId="3169" xr:uid="{00000000-0005-0000-0000-000095460000}"/>
    <cellStyle name="Percent 148" xfId="3170" xr:uid="{00000000-0005-0000-0000-000096460000}"/>
    <cellStyle name="Percent 149" xfId="3171" xr:uid="{00000000-0005-0000-0000-000097460000}"/>
    <cellStyle name="Percent 15" xfId="3172" xr:uid="{00000000-0005-0000-0000-000098460000}"/>
    <cellStyle name="Percent 150" xfId="3173" xr:uid="{00000000-0005-0000-0000-000099460000}"/>
    <cellStyle name="Percent 151" xfId="3174" xr:uid="{00000000-0005-0000-0000-00009A460000}"/>
    <cellStyle name="Percent 152" xfId="3175" xr:uid="{00000000-0005-0000-0000-00009B460000}"/>
    <cellStyle name="Percent 153" xfId="3176" xr:uid="{00000000-0005-0000-0000-00009C460000}"/>
    <cellStyle name="Percent 154" xfId="3177" xr:uid="{00000000-0005-0000-0000-00009D460000}"/>
    <cellStyle name="Percent 155" xfId="3178" xr:uid="{00000000-0005-0000-0000-00009E460000}"/>
    <cellStyle name="Percent 156" xfId="3179" xr:uid="{00000000-0005-0000-0000-00009F460000}"/>
    <cellStyle name="Percent 157" xfId="3180" xr:uid="{00000000-0005-0000-0000-0000A0460000}"/>
    <cellStyle name="Percent 158" xfId="3181" xr:uid="{00000000-0005-0000-0000-0000A1460000}"/>
    <cellStyle name="Percent 159" xfId="3182" xr:uid="{00000000-0005-0000-0000-0000A2460000}"/>
    <cellStyle name="Percent 159 2" xfId="4271" xr:uid="{00000000-0005-0000-0000-0000A3460000}"/>
    <cellStyle name="Percent 159 2 2" xfId="5896" xr:uid="{00000000-0005-0000-0000-0000A4460000}"/>
    <cellStyle name="Percent 159 2 2 2" xfId="8982" xr:uid="{00000000-0005-0000-0000-0000A5460000}"/>
    <cellStyle name="Percent 159 2 2 2 2" xfId="15175" xr:uid="{00000000-0005-0000-0000-0000A6460000}"/>
    <cellStyle name="Percent 159 2 2 2 3" xfId="21327" xr:uid="{00000000-0005-0000-0000-0000A7460000}"/>
    <cellStyle name="Percent 159 2 2 3" xfId="12109" xr:uid="{00000000-0005-0000-0000-0000A8460000}"/>
    <cellStyle name="Percent 159 2 2 4" xfId="18261" xr:uid="{00000000-0005-0000-0000-0000A9460000}"/>
    <cellStyle name="Percent 159 2 3" xfId="7447" xr:uid="{00000000-0005-0000-0000-0000AA460000}"/>
    <cellStyle name="Percent 159 2 3 2" xfId="13641" xr:uid="{00000000-0005-0000-0000-0000AB460000}"/>
    <cellStyle name="Percent 159 2 3 3" xfId="19793" xr:uid="{00000000-0005-0000-0000-0000AC460000}"/>
    <cellStyle name="Percent 159 2 4" xfId="10575" xr:uid="{00000000-0005-0000-0000-0000AD460000}"/>
    <cellStyle name="Percent 159 2 5" xfId="16727" xr:uid="{00000000-0005-0000-0000-0000AE460000}"/>
    <cellStyle name="Percent 159 3" xfId="5113" xr:uid="{00000000-0005-0000-0000-0000AF460000}"/>
    <cellStyle name="Percent 159 3 2" xfId="8213" xr:uid="{00000000-0005-0000-0000-0000B0460000}"/>
    <cellStyle name="Percent 159 3 2 2" xfId="14406" xr:uid="{00000000-0005-0000-0000-0000B1460000}"/>
    <cellStyle name="Percent 159 3 2 3" xfId="20558" xr:uid="{00000000-0005-0000-0000-0000B2460000}"/>
    <cellStyle name="Percent 159 3 3" xfId="11340" xr:uid="{00000000-0005-0000-0000-0000B3460000}"/>
    <cellStyle name="Percent 159 3 4" xfId="17492" xr:uid="{00000000-0005-0000-0000-0000B4460000}"/>
    <cellStyle name="Percent 159 4" xfId="6678" xr:uid="{00000000-0005-0000-0000-0000B5460000}"/>
    <cellStyle name="Percent 159 4 2" xfId="12872" xr:uid="{00000000-0005-0000-0000-0000B6460000}"/>
    <cellStyle name="Percent 159 4 3" xfId="19024" xr:uid="{00000000-0005-0000-0000-0000B7460000}"/>
    <cellStyle name="Percent 159 5" xfId="9806" xr:uid="{00000000-0005-0000-0000-0000B8460000}"/>
    <cellStyle name="Percent 159 6" xfId="15958" xr:uid="{00000000-0005-0000-0000-0000B9460000}"/>
    <cellStyle name="Percent 16" xfId="3183" xr:uid="{00000000-0005-0000-0000-0000BA460000}"/>
    <cellStyle name="Percent 160" xfId="224" xr:uid="{00000000-0005-0000-0000-0000BB460000}"/>
    <cellStyle name="Percent 161" xfId="3535" xr:uid="{00000000-0005-0000-0000-0000BC460000}"/>
    <cellStyle name="Percent 162" xfId="218" xr:uid="{00000000-0005-0000-0000-0000BD460000}"/>
    <cellStyle name="Percent 162 2" xfId="3678" xr:uid="{00000000-0005-0000-0000-0000BE460000}"/>
    <cellStyle name="Percent 162 2 2" xfId="5303" xr:uid="{00000000-0005-0000-0000-0000BF460000}"/>
    <cellStyle name="Percent 162 2 2 2" xfId="8389" xr:uid="{00000000-0005-0000-0000-0000C0460000}"/>
    <cellStyle name="Percent 162 2 2 2 2" xfId="14582" xr:uid="{00000000-0005-0000-0000-0000C1460000}"/>
    <cellStyle name="Percent 162 2 2 2 3" xfId="20734" xr:uid="{00000000-0005-0000-0000-0000C2460000}"/>
    <cellStyle name="Percent 162 2 2 3" xfId="11516" xr:uid="{00000000-0005-0000-0000-0000C3460000}"/>
    <cellStyle name="Percent 162 2 2 4" xfId="17668" xr:uid="{00000000-0005-0000-0000-0000C4460000}"/>
    <cellStyle name="Percent 162 2 3" xfId="6854" xr:uid="{00000000-0005-0000-0000-0000C5460000}"/>
    <cellStyle name="Percent 162 2 3 2" xfId="13048" xr:uid="{00000000-0005-0000-0000-0000C6460000}"/>
    <cellStyle name="Percent 162 2 3 3" xfId="19200" xr:uid="{00000000-0005-0000-0000-0000C7460000}"/>
    <cellStyle name="Percent 162 2 4" xfId="9982" xr:uid="{00000000-0005-0000-0000-0000C8460000}"/>
    <cellStyle name="Percent 162 2 5" xfId="16134" xr:uid="{00000000-0005-0000-0000-0000C9460000}"/>
    <cellStyle name="Percent 162 3" xfId="4517" xr:uid="{00000000-0005-0000-0000-0000CA460000}"/>
    <cellStyle name="Percent 162 3 2" xfId="7620" xr:uid="{00000000-0005-0000-0000-0000CB460000}"/>
    <cellStyle name="Percent 162 3 2 2" xfId="13813" xr:uid="{00000000-0005-0000-0000-0000CC460000}"/>
    <cellStyle name="Percent 162 3 2 3" xfId="19965" xr:uid="{00000000-0005-0000-0000-0000CD460000}"/>
    <cellStyle name="Percent 162 3 3" xfId="10747" xr:uid="{00000000-0005-0000-0000-0000CE460000}"/>
    <cellStyle name="Percent 162 3 4" xfId="16899" xr:uid="{00000000-0005-0000-0000-0000CF460000}"/>
    <cellStyle name="Percent 162 4" xfId="6085" xr:uid="{00000000-0005-0000-0000-0000D0460000}"/>
    <cellStyle name="Percent 162 4 2" xfId="12279" xr:uid="{00000000-0005-0000-0000-0000D1460000}"/>
    <cellStyle name="Percent 162 4 3" xfId="18431" xr:uid="{00000000-0005-0000-0000-0000D2460000}"/>
    <cellStyle name="Percent 162 5" xfId="9213" xr:uid="{00000000-0005-0000-0000-0000D3460000}"/>
    <cellStyle name="Percent 162 6" xfId="15365" xr:uid="{00000000-0005-0000-0000-0000D4460000}"/>
    <cellStyle name="Percent 163" xfId="3642" xr:uid="{00000000-0005-0000-0000-0000D5460000}"/>
    <cellStyle name="Percent 163 2" xfId="3649" xr:uid="{00000000-0005-0000-0000-0000D6460000}"/>
    <cellStyle name="Percent 163 3" xfId="5274" xr:uid="{00000000-0005-0000-0000-0000D7460000}"/>
    <cellStyle name="Percent 163 3 2" xfId="8360" xr:uid="{00000000-0005-0000-0000-0000D8460000}"/>
    <cellStyle name="Percent 163 3 2 2" xfId="14553" xr:uid="{00000000-0005-0000-0000-0000D9460000}"/>
    <cellStyle name="Percent 163 3 2 3" xfId="20705" xr:uid="{00000000-0005-0000-0000-0000DA460000}"/>
    <cellStyle name="Percent 163 3 3" xfId="11487" xr:uid="{00000000-0005-0000-0000-0000DB460000}"/>
    <cellStyle name="Percent 163 3 4" xfId="17639" xr:uid="{00000000-0005-0000-0000-0000DC460000}"/>
    <cellStyle name="Percent 163 4" xfId="6825" xr:uid="{00000000-0005-0000-0000-0000DD460000}"/>
    <cellStyle name="Percent 163 4 2" xfId="13019" xr:uid="{00000000-0005-0000-0000-0000DE460000}"/>
    <cellStyle name="Percent 163 4 3" xfId="19171" xr:uid="{00000000-0005-0000-0000-0000DF460000}"/>
    <cellStyle name="Percent 163 5" xfId="9953" xr:uid="{00000000-0005-0000-0000-0000E0460000}"/>
    <cellStyle name="Percent 163 6" xfId="16105" xr:uid="{00000000-0005-0000-0000-0000E1460000}"/>
    <cellStyle name="Percent 164" xfId="4416" xr:uid="{00000000-0005-0000-0000-0000E2460000}"/>
    <cellStyle name="Percent 165" xfId="4486" xr:uid="{00000000-0005-0000-0000-0000E3460000}"/>
    <cellStyle name="Percent 166" xfId="4424" xr:uid="{00000000-0005-0000-0000-0000E4460000}"/>
    <cellStyle name="Percent 167" xfId="4477" xr:uid="{00000000-0005-0000-0000-0000E5460000}"/>
    <cellStyle name="Percent 168" xfId="4435" xr:uid="{00000000-0005-0000-0000-0000E6460000}"/>
    <cellStyle name="Percent 169" xfId="4466" xr:uid="{00000000-0005-0000-0000-0000E7460000}"/>
    <cellStyle name="Percent 17" xfId="3184" xr:uid="{00000000-0005-0000-0000-0000E8460000}"/>
    <cellStyle name="Percent 170" xfId="4438" xr:uid="{00000000-0005-0000-0000-0000E9460000}"/>
    <cellStyle name="Percent 171" xfId="4463" xr:uid="{00000000-0005-0000-0000-0000EA460000}"/>
    <cellStyle name="Percent 172" xfId="4430" xr:uid="{00000000-0005-0000-0000-0000EB460000}"/>
    <cellStyle name="Percent 173" xfId="4480" xr:uid="{00000000-0005-0000-0000-0000EC460000}"/>
    <cellStyle name="Percent 174" xfId="4423" xr:uid="{00000000-0005-0000-0000-0000ED460000}"/>
    <cellStyle name="Percent 175" xfId="4455" xr:uid="{00000000-0005-0000-0000-0000EE460000}"/>
    <cellStyle name="Percent 176" xfId="4433" xr:uid="{00000000-0005-0000-0000-0000EF460000}"/>
    <cellStyle name="Percent 177" xfId="4479" xr:uid="{00000000-0005-0000-0000-0000F0460000}"/>
    <cellStyle name="Percent 178" xfId="4447" xr:uid="{00000000-0005-0000-0000-0000F1460000}"/>
    <cellStyle name="Percent 179" xfId="4470" xr:uid="{00000000-0005-0000-0000-0000F2460000}"/>
    <cellStyle name="Percent 18" xfId="3185" xr:uid="{00000000-0005-0000-0000-0000F3460000}"/>
    <cellStyle name="Percent 180" xfId="3653" xr:uid="{00000000-0005-0000-0000-0000F4460000}"/>
    <cellStyle name="Percent 180 2" xfId="5278" xr:uid="{00000000-0005-0000-0000-0000F5460000}"/>
    <cellStyle name="Percent 180 2 2" xfId="8364" xr:uid="{00000000-0005-0000-0000-0000F6460000}"/>
    <cellStyle name="Percent 180 2 2 2" xfId="14557" xr:uid="{00000000-0005-0000-0000-0000F7460000}"/>
    <cellStyle name="Percent 180 2 2 3" xfId="20709" xr:uid="{00000000-0005-0000-0000-0000F8460000}"/>
    <cellStyle name="Percent 180 2 3" xfId="11491" xr:uid="{00000000-0005-0000-0000-0000F9460000}"/>
    <cellStyle name="Percent 180 2 4" xfId="17643" xr:uid="{00000000-0005-0000-0000-0000FA460000}"/>
    <cellStyle name="Percent 180 3" xfId="6829" xr:uid="{00000000-0005-0000-0000-0000FB460000}"/>
    <cellStyle name="Percent 180 3 2" xfId="13023" xr:uid="{00000000-0005-0000-0000-0000FC460000}"/>
    <cellStyle name="Percent 180 3 3" xfId="19175" xr:uid="{00000000-0005-0000-0000-0000FD460000}"/>
    <cellStyle name="Percent 180 4" xfId="9957" xr:uid="{00000000-0005-0000-0000-0000FE460000}"/>
    <cellStyle name="Percent 180 5" xfId="16109" xr:uid="{00000000-0005-0000-0000-0000FF460000}"/>
    <cellStyle name="Percent 181" xfId="6056" xr:uid="{00000000-0005-0000-0000-000000470000}"/>
    <cellStyle name="Percent 182" xfId="9127" xr:uid="{00000000-0005-0000-0000-000001470000}"/>
    <cellStyle name="Percent 183" xfId="9133" xr:uid="{00000000-0005-0000-0000-000002470000}"/>
    <cellStyle name="Percent 184" xfId="9184" xr:uid="{00000000-0005-0000-0000-000003470000}"/>
    <cellStyle name="Percent 185" xfId="60" xr:uid="{00000000-0005-0000-0000-000004470000}"/>
    <cellStyle name="Percent 186" xfId="98" xr:uid="{00000000-0005-0000-0000-000005470000}"/>
    <cellStyle name="Percent 187" xfId="21499" xr:uid="{00000000-0005-0000-0000-000006470000}"/>
    <cellStyle name="Percent 188" xfId="21494" xr:uid="{00000000-0005-0000-0000-000007470000}"/>
    <cellStyle name="Percent 189" xfId="21496" xr:uid="{00000000-0005-0000-0000-000008470000}"/>
    <cellStyle name="Percent 19" xfId="3186" xr:uid="{00000000-0005-0000-0000-000009470000}"/>
    <cellStyle name="Percent 2" xfId="5" xr:uid="{00000000-0005-0000-0000-00000A470000}"/>
    <cellStyle name="Percent 2 10" xfId="142" xr:uid="{00000000-0005-0000-0000-00000B470000}"/>
    <cellStyle name="Percent 2 10 2" xfId="3593" xr:uid="{00000000-0005-0000-0000-00000C470000}"/>
    <cellStyle name="Percent 2 10 3" xfId="3188" xr:uid="{00000000-0005-0000-0000-00000D470000}"/>
    <cellStyle name="Percent 2 11" xfId="143" xr:uid="{00000000-0005-0000-0000-00000E470000}"/>
    <cellStyle name="Percent 2 11 2" xfId="3594" xr:uid="{00000000-0005-0000-0000-00000F470000}"/>
    <cellStyle name="Percent 2 11 3" xfId="3189" xr:uid="{00000000-0005-0000-0000-000010470000}"/>
    <cellStyle name="Percent 2 12" xfId="144" xr:uid="{00000000-0005-0000-0000-000011470000}"/>
    <cellStyle name="Percent 2 12 2" xfId="3595" xr:uid="{00000000-0005-0000-0000-000012470000}"/>
    <cellStyle name="Percent 2 12 3" xfId="3190" xr:uid="{00000000-0005-0000-0000-000013470000}"/>
    <cellStyle name="Percent 2 13" xfId="145" xr:uid="{00000000-0005-0000-0000-000014470000}"/>
    <cellStyle name="Percent 2 13 2" xfId="3596" xr:uid="{00000000-0005-0000-0000-000015470000}"/>
    <cellStyle name="Percent 2 13 3" xfId="3191" xr:uid="{00000000-0005-0000-0000-000016470000}"/>
    <cellStyle name="Percent 2 14" xfId="146" xr:uid="{00000000-0005-0000-0000-000017470000}"/>
    <cellStyle name="Percent 2 14 2" xfId="3597" xr:uid="{00000000-0005-0000-0000-000018470000}"/>
    <cellStyle name="Percent 2 14 3" xfId="3192" xr:uid="{00000000-0005-0000-0000-000019470000}"/>
    <cellStyle name="Percent 2 15" xfId="147" xr:uid="{00000000-0005-0000-0000-00001A470000}"/>
    <cellStyle name="Percent 2 15 2" xfId="3598" xr:uid="{00000000-0005-0000-0000-00001B470000}"/>
    <cellStyle name="Percent 2 15 3" xfId="3193" xr:uid="{00000000-0005-0000-0000-00001C470000}"/>
    <cellStyle name="Percent 2 16" xfId="148" xr:uid="{00000000-0005-0000-0000-00001D470000}"/>
    <cellStyle name="Percent 2 16 2" xfId="3599" xr:uid="{00000000-0005-0000-0000-00001E470000}"/>
    <cellStyle name="Percent 2 16 3" xfId="3194" xr:uid="{00000000-0005-0000-0000-00001F470000}"/>
    <cellStyle name="Percent 2 17" xfId="149" xr:uid="{00000000-0005-0000-0000-000020470000}"/>
    <cellStyle name="Percent 2 17 2" xfId="3600" xr:uid="{00000000-0005-0000-0000-000021470000}"/>
    <cellStyle name="Percent 2 17 3" xfId="3195" xr:uid="{00000000-0005-0000-0000-000022470000}"/>
    <cellStyle name="Percent 2 18" xfId="150" xr:uid="{00000000-0005-0000-0000-000023470000}"/>
    <cellStyle name="Percent 2 18 2" xfId="3601" xr:uid="{00000000-0005-0000-0000-000024470000}"/>
    <cellStyle name="Percent 2 18 3" xfId="3196" xr:uid="{00000000-0005-0000-0000-000025470000}"/>
    <cellStyle name="Percent 2 19" xfId="151" xr:uid="{00000000-0005-0000-0000-000026470000}"/>
    <cellStyle name="Percent 2 19 2" xfId="3602" xr:uid="{00000000-0005-0000-0000-000027470000}"/>
    <cellStyle name="Percent 2 19 3" xfId="3197" xr:uid="{00000000-0005-0000-0000-000028470000}"/>
    <cellStyle name="Percent 2 2" xfId="30" xr:uid="{00000000-0005-0000-0000-000029470000}"/>
    <cellStyle name="Percent 2 2 10" xfId="21756" xr:uid="{00000000-0005-0000-0000-00002A470000}"/>
    <cellStyle name="Percent 2 2 11" xfId="21757" xr:uid="{00000000-0005-0000-0000-00002B470000}"/>
    <cellStyle name="Percent 2 2 12" xfId="21758" xr:uid="{00000000-0005-0000-0000-00002C470000}"/>
    <cellStyle name="Percent 2 2 13" xfId="21759" xr:uid="{00000000-0005-0000-0000-00002D470000}"/>
    <cellStyle name="Percent 2 2 14" xfId="21760" xr:uid="{00000000-0005-0000-0000-00002E470000}"/>
    <cellStyle name="Percent 2 2 15" xfId="21761" xr:uid="{00000000-0005-0000-0000-00002F470000}"/>
    <cellStyle name="Percent 2 2 16" xfId="21762" xr:uid="{00000000-0005-0000-0000-000030470000}"/>
    <cellStyle name="Percent 2 2 17" xfId="21763" xr:uid="{00000000-0005-0000-0000-000031470000}"/>
    <cellStyle name="Percent 2 2 18" xfId="21764" xr:uid="{00000000-0005-0000-0000-000032470000}"/>
    <cellStyle name="Percent 2 2 19" xfId="21765" xr:uid="{00000000-0005-0000-0000-000033470000}"/>
    <cellStyle name="Percent 2 2 2" xfId="3199" xr:uid="{00000000-0005-0000-0000-000034470000}"/>
    <cellStyle name="Percent 2 2 2 2" xfId="3200" xr:uid="{00000000-0005-0000-0000-000035470000}"/>
    <cellStyle name="Percent 2 2 2 2 2" xfId="3201" xr:uid="{00000000-0005-0000-0000-000036470000}"/>
    <cellStyle name="Percent 2 2 2 3" xfId="3202" xr:uid="{00000000-0005-0000-0000-000037470000}"/>
    <cellStyle name="Percent 2 2 20" xfId="21766" xr:uid="{00000000-0005-0000-0000-000038470000}"/>
    <cellStyle name="Percent 2 2 21" xfId="21767" xr:uid="{00000000-0005-0000-0000-000039470000}"/>
    <cellStyle name="Percent 2 2 22" xfId="21768" xr:uid="{00000000-0005-0000-0000-00003A470000}"/>
    <cellStyle name="Percent 2 2 23" xfId="21769" xr:uid="{00000000-0005-0000-0000-00003B470000}"/>
    <cellStyle name="Percent 2 2 24" xfId="21770" xr:uid="{00000000-0005-0000-0000-00003C470000}"/>
    <cellStyle name="Percent 2 2 25" xfId="21771" xr:uid="{00000000-0005-0000-0000-00003D470000}"/>
    <cellStyle name="Percent 2 2 26" xfId="21772" xr:uid="{00000000-0005-0000-0000-00003E470000}"/>
    <cellStyle name="Percent 2 2 27" xfId="21773" xr:uid="{00000000-0005-0000-0000-00003F470000}"/>
    <cellStyle name="Percent 2 2 28" xfId="21774" xr:uid="{00000000-0005-0000-0000-000040470000}"/>
    <cellStyle name="Percent 2 2 3" xfId="3203" xr:uid="{00000000-0005-0000-0000-000041470000}"/>
    <cellStyle name="Percent 2 2 4" xfId="3204" xr:uid="{00000000-0005-0000-0000-000042470000}"/>
    <cellStyle name="Percent 2 2 5" xfId="3603" xr:uid="{00000000-0005-0000-0000-000043470000}"/>
    <cellStyle name="Percent 2 2 6" xfId="3198" xr:uid="{00000000-0005-0000-0000-000044470000}"/>
    <cellStyle name="Percent 2 2 7" xfId="152" xr:uid="{00000000-0005-0000-0000-000045470000}"/>
    <cellStyle name="Percent 2 2 8" xfId="21775" xr:uid="{00000000-0005-0000-0000-000046470000}"/>
    <cellStyle name="Percent 2 2 9" xfId="21776" xr:uid="{00000000-0005-0000-0000-000047470000}"/>
    <cellStyle name="Percent 2 20" xfId="3205" xr:uid="{00000000-0005-0000-0000-000048470000}"/>
    <cellStyle name="Percent 2 21" xfId="3206" xr:uid="{00000000-0005-0000-0000-000049470000}"/>
    <cellStyle name="Percent 2 22" xfId="3187" xr:uid="{00000000-0005-0000-0000-00004A470000}"/>
    <cellStyle name="Percent 2 22 2" xfId="4272" xr:uid="{00000000-0005-0000-0000-00004B470000}"/>
    <cellStyle name="Percent 2 22 2 2" xfId="5897" xr:uid="{00000000-0005-0000-0000-00004C470000}"/>
    <cellStyle name="Percent 2 22 2 2 2" xfId="8983" xr:uid="{00000000-0005-0000-0000-00004D470000}"/>
    <cellStyle name="Percent 2 22 2 2 2 2" xfId="15176" xr:uid="{00000000-0005-0000-0000-00004E470000}"/>
    <cellStyle name="Percent 2 22 2 2 2 3" xfId="21328" xr:uid="{00000000-0005-0000-0000-00004F470000}"/>
    <cellStyle name="Percent 2 22 2 2 3" xfId="12110" xr:uid="{00000000-0005-0000-0000-000050470000}"/>
    <cellStyle name="Percent 2 22 2 2 4" xfId="18262" xr:uid="{00000000-0005-0000-0000-000051470000}"/>
    <cellStyle name="Percent 2 22 2 3" xfId="7448" xr:uid="{00000000-0005-0000-0000-000052470000}"/>
    <cellStyle name="Percent 2 22 2 3 2" xfId="13642" xr:uid="{00000000-0005-0000-0000-000053470000}"/>
    <cellStyle name="Percent 2 22 2 3 3" xfId="19794" xr:uid="{00000000-0005-0000-0000-000054470000}"/>
    <cellStyle name="Percent 2 22 2 4" xfId="10576" xr:uid="{00000000-0005-0000-0000-000055470000}"/>
    <cellStyle name="Percent 2 22 2 5" xfId="16728" xr:uid="{00000000-0005-0000-0000-000056470000}"/>
    <cellStyle name="Percent 2 22 3" xfId="5114" xr:uid="{00000000-0005-0000-0000-000057470000}"/>
    <cellStyle name="Percent 2 22 3 2" xfId="8214" xr:uid="{00000000-0005-0000-0000-000058470000}"/>
    <cellStyle name="Percent 2 22 3 2 2" xfId="14407" xr:uid="{00000000-0005-0000-0000-000059470000}"/>
    <cellStyle name="Percent 2 22 3 2 3" xfId="20559" xr:uid="{00000000-0005-0000-0000-00005A470000}"/>
    <cellStyle name="Percent 2 22 3 3" xfId="11341" xr:uid="{00000000-0005-0000-0000-00005B470000}"/>
    <cellStyle name="Percent 2 22 3 4" xfId="17493" xr:uid="{00000000-0005-0000-0000-00005C470000}"/>
    <cellStyle name="Percent 2 22 4" xfId="6679" xr:uid="{00000000-0005-0000-0000-00005D470000}"/>
    <cellStyle name="Percent 2 22 4 2" xfId="12873" xr:uid="{00000000-0005-0000-0000-00005E470000}"/>
    <cellStyle name="Percent 2 22 4 3" xfId="19025" xr:uid="{00000000-0005-0000-0000-00005F470000}"/>
    <cellStyle name="Percent 2 22 5" xfId="9807" xr:uid="{00000000-0005-0000-0000-000060470000}"/>
    <cellStyle name="Percent 2 22 6" xfId="15959" xr:uid="{00000000-0005-0000-0000-000061470000}"/>
    <cellStyle name="Percent 2 23" xfId="21777" xr:uid="{00000000-0005-0000-0000-000062470000}"/>
    <cellStyle name="Percent 2 24" xfId="21778" xr:uid="{00000000-0005-0000-0000-000063470000}"/>
    <cellStyle name="Percent 2 25" xfId="21779" xr:uid="{00000000-0005-0000-0000-000064470000}"/>
    <cellStyle name="Percent 2 26" xfId="21780" xr:uid="{00000000-0005-0000-0000-000065470000}"/>
    <cellStyle name="Percent 2 27" xfId="21781" xr:uid="{00000000-0005-0000-0000-000066470000}"/>
    <cellStyle name="Percent 2 28" xfId="21782" xr:uid="{00000000-0005-0000-0000-000067470000}"/>
    <cellStyle name="Percent 2 29" xfId="21783" xr:uid="{00000000-0005-0000-0000-000068470000}"/>
    <cellStyle name="Percent 2 3" xfId="153" xr:uid="{00000000-0005-0000-0000-000069470000}"/>
    <cellStyle name="Percent 2 3 2" xfId="3208" xr:uid="{00000000-0005-0000-0000-00006A470000}"/>
    <cellStyle name="Percent 2 3 3" xfId="3209" xr:uid="{00000000-0005-0000-0000-00006B470000}"/>
    <cellStyle name="Percent 2 3 4" xfId="3207" xr:uid="{00000000-0005-0000-0000-00006C470000}"/>
    <cellStyle name="Percent 2 3 5" xfId="9171" xr:uid="{00000000-0005-0000-0000-00006D470000}"/>
    <cellStyle name="Percent 2 30" xfId="21784" xr:uid="{00000000-0005-0000-0000-00006E470000}"/>
    <cellStyle name="Percent 2 31" xfId="21785" xr:uid="{00000000-0005-0000-0000-00006F470000}"/>
    <cellStyle name="Percent 2 32" xfId="21786" xr:uid="{00000000-0005-0000-0000-000070470000}"/>
    <cellStyle name="Percent 2 33" xfId="21787" xr:uid="{00000000-0005-0000-0000-000071470000}"/>
    <cellStyle name="Percent 2 34" xfId="21788" xr:uid="{00000000-0005-0000-0000-000072470000}"/>
    <cellStyle name="Percent 2 35" xfId="21789" xr:uid="{00000000-0005-0000-0000-000073470000}"/>
    <cellStyle name="Percent 2 36" xfId="21790" xr:uid="{00000000-0005-0000-0000-000074470000}"/>
    <cellStyle name="Percent 2 37" xfId="21791" xr:uid="{00000000-0005-0000-0000-000075470000}"/>
    <cellStyle name="Percent 2 38" xfId="21792" xr:uid="{00000000-0005-0000-0000-000076470000}"/>
    <cellStyle name="Percent 2 39" xfId="21793" xr:uid="{00000000-0005-0000-0000-000077470000}"/>
    <cellStyle name="Percent 2 4" xfId="154" xr:uid="{00000000-0005-0000-0000-000078470000}"/>
    <cellStyle name="Percent 2 4 2" xfId="3211" xr:uid="{00000000-0005-0000-0000-000079470000}"/>
    <cellStyle name="Percent 2 4 3" xfId="3604" xr:uid="{00000000-0005-0000-0000-00007A470000}"/>
    <cellStyle name="Percent 2 4 4" xfId="3210" xr:uid="{00000000-0005-0000-0000-00007B470000}"/>
    <cellStyle name="Percent 2 5" xfId="155" xr:uid="{00000000-0005-0000-0000-00007C470000}"/>
    <cellStyle name="Percent 2 5 2" xfId="3605" xr:uid="{00000000-0005-0000-0000-00007D470000}"/>
    <cellStyle name="Percent 2 5 3" xfId="3212" xr:uid="{00000000-0005-0000-0000-00007E470000}"/>
    <cellStyle name="Percent 2 6" xfId="156" xr:uid="{00000000-0005-0000-0000-00007F470000}"/>
    <cellStyle name="Percent 2 6 2" xfId="3606" xr:uid="{00000000-0005-0000-0000-000080470000}"/>
    <cellStyle name="Percent 2 6 3" xfId="3213" xr:uid="{00000000-0005-0000-0000-000081470000}"/>
    <cellStyle name="Percent 2 7" xfId="157" xr:uid="{00000000-0005-0000-0000-000082470000}"/>
    <cellStyle name="Percent 2 7 2" xfId="3607" xr:uid="{00000000-0005-0000-0000-000083470000}"/>
    <cellStyle name="Percent 2 7 3" xfId="3214" xr:uid="{00000000-0005-0000-0000-000084470000}"/>
    <cellStyle name="Percent 2 8" xfId="158" xr:uid="{00000000-0005-0000-0000-000085470000}"/>
    <cellStyle name="Percent 2 8 2" xfId="3608" xr:uid="{00000000-0005-0000-0000-000086470000}"/>
    <cellStyle name="Percent 2 8 3" xfId="3215" xr:uid="{00000000-0005-0000-0000-000087470000}"/>
    <cellStyle name="Percent 2 9" xfId="159" xr:uid="{00000000-0005-0000-0000-000088470000}"/>
    <cellStyle name="Percent 2 9 2" xfId="3609" xr:uid="{00000000-0005-0000-0000-000089470000}"/>
    <cellStyle name="Percent 2 9 3" xfId="3216" xr:uid="{00000000-0005-0000-0000-00008A470000}"/>
    <cellStyle name="Percent 20" xfId="3217" xr:uid="{00000000-0005-0000-0000-00008B470000}"/>
    <cellStyle name="Percent 21" xfId="3218" xr:uid="{00000000-0005-0000-0000-00008C470000}"/>
    <cellStyle name="Percent 22" xfId="3219" xr:uid="{00000000-0005-0000-0000-00008D470000}"/>
    <cellStyle name="Percent 23" xfId="3220" xr:uid="{00000000-0005-0000-0000-00008E470000}"/>
    <cellStyle name="Percent 24" xfId="3221" xr:uid="{00000000-0005-0000-0000-00008F470000}"/>
    <cellStyle name="Percent 25" xfId="3222" xr:uid="{00000000-0005-0000-0000-000090470000}"/>
    <cellStyle name="Percent 25 2" xfId="3223" xr:uid="{00000000-0005-0000-0000-000091470000}"/>
    <cellStyle name="Percent 25 2 2" xfId="3224" xr:uid="{00000000-0005-0000-0000-000092470000}"/>
    <cellStyle name="Percent 25 2 2 2" xfId="4274" xr:uid="{00000000-0005-0000-0000-000093470000}"/>
    <cellStyle name="Percent 25 2 2 2 2" xfId="5899" xr:uid="{00000000-0005-0000-0000-000094470000}"/>
    <cellStyle name="Percent 25 2 2 2 2 2" xfId="8985" xr:uid="{00000000-0005-0000-0000-000095470000}"/>
    <cellStyle name="Percent 25 2 2 2 2 2 2" xfId="15178" xr:uid="{00000000-0005-0000-0000-000096470000}"/>
    <cellStyle name="Percent 25 2 2 2 2 2 3" xfId="21330" xr:uid="{00000000-0005-0000-0000-000097470000}"/>
    <cellStyle name="Percent 25 2 2 2 2 3" xfId="12112" xr:uid="{00000000-0005-0000-0000-000098470000}"/>
    <cellStyle name="Percent 25 2 2 2 2 4" xfId="18264" xr:uid="{00000000-0005-0000-0000-000099470000}"/>
    <cellStyle name="Percent 25 2 2 2 3" xfId="7450" xr:uid="{00000000-0005-0000-0000-00009A470000}"/>
    <cellStyle name="Percent 25 2 2 2 3 2" xfId="13644" xr:uid="{00000000-0005-0000-0000-00009B470000}"/>
    <cellStyle name="Percent 25 2 2 2 3 3" xfId="19796" xr:uid="{00000000-0005-0000-0000-00009C470000}"/>
    <cellStyle name="Percent 25 2 2 2 4" xfId="10578" xr:uid="{00000000-0005-0000-0000-00009D470000}"/>
    <cellStyle name="Percent 25 2 2 2 5" xfId="16730" xr:uid="{00000000-0005-0000-0000-00009E470000}"/>
    <cellStyle name="Percent 25 2 2 3" xfId="5120" xr:uid="{00000000-0005-0000-0000-00009F470000}"/>
    <cellStyle name="Percent 25 2 2 3 2" xfId="8216" xr:uid="{00000000-0005-0000-0000-0000A0470000}"/>
    <cellStyle name="Percent 25 2 2 3 2 2" xfId="14409" xr:uid="{00000000-0005-0000-0000-0000A1470000}"/>
    <cellStyle name="Percent 25 2 2 3 2 3" xfId="20561" xr:uid="{00000000-0005-0000-0000-0000A2470000}"/>
    <cellStyle name="Percent 25 2 2 3 3" xfId="11343" xr:uid="{00000000-0005-0000-0000-0000A3470000}"/>
    <cellStyle name="Percent 25 2 2 3 4" xfId="17495" xr:uid="{00000000-0005-0000-0000-0000A4470000}"/>
    <cellStyle name="Percent 25 2 2 4" xfId="6681" xr:uid="{00000000-0005-0000-0000-0000A5470000}"/>
    <cellStyle name="Percent 25 2 2 4 2" xfId="12875" xr:uid="{00000000-0005-0000-0000-0000A6470000}"/>
    <cellStyle name="Percent 25 2 2 4 3" xfId="19027" xr:uid="{00000000-0005-0000-0000-0000A7470000}"/>
    <cellStyle name="Percent 25 2 2 5" xfId="9809" xr:uid="{00000000-0005-0000-0000-0000A8470000}"/>
    <cellStyle name="Percent 25 2 2 6" xfId="15961" xr:uid="{00000000-0005-0000-0000-0000A9470000}"/>
    <cellStyle name="Percent 25 2 3" xfId="4273" xr:uid="{00000000-0005-0000-0000-0000AA470000}"/>
    <cellStyle name="Percent 25 2 3 2" xfId="5898" xr:uid="{00000000-0005-0000-0000-0000AB470000}"/>
    <cellStyle name="Percent 25 2 3 2 2" xfId="8984" xr:uid="{00000000-0005-0000-0000-0000AC470000}"/>
    <cellStyle name="Percent 25 2 3 2 2 2" xfId="15177" xr:uid="{00000000-0005-0000-0000-0000AD470000}"/>
    <cellStyle name="Percent 25 2 3 2 2 3" xfId="21329" xr:uid="{00000000-0005-0000-0000-0000AE470000}"/>
    <cellStyle name="Percent 25 2 3 2 3" xfId="12111" xr:uid="{00000000-0005-0000-0000-0000AF470000}"/>
    <cellStyle name="Percent 25 2 3 2 4" xfId="18263" xr:uid="{00000000-0005-0000-0000-0000B0470000}"/>
    <cellStyle name="Percent 25 2 3 3" xfId="7449" xr:uid="{00000000-0005-0000-0000-0000B1470000}"/>
    <cellStyle name="Percent 25 2 3 3 2" xfId="13643" xr:uid="{00000000-0005-0000-0000-0000B2470000}"/>
    <cellStyle name="Percent 25 2 3 3 3" xfId="19795" xr:uid="{00000000-0005-0000-0000-0000B3470000}"/>
    <cellStyle name="Percent 25 2 3 4" xfId="10577" xr:uid="{00000000-0005-0000-0000-0000B4470000}"/>
    <cellStyle name="Percent 25 2 3 5" xfId="16729" xr:uid="{00000000-0005-0000-0000-0000B5470000}"/>
    <cellStyle name="Percent 25 2 4" xfId="5119" xr:uid="{00000000-0005-0000-0000-0000B6470000}"/>
    <cellStyle name="Percent 25 2 4 2" xfId="8215" xr:uid="{00000000-0005-0000-0000-0000B7470000}"/>
    <cellStyle name="Percent 25 2 4 2 2" xfId="14408" xr:uid="{00000000-0005-0000-0000-0000B8470000}"/>
    <cellStyle name="Percent 25 2 4 2 3" xfId="20560" xr:uid="{00000000-0005-0000-0000-0000B9470000}"/>
    <cellStyle name="Percent 25 2 4 3" xfId="11342" xr:uid="{00000000-0005-0000-0000-0000BA470000}"/>
    <cellStyle name="Percent 25 2 4 4" xfId="17494" xr:uid="{00000000-0005-0000-0000-0000BB470000}"/>
    <cellStyle name="Percent 25 2 5" xfId="6680" xr:uid="{00000000-0005-0000-0000-0000BC470000}"/>
    <cellStyle name="Percent 25 2 5 2" xfId="12874" xr:uid="{00000000-0005-0000-0000-0000BD470000}"/>
    <cellStyle name="Percent 25 2 5 3" xfId="19026" xr:uid="{00000000-0005-0000-0000-0000BE470000}"/>
    <cellStyle name="Percent 25 2 6" xfId="9808" xr:uid="{00000000-0005-0000-0000-0000BF470000}"/>
    <cellStyle name="Percent 25 2 7" xfId="15960" xr:uid="{00000000-0005-0000-0000-0000C0470000}"/>
    <cellStyle name="Percent 25 3" xfId="3225" xr:uid="{00000000-0005-0000-0000-0000C1470000}"/>
    <cellStyle name="Percent 25 3 2" xfId="3226" xr:uid="{00000000-0005-0000-0000-0000C2470000}"/>
    <cellStyle name="Percent 25 3 2 2" xfId="4276" xr:uid="{00000000-0005-0000-0000-0000C3470000}"/>
    <cellStyle name="Percent 25 3 2 2 2" xfId="5901" xr:uid="{00000000-0005-0000-0000-0000C4470000}"/>
    <cellStyle name="Percent 25 3 2 2 2 2" xfId="8987" xr:uid="{00000000-0005-0000-0000-0000C5470000}"/>
    <cellStyle name="Percent 25 3 2 2 2 2 2" xfId="15180" xr:uid="{00000000-0005-0000-0000-0000C6470000}"/>
    <cellStyle name="Percent 25 3 2 2 2 2 3" xfId="21332" xr:uid="{00000000-0005-0000-0000-0000C7470000}"/>
    <cellStyle name="Percent 25 3 2 2 2 3" xfId="12114" xr:uid="{00000000-0005-0000-0000-0000C8470000}"/>
    <cellStyle name="Percent 25 3 2 2 2 4" xfId="18266" xr:uid="{00000000-0005-0000-0000-0000C9470000}"/>
    <cellStyle name="Percent 25 3 2 2 3" xfId="7452" xr:uid="{00000000-0005-0000-0000-0000CA470000}"/>
    <cellStyle name="Percent 25 3 2 2 3 2" xfId="13646" xr:uid="{00000000-0005-0000-0000-0000CB470000}"/>
    <cellStyle name="Percent 25 3 2 2 3 3" xfId="19798" xr:uid="{00000000-0005-0000-0000-0000CC470000}"/>
    <cellStyle name="Percent 25 3 2 2 4" xfId="10580" xr:uid="{00000000-0005-0000-0000-0000CD470000}"/>
    <cellStyle name="Percent 25 3 2 2 5" xfId="16732" xr:uid="{00000000-0005-0000-0000-0000CE470000}"/>
    <cellStyle name="Percent 25 3 2 3" xfId="5122" xr:uid="{00000000-0005-0000-0000-0000CF470000}"/>
    <cellStyle name="Percent 25 3 2 3 2" xfId="8218" xr:uid="{00000000-0005-0000-0000-0000D0470000}"/>
    <cellStyle name="Percent 25 3 2 3 2 2" xfId="14411" xr:uid="{00000000-0005-0000-0000-0000D1470000}"/>
    <cellStyle name="Percent 25 3 2 3 2 3" xfId="20563" xr:uid="{00000000-0005-0000-0000-0000D2470000}"/>
    <cellStyle name="Percent 25 3 2 3 3" xfId="11345" xr:uid="{00000000-0005-0000-0000-0000D3470000}"/>
    <cellStyle name="Percent 25 3 2 3 4" xfId="17497" xr:uid="{00000000-0005-0000-0000-0000D4470000}"/>
    <cellStyle name="Percent 25 3 2 4" xfId="6683" xr:uid="{00000000-0005-0000-0000-0000D5470000}"/>
    <cellStyle name="Percent 25 3 2 4 2" xfId="12877" xr:uid="{00000000-0005-0000-0000-0000D6470000}"/>
    <cellStyle name="Percent 25 3 2 4 3" xfId="19029" xr:uid="{00000000-0005-0000-0000-0000D7470000}"/>
    <cellStyle name="Percent 25 3 2 5" xfId="9811" xr:uid="{00000000-0005-0000-0000-0000D8470000}"/>
    <cellStyle name="Percent 25 3 2 6" xfId="15963" xr:uid="{00000000-0005-0000-0000-0000D9470000}"/>
    <cellStyle name="Percent 25 3 3" xfId="4275" xr:uid="{00000000-0005-0000-0000-0000DA470000}"/>
    <cellStyle name="Percent 25 3 3 2" xfId="5900" xr:uid="{00000000-0005-0000-0000-0000DB470000}"/>
    <cellStyle name="Percent 25 3 3 2 2" xfId="8986" xr:uid="{00000000-0005-0000-0000-0000DC470000}"/>
    <cellStyle name="Percent 25 3 3 2 2 2" xfId="15179" xr:uid="{00000000-0005-0000-0000-0000DD470000}"/>
    <cellStyle name="Percent 25 3 3 2 2 3" xfId="21331" xr:uid="{00000000-0005-0000-0000-0000DE470000}"/>
    <cellStyle name="Percent 25 3 3 2 3" xfId="12113" xr:uid="{00000000-0005-0000-0000-0000DF470000}"/>
    <cellStyle name="Percent 25 3 3 2 4" xfId="18265" xr:uid="{00000000-0005-0000-0000-0000E0470000}"/>
    <cellStyle name="Percent 25 3 3 3" xfId="7451" xr:uid="{00000000-0005-0000-0000-0000E1470000}"/>
    <cellStyle name="Percent 25 3 3 3 2" xfId="13645" xr:uid="{00000000-0005-0000-0000-0000E2470000}"/>
    <cellStyle name="Percent 25 3 3 3 3" xfId="19797" xr:uid="{00000000-0005-0000-0000-0000E3470000}"/>
    <cellStyle name="Percent 25 3 3 4" xfId="10579" xr:uid="{00000000-0005-0000-0000-0000E4470000}"/>
    <cellStyle name="Percent 25 3 3 5" xfId="16731" xr:uid="{00000000-0005-0000-0000-0000E5470000}"/>
    <cellStyle name="Percent 25 3 4" xfId="5121" xr:uid="{00000000-0005-0000-0000-0000E6470000}"/>
    <cellStyle name="Percent 25 3 4 2" xfId="8217" xr:uid="{00000000-0005-0000-0000-0000E7470000}"/>
    <cellStyle name="Percent 25 3 4 2 2" xfId="14410" xr:uid="{00000000-0005-0000-0000-0000E8470000}"/>
    <cellStyle name="Percent 25 3 4 2 3" xfId="20562" xr:uid="{00000000-0005-0000-0000-0000E9470000}"/>
    <cellStyle name="Percent 25 3 4 3" xfId="11344" xr:uid="{00000000-0005-0000-0000-0000EA470000}"/>
    <cellStyle name="Percent 25 3 4 4" xfId="17496" xr:uid="{00000000-0005-0000-0000-0000EB470000}"/>
    <cellStyle name="Percent 25 3 5" xfId="6682" xr:uid="{00000000-0005-0000-0000-0000EC470000}"/>
    <cellStyle name="Percent 25 3 5 2" xfId="12876" xr:uid="{00000000-0005-0000-0000-0000ED470000}"/>
    <cellStyle name="Percent 25 3 5 3" xfId="19028" xr:uid="{00000000-0005-0000-0000-0000EE470000}"/>
    <cellStyle name="Percent 25 3 6" xfId="9810" xr:uid="{00000000-0005-0000-0000-0000EF470000}"/>
    <cellStyle name="Percent 25 3 7" xfId="15962" xr:uid="{00000000-0005-0000-0000-0000F0470000}"/>
    <cellStyle name="Percent 25 4" xfId="3227" xr:uid="{00000000-0005-0000-0000-0000F1470000}"/>
    <cellStyle name="Percent 25 4 2" xfId="3228" xr:uid="{00000000-0005-0000-0000-0000F2470000}"/>
    <cellStyle name="Percent 25 4 2 2" xfId="4277" xr:uid="{00000000-0005-0000-0000-0000F3470000}"/>
    <cellStyle name="Percent 25 4 2 2 2" xfId="5902" xr:uid="{00000000-0005-0000-0000-0000F4470000}"/>
    <cellStyle name="Percent 25 4 2 2 2 2" xfId="8988" xr:uid="{00000000-0005-0000-0000-0000F5470000}"/>
    <cellStyle name="Percent 25 4 2 2 2 2 2" xfId="15181" xr:uid="{00000000-0005-0000-0000-0000F6470000}"/>
    <cellStyle name="Percent 25 4 2 2 2 2 3" xfId="21333" xr:uid="{00000000-0005-0000-0000-0000F7470000}"/>
    <cellStyle name="Percent 25 4 2 2 2 3" xfId="12115" xr:uid="{00000000-0005-0000-0000-0000F8470000}"/>
    <cellStyle name="Percent 25 4 2 2 2 4" xfId="18267" xr:uid="{00000000-0005-0000-0000-0000F9470000}"/>
    <cellStyle name="Percent 25 4 2 2 3" xfId="7453" xr:uid="{00000000-0005-0000-0000-0000FA470000}"/>
    <cellStyle name="Percent 25 4 2 2 3 2" xfId="13647" xr:uid="{00000000-0005-0000-0000-0000FB470000}"/>
    <cellStyle name="Percent 25 4 2 2 3 3" xfId="19799" xr:uid="{00000000-0005-0000-0000-0000FC470000}"/>
    <cellStyle name="Percent 25 4 2 2 4" xfId="10581" xr:uid="{00000000-0005-0000-0000-0000FD470000}"/>
    <cellStyle name="Percent 25 4 2 2 5" xfId="16733" xr:uid="{00000000-0005-0000-0000-0000FE470000}"/>
    <cellStyle name="Percent 25 4 2 3" xfId="5123" xr:uid="{00000000-0005-0000-0000-0000FF470000}"/>
    <cellStyle name="Percent 25 4 2 3 2" xfId="8219" xr:uid="{00000000-0005-0000-0000-000000480000}"/>
    <cellStyle name="Percent 25 4 2 3 2 2" xfId="14412" xr:uid="{00000000-0005-0000-0000-000001480000}"/>
    <cellStyle name="Percent 25 4 2 3 2 3" xfId="20564" xr:uid="{00000000-0005-0000-0000-000002480000}"/>
    <cellStyle name="Percent 25 4 2 3 3" xfId="11346" xr:uid="{00000000-0005-0000-0000-000003480000}"/>
    <cellStyle name="Percent 25 4 2 3 4" xfId="17498" xr:uid="{00000000-0005-0000-0000-000004480000}"/>
    <cellStyle name="Percent 25 4 2 4" xfId="6684" xr:uid="{00000000-0005-0000-0000-000005480000}"/>
    <cellStyle name="Percent 25 4 2 4 2" xfId="12878" xr:uid="{00000000-0005-0000-0000-000006480000}"/>
    <cellStyle name="Percent 25 4 2 4 3" xfId="19030" xr:uid="{00000000-0005-0000-0000-000007480000}"/>
    <cellStyle name="Percent 25 4 2 5" xfId="9812" xr:uid="{00000000-0005-0000-0000-000008480000}"/>
    <cellStyle name="Percent 25 4 2 6" xfId="15964" xr:uid="{00000000-0005-0000-0000-000009480000}"/>
    <cellStyle name="Percent 25 5" xfId="3229" xr:uid="{00000000-0005-0000-0000-00000A480000}"/>
    <cellStyle name="Percent 25 5 2" xfId="4278" xr:uid="{00000000-0005-0000-0000-00000B480000}"/>
    <cellStyle name="Percent 25 5 2 2" xfId="5903" xr:uid="{00000000-0005-0000-0000-00000C480000}"/>
    <cellStyle name="Percent 25 5 2 2 2" xfId="8989" xr:uid="{00000000-0005-0000-0000-00000D480000}"/>
    <cellStyle name="Percent 25 5 2 2 2 2" xfId="15182" xr:uid="{00000000-0005-0000-0000-00000E480000}"/>
    <cellStyle name="Percent 25 5 2 2 2 3" xfId="21334" xr:uid="{00000000-0005-0000-0000-00000F480000}"/>
    <cellStyle name="Percent 25 5 2 2 3" xfId="12116" xr:uid="{00000000-0005-0000-0000-000010480000}"/>
    <cellStyle name="Percent 25 5 2 2 4" xfId="18268" xr:uid="{00000000-0005-0000-0000-000011480000}"/>
    <cellStyle name="Percent 25 5 2 3" xfId="7454" xr:uid="{00000000-0005-0000-0000-000012480000}"/>
    <cellStyle name="Percent 25 5 2 3 2" xfId="13648" xr:uid="{00000000-0005-0000-0000-000013480000}"/>
    <cellStyle name="Percent 25 5 2 3 3" xfId="19800" xr:uid="{00000000-0005-0000-0000-000014480000}"/>
    <cellStyle name="Percent 25 5 2 4" xfId="10582" xr:uid="{00000000-0005-0000-0000-000015480000}"/>
    <cellStyle name="Percent 25 5 2 5" xfId="16734" xr:uid="{00000000-0005-0000-0000-000016480000}"/>
    <cellStyle name="Percent 25 5 3" xfId="5124" xr:uid="{00000000-0005-0000-0000-000017480000}"/>
    <cellStyle name="Percent 25 5 3 2" xfId="8220" xr:uid="{00000000-0005-0000-0000-000018480000}"/>
    <cellStyle name="Percent 25 5 3 2 2" xfId="14413" xr:uid="{00000000-0005-0000-0000-000019480000}"/>
    <cellStyle name="Percent 25 5 3 2 3" xfId="20565" xr:uid="{00000000-0005-0000-0000-00001A480000}"/>
    <cellStyle name="Percent 25 5 3 3" xfId="11347" xr:uid="{00000000-0005-0000-0000-00001B480000}"/>
    <cellStyle name="Percent 25 5 3 4" xfId="17499" xr:uid="{00000000-0005-0000-0000-00001C480000}"/>
    <cellStyle name="Percent 25 5 4" xfId="6685" xr:uid="{00000000-0005-0000-0000-00001D480000}"/>
    <cellStyle name="Percent 25 5 4 2" xfId="12879" xr:uid="{00000000-0005-0000-0000-00001E480000}"/>
    <cellStyle name="Percent 25 5 4 3" xfId="19031" xr:uid="{00000000-0005-0000-0000-00001F480000}"/>
    <cellStyle name="Percent 25 5 5" xfId="9813" xr:uid="{00000000-0005-0000-0000-000020480000}"/>
    <cellStyle name="Percent 25 5 6" xfId="15965" xr:uid="{00000000-0005-0000-0000-000021480000}"/>
    <cellStyle name="Percent 26" xfId="3230" xr:uid="{00000000-0005-0000-0000-000022480000}"/>
    <cellStyle name="Percent 26 2" xfId="3231" xr:uid="{00000000-0005-0000-0000-000023480000}"/>
    <cellStyle name="Percent 26 2 2" xfId="3232" xr:uid="{00000000-0005-0000-0000-000024480000}"/>
    <cellStyle name="Percent 26 2 2 2" xfId="4280" xr:uid="{00000000-0005-0000-0000-000025480000}"/>
    <cellStyle name="Percent 26 2 2 2 2" xfId="5905" xr:uid="{00000000-0005-0000-0000-000026480000}"/>
    <cellStyle name="Percent 26 2 2 2 2 2" xfId="8991" xr:uid="{00000000-0005-0000-0000-000027480000}"/>
    <cellStyle name="Percent 26 2 2 2 2 2 2" xfId="15184" xr:uid="{00000000-0005-0000-0000-000028480000}"/>
    <cellStyle name="Percent 26 2 2 2 2 2 3" xfId="21336" xr:uid="{00000000-0005-0000-0000-000029480000}"/>
    <cellStyle name="Percent 26 2 2 2 2 3" xfId="12118" xr:uid="{00000000-0005-0000-0000-00002A480000}"/>
    <cellStyle name="Percent 26 2 2 2 2 4" xfId="18270" xr:uid="{00000000-0005-0000-0000-00002B480000}"/>
    <cellStyle name="Percent 26 2 2 2 3" xfId="7456" xr:uid="{00000000-0005-0000-0000-00002C480000}"/>
    <cellStyle name="Percent 26 2 2 2 3 2" xfId="13650" xr:uid="{00000000-0005-0000-0000-00002D480000}"/>
    <cellStyle name="Percent 26 2 2 2 3 3" xfId="19802" xr:uid="{00000000-0005-0000-0000-00002E480000}"/>
    <cellStyle name="Percent 26 2 2 2 4" xfId="10584" xr:uid="{00000000-0005-0000-0000-00002F480000}"/>
    <cellStyle name="Percent 26 2 2 2 5" xfId="16736" xr:uid="{00000000-0005-0000-0000-000030480000}"/>
    <cellStyle name="Percent 26 2 2 3" xfId="5126" xr:uid="{00000000-0005-0000-0000-000031480000}"/>
    <cellStyle name="Percent 26 2 2 3 2" xfId="8222" xr:uid="{00000000-0005-0000-0000-000032480000}"/>
    <cellStyle name="Percent 26 2 2 3 2 2" xfId="14415" xr:uid="{00000000-0005-0000-0000-000033480000}"/>
    <cellStyle name="Percent 26 2 2 3 2 3" xfId="20567" xr:uid="{00000000-0005-0000-0000-000034480000}"/>
    <cellStyle name="Percent 26 2 2 3 3" xfId="11349" xr:uid="{00000000-0005-0000-0000-000035480000}"/>
    <cellStyle name="Percent 26 2 2 3 4" xfId="17501" xr:uid="{00000000-0005-0000-0000-000036480000}"/>
    <cellStyle name="Percent 26 2 2 4" xfId="6687" xr:uid="{00000000-0005-0000-0000-000037480000}"/>
    <cellStyle name="Percent 26 2 2 4 2" xfId="12881" xr:uid="{00000000-0005-0000-0000-000038480000}"/>
    <cellStyle name="Percent 26 2 2 4 3" xfId="19033" xr:uid="{00000000-0005-0000-0000-000039480000}"/>
    <cellStyle name="Percent 26 2 2 5" xfId="9815" xr:uid="{00000000-0005-0000-0000-00003A480000}"/>
    <cellStyle name="Percent 26 2 2 6" xfId="15967" xr:uid="{00000000-0005-0000-0000-00003B480000}"/>
    <cellStyle name="Percent 26 2 3" xfId="4279" xr:uid="{00000000-0005-0000-0000-00003C480000}"/>
    <cellStyle name="Percent 26 2 3 2" xfId="5904" xr:uid="{00000000-0005-0000-0000-00003D480000}"/>
    <cellStyle name="Percent 26 2 3 2 2" xfId="8990" xr:uid="{00000000-0005-0000-0000-00003E480000}"/>
    <cellStyle name="Percent 26 2 3 2 2 2" xfId="15183" xr:uid="{00000000-0005-0000-0000-00003F480000}"/>
    <cellStyle name="Percent 26 2 3 2 2 3" xfId="21335" xr:uid="{00000000-0005-0000-0000-000040480000}"/>
    <cellStyle name="Percent 26 2 3 2 3" xfId="12117" xr:uid="{00000000-0005-0000-0000-000041480000}"/>
    <cellStyle name="Percent 26 2 3 2 4" xfId="18269" xr:uid="{00000000-0005-0000-0000-000042480000}"/>
    <cellStyle name="Percent 26 2 3 3" xfId="7455" xr:uid="{00000000-0005-0000-0000-000043480000}"/>
    <cellStyle name="Percent 26 2 3 3 2" xfId="13649" xr:uid="{00000000-0005-0000-0000-000044480000}"/>
    <cellStyle name="Percent 26 2 3 3 3" xfId="19801" xr:uid="{00000000-0005-0000-0000-000045480000}"/>
    <cellStyle name="Percent 26 2 3 4" xfId="10583" xr:uid="{00000000-0005-0000-0000-000046480000}"/>
    <cellStyle name="Percent 26 2 3 5" xfId="16735" xr:uid="{00000000-0005-0000-0000-000047480000}"/>
    <cellStyle name="Percent 26 2 4" xfId="5125" xr:uid="{00000000-0005-0000-0000-000048480000}"/>
    <cellStyle name="Percent 26 2 4 2" xfId="8221" xr:uid="{00000000-0005-0000-0000-000049480000}"/>
    <cellStyle name="Percent 26 2 4 2 2" xfId="14414" xr:uid="{00000000-0005-0000-0000-00004A480000}"/>
    <cellStyle name="Percent 26 2 4 2 3" xfId="20566" xr:uid="{00000000-0005-0000-0000-00004B480000}"/>
    <cellStyle name="Percent 26 2 4 3" xfId="11348" xr:uid="{00000000-0005-0000-0000-00004C480000}"/>
    <cellStyle name="Percent 26 2 4 4" xfId="17500" xr:uid="{00000000-0005-0000-0000-00004D480000}"/>
    <cellStyle name="Percent 26 2 5" xfId="6686" xr:uid="{00000000-0005-0000-0000-00004E480000}"/>
    <cellStyle name="Percent 26 2 5 2" xfId="12880" xr:uid="{00000000-0005-0000-0000-00004F480000}"/>
    <cellStyle name="Percent 26 2 5 3" xfId="19032" xr:uid="{00000000-0005-0000-0000-000050480000}"/>
    <cellStyle name="Percent 26 2 6" xfId="9814" xr:uid="{00000000-0005-0000-0000-000051480000}"/>
    <cellStyle name="Percent 26 2 7" xfId="15966" xr:uid="{00000000-0005-0000-0000-000052480000}"/>
    <cellStyle name="Percent 26 3" xfId="3233" xr:uid="{00000000-0005-0000-0000-000053480000}"/>
    <cellStyle name="Percent 26 3 2" xfId="3234" xr:uid="{00000000-0005-0000-0000-000054480000}"/>
    <cellStyle name="Percent 26 3 2 2" xfId="4282" xr:uid="{00000000-0005-0000-0000-000055480000}"/>
    <cellStyle name="Percent 26 3 2 2 2" xfId="5907" xr:uid="{00000000-0005-0000-0000-000056480000}"/>
    <cellStyle name="Percent 26 3 2 2 2 2" xfId="8993" xr:uid="{00000000-0005-0000-0000-000057480000}"/>
    <cellStyle name="Percent 26 3 2 2 2 2 2" xfId="15186" xr:uid="{00000000-0005-0000-0000-000058480000}"/>
    <cellStyle name="Percent 26 3 2 2 2 2 3" xfId="21338" xr:uid="{00000000-0005-0000-0000-000059480000}"/>
    <cellStyle name="Percent 26 3 2 2 2 3" xfId="12120" xr:uid="{00000000-0005-0000-0000-00005A480000}"/>
    <cellStyle name="Percent 26 3 2 2 2 4" xfId="18272" xr:uid="{00000000-0005-0000-0000-00005B480000}"/>
    <cellStyle name="Percent 26 3 2 2 3" xfId="7458" xr:uid="{00000000-0005-0000-0000-00005C480000}"/>
    <cellStyle name="Percent 26 3 2 2 3 2" xfId="13652" xr:uid="{00000000-0005-0000-0000-00005D480000}"/>
    <cellStyle name="Percent 26 3 2 2 3 3" xfId="19804" xr:uid="{00000000-0005-0000-0000-00005E480000}"/>
    <cellStyle name="Percent 26 3 2 2 4" xfId="10586" xr:uid="{00000000-0005-0000-0000-00005F480000}"/>
    <cellStyle name="Percent 26 3 2 2 5" xfId="16738" xr:uid="{00000000-0005-0000-0000-000060480000}"/>
    <cellStyle name="Percent 26 3 2 3" xfId="5128" xr:uid="{00000000-0005-0000-0000-000061480000}"/>
    <cellStyle name="Percent 26 3 2 3 2" xfId="8224" xr:uid="{00000000-0005-0000-0000-000062480000}"/>
    <cellStyle name="Percent 26 3 2 3 2 2" xfId="14417" xr:uid="{00000000-0005-0000-0000-000063480000}"/>
    <cellStyle name="Percent 26 3 2 3 2 3" xfId="20569" xr:uid="{00000000-0005-0000-0000-000064480000}"/>
    <cellStyle name="Percent 26 3 2 3 3" xfId="11351" xr:uid="{00000000-0005-0000-0000-000065480000}"/>
    <cellStyle name="Percent 26 3 2 3 4" xfId="17503" xr:uid="{00000000-0005-0000-0000-000066480000}"/>
    <cellStyle name="Percent 26 3 2 4" xfId="6689" xr:uid="{00000000-0005-0000-0000-000067480000}"/>
    <cellStyle name="Percent 26 3 2 4 2" xfId="12883" xr:uid="{00000000-0005-0000-0000-000068480000}"/>
    <cellStyle name="Percent 26 3 2 4 3" xfId="19035" xr:uid="{00000000-0005-0000-0000-000069480000}"/>
    <cellStyle name="Percent 26 3 2 5" xfId="9817" xr:uid="{00000000-0005-0000-0000-00006A480000}"/>
    <cellStyle name="Percent 26 3 2 6" xfId="15969" xr:uid="{00000000-0005-0000-0000-00006B480000}"/>
    <cellStyle name="Percent 26 3 3" xfId="4281" xr:uid="{00000000-0005-0000-0000-00006C480000}"/>
    <cellStyle name="Percent 26 3 3 2" xfId="5906" xr:uid="{00000000-0005-0000-0000-00006D480000}"/>
    <cellStyle name="Percent 26 3 3 2 2" xfId="8992" xr:uid="{00000000-0005-0000-0000-00006E480000}"/>
    <cellStyle name="Percent 26 3 3 2 2 2" xfId="15185" xr:uid="{00000000-0005-0000-0000-00006F480000}"/>
    <cellStyle name="Percent 26 3 3 2 2 3" xfId="21337" xr:uid="{00000000-0005-0000-0000-000070480000}"/>
    <cellStyle name="Percent 26 3 3 2 3" xfId="12119" xr:uid="{00000000-0005-0000-0000-000071480000}"/>
    <cellStyle name="Percent 26 3 3 2 4" xfId="18271" xr:uid="{00000000-0005-0000-0000-000072480000}"/>
    <cellStyle name="Percent 26 3 3 3" xfId="7457" xr:uid="{00000000-0005-0000-0000-000073480000}"/>
    <cellStyle name="Percent 26 3 3 3 2" xfId="13651" xr:uid="{00000000-0005-0000-0000-000074480000}"/>
    <cellStyle name="Percent 26 3 3 3 3" xfId="19803" xr:uid="{00000000-0005-0000-0000-000075480000}"/>
    <cellStyle name="Percent 26 3 3 4" xfId="10585" xr:uid="{00000000-0005-0000-0000-000076480000}"/>
    <cellStyle name="Percent 26 3 3 5" xfId="16737" xr:uid="{00000000-0005-0000-0000-000077480000}"/>
    <cellStyle name="Percent 26 3 4" xfId="5127" xr:uid="{00000000-0005-0000-0000-000078480000}"/>
    <cellStyle name="Percent 26 3 4 2" xfId="8223" xr:uid="{00000000-0005-0000-0000-000079480000}"/>
    <cellStyle name="Percent 26 3 4 2 2" xfId="14416" xr:uid="{00000000-0005-0000-0000-00007A480000}"/>
    <cellStyle name="Percent 26 3 4 2 3" xfId="20568" xr:uid="{00000000-0005-0000-0000-00007B480000}"/>
    <cellStyle name="Percent 26 3 4 3" xfId="11350" xr:uid="{00000000-0005-0000-0000-00007C480000}"/>
    <cellStyle name="Percent 26 3 4 4" xfId="17502" xr:uid="{00000000-0005-0000-0000-00007D480000}"/>
    <cellStyle name="Percent 26 3 5" xfId="6688" xr:uid="{00000000-0005-0000-0000-00007E480000}"/>
    <cellStyle name="Percent 26 3 5 2" xfId="12882" xr:uid="{00000000-0005-0000-0000-00007F480000}"/>
    <cellStyle name="Percent 26 3 5 3" xfId="19034" xr:uid="{00000000-0005-0000-0000-000080480000}"/>
    <cellStyle name="Percent 26 3 6" xfId="9816" xr:uid="{00000000-0005-0000-0000-000081480000}"/>
    <cellStyle name="Percent 26 3 7" xfId="15968" xr:uid="{00000000-0005-0000-0000-000082480000}"/>
    <cellStyle name="Percent 26 4" xfId="3235" xr:uid="{00000000-0005-0000-0000-000083480000}"/>
    <cellStyle name="Percent 26 4 2" xfId="3236" xr:uid="{00000000-0005-0000-0000-000084480000}"/>
    <cellStyle name="Percent 26 4 2 2" xfId="4283" xr:uid="{00000000-0005-0000-0000-000085480000}"/>
    <cellStyle name="Percent 26 4 2 2 2" xfId="5908" xr:uid="{00000000-0005-0000-0000-000086480000}"/>
    <cellStyle name="Percent 26 4 2 2 2 2" xfId="8994" xr:uid="{00000000-0005-0000-0000-000087480000}"/>
    <cellStyle name="Percent 26 4 2 2 2 2 2" xfId="15187" xr:uid="{00000000-0005-0000-0000-000088480000}"/>
    <cellStyle name="Percent 26 4 2 2 2 2 3" xfId="21339" xr:uid="{00000000-0005-0000-0000-000089480000}"/>
    <cellStyle name="Percent 26 4 2 2 2 3" xfId="12121" xr:uid="{00000000-0005-0000-0000-00008A480000}"/>
    <cellStyle name="Percent 26 4 2 2 2 4" xfId="18273" xr:uid="{00000000-0005-0000-0000-00008B480000}"/>
    <cellStyle name="Percent 26 4 2 2 3" xfId="7459" xr:uid="{00000000-0005-0000-0000-00008C480000}"/>
    <cellStyle name="Percent 26 4 2 2 3 2" xfId="13653" xr:uid="{00000000-0005-0000-0000-00008D480000}"/>
    <cellStyle name="Percent 26 4 2 2 3 3" xfId="19805" xr:uid="{00000000-0005-0000-0000-00008E480000}"/>
    <cellStyle name="Percent 26 4 2 2 4" xfId="10587" xr:uid="{00000000-0005-0000-0000-00008F480000}"/>
    <cellStyle name="Percent 26 4 2 2 5" xfId="16739" xr:uid="{00000000-0005-0000-0000-000090480000}"/>
    <cellStyle name="Percent 26 4 2 3" xfId="5129" xr:uid="{00000000-0005-0000-0000-000091480000}"/>
    <cellStyle name="Percent 26 4 2 3 2" xfId="8225" xr:uid="{00000000-0005-0000-0000-000092480000}"/>
    <cellStyle name="Percent 26 4 2 3 2 2" xfId="14418" xr:uid="{00000000-0005-0000-0000-000093480000}"/>
    <cellStyle name="Percent 26 4 2 3 2 3" xfId="20570" xr:uid="{00000000-0005-0000-0000-000094480000}"/>
    <cellStyle name="Percent 26 4 2 3 3" xfId="11352" xr:uid="{00000000-0005-0000-0000-000095480000}"/>
    <cellStyle name="Percent 26 4 2 3 4" xfId="17504" xr:uid="{00000000-0005-0000-0000-000096480000}"/>
    <cellStyle name="Percent 26 4 2 4" xfId="6690" xr:uid="{00000000-0005-0000-0000-000097480000}"/>
    <cellStyle name="Percent 26 4 2 4 2" xfId="12884" xr:uid="{00000000-0005-0000-0000-000098480000}"/>
    <cellStyle name="Percent 26 4 2 4 3" xfId="19036" xr:uid="{00000000-0005-0000-0000-000099480000}"/>
    <cellStyle name="Percent 26 4 2 5" xfId="9818" xr:uid="{00000000-0005-0000-0000-00009A480000}"/>
    <cellStyle name="Percent 26 4 2 6" xfId="15970" xr:uid="{00000000-0005-0000-0000-00009B480000}"/>
    <cellStyle name="Percent 26 5" xfId="3237" xr:uid="{00000000-0005-0000-0000-00009C480000}"/>
    <cellStyle name="Percent 26 5 2" xfId="4284" xr:uid="{00000000-0005-0000-0000-00009D480000}"/>
    <cellStyle name="Percent 26 5 2 2" xfId="5909" xr:uid="{00000000-0005-0000-0000-00009E480000}"/>
    <cellStyle name="Percent 26 5 2 2 2" xfId="8995" xr:uid="{00000000-0005-0000-0000-00009F480000}"/>
    <cellStyle name="Percent 26 5 2 2 2 2" xfId="15188" xr:uid="{00000000-0005-0000-0000-0000A0480000}"/>
    <cellStyle name="Percent 26 5 2 2 2 3" xfId="21340" xr:uid="{00000000-0005-0000-0000-0000A1480000}"/>
    <cellStyle name="Percent 26 5 2 2 3" xfId="12122" xr:uid="{00000000-0005-0000-0000-0000A2480000}"/>
    <cellStyle name="Percent 26 5 2 2 4" xfId="18274" xr:uid="{00000000-0005-0000-0000-0000A3480000}"/>
    <cellStyle name="Percent 26 5 2 3" xfId="7460" xr:uid="{00000000-0005-0000-0000-0000A4480000}"/>
    <cellStyle name="Percent 26 5 2 3 2" xfId="13654" xr:uid="{00000000-0005-0000-0000-0000A5480000}"/>
    <cellStyle name="Percent 26 5 2 3 3" xfId="19806" xr:uid="{00000000-0005-0000-0000-0000A6480000}"/>
    <cellStyle name="Percent 26 5 2 4" xfId="10588" xr:uid="{00000000-0005-0000-0000-0000A7480000}"/>
    <cellStyle name="Percent 26 5 2 5" xfId="16740" xr:uid="{00000000-0005-0000-0000-0000A8480000}"/>
    <cellStyle name="Percent 26 5 3" xfId="5130" xr:uid="{00000000-0005-0000-0000-0000A9480000}"/>
    <cellStyle name="Percent 26 5 3 2" xfId="8226" xr:uid="{00000000-0005-0000-0000-0000AA480000}"/>
    <cellStyle name="Percent 26 5 3 2 2" xfId="14419" xr:uid="{00000000-0005-0000-0000-0000AB480000}"/>
    <cellStyle name="Percent 26 5 3 2 3" xfId="20571" xr:uid="{00000000-0005-0000-0000-0000AC480000}"/>
    <cellStyle name="Percent 26 5 3 3" xfId="11353" xr:uid="{00000000-0005-0000-0000-0000AD480000}"/>
    <cellStyle name="Percent 26 5 3 4" xfId="17505" xr:uid="{00000000-0005-0000-0000-0000AE480000}"/>
    <cellStyle name="Percent 26 5 4" xfId="6691" xr:uid="{00000000-0005-0000-0000-0000AF480000}"/>
    <cellStyle name="Percent 26 5 4 2" xfId="12885" xr:uid="{00000000-0005-0000-0000-0000B0480000}"/>
    <cellStyle name="Percent 26 5 4 3" xfId="19037" xr:uid="{00000000-0005-0000-0000-0000B1480000}"/>
    <cellStyle name="Percent 26 5 5" xfId="9819" xr:uid="{00000000-0005-0000-0000-0000B2480000}"/>
    <cellStyle name="Percent 26 5 6" xfId="15971" xr:uid="{00000000-0005-0000-0000-0000B3480000}"/>
    <cellStyle name="Percent 27" xfId="3238" xr:uid="{00000000-0005-0000-0000-0000B4480000}"/>
    <cellStyle name="Percent 27 2" xfId="3239" xr:uid="{00000000-0005-0000-0000-0000B5480000}"/>
    <cellStyle name="Percent 27 2 2" xfId="3240" xr:uid="{00000000-0005-0000-0000-0000B6480000}"/>
    <cellStyle name="Percent 27 2 2 2" xfId="4286" xr:uid="{00000000-0005-0000-0000-0000B7480000}"/>
    <cellStyle name="Percent 27 2 2 2 2" xfId="5911" xr:uid="{00000000-0005-0000-0000-0000B8480000}"/>
    <cellStyle name="Percent 27 2 2 2 2 2" xfId="8997" xr:uid="{00000000-0005-0000-0000-0000B9480000}"/>
    <cellStyle name="Percent 27 2 2 2 2 2 2" xfId="15190" xr:uid="{00000000-0005-0000-0000-0000BA480000}"/>
    <cellStyle name="Percent 27 2 2 2 2 2 3" xfId="21342" xr:uid="{00000000-0005-0000-0000-0000BB480000}"/>
    <cellStyle name="Percent 27 2 2 2 2 3" xfId="12124" xr:uid="{00000000-0005-0000-0000-0000BC480000}"/>
    <cellStyle name="Percent 27 2 2 2 2 4" xfId="18276" xr:uid="{00000000-0005-0000-0000-0000BD480000}"/>
    <cellStyle name="Percent 27 2 2 2 3" xfId="7462" xr:uid="{00000000-0005-0000-0000-0000BE480000}"/>
    <cellStyle name="Percent 27 2 2 2 3 2" xfId="13656" xr:uid="{00000000-0005-0000-0000-0000BF480000}"/>
    <cellStyle name="Percent 27 2 2 2 3 3" xfId="19808" xr:uid="{00000000-0005-0000-0000-0000C0480000}"/>
    <cellStyle name="Percent 27 2 2 2 4" xfId="10590" xr:uid="{00000000-0005-0000-0000-0000C1480000}"/>
    <cellStyle name="Percent 27 2 2 2 5" xfId="16742" xr:uid="{00000000-0005-0000-0000-0000C2480000}"/>
    <cellStyle name="Percent 27 2 2 3" xfId="5133" xr:uid="{00000000-0005-0000-0000-0000C3480000}"/>
    <cellStyle name="Percent 27 2 2 3 2" xfId="8228" xr:uid="{00000000-0005-0000-0000-0000C4480000}"/>
    <cellStyle name="Percent 27 2 2 3 2 2" xfId="14421" xr:uid="{00000000-0005-0000-0000-0000C5480000}"/>
    <cellStyle name="Percent 27 2 2 3 2 3" xfId="20573" xr:uid="{00000000-0005-0000-0000-0000C6480000}"/>
    <cellStyle name="Percent 27 2 2 3 3" xfId="11355" xr:uid="{00000000-0005-0000-0000-0000C7480000}"/>
    <cellStyle name="Percent 27 2 2 3 4" xfId="17507" xr:uid="{00000000-0005-0000-0000-0000C8480000}"/>
    <cellStyle name="Percent 27 2 2 4" xfId="6693" xr:uid="{00000000-0005-0000-0000-0000C9480000}"/>
    <cellStyle name="Percent 27 2 2 4 2" xfId="12887" xr:uid="{00000000-0005-0000-0000-0000CA480000}"/>
    <cellStyle name="Percent 27 2 2 4 3" xfId="19039" xr:uid="{00000000-0005-0000-0000-0000CB480000}"/>
    <cellStyle name="Percent 27 2 2 5" xfId="9821" xr:uid="{00000000-0005-0000-0000-0000CC480000}"/>
    <cellStyle name="Percent 27 2 2 6" xfId="15973" xr:uid="{00000000-0005-0000-0000-0000CD480000}"/>
    <cellStyle name="Percent 27 2 3" xfId="4285" xr:uid="{00000000-0005-0000-0000-0000CE480000}"/>
    <cellStyle name="Percent 27 2 3 2" xfId="5910" xr:uid="{00000000-0005-0000-0000-0000CF480000}"/>
    <cellStyle name="Percent 27 2 3 2 2" xfId="8996" xr:uid="{00000000-0005-0000-0000-0000D0480000}"/>
    <cellStyle name="Percent 27 2 3 2 2 2" xfId="15189" xr:uid="{00000000-0005-0000-0000-0000D1480000}"/>
    <cellStyle name="Percent 27 2 3 2 2 3" xfId="21341" xr:uid="{00000000-0005-0000-0000-0000D2480000}"/>
    <cellStyle name="Percent 27 2 3 2 3" xfId="12123" xr:uid="{00000000-0005-0000-0000-0000D3480000}"/>
    <cellStyle name="Percent 27 2 3 2 4" xfId="18275" xr:uid="{00000000-0005-0000-0000-0000D4480000}"/>
    <cellStyle name="Percent 27 2 3 3" xfId="7461" xr:uid="{00000000-0005-0000-0000-0000D5480000}"/>
    <cellStyle name="Percent 27 2 3 3 2" xfId="13655" xr:uid="{00000000-0005-0000-0000-0000D6480000}"/>
    <cellStyle name="Percent 27 2 3 3 3" xfId="19807" xr:uid="{00000000-0005-0000-0000-0000D7480000}"/>
    <cellStyle name="Percent 27 2 3 4" xfId="10589" xr:uid="{00000000-0005-0000-0000-0000D8480000}"/>
    <cellStyle name="Percent 27 2 3 5" xfId="16741" xr:uid="{00000000-0005-0000-0000-0000D9480000}"/>
    <cellStyle name="Percent 27 2 4" xfId="5132" xr:uid="{00000000-0005-0000-0000-0000DA480000}"/>
    <cellStyle name="Percent 27 2 4 2" xfId="8227" xr:uid="{00000000-0005-0000-0000-0000DB480000}"/>
    <cellStyle name="Percent 27 2 4 2 2" xfId="14420" xr:uid="{00000000-0005-0000-0000-0000DC480000}"/>
    <cellStyle name="Percent 27 2 4 2 3" xfId="20572" xr:uid="{00000000-0005-0000-0000-0000DD480000}"/>
    <cellStyle name="Percent 27 2 4 3" xfId="11354" xr:uid="{00000000-0005-0000-0000-0000DE480000}"/>
    <cellStyle name="Percent 27 2 4 4" xfId="17506" xr:uid="{00000000-0005-0000-0000-0000DF480000}"/>
    <cellStyle name="Percent 27 2 5" xfId="6692" xr:uid="{00000000-0005-0000-0000-0000E0480000}"/>
    <cellStyle name="Percent 27 2 5 2" xfId="12886" xr:uid="{00000000-0005-0000-0000-0000E1480000}"/>
    <cellStyle name="Percent 27 2 5 3" xfId="19038" xr:uid="{00000000-0005-0000-0000-0000E2480000}"/>
    <cellStyle name="Percent 27 2 6" xfId="9820" xr:uid="{00000000-0005-0000-0000-0000E3480000}"/>
    <cellStyle name="Percent 27 2 7" xfId="15972" xr:uid="{00000000-0005-0000-0000-0000E4480000}"/>
    <cellStyle name="Percent 27 3" xfId="3241" xr:uid="{00000000-0005-0000-0000-0000E5480000}"/>
    <cellStyle name="Percent 27 3 2" xfId="3242" xr:uid="{00000000-0005-0000-0000-0000E6480000}"/>
    <cellStyle name="Percent 27 3 2 2" xfId="4288" xr:uid="{00000000-0005-0000-0000-0000E7480000}"/>
    <cellStyle name="Percent 27 3 2 2 2" xfId="5913" xr:uid="{00000000-0005-0000-0000-0000E8480000}"/>
    <cellStyle name="Percent 27 3 2 2 2 2" xfId="8999" xr:uid="{00000000-0005-0000-0000-0000E9480000}"/>
    <cellStyle name="Percent 27 3 2 2 2 2 2" xfId="15192" xr:uid="{00000000-0005-0000-0000-0000EA480000}"/>
    <cellStyle name="Percent 27 3 2 2 2 2 3" xfId="21344" xr:uid="{00000000-0005-0000-0000-0000EB480000}"/>
    <cellStyle name="Percent 27 3 2 2 2 3" xfId="12126" xr:uid="{00000000-0005-0000-0000-0000EC480000}"/>
    <cellStyle name="Percent 27 3 2 2 2 4" xfId="18278" xr:uid="{00000000-0005-0000-0000-0000ED480000}"/>
    <cellStyle name="Percent 27 3 2 2 3" xfId="7464" xr:uid="{00000000-0005-0000-0000-0000EE480000}"/>
    <cellStyle name="Percent 27 3 2 2 3 2" xfId="13658" xr:uid="{00000000-0005-0000-0000-0000EF480000}"/>
    <cellStyle name="Percent 27 3 2 2 3 3" xfId="19810" xr:uid="{00000000-0005-0000-0000-0000F0480000}"/>
    <cellStyle name="Percent 27 3 2 2 4" xfId="10592" xr:uid="{00000000-0005-0000-0000-0000F1480000}"/>
    <cellStyle name="Percent 27 3 2 2 5" xfId="16744" xr:uid="{00000000-0005-0000-0000-0000F2480000}"/>
    <cellStyle name="Percent 27 3 2 3" xfId="5135" xr:uid="{00000000-0005-0000-0000-0000F3480000}"/>
    <cellStyle name="Percent 27 3 2 3 2" xfId="8230" xr:uid="{00000000-0005-0000-0000-0000F4480000}"/>
    <cellStyle name="Percent 27 3 2 3 2 2" xfId="14423" xr:uid="{00000000-0005-0000-0000-0000F5480000}"/>
    <cellStyle name="Percent 27 3 2 3 2 3" xfId="20575" xr:uid="{00000000-0005-0000-0000-0000F6480000}"/>
    <cellStyle name="Percent 27 3 2 3 3" xfId="11357" xr:uid="{00000000-0005-0000-0000-0000F7480000}"/>
    <cellStyle name="Percent 27 3 2 3 4" xfId="17509" xr:uid="{00000000-0005-0000-0000-0000F8480000}"/>
    <cellStyle name="Percent 27 3 2 4" xfId="6695" xr:uid="{00000000-0005-0000-0000-0000F9480000}"/>
    <cellStyle name="Percent 27 3 2 4 2" xfId="12889" xr:uid="{00000000-0005-0000-0000-0000FA480000}"/>
    <cellStyle name="Percent 27 3 2 4 3" xfId="19041" xr:uid="{00000000-0005-0000-0000-0000FB480000}"/>
    <cellStyle name="Percent 27 3 2 5" xfId="9823" xr:uid="{00000000-0005-0000-0000-0000FC480000}"/>
    <cellStyle name="Percent 27 3 2 6" xfId="15975" xr:uid="{00000000-0005-0000-0000-0000FD480000}"/>
    <cellStyle name="Percent 27 3 3" xfId="4287" xr:uid="{00000000-0005-0000-0000-0000FE480000}"/>
    <cellStyle name="Percent 27 3 3 2" xfId="5912" xr:uid="{00000000-0005-0000-0000-0000FF480000}"/>
    <cellStyle name="Percent 27 3 3 2 2" xfId="8998" xr:uid="{00000000-0005-0000-0000-000000490000}"/>
    <cellStyle name="Percent 27 3 3 2 2 2" xfId="15191" xr:uid="{00000000-0005-0000-0000-000001490000}"/>
    <cellStyle name="Percent 27 3 3 2 2 3" xfId="21343" xr:uid="{00000000-0005-0000-0000-000002490000}"/>
    <cellStyle name="Percent 27 3 3 2 3" xfId="12125" xr:uid="{00000000-0005-0000-0000-000003490000}"/>
    <cellStyle name="Percent 27 3 3 2 4" xfId="18277" xr:uid="{00000000-0005-0000-0000-000004490000}"/>
    <cellStyle name="Percent 27 3 3 3" xfId="7463" xr:uid="{00000000-0005-0000-0000-000005490000}"/>
    <cellStyle name="Percent 27 3 3 3 2" xfId="13657" xr:uid="{00000000-0005-0000-0000-000006490000}"/>
    <cellStyle name="Percent 27 3 3 3 3" xfId="19809" xr:uid="{00000000-0005-0000-0000-000007490000}"/>
    <cellStyle name="Percent 27 3 3 4" xfId="10591" xr:uid="{00000000-0005-0000-0000-000008490000}"/>
    <cellStyle name="Percent 27 3 3 5" xfId="16743" xr:uid="{00000000-0005-0000-0000-000009490000}"/>
    <cellStyle name="Percent 27 3 4" xfId="5134" xr:uid="{00000000-0005-0000-0000-00000A490000}"/>
    <cellStyle name="Percent 27 3 4 2" xfId="8229" xr:uid="{00000000-0005-0000-0000-00000B490000}"/>
    <cellStyle name="Percent 27 3 4 2 2" xfId="14422" xr:uid="{00000000-0005-0000-0000-00000C490000}"/>
    <cellStyle name="Percent 27 3 4 2 3" xfId="20574" xr:uid="{00000000-0005-0000-0000-00000D490000}"/>
    <cellStyle name="Percent 27 3 4 3" xfId="11356" xr:uid="{00000000-0005-0000-0000-00000E490000}"/>
    <cellStyle name="Percent 27 3 4 4" xfId="17508" xr:uid="{00000000-0005-0000-0000-00000F490000}"/>
    <cellStyle name="Percent 27 3 5" xfId="6694" xr:uid="{00000000-0005-0000-0000-000010490000}"/>
    <cellStyle name="Percent 27 3 5 2" xfId="12888" xr:uid="{00000000-0005-0000-0000-000011490000}"/>
    <cellStyle name="Percent 27 3 5 3" xfId="19040" xr:uid="{00000000-0005-0000-0000-000012490000}"/>
    <cellStyle name="Percent 27 3 6" xfId="9822" xr:uid="{00000000-0005-0000-0000-000013490000}"/>
    <cellStyle name="Percent 27 3 7" xfId="15974" xr:uid="{00000000-0005-0000-0000-000014490000}"/>
    <cellStyle name="Percent 27 4" xfId="3243" xr:uid="{00000000-0005-0000-0000-000015490000}"/>
    <cellStyle name="Percent 27 4 2" xfId="3244" xr:uid="{00000000-0005-0000-0000-000016490000}"/>
    <cellStyle name="Percent 27 4 2 2" xfId="4289" xr:uid="{00000000-0005-0000-0000-000017490000}"/>
    <cellStyle name="Percent 27 4 2 2 2" xfId="5914" xr:uid="{00000000-0005-0000-0000-000018490000}"/>
    <cellStyle name="Percent 27 4 2 2 2 2" xfId="9000" xr:uid="{00000000-0005-0000-0000-000019490000}"/>
    <cellStyle name="Percent 27 4 2 2 2 2 2" xfId="15193" xr:uid="{00000000-0005-0000-0000-00001A490000}"/>
    <cellStyle name="Percent 27 4 2 2 2 2 3" xfId="21345" xr:uid="{00000000-0005-0000-0000-00001B490000}"/>
    <cellStyle name="Percent 27 4 2 2 2 3" xfId="12127" xr:uid="{00000000-0005-0000-0000-00001C490000}"/>
    <cellStyle name="Percent 27 4 2 2 2 4" xfId="18279" xr:uid="{00000000-0005-0000-0000-00001D490000}"/>
    <cellStyle name="Percent 27 4 2 2 3" xfId="7465" xr:uid="{00000000-0005-0000-0000-00001E490000}"/>
    <cellStyle name="Percent 27 4 2 2 3 2" xfId="13659" xr:uid="{00000000-0005-0000-0000-00001F490000}"/>
    <cellStyle name="Percent 27 4 2 2 3 3" xfId="19811" xr:uid="{00000000-0005-0000-0000-000020490000}"/>
    <cellStyle name="Percent 27 4 2 2 4" xfId="10593" xr:uid="{00000000-0005-0000-0000-000021490000}"/>
    <cellStyle name="Percent 27 4 2 2 5" xfId="16745" xr:uid="{00000000-0005-0000-0000-000022490000}"/>
    <cellStyle name="Percent 27 4 2 3" xfId="5137" xr:uid="{00000000-0005-0000-0000-000023490000}"/>
    <cellStyle name="Percent 27 4 2 3 2" xfId="8231" xr:uid="{00000000-0005-0000-0000-000024490000}"/>
    <cellStyle name="Percent 27 4 2 3 2 2" xfId="14424" xr:uid="{00000000-0005-0000-0000-000025490000}"/>
    <cellStyle name="Percent 27 4 2 3 2 3" xfId="20576" xr:uid="{00000000-0005-0000-0000-000026490000}"/>
    <cellStyle name="Percent 27 4 2 3 3" xfId="11358" xr:uid="{00000000-0005-0000-0000-000027490000}"/>
    <cellStyle name="Percent 27 4 2 3 4" xfId="17510" xr:uid="{00000000-0005-0000-0000-000028490000}"/>
    <cellStyle name="Percent 27 4 2 4" xfId="6696" xr:uid="{00000000-0005-0000-0000-000029490000}"/>
    <cellStyle name="Percent 27 4 2 4 2" xfId="12890" xr:uid="{00000000-0005-0000-0000-00002A490000}"/>
    <cellStyle name="Percent 27 4 2 4 3" xfId="19042" xr:uid="{00000000-0005-0000-0000-00002B490000}"/>
    <cellStyle name="Percent 27 4 2 5" xfId="9824" xr:uid="{00000000-0005-0000-0000-00002C490000}"/>
    <cellStyle name="Percent 27 4 2 6" xfId="15976" xr:uid="{00000000-0005-0000-0000-00002D490000}"/>
    <cellStyle name="Percent 27 5" xfId="3245" xr:uid="{00000000-0005-0000-0000-00002E490000}"/>
    <cellStyle name="Percent 27 5 2" xfId="4290" xr:uid="{00000000-0005-0000-0000-00002F490000}"/>
    <cellStyle name="Percent 27 5 2 2" xfId="5915" xr:uid="{00000000-0005-0000-0000-000030490000}"/>
    <cellStyle name="Percent 27 5 2 2 2" xfId="9001" xr:uid="{00000000-0005-0000-0000-000031490000}"/>
    <cellStyle name="Percent 27 5 2 2 2 2" xfId="15194" xr:uid="{00000000-0005-0000-0000-000032490000}"/>
    <cellStyle name="Percent 27 5 2 2 2 3" xfId="21346" xr:uid="{00000000-0005-0000-0000-000033490000}"/>
    <cellStyle name="Percent 27 5 2 2 3" xfId="12128" xr:uid="{00000000-0005-0000-0000-000034490000}"/>
    <cellStyle name="Percent 27 5 2 2 4" xfId="18280" xr:uid="{00000000-0005-0000-0000-000035490000}"/>
    <cellStyle name="Percent 27 5 2 3" xfId="7466" xr:uid="{00000000-0005-0000-0000-000036490000}"/>
    <cellStyle name="Percent 27 5 2 3 2" xfId="13660" xr:uid="{00000000-0005-0000-0000-000037490000}"/>
    <cellStyle name="Percent 27 5 2 3 3" xfId="19812" xr:uid="{00000000-0005-0000-0000-000038490000}"/>
    <cellStyle name="Percent 27 5 2 4" xfId="10594" xr:uid="{00000000-0005-0000-0000-000039490000}"/>
    <cellStyle name="Percent 27 5 2 5" xfId="16746" xr:uid="{00000000-0005-0000-0000-00003A490000}"/>
    <cellStyle name="Percent 27 5 3" xfId="5138" xr:uid="{00000000-0005-0000-0000-00003B490000}"/>
    <cellStyle name="Percent 27 5 3 2" xfId="8232" xr:uid="{00000000-0005-0000-0000-00003C490000}"/>
    <cellStyle name="Percent 27 5 3 2 2" xfId="14425" xr:uid="{00000000-0005-0000-0000-00003D490000}"/>
    <cellStyle name="Percent 27 5 3 2 3" xfId="20577" xr:uid="{00000000-0005-0000-0000-00003E490000}"/>
    <cellStyle name="Percent 27 5 3 3" xfId="11359" xr:uid="{00000000-0005-0000-0000-00003F490000}"/>
    <cellStyle name="Percent 27 5 3 4" xfId="17511" xr:uid="{00000000-0005-0000-0000-000040490000}"/>
    <cellStyle name="Percent 27 5 4" xfId="6697" xr:uid="{00000000-0005-0000-0000-000041490000}"/>
    <cellStyle name="Percent 27 5 4 2" xfId="12891" xr:uid="{00000000-0005-0000-0000-000042490000}"/>
    <cellStyle name="Percent 27 5 4 3" xfId="19043" xr:uid="{00000000-0005-0000-0000-000043490000}"/>
    <cellStyle name="Percent 27 5 5" xfId="9825" xr:uid="{00000000-0005-0000-0000-000044490000}"/>
    <cellStyle name="Percent 27 5 6" xfId="15977" xr:uid="{00000000-0005-0000-0000-000045490000}"/>
    <cellStyle name="Percent 28" xfId="3246" xr:uid="{00000000-0005-0000-0000-000046490000}"/>
    <cellStyle name="Percent 28 2" xfId="3247" xr:uid="{00000000-0005-0000-0000-000047490000}"/>
    <cellStyle name="Percent 28 2 2" xfId="3248" xr:uid="{00000000-0005-0000-0000-000048490000}"/>
    <cellStyle name="Percent 28 2 2 2" xfId="4292" xr:uid="{00000000-0005-0000-0000-000049490000}"/>
    <cellStyle name="Percent 28 2 2 2 2" xfId="5917" xr:uid="{00000000-0005-0000-0000-00004A490000}"/>
    <cellStyle name="Percent 28 2 2 2 2 2" xfId="9003" xr:uid="{00000000-0005-0000-0000-00004B490000}"/>
    <cellStyle name="Percent 28 2 2 2 2 2 2" xfId="15196" xr:uid="{00000000-0005-0000-0000-00004C490000}"/>
    <cellStyle name="Percent 28 2 2 2 2 2 3" xfId="21348" xr:uid="{00000000-0005-0000-0000-00004D490000}"/>
    <cellStyle name="Percent 28 2 2 2 2 3" xfId="12130" xr:uid="{00000000-0005-0000-0000-00004E490000}"/>
    <cellStyle name="Percent 28 2 2 2 2 4" xfId="18282" xr:uid="{00000000-0005-0000-0000-00004F490000}"/>
    <cellStyle name="Percent 28 2 2 2 3" xfId="7468" xr:uid="{00000000-0005-0000-0000-000050490000}"/>
    <cellStyle name="Percent 28 2 2 2 3 2" xfId="13662" xr:uid="{00000000-0005-0000-0000-000051490000}"/>
    <cellStyle name="Percent 28 2 2 2 3 3" xfId="19814" xr:uid="{00000000-0005-0000-0000-000052490000}"/>
    <cellStyle name="Percent 28 2 2 2 4" xfId="10596" xr:uid="{00000000-0005-0000-0000-000053490000}"/>
    <cellStyle name="Percent 28 2 2 2 5" xfId="16748" xr:uid="{00000000-0005-0000-0000-000054490000}"/>
    <cellStyle name="Percent 28 2 2 3" xfId="5141" xr:uid="{00000000-0005-0000-0000-000055490000}"/>
    <cellStyle name="Percent 28 2 2 3 2" xfId="8234" xr:uid="{00000000-0005-0000-0000-000056490000}"/>
    <cellStyle name="Percent 28 2 2 3 2 2" xfId="14427" xr:uid="{00000000-0005-0000-0000-000057490000}"/>
    <cellStyle name="Percent 28 2 2 3 2 3" xfId="20579" xr:uid="{00000000-0005-0000-0000-000058490000}"/>
    <cellStyle name="Percent 28 2 2 3 3" xfId="11361" xr:uid="{00000000-0005-0000-0000-000059490000}"/>
    <cellStyle name="Percent 28 2 2 3 4" xfId="17513" xr:uid="{00000000-0005-0000-0000-00005A490000}"/>
    <cellStyle name="Percent 28 2 2 4" xfId="6699" xr:uid="{00000000-0005-0000-0000-00005B490000}"/>
    <cellStyle name="Percent 28 2 2 4 2" xfId="12893" xr:uid="{00000000-0005-0000-0000-00005C490000}"/>
    <cellStyle name="Percent 28 2 2 4 3" xfId="19045" xr:uid="{00000000-0005-0000-0000-00005D490000}"/>
    <cellStyle name="Percent 28 2 2 5" xfId="9827" xr:uid="{00000000-0005-0000-0000-00005E490000}"/>
    <cellStyle name="Percent 28 2 2 6" xfId="15979" xr:uid="{00000000-0005-0000-0000-00005F490000}"/>
    <cellStyle name="Percent 28 2 3" xfId="4291" xr:uid="{00000000-0005-0000-0000-000060490000}"/>
    <cellStyle name="Percent 28 2 3 2" xfId="5916" xr:uid="{00000000-0005-0000-0000-000061490000}"/>
    <cellStyle name="Percent 28 2 3 2 2" xfId="9002" xr:uid="{00000000-0005-0000-0000-000062490000}"/>
    <cellStyle name="Percent 28 2 3 2 2 2" xfId="15195" xr:uid="{00000000-0005-0000-0000-000063490000}"/>
    <cellStyle name="Percent 28 2 3 2 2 3" xfId="21347" xr:uid="{00000000-0005-0000-0000-000064490000}"/>
    <cellStyle name="Percent 28 2 3 2 3" xfId="12129" xr:uid="{00000000-0005-0000-0000-000065490000}"/>
    <cellStyle name="Percent 28 2 3 2 4" xfId="18281" xr:uid="{00000000-0005-0000-0000-000066490000}"/>
    <cellStyle name="Percent 28 2 3 3" xfId="7467" xr:uid="{00000000-0005-0000-0000-000067490000}"/>
    <cellStyle name="Percent 28 2 3 3 2" xfId="13661" xr:uid="{00000000-0005-0000-0000-000068490000}"/>
    <cellStyle name="Percent 28 2 3 3 3" xfId="19813" xr:uid="{00000000-0005-0000-0000-000069490000}"/>
    <cellStyle name="Percent 28 2 3 4" xfId="10595" xr:uid="{00000000-0005-0000-0000-00006A490000}"/>
    <cellStyle name="Percent 28 2 3 5" xfId="16747" xr:uid="{00000000-0005-0000-0000-00006B490000}"/>
    <cellStyle name="Percent 28 2 4" xfId="5140" xr:uid="{00000000-0005-0000-0000-00006C490000}"/>
    <cellStyle name="Percent 28 2 4 2" xfId="8233" xr:uid="{00000000-0005-0000-0000-00006D490000}"/>
    <cellStyle name="Percent 28 2 4 2 2" xfId="14426" xr:uid="{00000000-0005-0000-0000-00006E490000}"/>
    <cellStyle name="Percent 28 2 4 2 3" xfId="20578" xr:uid="{00000000-0005-0000-0000-00006F490000}"/>
    <cellStyle name="Percent 28 2 4 3" xfId="11360" xr:uid="{00000000-0005-0000-0000-000070490000}"/>
    <cellStyle name="Percent 28 2 4 4" xfId="17512" xr:uid="{00000000-0005-0000-0000-000071490000}"/>
    <cellStyle name="Percent 28 2 5" xfId="6698" xr:uid="{00000000-0005-0000-0000-000072490000}"/>
    <cellStyle name="Percent 28 2 5 2" xfId="12892" xr:uid="{00000000-0005-0000-0000-000073490000}"/>
    <cellStyle name="Percent 28 2 5 3" xfId="19044" xr:uid="{00000000-0005-0000-0000-000074490000}"/>
    <cellStyle name="Percent 28 2 6" xfId="9826" xr:uid="{00000000-0005-0000-0000-000075490000}"/>
    <cellStyle name="Percent 28 2 7" xfId="15978" xr:uid="{00000000-0005-0000-0000-000076490000}"/>
    <cellStyle name="Percent 28 3" xfId="3249" xr:uid="{00000000-0005-0000-0000-000077490000}"/>
    <cellStyle name="Percent 28 3 2" xfId="3250" xr:uid="{00000000-0005-0000-0000-000078490000}"/>
    <cellStyle name="Percent 28 3 2 2" xfId="4294" xr:uid="{00000000-0005-0000-0000-000079490000}"/>
    <cellStyle name="Percent 28 3 2 2 2" xfId="5919" xr:uid="{00000000-0005-0000-0000-00007A490000}"/>
    <cellStyle name="Percent 28 3 2 2 2 2" xfId="9005" xr:uid="{00000000-0005-0000-0000-00007B490000}"/>
    <cellStyle name="Percent 28 3 2 2 2 2 2" xfId="15198" xr:uid="{00000000-0005-0000-0000-00007C490000}"/>
    <cellStyle name="Percent 28 3 2 2 2 2 3" xfId="21350" xr:uid="{00000000-0005-0000-0000-00007D490000}"/>
    <cellStyle name="Percent 28 3 2 2 2 3" xfId="12132" xr:uid="{00000000-0005-0000-0000-00007E490000}"/>
    <cellStyle name="Percent 28 3 2 2 2 4" xfId="18284" xr:uid="{00000000-0005-0000-0000-00007F490000}"/>
    <cellStyle name="Percent 28 3 2 2 3" xfId="7470" xr:uid="{00000000-0005-0000-0000-000080490000}"/>
    <cellStyle name="Percent 28 3 2 2 3 2" xfId="13664" xr:uid="{00000000-0005-0000-0000-000081490000}"/>
    <cellStyle name="Percent 28 3 2 2 3 3" xfId="19816" xr:uid="{00000000-0005-0000-0000-000082490000}"/>
    <cellStyle name="Percent 28 3 2 2 4" xfId="10598" xr:uid="{00000000-0005-0000-0000-000083490000}"/>
    <cellStyle name="Percent 28 3 2 2 5" xfId="16750" xr:uid="{00000000-0005-0000-0000-000084490000}"/>
    <cellStyle name="Percent 28 3 2 3" xfId="5143" xr:uid="{00000000-0005-0000-0000-000085490000}"/>
    <cellStyle name="Percent 28 3 2 3 2" xfId="8236" xr:uid="{00000000-0005-0000-0000-000086490000}"/>
    <cellStyle name="Percent 28 3 2 3 2 2" xfId="14429" xr:uid="{00000000-0005-0000-0000-000087490000}"/>
    <cellStyle name="Percent 28 3 2 3 2 3" xfId="20581" xr:uid="{00000000-0005-0000-0000-000088490000}"/>
    <cellStyle name="Percent 28 3 2 3 3" xfId="11363" xr:uid="{00000000-0005-0000-0000-000089490000}"/>
    <cellStyle name="Percent 28 3 2 3 4" xfId="17515" xr:uid="{00000000-0005-0000-0000-00008A490000}"/>
    <cellStyle name="Percent 28 3 2 4" xfId="6701" xr:uid="{00000000-0005-0000-0000-00008B490000}"/>
    <cellStyle name="Percent 28 3 2 4 2" xfId="12895" xr:uid="{00000000-0005-0000-0000-00008C490000}"/>
    <cellStyle name="Percent 28 3 2 4 3" xfId="19047" xr:uid="{00000000-0005-0000-0000-00008D490000}"/>
    <cellStyle name="Percent 28 3 2 5" xfId="9829" xr:uid="{00000000-0005-0000-0000-00008E490000}"/>
    <cellStyle name="Percent 28 3 2 6" xfId="15981" xr:uid="{00000000-0005-0000-0000-00008F490000}"/>
    <cellStyle name="Percent 28 3 3" xfId="4293" xr:uid="{00000000-0005-0000-0000-000090490000}"/>
    <cellStyle name="Percent 28 3 3 2" xfId="5918" xr:uid="{00000000-0005-0000-0000-000091490000}"/>
    <cellStyle name="Percent 28 3 3 2 2" xfId="9004" xr:uid="{00000000-0005-0000-0000-000092490000}"/>
    <cellStyle name="Percent 28 3 3 2 2 2" xfId="15197" xr:uid="{00000000-0005-0000-0000-000093490000}"/>
    <cellStyle name="Percent 28 3 3 2 2 3" xfId="21349" xr:uid="{00000000-0005-0000-0000-000094490000}"/>
    <cellStyle name="Percent 28 3 3 2 3" xfId="12131" xr:uid="{00000000-0005-0000-0000-000095490000}"/>
    <cellStyle name="Percent 28 3 3 2 4" xfId="18283" xr:uid="{00000000-0005-0000-0000-000096490000}"/>
    <cellStyle name="Percent 28 3 3 3" xfId="7469" xr:uid="{00000000-0005-0000-0000-000097490000}"/>
    <cellStyle name="Percent 28 3 3 3 2" xfId="13663" xr:uid="{00000000-0005-0000-0000-000098490000}"/>
    <cellStyle name="Percent 28 3 3 3 3" xfId="19815" xr:uid="{00000000-0005-0000-0000-000099490000}"/>
    <cellStyle name="Percent 28 3 3 4" xfId="10597" xr:uid="{00000000-0005-0000-0000-00009A490000}"/>
    <cellStyle name="Percent 28 3 3 5" xfId="16749" xr:uid="{00000000-0005-0000-0000-00009B490000}"/>
    <cellStyle name="Percent 28 3 4" xfId="5142" xr:uid="{00000000-0005-0000-0000-00009C490000}"/>
    <cellStyle name="Percent 28 3 4 2" xfId="8235" xr:uid="{00000000-0005-0000-0000-00009D490000}"/>
    <cellStyle name="Percent 28 3 4 2 2" xfId="14428" xr:uid="{00000000-0005-0000-0000-00009E490000}"/>
    <cellStyle name="Percent 28 3 4 2 3" xfId="20580" xr:uid="{00000000-0005-0000-0000-00009F490000}"/>
    <cellStyle name="Percent 28 3 4 3" xfId="11362" xr:uid="{00000000-0005-0000-0000-0000A0490000}"/>
    <cellStyle name="Percent 28 3 4 4" xfId="17514" xr:uid="{00000000-0005-0000-0000-0000A1490000}"/>
    <cellStyle name="Percent 28 3 5" xfId="6700" xr:uid="{00000000-0005-0000-0000-0000A2490000}"/>
    <cellStyle name="Percent 28 3 5 2" xfId="12894" xr:uid="{00000000-0005-0000-0000-0000A3490000}"/>
    <cellStyle name="Percent 28 3 5 3" xfId="19046" xr:uid="{00000000-0005-0000-0000-0000A4490000}"/>
    <cellStyle name="Percent 28 3 6" xfId="9828" xr:uid="{00000000-0005-0000-0000-0000A5490000}"/>
    <cellStyle name="Percent 28 3 7" xfId="15980" xr:uid="{00000000-0005-0000-0000-0000A6490000}"/>
    <cellStyle name="Percent 28 4" xfId="3251" xr:uid="{00000000-0005-0000-0000-0000A7490000}"/>
    <cellStyle name="Percent 28 4 2" xfId="3252" xr:uid="{00000000-0005-0000-0000-0000A8490000}"/>
    <cellStyle name="Percent 28 4 2 2" xfId="4295" xr:uid="{00000000-0005-0000-0000-0000A9490000}"/>
    <cellStyle name="Percent 28 4 2 2 2" xfId="5920" xr:uid="{00000000-0005-0000-0000-0000AA490000}"/>
    <cellStyle name="Percent 28 4 2 2 2 2" xfId="9006" xr:uid="{00000000-0005-0000-0000-0000AB490000}"/>
    <cellStyle name="Percent 28 4 2 2 2 2 2" xfId="15199" xr:uid="{00000000-0005-0000-0000-0000AC490000}"/>
    <cellStyle name="Percent 28 4 2 2 2 2 3" xfId="21351" xr:uid="{00000000-0005-0000-0000-0000AD490000}"/>
    <cellStyle name="Percent 28 4 2 2 2 3" xfId="12133" xr:uid="{00000000-0005-0000-0000-0000AE490000}"/>
    <cellStyle name="Percent 28 4 2 2 2 4" xfId="18285" xr:uid="{00000000-0005-0000-0000-0000AF490000}"/>
    <cellStyle name="Percent 28 4 2 2 3" xfId="7471" xr:uid="{00000000-0005-0000-0000-0000B0490000}"/>
    <cellStyle name="Percent 28 4 2 2 3 2" xfId="13665" xr:uid="{00000000-0005-0000-0000-0000B1490000}"/>
    <cellStyle name="Percent 28 4 2 2 3 3" xfId="19817" xr:uid="{00000000-0005-0000-0000-0000B2490000}"/>
    <cellStyle name="Percent 28 4 2 2 4" xfId="10599" xr:uid="{00000000-0005-0000-0000-0000B3490000}"/>
    <cellStyle name="Percent 28 4 2 2 5" xfId="16751" xr:uid="{00000000-0005-0000-0000-0000B4490000}"/>
    <cellStyle name="Percent 28 4 2 3" xfId="5144" xr:uid="{00000000-0005-0000-0000-0000B5490000}"/>
    <cellStyle name="Percent 28 4 2 3 2" xfId="8237" xr:uid="{00000000-0005-0000-0000-0000B6490000}"/>
    <cellStyle name="Percent 28 4 2 3 2 2" xfId="14430" xr:uid="{00000000-0005-0000-0000-0000B7490000}"/>
    <cellStyle name="Percent 28 4 2 3 2 3" xfId="20582" xr:uid="{00000000-0005-0000-0000-0000B8490000}"/>
    <cellStyle name="Percent 28 4 2 3 3" xfId="11364" xr:uid="{00000000-0005-0000-0000-0000B9490000}"/>
    <cellStyle name="Percent 28 4 2 3 4" xfId="17516" xr:uid="{00000000-0005-0000-0000-0000BA490000}"/>
    <cellStyle name="Percent 28 4 2 4" xfId="6702" xr:uid="{00000000-0005-0000-0000-0000BB490000}"/>
    <cellStyle name="Percent 28 4 2 4 2" xfId="12896" xr:uid="{00000000-0005-0000-0000-0000BC490000}"/>
    <cellStyle name="Percent 28 4 2 4 3" xfId="19048" xr:uid="{00000000-0005-0000-0000-0000BD490000}"/>
    <cellStyle name="Percent 28 4 2 5" xfId="9830" xr:uid="{00000000-0005-0000-0000-0000BE490000}"/>
    <cellStyle name="Percent 28 4 2 6" xfId="15982" xr:uid="{00000000-0005-0000-0000-0000BF490000}"/>
    <cellStyle name="Percent 28 5" xfId="3253" xr:uid="{00000000-0005-0000-0000-0000C0490000}"/>
    <cellStyle name="Percent 28 5 2" xfId="4296" xr:uid="{00000000-0005-0000-0000-0000C1490000}"/>
    <cellStyle name="Percent 28 5 2 2" xfId="5921" xr:uid="{00000000-0005-0000-0000-0000C2490000}"/>
    <cellStyle name="Percent 28 5 2 2 2" xfId="9007" xr:uid="{00000000-0005-0000-0000-0000C3490000}"/>
    <cellStyle name="Percent 28 5 2 2 2 2" xfId="15200" xr:uid="{00000000-0005-0000-0000-0000C4490000}"/>
    <cellStyle name="Percent 28 5 2 2 2 3" xfId="21352" xr:uid="{00000000-0005-0000-0000-0000C5490000}"/>
    <cellStyle name="Percent 28 5 2 2 3" xfId="12134" xr:uid="{00000000-0005-0000-0000-0000C6490000}"/>
    <cellStyle name="Percent 28 5 2 2 4" xfId="18286" xr:uid="{00000000-0005-0000-0000-0000C7490000}"/>
    <cellStyle name="Percent 28 5 2 3" xfId="7472" xr:uid="{00000000-0005-0000-0000-0000C8490000}"/>
    <cellStyle name="Percent 28 5 2 3 2" xfId="13666" xr:uid="{00000000-0005-0000-0000-0000C9490000}"/>
    <cellStyle name="Percent 28 5 2 3 3" xfId="19818" xr:uid="{00000000-0005-0000-0000-0000CA490000}"/>
    <cellStyle name="Percent 28 5 2 4" xfId="10600" xr:uid="{00000000-0005-0000-0000-0000CB490000}"/>
    <cellStyle name="Percent 28 5 2 5" xfId="16752" xr:uid="{00000000-0005-0000-0000-0000CC490000}"/>
    <cellStyle name="Percent 28 5 3" xfId="5145" xr:uid="{00000000-0005-0000-0000-0000CD490000}"/>
    <cellStyle name="Percent 28 5 3 2" xfId="8238" xr:uid="{00000000-0005-0000-0000-0000CE490000}"/>
    <cellStyle name="Percent 28 5 3 2 2" xfId="14431" xr:uid="{00000000-0005-0000-0000-0000CF490000}"/>
    <cellStyle name="Percent 28 5 3 2 3" xfId="20583" xr:uid="{00000000-0005-0000-0000-0000D0490000}"/>
    <cellStyle name="Percent 28 5 3 3" xfId="11365" xr:uid="{00000000-0005-0000-0000-0000D1490000}"/>
    <cellStyle name="Percent 28 5 3 4" xfId="17517" xr:uid="{00000000-0005-0000-0000-0000D2490000}"/>
    <cellStyle name="Percent 28 5 4" xfId="6703" xr:uid="{00000000-0005-0000-0000-0000D3490000}"/>
    <cellStyle name="Percent 28 5 4 2" xfId="12897" xr:uid="{00000000-0005-0000-0000-0000D4490000}"/>
    <cellStyle name="Percent 28 5 4 3" xfId="19049" xr:uid="{00000000-0005-0000-0000-0000D5490000}"/>
    <cellStyle name="Percent 28 5 5" xfId="9831" xr:uid="{00000000-0005-0000-0000-0000D6490000}"/>
    <cellStyle name="Percent 28 5 6" xfId="15983" xr:uid="{00000000-0005-0000-0000-0000D7490000}"/>
    <cellStyle name="Percent 29" xfId="3254" xr:uid="{00000000-0005-0000-0000-0000D8490000}"/>
    <cellStyle name="Percent 29 2" xfId="3255" xr:uid="{00000000-0005-0000-0000-0000D9490000}"/>
    <cellStyle name="Percent 29 2 2" xfId="3256" xr:uid="{00000000-0005-0000-0000-0000DA490000}"/>
    <cellStyle name="Percent 29 2 2 2" xfId="4298" xr:uid="{00000000-0005-0000-0000-0000DB490000}"/>
    <cellStyle name="Percent 29 2 2 2 2" xfId="5923" xr:uid="{00000000-0005-0000-0000-0000DC490000}"/>
    <cellStyle name="Percent 29 2 2 2 2 2" xfId="9009" xr:uid="{00000000-0005-0000-0000-0000DD490000}"/>
    <cellStyle name="Percent 29 2 2 2 2 2 2" xfId="15202" xr:uid="{00000000-0005-0000-0000-0000DE490000}"/>
    <cellStyle name="Percent 29 2 2 2 2 2 3" xfId="21354" xr:uid="{00000000-0005-0000-0000-0000DF490000}"/>
    <cellStyle name="Percent 29 2 2 2 2 3" xfId="12136" xr:uid="{00000000-0005-0000-0000-0000E0490000}"/>
    <cellStyle name="Percent 29 2 2 2 2 4" xfId="18288" xr:uid="{00000000-0005-0000-0000-0000E1490000}"/>
    <cellStyle name="Percent 29 2 2 2 3" xfId="7474" xr:uid="{00000000-0005-0000-0000-0000E2490000}"/>
    <cellStyle name="Percent 29 2 2 2 3 2" xfId="13668" xr:uid="{00000000-0005-0000-0000-0000E3490000}"/>
    <cellStyle name="Percent 29 2 2 2 3 3" xfId="19820" xr:uid="{00000000-0005-0000-0000-0000E4490000}"/>
    <cellStyle name="Percent 29 2 2 2 4" xfId="10602" xr:uid="{00000000-0005-0000-0000-0000E5490000}"/>
    <cellStyle name="Percent 29 2 2 2 5" xfId="16754" xr:uid="{00000000-0005-0000-0000-0000E6490000}"/>
    <cellStyle name="Percent 29 2 2 3" xfId="5148" xr:uid="{00000000-0005-0000-0000-0000E7490000}"/>
    <cellStyle name="Percent 29 2 2 3 2" xfId="8240" xr:uid="{00000000-0005-0000-0000-0000E8490000}"/>
    <cellStyle name="Percent 29 2 2 3 2 2" xfId="14433" xr:uid="{00000000-0005-0000-0000-0000E9490000}"/>
    <cellStyle name="Percent 29 2 2 3 2 3" xfId="20585" xr:uid="{00000000-0005-0000-0000-0000EA490000}"/>
    <cellStyle name="Percent 29 2 2 3 3" xfId="11367" xr:uid="{00000000-0005-0000-0000-0000EB490000}"/>
    <cellStyle name="Percent 29 2 2 3 4" xfId="17519" xr:uid="{00000000-0005-0000-0000-0000EC490000}"/>
    <cellStyle name="Percent 29 2 2 4" xfId="6705" xr:uid="{00000000-0005-0000-0000-0000ED490000}"/>
    <cellStyle name="Percent 29 2 2 4 2" xfId="12899" xr:uid="{00000000-0005-0000-0000-0000EE490000}"/>
    <cellStyle name="Percent 29 2 2 4 3" xfId="19051" xr:uid="{00000000-0005-0000-0000-0000EF490000}"/>
    <cellStyle name="Percent 29 2 2 5" xfId="9833" xr:uid="{00000000-0005-0000-0000-0000F0490000}"/>
    <cellStyle name="Percent 29 2 2 6" xfId="15985" xr:uid="{00000000-0005-0000-0000-0000F1490000}"/>
    <cellStyle name="Percent 29 2 3" xfId="4297" xr:uid="{00000000-0005-0000-0000-0000F2490000}"/>
    <cellStyle name="Percent 29 2 3 2" xfId="5922" xr:uid="{00000000-0005-0000-0000-0000F3490000}"/>
    <cellStyle name="Percent 29 2 3 2 2" xfId="9008" xr:uid="{00000000-0005-0000-0000-0000F4490000}"/>
    <cellStyle name="Percent 29 2 3 2 2 2" xfId="15201" xr:uid="{00000000-0005-0000-0000-0000F5490000}"/>
    <cellStyle name="Percent 29 2 3 2 2 3" xfId="21353" xr:uid="{00000000-0005-0000-0000-0000F6490000}"/>
    <cellStyle name="Percent 29 2 3 2 3" xfId="12135" xr:uid="{00000000-0005-0000-0000-0000F7490000}"/>
    <cellStyle name="Percent 29 2 3 2 4" xfId="18287" xr:uid="{00000000-0005-0000-0000-0000F8490000}"/>
    <cellStyle name="Percent 29 2 3 3" xfId="7473" xr:uid="{00000000-0005-0000-0000-0000F9490000}"/>
    <cellStyle name="Percent 29 2 3 3 2" xfId="13667" xr:uid="{00000000-0005-0000-0000-0000FA490000}"/>
    <cellStyle name="Percent 29 2 3 3 3" xfId="19819" xr:uid="{00000000-0005-0000-0000-0000FB490000}"/>
    <cellStyle name="Percent 29 2 3 4" xfId="10601" xr:uid="{00000000-0005-0000-0000-0000FC490000}"/>
    <cellStyle name="Percent 29 2 3 5" xfId="16753" xr:uid="{00000000-0005-0000-0000-0000FD490000}"/>
    <cellStyle name="Percent 29 2 4" xfId="5147" xr:uid="{00000000-0005-0000-0000-0000FE490000}"/>
    <cellStyle name="Percent 29 2 4 2" xfId="8239" xr:uid="{00000000-0005-0000-0000-0000FF490000}"/>
    <cellStyle name="Percent 29 2 4 2 2" xfId="14432" xr:uid="{00000000-0005-0000-0000-0000004A0000}"/>
    <cellStyle name="Percent 29 2 4 2 3" xfId="20584" xr:uid="{00000000-0005-0000-0000-0000014A0000}"/>
    <cellStyle name="Percent 29 2 4 3" xfId="11366" xr:uid="{00000000-0005-0000-0000-0000024A0000}"/>
    <cellStyle name="Percent 29 2 4 4" xfId="17518" xr:uid="{00000000-0005-0000-0000-0000034A0000}"/>
    <cellStyle name="Percent 29 2 5" xfId="6704" xr:uid="{00000000-0005-0000-0000-0000044A0000}"/>
    <cellStyle name="Percent 29 2 5 2" xfId="12898" xr:uid="{00000000-0005-0000-0000-0000054A0000}"/>
    <cellStyle name="Percent 29 2 5 3" xfId="19050" xr:uid="{00000000-0005-0000-0000-0000064A0000}"/>
    <cellStyle name="Percent 29 2 6" xfId="9832" xr:uid="{00000000-0005-0000-0000-0000074A0000}"/>
    <cellStyle name="Percent 29 2 7" xfId="15984" xr:uid="{00000000-0005-0000-0000-0000084A0000}"/>
    <cellStyle name="Percent 29 3" xfId="3257" xr:uid="{00000000-0005-0000-0000-0000094A0000}"/>
    <cellStyle name="Percent 29 3 2" xfId="3258" xr:uid="{00000000-0005-0000-0000-00000A4A0000}"/>
    <cellStyle name="Percent 29 3 2 2" xfId="4300" xr:uid="{00000000-0005-0000-0000-00000B4A0000}"/>
    <cellStyle name="Percent 29 3 2 2 2" xfId="5925" xr:uid="{00000000-0005-0000-0000-00000C4A0000}"/>
    <cellStyle name="Percent 29 3 2 2 2 2" xfId="9011" xr:uid="{00000000-0005-0000-0000-00000D4A0000}"/>
    <cellStyle name="Percent 29 3 2 2 2 2 2" xfId="15204" xr:uid="{00000000-0005-0000-0000-00000E4A0000}"/>
    <cellStyle name="Percent 29 3 2 2 2 2 3" xfId="21356" xr:uid="{00000000-0005-0000-0000-00000F4A0000}"/>
    <cellStyle name="Percent 29 3 2 2 2 3" xfId="12138" xr:uid="{00000000-0005-0000-0000-0000104A0000}"/>
    <cellStyle name="Percent 29 3 2 2 2 4" xfId="18290" xr:uid="{00000000-0005-0000-0000-0000114A0000}"/>
    <cellStyle name="Percent 29 3 2 2 3" xfId="7476" xr:uid="{00000000-0005-0000-0000-0000124A0000}"/>
    <cellStyle name="Percent 29 3 2 2 3 2" xfId="13670" xr:uid="{00000000-0005-0000-0000-0000134A0000}"/>
    <cellStyle name="Percent 29 3 2 2 3 3" xfId="19822" xr:uid="{00000000-0005-0000-0000-0000144A0000}"/>
    <cellStyle name="Percent 29 3 2 2 4" xfId="10604" xr:uid="{00000000-0005-0000-0000-0000154A0000}"/>
    <cellStyle name="Percent 29 3 2 2 5" xfId="16756" xr:uid="{00000000-0005-0000-0000-0000164A0000}"/>
    <cellStyle name="Percent 29 3 2 3" xfId="5150" xr:uid="{00000000-0005-0000-0000-0000174A0000}"/>
    <cellStyle name="Percent 29 3 2 3 2" xfId="8242" xr:uid="{00000000-0005-0000-0000-0000184A0000}"/>
    <cellStyle name="Percent 29 3 2 3 2 2" xfId="14435" xr:uid="{00000000-0005-0000-0000-0000194A0000}"/>
    <cellStyle name="Percent 29 3 2 3 2 3" xfId="20587" xr:uid="{00000000-0005-0000-0000-00001A4A0000}"/>
    <cellStyle name="Percent 29 3 2 3 3" xfId="11369" xr:uid="{00000000-0005-0000-0000-00001B4A0000}"/>
    <cellStyle name="Percent 29 3 2 3 4" xfId="17521" xr:uid="{00000000-0005-0000-0000-00001C4A0000}"/>
    <cellStyle name="Percent 29 3 2 4" xfId="6707" xr:uid="{00000000-0005-0000-0000-00001D4A0000}"/>
    <cellStyle name="Percent 29 3 2 4 2" xfId="12901" xr:uid="{00000000-0005-0000-0000-00001E4A0000}"/>
    <cellStyle name="Percent 29 3 2 4 3" xfId="19053" xr:uid="{00000000-0005-0000-0000-00001F4A0000}"/>
    <cellStyle name="Percent 29 3 2 5" xfId="9835" xr:uid="{00000000-0005-0000-0000-0000204A0000}"/>
    <cellStyle name="Percent 29 3 2 6" xfId="15987" xr:uid="{00000000-0005-0000-0000-0000214A0000}"/>
    <cellStyle name="Percent 29 3 3" xfId="4299" xr:uid="{00000000-0005-0000-0000-0000224A0000}"/>
    <cellStyle name="Percent 29 3 3 2" xfId="5924" xr:uid="{00000000-0005-0000-0000-0000234A0000}"/>
    <cellStyle name="Percent 29 3 3 2 2" xfId="9010" xr:uid="{00000000-0005-0000-0000-0000244A0000}"/>
    <cellStyle name="Percent 29 3 3 2 2 2" xfId="15203" xr:uid="{00000000-0005-0000-0000-0000254A0000}"/>
    <cellStyle name="Percent 29 3 3 2 2 3" xfId="21355" xr:uid="{00000000-0005-0000-0000-0000264A0000}"/>
    <cellStyle name="Percent 29 3 3 2 3" xfId="12137" xr:uid="{00000000-0005-0000-0000-0000274A0000}"/>
    <cellStyle name="Percent 29 3 3 2 4" xfId="18289" xr:uid="{00000000-0005-0000-0000-0000284A0000}"/>
    <cellStyle name="Percent 29 3 3 3" xfId="7475" xr:uid="{00000000-0005-0000-0000-0000294A0000}"/>
    <cellStyle name="Percent 29 3 3 3 2" xfId="13669" xr:uid="{00000000-0005-0000-0000-00002A4A0000}"/>
    <cellStyle name="Percent 29 3 3 3 3" xfId="19821" xr:uid="{00000000-0005-0000-0000-00002B4A0000}"/>
    <cellStyle name="Percent 29 3 3 4" xfId="10603" xr:uid="{00000000-0005-0000-0000-00002C4A0000}"/>
    <cellStyle name="Percent 29 3 3 5" xfId="16755" xr:uid="{00000000-0005-0000-0000-00002D4A0000}"/>
    <cellStyle name="Percent 29 3 4" xfId="5149" xr:uid="{00000000-0005-0000-0000-00002E4A0000}"/>
    <cellStyle name="Percent 29 3 4 2" xfId="8241" xr:uid="{00000000-0005-0000-0000-00002F4A0000}"/>
    <cellStyle name="Percent 29 3 4 2 2" xfId="14434" xr:uid="{00000000-0005-0000-0000-0000304A0000}"/>
    <cellStyle name="Percent 29 3 4 2 3" xfId="20586" xr:uid="{00000000-0005-0000-0000-0000314A0000}"/>
    <cellStyle name="Percent 29 3 4 3" xfId="11368" xr:uid="{00000000-0005-0000-0000-0000324A0000}"/>
    <cellStyle name="Percent 29 3 4 4" xfId="17520" xr:uid="{00000000-0005-0000-0000-0000334A0000}"/>
    <cellStyle name="Percent 29 3 5" xfId="6706" xr:uid="{00000000-0005-0000-0000-0000344A0000}"/>
    <cellStyle name="Percent 29 3 5 2" xfId="12900" xr:uid="{00000000-0005-0000-0000-0000354A0000}"/>
    <cellStyle name="Percent 29 3 5 3" xfId="19052" xr:uid="{00000000-0005-0000-0000-0000364A0000}"/>
    <cellStyle name="Percent 29 3 6" xfId="9834" xr:uid="{00000000-0005-0000-0000-0000374A0000}"/>
    <cellStyle name="Percent 29 3 7" xfId="15986" xr:uid="{00000000-0005-0000-0000-0000384A0000}"/>
    <cellStyle name="Percent 29 4" xfId="3259" xr:uid="{00000000-0005-0000-0000-0000394A0000}"/>
    <cellStyle name="Percent 29 4 2" xfId="3260" xr:uid="{00000000-0005-0000-0000-00003A4A0000}"/>
    <cellStyle name="Percent 29 4 2 2" xfId="4301" xr:uid="{00000000-0005-0000-0000-00003B4A0000}"/>
    <cellStyle name="Percent 29 4 2 2 2" xfId="5926" xr:uid="{00000000-0005-0000-0000-00003C4A0000}"/>
    <cellStyle name="Percent 29 4 2 2 2 2" xfId="9012" xr:uid="{00000000-0005-0000-0000-00003D4A0000}"/>
    <cellStyle name="Percent 29 4 2 2 2 2 2" xfId="15205" xr:uid="{00000000-0005-0000-0000-00003E4A0000}"/>
    <cellStyle name="Percent 29 4 2 2 2 2 3" xfId="21357" xr:uid="{00000000-0005-0000-0000-00003F4A0000}"/>
    <cellStyle name="Percent 29 4 2 2 2 3" xfId="12139" xr:uid="{00000000-0005-0000-0000-0000404A0000}"/>
    <cellStyle name="Percent 29 4 2 2 2 4" xfId="18291" xr:uid="{00000000-0005-0000-0000-0000414A0000}"/>
    <cellStyle name="Percent 29 4 2 2 3" xfId="7477" xr:uid="{00000000-0005-0000-0000-0000424A0000}"/>
    <cellStyle name="Percent 29 4 2 2 3 2" xfId="13671" xr:uid="{00000000-0005-0000-0000-0000434A0000}"/>
    <cellStyle name="Percent 29 4 2 2 3 3" xfId="19823" xr:uid="{00000000-0005-0000-0000-0000444A0000}"/>
    <cellStyle name="Percent 29 4 2 2 4" xfId="10605" xr:uid="{00000000-0005-0000-0000-0000454A0000}"/>
    <cellStyle name="Percent 29 4 2 2 5" xfId="16757" xr:uid="{00000000-0005-0000-0000-0000464A0000}"/>
    <cellStyle name="Percent 29 4 2 3" xfId="5151" xr:uid="{00000000-0005-0000-0000-0000474A0000}"/>
    <cellStyle name="Percent 29 4 2 3 2" xfId="8243" xr:uid="{00000000-0005-0000-0000-0000484A0000}"/>
    <cellStyle name="Percent 29 4 2 3 2 2" xfId="14436" xr:uid="{00000000-0005-0000-0000-0000494A0000}"/>
    <cellStyle name="Percent 29 4 2 3 2 3" xfId="20588" xr:uid="{00000000-0005-0000-0000-00004A4A0000}"/>
    <cellStyle name="Percent 29 4 2 3 3" xfId="11370" xr:uid="{00000000-0005-0000-0000-00004B4A0000}"/>
    <cellStyle name="Percent 29 4 2 3 4" xfId="17522" xr:uid="{00000000-0005-0000-0000-00004C4A0000}"/>
    <cellStyle name="Percent 29 4 2 4" xfId="6708" xr:uid="{00000000-0005-0000-0000-00004D4A0000}"/>
    <cellStyle name="Percent 29 4 2 4 2" xfId="12902" xr:uid="{00000000-0005-0000-0000-00004E4A0000}"/>
    <cellStyle name="Percent 29 4 2 4 3" xfId="19054" xr:uid="{00000000-0005-0000-0000-00004F4A0000}"/>
    <cellStyle name="Percent 29 4 2 5" xfId="9836" xr:uid="{00000000-0005-0000-0000-0000504A0000}"/>
    <cellStyle name="Percent 29 4 2 6" xfId="15988" xr:uid="{00000000-0005-0000-0000-0000514A0000}"/>
    <cellStyle name="Percent 29 5" xfId="3261" xr:uid="{00000000-0005-0000-0000-0000524A0000}"/>
    <cellStyle name="Percent 29 5 2" xfId="4302" xr:uid="{00000000-0005-0000-0000-0000534A0000}"/>
    <cellStyle name="Percent 29 5 2 2" xfId="5927" xr:uid="{00000000-0005-0000-0000-0000544A0000}"/>
    <cellStyle name="Percent 29 5 2 2 2" xfId="9013" xr:uid="{00000000-0005-0000-0000-0000554A0000}"/>
    <cellStyle name="Percent 29 5 2 2 2 2" xfId="15206" xr:uid="{00000000-0005-0000-0000-0000564A0000}"/>
    <cellStyle name="Percent 29 5 2 2 2 3" xfId="21358" xr:uid="{00000000-0005-0000-0000-0000574A0000}"/>
    <cellStyle name="Percent 29 5 2 2 3" xfId="12140" xr:uid="{00000000-0005-0000-0000-0000584A0000}"/>
    <cellStyle name="Percent 29 5 2 2 4" xfId="18292" xr:uid="{00000000-0005-0000-0000-0000594A0000}"/>
    <cellStyle name="Percent 29 5 2 3" xfId="7478" xr:uid="{00000000-0005-0000-0000-00005A4A0000}"/>
    <cellStyle name="Percent 29 5 2 3 2" xfId="13672" xr:uid="{00000000-0005-0000-0000-00005B4A0000}"/>
    <cellStyle name="Percent 29 5 2 3 3" xfId="19824" xr:uid="{00000000-0005-0000-0000-00005C4A0000}"/>
    <cellStyle name="Percent 29 5 2 4" xfId="10606" xr:uid="{00000000-0005-0000-0000-00005D4A0000}"/>
    <cellStyle name="Percent 29 5 2 5" xfId="16758" xr:uid="{00000000-0005-0000-0000-00005E4A0000}"/>
    <cellStyle name="Percent 29 5 3" xfId="5152" xr:uid="{00000000-0005-0000-0000-00005F4A0000}"/>
    <cellStyle name="Percent 29 5 3 2" xfId="8244" xr:uid="{00000000-0005-0000-0000-0000604A0000}"/>
    <cellStyle name="Percent 29 5 3 2 2" xfId="14437" xr:uid="{00000000-0005-0000-0000-0000614A0000}"/>
    <cellStyle name="Percent 29 5 3 2 3" xfId="20589" xr:uid="{00000000-0005-0000-0000-0000624A0000}"/>
    <cellStyle name="Percent 29 5 3 3" xfId="11371" xr:uid="{00000000-0005-0000-0000-0000634A0000}"/>
    <cellStyle name="Percent 29 5 3 4" xfId="17523" xr:uid="{00000000-0005-0000-0000-0000644A0000}"/>
    <cellStyle name="Percent 29 5 4" xfId="6709" xr:uid="{00000000-0005-0000-0000-0000654A0000}"/>
    <cellStyle name="Percent 29 5 4 2" xfId="12903" xr:uid="{00000000-0005-0000-0000-0000664A0000}"/>
    <cellStyle name="Percent 29 5 4 3" xfId="19055" xr:uid="{00000000-0005-0000-0000-0000674A0000}"/>
    <cellStyle name="Percent 29 5 5" xfId="9837" xr:uid="{00000000-0005-0000-0000-0000684A0000}"/>
    <cellStyle name="Percent 29 5 6" xfId="15989" xr:uid="{00000000-0005-0000-0000-0000694A0000}"/>
    <cellStyle name="Percent 3" xfId="8" xr:uid="{00000000-0005-0000-0000-00006A4A0000}"/>
    <cellStyle name="Percent 3 10" xfId="3262" xr:uid="{00000000-0005-0000-0000-00006B4A0000}"/>
    <cellStyle name="Percent 3 10 2" xfId="4303" xr:uid="{00000000-0005-0000-0000-00006C4A0000}"/>
    <cellStyle name="Percent 3 10 2 2" xfId="5928" xr:uid="{00000000-0005-0000-0000-00006D4A0000}"/>
    <cellStyle name="Percent 3 10 2 2 2" xfId="9014" xr:uid="{00000000-0005-0000-0000-00006E4A0000}"/>
    <cellStyle name="Percent 3 10 2 2 2 2" xfId="15207" xr:uid="{00000000-0005-0000-0000-00006F4A0000}"/>
    <cellStyle name="Percent 3 10 2 2 2 3" xfId="21359" xr:uid="{00000000-0005-0000-0000-0000704A0000}"/>
    <cellStyle name="Percent 3 10 2 2 3" xfId="12141" xr:uid="{00000000-0005-0000-0000-0000714A0000}"/>
    <cellStyle name="Percent 3 10 2 2 4" xfId="18293" xr:uid="{00000000-0005-0000-0000-0000724A0000}"/>
    <cellStyle name="Percent 3 10 2 3" xfId="7479" xr:uid="{00000000-0005-0000-0000-0000734A0000}"/>
    <cellStyle name="Percent 3 10 2 3 2" xfId="13673" xr:uid="{00000000-0005-0000-0000-0000744A0000}"/>
    <cellStyle name="Percent 3 10 2 3 3" xfId="19825" xr:uid="{00000000-0005-0000-0000-0000754A0000}"/>
    <cellStyle name="Percent 3 10 2 4" xfId="10607" xr:uid="{00000000-0005-0000-0000-0000764A0000}"/>
    <cellStyle name="Percent 3 10 2 5" xfId="16759" xr:uid="{00000000-0005-0000-0000-0000774A0000}"/>
    <cellStyle name="Percent 3 10 3" xfId="5153" xr:uid="{00000000-0005-0000-0000-0000784A0000}"/>
    <cellStyle name="Percent 3 10 3 2" xfId="8245" xr:uid="{00000000-0005-0000-0000-0000794A0000}"/>
    <cellStyle name="Percent 3 10 3 2 2" xfId="14438" xr:uid="{00000000-0005-0000-0000-00007A4A0000}"/>
    <cellStyle name="Percent 3 10 3 2 3" xfId="20590" xr:uid="{00000000-0005-0000-0000-00007B4A0000}"/>
    <cellStyle name="Percent 3 10 3 3" xfId="11372" xr:uid="{00000000-0005-0000-0000-00007C4A0000}"/>
    <cellStyle name="Percent 3 10 3 4" xfId="17524" xr:uid="{00000000-0005-0000-0000-00007D4A0000}"/>
    <cellStyle name="Percent 3 10 4" xfId="6710" xr:uid="{00000000-0005-0000-0000-00007E4A0000}"/>
    <cellStyle name="Percent 3 10 4 2" xfId="12904" xr:uid="{00000000-0005-0000-0000-00007F4A0000}"/>
    <cellStyle name="Percent 3 10 4 3" xfId="19056" xr:uid="{00000000-0005-0000-0000-0000804A0000}"/>
    <cellStyle name="Percent 3 10 5" xfId="9838" xr:uid="{00000000-0005-0000-0000-0000814A0000}"/>
    <cellStyle name="Percent 3 10 6" xfId="15990" xr:uid="{00000000-0005-0000-0000-0000824A0000}"/>
    <cellStyle name="Percent 3 11" xfId="3263" xr:uid="{00000000-0005-0000-0000-0000834A0000}"/>
    <cellStyle name="Percent 3 11 2" xfId="4304" xr:uid="{00000000-0005-0000-0000-0000844A0000}"/>
    <cellStyle name="Percent 3 11 2 2" xfId="5929" xr:uid="{00000000-0005-0000-0000-0000854A0000}"/>
    <cellStyle name="Percent 3 11 2 2 2" xfId="9015" xr:uid="{00000000-0005-0000-0000-0000864A0000}"/>
    <cellStyle name="Percent 3 11 2 2 2 2" xfId="15208" xr:uid="{00000000-0005-0000-0000-0000874A0000}"/>
    <cellStyle name="Percent 3 11 2 2 2 3" xfId="21360" xr:uid="{00000000-0005-0000-0000-0000884A0000}"/>
    <cellStyle name="Percent 3 11 2 2 3" xfId="12142" xr:uid="{00000000-0005-0000-0000-0000894A0000}"/>
    <cellStyle name="Percent 3 11 2 2 4" xfId="18294" xr:uid="{00000000-0005-0000-0000-00008A4A0000}"/>
    <cellStyle name="Percent 3 11 2 3" xfId="7480" xr:uid="{00000000-0005-0000-0000-00008B4A0000}"/>
    <cellStyle name="Percent 3 11 2 3 2" xfId="13674" xr:uid="{00000000-0005-0000-0000-00008C4A0000}"/>
    <cellStyle name="Percent 3 11 2 3 3" xfId="19826" xr:uid="{00000000-0005-0000-0000-00008D4A0000}"/>
    <cellStyle name="Percent 3 11 2 4" xfId="10608" xr:uid="{00000000-0005-0000-0000-00008E4A0000}"/>
    <cellStyle name="Percent 3 11 2 5" xfId="16760" xr:uid="{00000000-0005-0000-0000-00008F4A0000}"/>
    <cellStyle name="Percent 3 11 3" xfId="5154" xr:uid="{00000000-0005-0000-0000-0000904A0000}"/>
    <cellStyle name="Percent 3 11 3 2" xfId="8246" xr:uid="{00000000-0005-0000-0000-0000914A0000}"/>
    <cellStyle name="Percent 3 11 3 2 2" xfId="14439" xr:uid="{00000000-0005-0000-0000-0000924A0000}"/>
    <cellStyle name="Percent 3 11 3 2 3" xfId="20591" xr:uid="{00000000-0005-0000-0000-0000934A0000}"/>
    <cellStyle name="Percent 3 11 3 3" xfId="11373" xr:uid="{00000000-0005-0000-0000-0000944A0000}"/>
    <cellStyle name="Percent 3 11 3 4" xfId="17525" xr:uid="{00000000-0005-0000-0000-0000954A0000}"/>
    <cellStyle name="Percent 3 11 4" xfId="6711" xr:uid="{00000000-0005-0000-0000-0000964A0000}"/>
    <cellStyle name="Percent 3 11 4 2" xfId="12905" xr:uid="{00000000-0005-0000-0000-0000974A0000}"/>
    <cellStyle name="Percent 3 11 4 3" xfId="19057" xr:uid="{00000000-0005-0000-0000-0000984A0000}"/>
    <cellStyle name="Percent 3 11 5" xfId="9839" xr:uid="{00000000-0005-0000-0000-0000994A0000}"/>
    <cellStyle name="Percent 3 11 6" xfId="15991" xr:uid="{00000000-0005-0000-0000-00009A4A0000}"/>
    <cellStyle name="Percent 3 12" xfId="3264" xr:uid="{00000000-0005-0000-0000-00009B4A0000}"/>
    <cellStyle name="Percent 3 12 2" xfId="4305" xr:uid="{00000000-0005-0000-0000-00009C4A0000}"/>
    <cellStyle name="Percent 3 12 2 2" xfId="5930" xr:uid="{00000000-0005-0000-0000-00009D4A0000}"/>
    <cellStyle name="Percent 3 12 2 2 2" xfId="9016" xr:uid="{00000000-0005-0000-0000-00009E4A0000}"/>
    <cellStyle name="Percent 3 12 2 2 2 2" xfId="15209" xr:uid="{00000000-0005-0000-0000-00009F4A0000}"/>
    <cellStyle name="Percent 3 12 2 2 2 3" xfId="21361" xr:uid="{00000000-0005-0000-0000-0000A04A0000}"/>
    <cellStyle name="Percent 3 12 2 2 3" xfId="12143" xr:uid="{00000000-0005-0000-0000-0000A14A0000}"/>
    <cellStyle name="Percent 3 12 2 2 4" xfId="18295" xr:uid="{00000000-0005-0000-0000-0000A24A0000}"/>
    <cellStyle name="Percent 3 12 2 3" xfId="7481" xr:uid="{00000000-0005-0000-0000-0000A34A0000}"/>
    <cellStyle name="Percent 3 12 2 3 2" xfId="13675" xr:uid="{00000000-0005-0000-0000-0000A44A0000}"/>
    <cellStyle name="Percent 3 12 2 3 3" xfId="19827" xr:uid="{00000000-0005-0000-0000-0000A54A0000}"/>
    <cellStyle name="Percent 3 12 2 4" xfId="10609" xr:uid="{00000000-0005-0000-0000-0000A64A0000}"/>
    <cellStyle name="Percent 3 12 2 5" xfId="16761" xr:uid="{00000000-0005-0000-0000-0000A74A0000}"/>
    <cellStyle name="Percent 3 12 3" xfId="5155" xr:uid="{00000000-0005-0000-0000-0000A84A0000}"/>
    <cellStyle name="Percent 3 12 3 2" xfId="8247" xr:uid="{00000000-0005-0000-0000-0000A94A0000}"/>
    <cellStyle name="Percent 3 12 3 2 2" xfId="14440" xr:uid="{00000000-0005-0000-0000-0000AA4A0000}"/>
    <cellStyle name="Percent 3 12 3 2 3" xfId="20592" xr:uid="{00000000-0005-0000-0000-0000AB4A0000}"/>
    <cellStyle name="Percent 3 12 3 3" xfId="11374" xr:uid="{00000000-0005-0000-0000-0000AC4A0000}"/>
    <cellStyle name="Percent 3 12 3 4" xfId="17526" xr:uid="{00000000-0005-0000-0000-0000AD4A0000}"/>
    <cellStyle name="Percent 3 12 4" xfId="6712" xr:uid="{00000000-0005-0000-0000-0000AE4A0000}"/>
    <cellStyle name="Percent 3 12 4 2" xfId="12906" xr:uid="{00000000-0005-0000-0000-0000AF4A0000}"/>
    <cellStyle name="Percent 3 12 4 3" xfId="19058" xr:uid="{00000000-0005-0000-0000-0000B04A0000}"/>
    <cellStyle name="Percent 3 12 5" xfId="9840" xr:uid="{00000000-0005-0000-0000-0000B14A0000}"/>
    <cellStyle name="Percent 3 12 6" xfId="15992" xr:uid="{00000000-0005-0000-0000-0000B24A0000}"/>
    <cellStyle name="Percent 3 13" xfId="3265" xr:uid="{00000000-0005-0000-0000-0000B34A0000}"/>
    <cellStyle name="Percent 3 13 2" xfId="4306" xr:uid="{00000000-0005-0000-0000-0000B44A0000}"/>
    <cellStyle name="Percent 3 13 2 2" xfId="5931" xr:uid="{00000000-0005-0000-0000-0000B54A0000}"/>
    <cellStyle name="Percent 3 13 2 2 2" xfId="9017" xr:uid="{00000000-0005-0000-0000-0000B64A0000}"/>
    <cellStyle name="Percent 3 13 2 2 2 2" xfId="15210" xr:uid="{00000000-0005-0000-0000-0000B74A0000}"/>
    <cellStyle name="Percent 3 13 2 2 2 3" xfId="21362" xr:uid="{00000000-0005-0000-0000-0000B84A0000}"/>
    <cellStyle name="Percent 3 13 2 2 3" xfId="12144" xr:uid="{00000000-0005-0000-0000-0000B94A0000}"/>
    <cellStyle name="Percent 3 13 2 2 4" xfId="18296" xr:uid="{00000000-0005-0000-0000-0000BA4A0000}"/>
    <cellStyle name="Percent 3 13 2 3" xfId="7482" xr:uid="{00000000-0005-0000-0000-0000BB4A0000}"/>
    <cellStyle name="Percent 3 13 2 3 2" xfId="13676" xr:uid="{00000000-0005-0000-0000-0000BC4A0000}"/>
    <cellStyle name="Percent 3 13 2 3 3" xfId="19828" xr:uid="{00000000-0005-0000-0000-0000BD4A0000}"/>
    <cellStyle name="Percent 3 13 2 4" xfId="10610" xr:uid="{00000000-0005-0000-0000-0000BE4A0000}"/>
    <cellStyle name="Percent 3 13 2 5" xfId="16762" xr:uid="{00000000-0005-0000-0000-0000BF4A0000}"/>
    <cellStyle name="Percent 3 13 3" xfId="5156" xr:uid="{00000000-0005-0000-0000-0000C04A0000}"/>
    <cellStyle name="Percent 3 13 3 2" xfId="8248" xr:uid="{00000000-0005-0000-0000-0000C14A0000}"/>
    <cellStyle name="Percent 3 13 3 2 2" xfId="14441" xr:uid="{00000000-0005-0000-0000-0000C24A0000}"/>
    <cellStyle name="Percent 3 13 3 2 3" xfId="20593" xr:uid="{00000000-0005-0000-0000-0000C34A0000}"/>
    <cellStyle name="Percent 3 13 3 3" xfId="11375" xr:uid="{00000000-0005-0000-0000-0000C44A0000}"/>
    <cellStyle name="Percent 3 13 3 4" xfId="17527" xr:uid="{00000000-0005-0000-0000-0000C54A0000}"/>
    <cellStyle name="Percent 3 13 4" xfId="6713" xr:uid="{00000000-0005-0000-0000-0000C64A0000}"/>
    <cellStyle name="Percent 3 13 4 2" xfId="12907" xr:uid="{00000000-0005-0000-0000-0000C74A0000}"/>
    <cellStyle name="Percent 3 13 4 3" xfId="19059" xr:uid="{00000000-0005-0000-0000-0000C84A0000}"/>
    <cellStyle name="Percent 3 13 5" xfId="9841" xr:uid="{00000000-0005-0000-0000-0000C94A0000}"/>
    <cellStyle name="Percent 3 13 6" xfId="15993" xr:uid="{00000000-0005-0000-0000-0000CA4A0000}"/>
    <cellStyle name="Percent 3 14" xfId="3266" xr:uid="{00000000-0005-0000-0000-0000CB4A0000}"/>
    <cellStyle name="Percent 3 14 2" xfId="4307" xr:uid="{00000000-0005-0000-0000-0000CC4A0000}"/>
    <cellStyle name="Percent 3 14 2 2" xfId="5932" xr:uid="{00000000-0005-0000-0000-0000CD4A0000}"/>
    <cellStyle name="Percent 3 14 2 2 2" xfId="9018" xr:uid="{00000000-0005-0000-0000-0000CE4A0000}"/>
    <cellStyle name="Percent 3 14 2 2 2 2" xfId="15211" xr:uid="{00000000-0005-0000-0000-0000CF4A0000}"/>
    <cellStyle name="Percent 3 14 2 2 2 3" xfId="21363" xr:uid="{00000000-0005-0000-0000-0000D04A0000}"/>
    <cellStyle name="Percent 3 14 2 2 3" xfId="12145" xr:uid="{00000000-0005-0000-0000-0000D14A0000}"/>
    <cellStyle name="Percent 3 14 2 2 4" xfId="18297" xr:uid="{00000000-0005-0000-0000-0000D24A0000}"/>
    <cellStyle name="Percent 3 14 2 3" xfId="7483" xr:uid="{00000000-0005-0000-0000-0000D34A0000}"/>
    <cellStyle name="Percent 3 14 2 3 2" xfId="13677" xr:uid="{00000000-0005-0000-0000-0000D44A0000}"/>
    <cellStyle name="Percent 3 14 2 3 3" xfId="19829" xr:uid="{00000000-0005-0000-0000-0000D54A0000}"/>
    <cellStyle name="Percent 3 14 2 4" xfId="10611" xr:uid="{00000000-0005-0000-0000-0000D64A0000}"/>
    <cellStyle name="Percent 3 14 2 5" xfId="16763" xr:uid="{00000000-0005-0000-0000-0000D74A0000}"/>
    <cellStyle name="Percent 3 14 3" xfId="5157" xr:uid="{00000000-0005-0000-0000-0000D84A0000}"/>
    <cellStyle name="Percent 3 14 3 2" xfId="8249" xr:uid="{00000000-0005-0000-0000-0000D94A0000}"/>
    <cellStyle name="Percent 3 14 3 2 2" xfId="14442" xr:uid="{00000000-0005-0000-0000-0000DA4A0000}"/>
    <cellStyle name="Percent 3 14 3 2 3" xfId="20594" xr:uid="{00000000-0005-0000-0000-0000DB4A0000}"/>
    <cellStyle name="Percent 3 14 3 3" xfId="11376" xr:uid="{00000000-0005-0000-0000-0000DC4A0000}"/>
    <cellStyle name="Percent 3 14 3 4" xfId="17528" xr:uid="{00000000-0005-0000-0000-0000DD4A0000}"/>
    <cellStyle name="Percent 3 14 4" xfId="6714" xr:uid="{00000000-0005-0000-0000-0000DE4A0000}"/>
    <cellStyle name="Percent 3 14 4 2" xfId="12908" xr:uid="{00000000-0005-0000-0000-0000DF4A0000}"/>
    <cellStyle name="Percent 3 14 4 3" xfId="19060" xr:uid="{00000000-0005-0000-0000-0000E04A0000}"/>
    <cellStyle name="Percent 3 14 5" xfId="9842" xr:uid="{00000000-0005-0000-0000-0000E14A0000}"/>
    <cellStyle name="Percent 3 14 6" xfId="15994" xr:uid="{00000000-0005-0000-0000-0000E24A0000}"/>
    <cellStyle name="Percent 3 15" xfId="3267" xr:uid="{00000000-0005-0000-0000-0000E34A0000}"/>
    <cellStyle name="Percent 3 15 2" xfId="4308" xr:uid="{00000000-0005-0000-0000-0000E44A0000}"/>
    <cellStyle name="Percent 3 15 2 2" xfId="5933" xr:uid="{00000000-0005-0000-0000-0000E54A0000}"/>
    <cellStyle name="Percent 3 15 2 2 2" xfId="9019" xr:uid="{00000000-0005-0000-0000-0000E64A0000}"/>
    <cellStyle name="Percent 3 15 2 2 2 2" xfId="15212" xr:uid="{00000000-0005-0000-0000-0000E74A0000}"/>
    <cellStyle name="Percent 3 15 2 2 2 3" xfId="21364" xr:uid="{00000000-0005-0000-0000-0000E84A0000}"/>
    <cellStyle name="Percent 3 15 2 2 3" xfId="12146" xr:uid="{00000000-0005-0000-0000-0000E94A0000}"/>
    <cellStyle name="Percent 3 15 2 2 4" xfId="18298" xr:uid="{00000000-0005-0000-0000-0000EA4A0000}"/>
    <cellStyle name="Percent 3 15 2 3" xfId="7484" xr:uid="{00000000-0005-0000-0000-0000EB4A0000}"/>
    <cellStyle name="Percent 3 15 2 3 2" xfId="13678" xr:uid="{00000000-0005-0000-0000-0000EC4A0000}"/>
    <cellStyle name="Percent 3 15 2 3 3" xfId="19830" xr:uid="{00000000-0005-0000-0000-0000ED4A0000}"/>
    <cellStyle name="Percent 3 15 2 4" xfId="10612" xr:uid="{00000000-0005-0000-0000-0000EE4A0000}"/>
    <cellStyle name="Percent 3 15 2 5" xfId="16764" xr:uid="{00000000-0005-0000-0000-0000EF4A0000}"/>
    <cellStyle name="Percent 3 15 3" xfId="5158" xr:uid="{00000000-0005-0000-0000-0000F04A0000}"/>
    <cellStyle name="Percent 3 15 3 2" xfId="8250" xr:uid="{00000000-0005-0000-0000-0000F14A0000}"/>
    <cellStyle name="Percent 3 15 3 2 2" xfId="14443" xr:uid="{00000000-0005-0000-0000-0000F24A0000}"/>
    <cellStyle name="Percent 3 15 3 2 3" xfId="20595" xr:uid="{00000000-0005-0000-0000-0000F34A0000}"/>
    <cellStyle name="Percent 3 15 3 3" xfId="11377" xr:uid="{00000000-0005-0000-0000-0000F44A0000}"/>
    <cellStyle name="Percent 3 15 3 4" xfId="17529" xr:uid="{00000000-0005-0000-0000-0000F54A0000}"/>
    <cellStyle name="Percent 3 15 4" xfId="6715" xr:uid="{00000000-0005-0000-0000-0000F64A0000}"/>
    <cellStyle name="Percent 3 15 4 2" xfId="12909" xr:uid="{00000000-0005-0000-0000-0000F74A0000}"/>
    <cellStyle name="Percent 3 15 4 3" xfId="19061" xr:uid="{00000000-0005-0000-0000-0000F84A0000}"/>
    <cellStyle name="Percent 3 15 5" xfId="9843" xr:uid="{00000000-0005-0000-0000-0000F94A0000}"/>
    <cellStyle name="Percent 3 15 6" xfId="15995" xr:uid="{00000000-0005-0000-0000-0000FA4A0000}"/>
    <cellStyle name="Percent 3 16" xfId="3268" xr:uid="{00000000-0005-0000-0000-0000FB4A0000}"/>
    <cellStyle name="Percent 3 16 2" xfId="4309" xr:uid="{00000000-0005-0000-0000-0000FC4A0000}"/>
    <cellStyle name="Percent 3 16 2 2" xfId="5934" xr:uid="{00000000-0005-0000-0000-0000FD4A0000}"/>
    <cellStyle name="Percent 3 16 2 2 2" xfId="9020" xr:uid="{00000000-0005-0000-0000-0000FE4A0000}"/>
    <cellStyle name="Percent 3 16 2 2 2 2" xfId="15213" xr:uid="{00000000-0005-0000-0000-0000FF4A0000}"/>
    <cellStyle name="Percent 3 16 2 2 2 3" xfId="21365" xr:uid="{00000000-0005-0000-0000-0000004B0000}"/>
    <cellStyle name="Percent 3 16 2 2 3" xfId="12147" xr:uid="{00000000-0005-0000-0000-0000014B0000}"/>
    <cellStyle name="Percent 3 16 2 2 4" xfId="18299" xr:uid="{00000000-0005-0000-0000-0000024B0000}"/>
    <cellStyle name="Percent 3 16 2 3" xfId="7485" xr:uid="{00000000-0005-0000-0000-0000034B0000}"/>
    <cellStyle name="Percent 3 16 2 3 2" xfId="13679" xr:uid="{00000000-0005-0000-0000-0000044B0000}"/>
    <cellStyle name="Percent 3 16 2 3 3" xfId="19831" xr:uid="{00000000-0005-0000-0000-0000054B0000}"/>
    <cellStyle name="Percent 3 16 2 4" xfId="10613" xr:uid="{00000000-0005-0000-0000-0000064B0000}"/>
    <cellStyle name="Percent 3 16 2 5" xfId="16765" xr:uid="{00000000-0005-0000-0000-0000074B0000}"/>
    <cellStyle name="Percent 3 16 3" xfId="5159" xr:uid="{00000000-0005-0000-0000-0000084B0000}"/>
    <cellStyle name="Percent 3 16 3 2" xfId="8251" xr:uid="{00000000-0005-0000-0000-0000094B0000}"/>
    <cellStyle name="Percent 3 16 3 2 2" xfId="14444" xr:uid="{00000000-0005-0000-0000-00000A4B0000}"/>
    <cellStyle name="Percent 3 16 3 2 3" xfId="20596" xr:uid="{00000000-0005-0000-0000-00000B4B0000}"/>
    <cellStyle name="Percent 3 16 3 3" xfId="11378" xr:uid="{00000000-0005-0000-0000-00000C4B0000}"/>
    <cellStyle name="Percent 3 16 3 4" xfId="17530" xr:uid="{00000000-0005-0000-0000-00000D4B0000}"/>
    <cellStyle name="Percent 3 16 4" xfId="6716" xr:uid="{00000000-0005-0000-0000-00000E4B0000}"/>
    <cellStyle name="Percent 3 16 4 2" xfId="12910" xr:uid="{00000000-0005-0000-0000-00000F4B0000}"/>
    <cellStyle name="Percent 3 16 4 3" xfId="19062" xr:uid="{00000000-0005-0000-0000-0000104B0000}"/>
    <cellStyle name="Percent 3 16 5" xfId="9844" xr:uid="{00000000-0005-0000-0000-0000114B0000}"/>
    <cellStyle name="Percent 3 16 6" xfId="15996" xr:uid="{00000000-0005-0000-0000-0000124B0000}"/>
    <cellStyle name="Percent 3 17" xfId="3269" xr:uid="{00000000-0005-0000-0000-0000134B0000}"/>
    <cellStyle name="Percent 3 17 2" xfId="4310" xr:uid="{00000000-0005-0000-0000-0000144B0000}"/>
    <cellStyle name="Percent 3 17 2 2" xfId="5935" xr:uid="{00000000-0005-0000-0000-0000154B0000}"/>
    <cellStyle name="Percent 3 17 2 2 2" xfId="9021" xr:uid="{00000000-0005-0000-0000-0000164B0000}"/>
    <cellStyle name="Percent 3 17 2 2 2 2" xfId="15214" xr:uid="{00000000-0005-0000-0000-0000174B0000}"/>
    <cellStyle name="Percent 3 17 2 2 2 3" xfId="21366" xr:uid="{00000000-0005-0000-0000-0000184B0000}"/>
    <cellStyle name="Percent 3 17 2 2 3" xfId="12148" xr:uid="{00000000-0005-0000-0000-0000194B0000}"/>
    <cellStyle name="Percent 3 17 2 2 4" xfId="18300" xr:uid="{00000000-0005-0000-0000-00001A4B0000}"/>
    <cellStyle name="Percent 3 17 2 3" xfId="7486" xr:uid="{00000000-0005-0000-0000-00001B4B0000}"/>
    <cellStyle name="Percent 3 17 2 3 2" xfId="13680" xr:uid="{00000000-0005-0000-0000-00001C4B0000}"/>
    <cellStyle name="Percent 3 17 2 3 3" xfId="19832" xr:uid="{00000000-0005-0000-0000-00001D4B0000}"/>
    <cellStyle name="Percent 3 17 2 4" xfId="10614" xr:uid="{00000000-0005-0000-0000-00001E4B0000}"/>
    <cellStyle name="Percent 3 17 2 5" xfId="16766" xr:uid="{00000000-0005-0000-0000-00001F4B0000}"/>
    <cellStyle name="Percent 3 17 3" xfId="5160" xr:uid="{00000000-0005-0000-0000-0000204B0000}"/>
    <cellStyle name="Percent 3 17 3 2" xfId="8252" xr:uid="{00000000-0005-0000-0000-0000214B0000}"/>
    <cellStyle name="Percent 3 17 3 2 2" xfId="14445" xr:uid="{00000000-0005-0000-0000-0000224B0000}"/>
    <cellStyle name="Percent 3 17 3 2 3" xfId="20597" xr:uid="{00000000-0005-0000-0000-0000234B0000}"/>
    <cellStyle name="Percent 3 17 3 3" xfId="11379" xr:uid="{00000000-0005-0000-0000-0000244B0000}"/>
    <cellStyle name="Percent 3 17 3 4" xfId="17531" xr:uid="{00000000-0005-0000-0000-0000254B0000}"/>
    <cellStyle name="Percent 3 17 4" xfId="6717" xr:uid="{00000000-0005-0000-0000-0000264B0000}"/>
    <cellStyle name="Percent 3 17 4 2" xfId="12911" xr:uid="{00000000-0005-0000-0000-0000274B0000}"/>
    <cellStyle name="Percent 3 17 4 3" xfId="19063" xr:uid="{00000000-0005-0000-0000-0000284B0000}"/>
    <cellStyle name="Percent 3 17 5" xfId="9845" xr:uid="{00000000-0005-0000-0000-0000294B0000}"/>
    <cellStyle name="Percent 3 17 6" xfId="15997" xr:uid="{00000000-0005-0000-0000-00002A4B0000}"/>
    <cellStyle name="Percent 3 18" xfId="3270" xr:uid="{00000000-0005-0000-0000-00002B4B0000}"/>
    <cellStyle name="Percent 3 18 2" xfId="4311" xr:uid="{00000000-0005-0000-0000-00002C4B0000}"/>
    <cellStyle name="Percent 3 18 2 2" xfId="5936" xr:uid="{00000000-0005-0000-0000-00002D4B0000}"/>
    <cellStyle name="Percent 3 18 2 2 2" xfId="9022" xr:uid="{00000000-0005-0000-0000-00002E4B0000}"/>
    <cellStyle name="Percent 3 18 2 2 2 2" xfId="15215" xr:uid="{00000000-0005-0000-0000-00002F4B0000}"/>
    <cellStyle name="Percent 3 18 2 2 2 3" xfId="21367" xr:uid="{00000000-0005-0000-0000-0000304B0000}"/>
    <cellStyle name="Percent 3 18 2 2 3" xfId="12149" xr:uid="{00000000-0005-0000-0000-0000314B0000}"/>
    <cellStyle name="Percent 3 18 2 2 4" xfId="18301" xr:uid="{00000000-0005-0000-0000-0000324B0000}"/>
    <cellStyle name="Percent 3 18 2 3" xfId="7487" xr:uid="{00000000-0005-0000-0000-0000334B0000}"/>
    <cellStyle name="Percent 3 18 2 3 2" xfId="13681" xr:uid="{00000000-0005-0000-0000-0000344B0000}"/>
    <cellStyle name="Percent 3 18 2 3 3" xfId="19833" xr:uid="{00000000-0005-0000-0000-0000354B0000}"/>
    <cellStyle name="Percent 3 18 2 4" xfId="10615" xr:uid="{00000000-0005-0000-0000-0000364B0000}"/>
    <cellStyle name="Percent 3 18 2 5" xfId="16767" xr:uid="{00000000-0005-0000-0000-0000374B0000}"/>
    <cellStyle name="Percent 3 18 3" xfId="5161" xr:uid="{00000000-0005-0000-0000-0000384B0000}"/>
    <cellStyle name="Percent 3 18 3 2" xfId="8253" xr:uid="{00000000-0005-0000-0000-0000394B0000}"/>
    <cellStyle name="Percent 3 18 3 2 2" xfId="14446" xr:uid="{00000000-0005-0000-0000-00003A4B0000}"/>
    <cellStyle name="Percent 3 18 3 2 3" xfId="20598" xr:uid="{00000000-0005-0000-0000-00003B4B0000}"/>
    <cellStyle name="Percent 3 18 3 3" xfId="11380" xr:uid="{00000000-0005-0000-0000-00003C4B0000}"/>
    <cellStyle name="Percent 3 18 3 4" xfId="17532" xr:uid="{00000000-0005-0000-0000-00003D4B0000}"/>
    <cellStyle name="Percent 3 18 4" xfId="6718" xr:uid="{00000000-0005-0000-0000-00003E4B0000}"/>
    <cellStyle name="Percent 3 18 4 2" xfId="12912" xr:uid="{00000000-0005-0000-0000-00003F4B0000}"/>
    <cellStyle name="Percent 3 18 4 3" xfId="19064" xr:uid="{00000000-0005-0000-0000-0000404B0000}"/>
    <cellStyle name="Percent 3 18 5" xfId="9846" xr:uid="{00000000-0005-0000-0000-0000414B0000}"/>
    <cellStyle name="Percent 3 18 6" xfId="15998" xr:uid="{00000000-0005-0000-0000-0000424B0000}"/>
    <cellStyle name="Percent 3 19" xfId="3271" xr:uid="{00000000-0005-0000-0000-0000434B0000}"/>
    <cellStyle name="Percent 3 19 2" xfId="4312" xr:uid="{00000000-0005-0000-0000-0000444B0000}"/>
    <cellStyle name="Percent 3 19 2 2" xfId="5937" xr:uid="{00000000-0005-0000-0000-0000454B0000}"/>
    <cellStyle name="Percent 3 19 2 2 2" xfId="9023" xr:uid="{00000000-0005-0000-0000-0000464B0000}"/>
    <cellStyle name="Percent 3 19 2 2 2 2" xfId="15216" xr:uid="{00000000-0005-0000-0000-0000474B0000}"/>
    <cellStyle name="Percent 3 19 2 2 2 3" xfId="21368" xr:uid="{00000000-0005-0000-0000-0000484B0000}"/>
    <cellStyle name="Percent 3 19 2 2 3" xfId="12150" xr:uid="{00000000-0005-0000-0000-0000494B0000}"/>
    <cellStyle name="Percent 3 19 2 2 4" xfId="18302" xr:uid="{00000000-0005-0000-0000-00004A4B0000}"/>
    <cellStyle name="Percent 3 19 2 3" xfId="7488" xr:uid="{00000000-0005-0000-0000-00004B4B0000}"/>
    <cellStyle name="Percent 3 19 2 3 2" xfId="13682" xr:uid="{00000000-0005-0000-0000-00004C4B0000}"/>
    <cellStyle name="Percent 3 19 2 3 3" xfId="19834" xr:uid="{00000000-0005-0000-0000-00004D4B0000}"/>
    <cellStyle name="Percent 3 19 2 4" xfId="10616" xr:uid="{00000000-0005-0000-0000-00004E4B0000}"/>
    <cellStyle name="Percent 3 19 2 5" xfId="16768" xr:uid="{00000000-0005-0000-0000-00004F4B0000}"/>
    <cellStyle name="Percent 3 19 3" xfId="5162" xr:uid="{00000000-0005-0000-0000-0000504B0000}"/>
    <cellStyle name="Percent 3 19 3 2" xfId="8254" xr:uid="{00000000-0005-0000-0000-0000514B0000}"/>
    <cellStyle name="Percent 3 19 3 2 2" xfId="14447" xr:uid="{00000000-0005-0000-0000-0000524B0000}"/>
    <cellStyle name="Percent 3 19 3 2 3" xfId="20599" xr:uid="{00000000-0005-0000-0000-0000534B0000}"/>
    <cellStyle name="Percent 3 19 3 3" xfId="11381" xr:uid="{00000000-0005-0000-0000-0000544B0000}"/>
    <cellStyle name="Percent 3 19 3 4" xfId="17533" xr:uid="{00000000-0005-0000-0000-0000554B0000}"/>
    <cellStyle name="Percent 3 19 4" xfId="6719" xr:uid="{00000000-0005-0000-0000-0000564B0000}"/>
    <cellStyle name="Percent 3 19 4 2" xfId="12913" xr:uid="{00000000-0005-0000-0000-0000574B0000}"/>
    <cellStyle name="Percent 3 19 4 3" xfId="19065" xr:uid="{00000000-0005-0000-0000-0000584B0000}"/>
    <cellStyle name="Percent 3 19 5" xfId="9847" xr:uid="{00000000-0005-0000-0000-0000594B0000}"/>
    <cellStyle name="Percent 3 19 6" xfId="15999" xr:uid="{00000000-0005-0000-0000-00005A4B0000}"/>
    <cellStyle name="Percent 3 2" xfId="31" xr:uid="{00000000-0005-0000-0000-00005B4B0000}"/>
    <cellStyle name="Percent 3 2 10" xfId="3273" xr:uid="{00000000-0005-0000-0000-00005C4B0000}"/>
    <cellStyle name="Percent 3 2 10 2" xfId="4314" xr:uid="{00000000-0005-0000-0000-00005D4B0000}"/>
    <cellStyle name="Percent 3 2 10 2 2" xfId="5939" xr:uid="{00000000-0005-0000-0000-00005E4B0000}"/>
    <cellStyle name="Percent 3 2 10 2 2 2" xfId="9025" xr:uid="{00000000-0005-0000-0000-00005F4B0000}"/>
    <cellStyle name="Percent 3 2 10 2 2 2 2" xfId="15218" xr:uid="{00000000-0005-0000-0000-0000604B0000}"/>
    <cellStyle name="Percent 3 2 10 2 2 2 3" xfId="21370" xr:uid="{00000000-0005-0000-0000-0000614B0000}"/>
    <cellStyle name="Percent 3 2 10 2 2 3" xfId="12152" xr:uid="{00000000-0005-0000-0000-0000624B0000}"/>
    <cellStyle name="Percent 3 2 10 2 2 4" xfId="18304" xr:uid="{00000000-0005-0000-0000-0000634B0000}"/>
    <cellStyle name="Percent 3 2 10 2 3" xfId="7490" xr:uid="{00000000-0005-0000-0000-0000644B0000}"/>
    <cellStyle name="Percent 3 2 10 2 3 2" xfId="13684" xr:uid="{00000000-0005-0000-0000-0000654B0000}"/>
    <cellStyle name="Percent 3 2 10 2 3 3" xfId="19836" xr:uid="{00000000-0005-0000-0000-0000664B0000}"/>
    <cellStyle name="Percent 3 2 10 2 4" xfId="10618" xr:uid="{00000000-0005-0000-0000-0000674B0000}"/>
    <cellStyle name="Percent 3 2 10 2 5" xfId="16770" xr:uid="{00000000-0005-0000-0000-0000684B0000}"/>
    <cellStyle name="Percent 3 2 10 3" xfId="5164" xr:uid="{00000000-0005-0000-0000-0000694B0000}"/>
    <cellStyle name="Percent 3 2 10 3 2" xfId="8256" xr:uid="{00000000-0005-0000-0000-00006A4B0000}"/>
    <cellStyle name="Percent 3 2 10 3 2 2" xfId="14449" xr:uid="{00000000-0005-0000-0000-00006B4B0000}"/>
    <cellStyle name="Percent 3 2 10 3 2 3" xfId="20601" xr:uid="{00000000-0005-0000-0000-00006C4B0000}"/>
    <cellStyle name="Percent 3 2 10 3 3" xfId="11383" xr:uid="{00000000-0005-0000-0000-00006D4B0000}"/>
    <cellStyle name="Percent 3 2 10 3 4" xfId="17535" xr:uid="{00000000-0005-0000-0000-00006E4B0000}"/>
    <cellStyle name="Percent 3 2 10 4" xfId="6721" xr:uid="{00000000-0005-0000-0000-00006F4B0000}"/>
    <cellStyle name="Percent 3 2 10 4 2" xfId="12915" xr:uid="{00000000-0005-0000-0000-0000704B0000}"/>
    <cellStyle name="Percent 3 2 10 4 3" xfId="19067" xr:uid="{00000000-0005-0000-0000-0000714B0000}"/>
    <cellStyle name="Percent 3 2 10 5" xfId="9849" xr:uid="{00000000-0005-0000-0000-0000724B0000}"/>
    <cellStyle name="Percent 3 2 10 6" xfId="16001" xr:uid="{00000000-0005-0000-0000-0000734B0000}"/>
    <cellStyle name="Percent 3 2 11" xfId="3274" xr:uid="{00000000-0005-0000-0000-0000744B0000}"/>
    <cellStyle name="Percent 3 2 11 2" xfId="4315" xr:uid="{00000000-0005-0000-0000-0000754B0000}"/>
    <cellStyle name="Percent 3 2 11 2 2" xfId="5940" xr:uid="{00000000-0005-0000-0000-0000764B0000}"/>
    <cellStyle name="Percent 3 2 11 2 2 2" xfId="9026" xr:uid="{00000000-0005-0000-0000-0000774B0000}"/>
    <cellStyle name="Percent 3 2 11 2 2 2 2" xfId="15219" xr:uid="{00000000-0005-0000-0000-0000784B0000}"/>
    <cellStyle name="Percent 3 2 11 2 2 2 3" xfId="21371" xr:uid="{00000000-0005-0000-0000-0000794B0000}"/>
    <cellStyle name="Percent 3 2 11 2 2 3" xfId="12153" xr:uid="{00000000-0005-0000-0000-00007A4B0000}"/>
    <cellStyle name="Percent 3 2 11 2 2 4" xfId="18305" xr:uid="{00000000-0005-0000-0000-00007B4B0000}"/>
    <cellStyle name="Percent 3 2 11 2 3" xfId="7491" xr:uid="{00000000-0005-0000-0000-00007C4B0000}"/>
    <cellStyle name="Percent 3 2 11 2 3 2" xfId="13685" xr:uid="{00000000-0005-0000-0000-00007D4B0000}"/>
    <cellStyle name="Percent 3 2 11 2 3 3" xfId="19837" xr:uid="{00000000-0005-0000-0000-00007E4B0000}"/>
    <cellStyle name="Percent 3 2 11 2 4" xfId="10619" xr:uid="{00000000-0005-0000-0000-00007F4B0000}"/>
    <cellStyle name="Percent 3 2 11 2 5" xfId="16771" xr:uid="{00000000-0005-0000-0000-0000804B0000}"/>
    <cellStyle name="Percent 3 2 11 3" xfId="5165" xr:uid="{00000000-0005-0000-0000-0000814B0000}"/>
    <cellStyle name="Percent 3 2 11 3 2" xfId="8257" xr:uid="{00000000-0005-0000-0000-0000824B0000}"/>
    <cellStyle name="Percent 3 2 11 3 2 2" xfId="14450" xr:uid="{00000000-0005-0000-0000-0000834B0000}"/>
    <cellStyle name="Percent 3 2 11 3 2 3" xfId="20602" xr:uid="{00000000-0005-0000-0000-0000844B0000}"/>
    <cellStyle name="Percent 3 2 11 3 3" xfId="11384" xr:uid="{00000000-0005-0000-0000-0000854B0000}"/>
    <cellStyle name="Percent 3 2 11 3 4" xfId="17536" xr:uid="{00000000-0005-0000-0000-0000864B0000}"/>
    <cellStyle name="Percent 3 2 11 4" xfId="6722" xr:uid="{00000000-0005-0000-0000-0000874B0000}"/>
    <cellStyle name="Percent 3 2 11 4 2" xfId="12916" xr:uid="{00000000-0005-0000-0000-0000884B0000}"/>
    <cellStyle name="Percent 3 2 11 4 3" xfId="19068" xr:uid="{00000000-0005-0000-0000-0000894B0000}"/>
    <cellStyle name="Percent 3 2 11 5" xfId="9850" xr:uid="{00000000-0005-0000-0000-00008A4B0000}"/>
    <cellStyle name="Percent 3 2 11 6" xfId="16002" xr:uid="{00000000-0005-0000-0000-00008B4B0000}"/>
    <cellStyle name="Percent 3 2 12" xfId="3275" xr:uid="{00000000-0005-0000-0000-00008C4B0000}"/>
    <cellStyle name="Percent 3 2 12 2" xfId="4316" xr:uid="{00000000-0005-0000-0000-00008D4B0000}"/>
    <cellStyle name="Percent 3 2 12 2 2" xfId="5941" xr:uid="{00000000-0005-0000-0000-00008E4B0000}"/>
    <cellStyle name="Percent 3 2 12 2 2 2" xfId="9027" xr:uid="{00000000-0005-0000-0000-00008F4B0000}"/>
    <cellStyle name="Percent 3 2 12 2 2 2 2" xfId="15220" xr:uid="{00000000-0005-0000-0000-0000904B0000}"/>
    <cellStyle name="Percent 3 2 12 2 2 2 3" xfId="21372" xr:uid="{00000000-0005-0000-0000-0000914B0000}"/>
    <cellStyle name="Percent 3 2 12 2 2 3" xfId="12154" xr:uid="{00000000-0005-0000-0000-0000924B0000}"/>
    <cellStyle name="Percent 3 2 12 2 2 4" xfId="18306" xr:uid="{00000000-0005-0000-0000-0000934B0000}"/>
    <cellStyle name="Percent 3 2 12 2 3" xfId="7492" xr:uid="{00000000-0005-0000-0000-0000944B0000}"/>
    <cellStyle name="Percent 3 2 12 2 3 2" xfId="13686" xr:uid="{00000000-0005-0000-0000-0000954B0000}"/>
    <cellStyle name="Percent 3 2 12 2 3 3" xfId="19838" xr:uid="{00000000-0005-0000-0000-0000964B0000}"/>
    <cellStyle name="Percent 3 2 12 2 4" xfId="10620" xr:uid="{00000000-0005-0000-0000-0000974B0000}"/>
    <cellStyle name="Percent 3 2 12 2 5" xfId="16772" xr:uid="{00000000-0005-0000-0000-0000984B0000}"/>
    <cellStyle name="Percent 3 2 12 3" xfId="5166" xr:uid="{00000000-0005-0000-0000-0000994B0000}"/>
    <cellStyle name="Percent 3 2 12 3 2" xfId="8258" xr:uid="{00000000-0005-0000-0000-00009A4B0000}"/>
    <cellStyle name="Percent 3 2 12 3 2 2" xfId="14451" xr:uid="{00000000-0005-0000-0000-00009B4B0000}"/>
    <cellStyle name="Percent 3 2 12 3 2 3" xfId="20603" xr:uid="{00000000-0005-0000-0000-00009C4B0000}"/>
    <cellStyle name="Percent 3 2 12 3 3" xfId="11385" xr:uid="{00000000-0005-0000-0000-00009D4B0000}"/>
    <cellStyle name="Percent 3 2 12 3 4" xfId="17537" xr:uid="{00000000-0005-0000-0000-00009E4B0000}"/>
    <cellStyle name="Percent 3 2 12 4" xfId="6723" xr:uid="{00000000-0005-0000-0000-00009F4B0000}"/>
    <cellStyle name="Percent 3 2 12 4 2" xfId="12917" xr:uid="{00000000-0005-0000-0000-0000A04B0000}"/>
    <cellStyle name="Percent 3 2 12 4 3" xfId="19069" xr:uid="{00000000-0005-0000-0000-0000A14B0000}"/>
    <cellStyle name="Percent 3 2 12 5" xfId="9851" xr:uid="{00000000-0005-0000-0000-0000A24B0000}"/>
    <cellStyle name="Percent 3 2 12 6" xfId="16003" xr:uid="{00000000-0005-0000-0000-0000A34B0000}"/>
    <cellStyle name="Percent 3 2 13" xfId="3276" xr:uid="{00000000-0005-0000-0000-0000A44B0000}"/>
    <cellStyle name="Percent 3 2 13 2" xfId="4317" xr:uid="{00000000-0005-0000-0000-0000A54B0000}"/>
    <cellStyle name="Percent 3 2 13 2 2" xfId="5942" xr:uid="{00000000-0005-0000-0000-0000A64B0000}"/>
    <cellStyle name="Percent 3 2 13 2 2 2" xfId="9028" xr:uid="{00000000-0005-0000-0000-0000A74B0000}"/>
    <cellStyle name="Percent 3 2 13 2 2 2 2" xfId="15221" xr:uid="{00000000-0005-0000-0000-0000A84B0000}"/>
    <cellStyle name="Percent 3 2 13 2 2 2 3" xfId="21373" xr:uid="{00000000-0005-0000-0000-0000A94B0000}"/>
    <cellStyle name="Percent 3 2 13 2 2 3" xfId="12155" xr:uid="{00000000-0005-0000-0000-0000AA4B0000}"/>
    <cellStyle name="Percent 3 2 13 2 2 4" xfId="18307" xr:uid="{00000000-0005-0000-0000-0000AB4B0000}"/>
    <cellStyle name="Percent 3 2 13 2 3" xfId="7493" xr:uid="{00000000-0005-0000-0000-0000AC4B0000}"/>
    <cellStyle name="Percent 3 2 13 2 3 2" xfId="13687" xr:uid="{00000000-0005-0000-0000-0000AD4B0000}"/>
    <cellStyle name="Percent 3 2 13 2 3 3" xfId="19839" xr:uid="{00000000-0005-0000-0000-0000AE4B0000}"/>
    <cellStyle name="Percent 3 2 13 2 4" xfId="10621" xr:uid="{00000000-0005-0000-0000-0000AF4B0000}"/>
    <cellStyle name="Percent 3 2 13 2 5" xfId="16773" xr:uid="{00000000-0005-0000-0000-0000B04B0000}"/>
    <cellStyle name="Percent 3 2 13 3" xfId="5167" xr:uid="{00000000-0005-0000-0000-0000B14B0000}"/>
    <cellStyle name="Percent 3 2 13 3 2" xfId="8259" xr:uid="{00000000-0005-0000-0000-0000B24B0000}"/>
    <cellStyle name="Percent 3 2 13 3 2 2" xfId="14452" xr:uid="{00000000-0005-0000-0000-0000B34B0000}"/>
    <cellStyle name="Percent 3 2 13 3 2 3" xfId="20604" xr:uid="{00000000-0005-0000-0000-0000B44B0000}"/>
    <cellStyle name="Percent 3 2 13 3 3" xfId="11386" xr:uid="{00000000-0005-0000-0000-0000B54B0000}"/>
    <cellStyle name="Percent 3 2 13 3 4" xfId="17538" xr:uid="{00000000-0005-0000-0000-0000B64B0000}"/>
    <cellStyle name="Percent 3 2 13 4" xfId="6724" xr:uid="{00000000-0005-0000-0000-0000B74B0000}"/>
    <cellStyle name="Percent 3 2 13 4 2" xfId="12918" xr:uid="{00000000-0005-0000-0000-0000B84B0000}"/>
    <cellStyle name="Percent 3 2 13 4 3" xfId="19070" xr:uid="{00000000-0005-0000-0000-0000B94B0000}"/>
    <cellStyle name="Percent 3 2 13 5" xfId="9852" xr:uid="{00000000-0005-0000-0000-0000BA4B0000}"/>
    <cellStyle name="Percent 3 2 13 6" xfId="16004" xr:uid="{00000000-0005-0000-0000-0000BB4B0000}"/>
    <cellStyle name="Percent 3 2 14" xfId="3277" xr:uid="{00000000-0005-0000-0000-0000BC4B0000}"/>
    <cellStyle name="Percent 3 2 14 2" xfId="4318" xr:uid="{00000000-0005-0000-0000-0000BD4B0000}"/>
    <cellStyle name="Percent 3 2 14 2 2" xfId="5943" xr:uid="{00000000-0005-0000-0000-0000BE4B0000}"/>
    <cellStyle name="Percent 3 2 14 2 2 2" xfId="9029" xr:uid="{00000000-0005-0000-0000-0000BF4B0000}"/>
    <cellStyle name="Percent 3 2 14 2 2 2 2" xfId="15222" xr:uid="{00000000-0005-0000-0000-0000C04B0000}"/>
    <cellStyle name="Percent 3 2 14 2 2 2 3" xfId="21374" xr:uid="{00000000-0005-0000-0000-0000C14B0000}"/>
    <cellStyle name="Percent 3 2 14 2 2 3" xfId="12156" xr:uid="{00000000-0005-0000-0000-0000C24B0000}"/>
    <cellStyle name="Percent 3 2 14 2 2 4" xfId="18308" xr:uid="{00000000-0005-0000-0000-0000C34B0000}"/>
    <cellStyle name="Percent 3 2 14 2 3" xfId="7494" xr:uid="{00000000-0005-0000-0000-0000C44B0000}"/>
    <cellStyle name="Percent 3 2 14 2 3 2" xfId="13688" xr:uid="{00000000-0005-0000-0000-0000C54B0000}"/>
    <cellStyle name="Percent 3 2 14 2 3 3" xfId="19840" xr:uid="{00000000-0005-0000-0000-0000C64B0000}"/>
    <cellStyle name="Percent 3 2 14 2 4" xfId="10622" xr:uid="{00000000-0005-0000-0000-0000C74B0000}"/>
    <cellStyle name="Percent 3 2 14 2 5" xfId="16774" xr:uid="{00000000-0005-0000-0000-0000C84B0000}"/>
    <cellStyle name="Percent 3 2 14 3" xfId="5168" xr:uid="{00000000-0005-0000-0000-0000C94B0000}"/>
    <cellStyle name="Percent 3 2 14 3 2" xfId="8260" xr:uid="{00000000-0005-0000-0000-0000CA4B0000}"/>
    <cellStyle name="Percent 3 2 14 3 2 2" xfId="14453" xr:uid="{00000000-0005-0000-0000-0000CB4B0000}"/>
    <cellStyle name="Percent 3 2 14 3 2 3" xfId="20605" xr:uid="{00000000-0005-0000-0000-0000CC4B0000}"/>
    <cellStyle name="Percent 3 2 14 3 3" xfId="11387" xr:uid="{00000000-0005-0000-0000-0000CD4B0000}"/>
    <cellStyle name="Percent 3 2 14 3 4" xfId="17539" xr:uid="{00000000-0005-0000-0000-0000CE4B0000}"/>
    <cellStyle name="Percent 3 2 14 4" xfId="6725" xr:uid="{00000000-0005-0000-0000-0000CF4B0000}"/>
    <cellStyle name="Percent 3 2 14 4 2" xfId="12919" xr:uid="{00000000-0005-0000-0000-0000D04B0000}"/>
    <cellStyle name="Percent 3 2 14 4 3" xfId="19071" xr:uid="{00000000-0005-0000-0000-0000D14B0000}"/>
    <cellStyle name="Percent 3 2 14 5" xfId="9853" xr:uid="{00000000-0005-0000-0000-0000D24B0000}"/>
    <cellStyle name="Percent 3 2 14 6" xfId="16005" xr:uid="{00000000-0005-0000-0000-0000D34B0000}"/>
    <cellStyle name="Percent 3 2 15" xfId="3278" xr:uid="{00000000-0005-0000-0000-0000D44B0000}"/>
    <cellStyle name="Percent 3 2 15 2" xfId="4319" xr:uid="{00000000-0005-0000-0000-0000D54B0000}"/>
    <cellStyle name="Percent 3 2 15 2 2" xfId="5944" xr:uid="{00000000-0005-0000-0000-0000D64B0000}"/>
    <cellStyle name="Percent 3 2 15 2 2 2" xfId="9030" xr:uid="{00000000-0005-0000-0000-0000D74B0000}"/>
    <cellStyle name="Percent 3 2 15 2 2 2 2" xfId="15223" xr:uid="{00000000-0005-0000-0000-0000D84B0000}"/>
    <cellStyle name="Percent 3 2 15 2 2 2 3" xfId="21375" xr:uid="{00000000-0005-0000-0000-0000D94B0000}"/>
    <cellStyle name="Percent 3 2 15 2 2 3" xfId="12157" xr:uid="{00000000-0005-0000-0000-0000DA4B0000}"/>
    <cellStyle name="Percent 3 2 15 2 2 4" xfId="18309" xr:uid="{00000000-0005-0000-0000-0000DB4B0000}"/>
    <cellStyle name="Percent 3 2 15 2 3" xfId="7495" xr:uid="{00000000-0005-0000-0000-0000DC4B0000}"/>
    <cellStyle name="Percent 3 2 15 2 3 2" xfId="13689" xr:uid="{00000000-0005-0000-0000-0000DD4B0000}"/>
    <cellStyle name="Percent 3 2 15 2 3 3" xfId="19841" xr:uid="{00000000-0005-0000-0000-0000DE4B0000}"/>
    <cellStyle name="Percent 3 2 15 2 4" xfId="10623" xr:uid="{00000000-0005-0000-0000-0000DF4B0000}"/>
    <cellStyle name="Percent 3 2 15 2 5" xfId="16775" xr:uid="{00000000-0005-0000-0000-0000E04B0000}"/>
    <cellStyle name="Percent 3 2 15 3" xfId="5169" xr:uid="{00000000-0005-0000-0000-0000E14B0000}"/>
    <cellStyle name="Percent 3 2 15 3 2" xfId="8261" xr:uid="{00000000-0005-0000-0000-0000E24B0000}"/>
    <cellStyle name="Percent 3 2 15 3 2 2" xfId="14454" xr:uid="{00000000-0005-0000-0000-0000E34B0000}"/>
    <cellStyle name="Percent 3 2 15 3 2 3" xfId="20606" xr:uid="{00000000-0005-0000-0000-0000E44B0000}"/>
    <cellStyle name="Percent 3 2 15 3 3" xfId="11388" xr:uid="{00000000-0005-0000-0000-0000E54B0000}"/>
    <cellStyle name="Percent 3 2 15 3 4" xfId="17540" xr:uid="{00000000-0005-0000-0000-0000E64B0000}"/>
    <cellStyle name="Percent 3 2 15 4" xfId="6726" xr:uid="{00000000-0005-0000-0000-0000E74B0000}"/>
    <cellStyle name="Percent 3 2 15 4 2" xfId="12920" xr:uid="{00000000-0005-0000-0000-0000E84B0000}"/>
    <cellStyle name="Percent 3 2 15 4 3" xfId="19072" xr:uid="{00000000-0005-0000-0000-0000E94B0000}"/>
    <cellStyle name="Percent 3 2 15 5" xfId="9854" xr:uid="{00000000-0005-0000-0000-0000EA4B0000}"/>
    <cellStyle name="Percent 3 2 15 6" xfId="16006" xr:uid="{00000000-0005-0000-0000-0000EB4B0000}"/>
    <cellStyle name="Percent 3 2 16" xfId="3279" xr:uid="{00000000-0005-0000-0000-0000EC4B0000}"/>
    <cellStyle name="Percent 3 2 16 2" xfId="4320" xr:uid="{00000000-0005-0000-0000-0000ED4B0000}"/>
    <cellStyle name="Percent 3 2 16 2 2" xfId="5945" xr:uid="{00000000-0005-0000-0000-0000EE4B0000}"/>
    <cellStyle name="Percent 3 2 16 2 2 2" xfId="9031" xr:uid="{00000000-0005-0000-0000-0000EF4B0000}"/>
    <cellStyle name="Percent 3 2 16 2 2 2 2" xfId="15224" xr:uid="{00000000-0005-0000-0000-0000F04B0000}"/>
    <cellStyle name="Percent 3 2 16 2 2 2 3" xfId="21376" xr:uid="{00000000-0005-0000-0000-0000F14B0000}"/>
    <cellStyle name="Percent 3 2 16 2 2 3" xfId="12158" xr:uid="{00000000-0005-0000-0000-0000F24B0000}"/>
    <cellStyle name="Percent 3 2 16 2 2 4" xfId="18310" xr:uid="{00000000-0005-0000-0000-0000F34B0000}"/>
    <cellStyle name="Percent 3 2 16 2 3" xfId="7496" xr:uid="{00000000-0005-0000-0000-0000F44B0000}"/>
    <cellStyle name="Percent 3 2 16 2 3 2" xfId="13690" xr:uid="{00000000-0005-0000-0000-0000F54B0000}"/>
    <cellStyle name="Percent 3 2 16 2 3 3" xfId="19842" xr:uid="{00000000-0005-0000-0000-0000F64B0000}"/>
    <cellStyle name="Percent 3 2 16 2 4" xfId="10624" xr:uid="{00000000-0005-0000-0000-0000F74B0000}"/>
    <cellStyle name="Percent 3 2 16 2 5" xfId="16776" xr:uid="{00000000-0005-0000-0000-0000F84B0000}"/>
    <cellStyle name="Percent 3 2 16 3" xfId="5170" xr:uid="{00000000-0005-0000-0000-0000F94B0000}"/>
    <cellStyle name="Percent 3 2 16 3 2" xfId="8262" xr:uid="{00000000-0005-0000-0000-0000FA4B0000}"/>
    <cellStyle name="Percent 3 2 16 3 2 2" xfId="14455" xr:uid="{00000000-0005-0000-0000-0000FB4B0000}"/>
    <cellStyle name="Percent 3 2 16 3 2 3" xfId="20607" xr:uid="{00000000-0005-0000-0000-0000FC4B0000}"/>
    <cellStyle name="Percent 3 2 16 3 3" xfId="11389" xr:uid="{00000000-0005-0000-0000-0000FD4B0000}"/>
    <cellStyle name="Percent 3 2 16 3 4" xfId="17541" xr:uid="{00000000-0005-0000-0000-0000FE4B0000}"/>
    <cellStyle name="Percent 3 2 16 4" xfId="6727" xr:uid="{00000000-0005-0000-0000-0000FF4B0000}"/>
    <cellStyle name="Percent 3 2 16 4 2" xfId="12921" xr:uid="{00000000-0005-0000-0000-0000004C0000}"/>
    <cellStyle name="Percent 3 2 16 4 3" xfId="19073" xr:uid="{00000000-0005-0000-0000-0000014C0000}"/>
    <cellStyle name="Percent 3 2 16 5" xfId="9855" xr:uid="{00000000-0005-0000-0000-0000024C0000}"/>
    <cellStyle name="Percent 3 2 16 6" xfId="16007" xr:uid="{00000000-0005-0000-0000-0000034C0000}"/>
    <cellStyle name="Percent 3 2 17" xfId="3280" xr:uid="{00000000-0005-0000-0000-0000044C0000}"/>
    <cellStyle name="Percent 3 2 17 2" xfId="4321" xr:uid="{00000000-0005-0000-0000-0000054C0000}"/>
    <cellStyle name="Percent 3 2 17 2 2" xfId="5946" xr:uid="{00000000-0005-0000-0000-0000064C0000}"/>
    <cellStyle name="Percent 3 2 17 2 2 2" xfId="9032" xr:uid="{00000000-0005-0000-0000-0000074C0000}"/>
    <cellStyle name="Percent 3 2 17 2 2 2 2" xfId="15225" xr:uid="{00000000-0005-0000-0000-0000084C0000}"/>
    <cellStyle name="Percent 3 2 17 2 2 2 3" xfId="21377" xr:uid="{00000000-0005-0000-0000-0000094C0000}"/>
    <cellStyle name="Percent 3 2 17 2 2 3" xfId="12159" xr:uid="{00000000-0005-0000-0000-00000A4C0000}"/>
    <cellStyle name="Percent 3 2 17 2 2 4" xfId="18311" xr:uid="{00000000-0005-0000-0000-00000B4C0000}"/>
    <cellStyle name="Percent 3 2 17 2 3" xfId="7497" xr:uid="{00000000-0005-0000-0000-00000C4C0000}"/>
    <cellStyle name="Percent 3 2 17 2 3 2" xfId="13691" xr:uid="{00000000-0005-0000-0000-00000D4C0000}"/>
    <cellStyle name="Percent 3 2 17 2 3 3" xfId="19843" xr:uid="{00000000-0005-0000-0000-00000E4C0000}"/>
    <cellStyle name="Percent 3 2 17 2 4" xfId="10625" xr:uid="{00000000-0005-0000-0000-00000F4C0000}"/>
    <cellStyle name="Percent 3 2 17 2 5" xfId="16777" xr:uid="{00000000-0005-0000-0000-0000104C0000}"/>
    <cellStyle name="Percent 3 2 17 3" xfId="5171" xr:uid="{00000000-0005-0000-0000-0000114C0000}"/>
    <cellStyle name="Percent 3 2 17 3 2" xfId="8263" xr:uid="{00000000-0005-0000-0000-0000124C0000}"/>
    <cellStyle name="Percent 3 2 17 3 2 2" xfId="14456" xr:uid="{00000000-0005-0000-0000-0000134C0000}"/>
    <cellStyle name="Percent 3 2 17 3 2 3" xfId="20608" xr:uid="{00000000-0005-0000-0000-0000144C0000}"/>
    <cellStyle name="Percent 3 2 17 3 3" xfId="11390" xr:uid="{00000000-0005-0000-0000-0000154C0000}"/>
    <cellStyle name="Percent 3 2 17 3 4" xfId="17542" xr:uid="{00000000-0005-0000-0000-0000164C0000}"/>
    <cellStyle name="Percent 3 2 17 4" xfId="6728" xr:uid="{00000000-0005-0000-0000-0000174C0000}"/>
    <cellStyle name="Percent 3 2 17 4 2" xfId="12922" xr:uid="{00000000-0005-0000-0000-0000184C0000}"/>
    <cellStyle name="Percent 3 2 17 4 3" xfId="19074" xr:uid="{00000000-0005-0000-0000-0000194C0000}"/>
    <cellStyle name="Percent 3 2 17 5" xfId="9856" xr:uid="{00000000-0005-0000-0000-00001A4C0000}"/>
    <cellStyle name="Percent 3 2 17 6" xfId="16008" xr:uid="{00000000-0005-0000-0000-00001B4C0000}"/>
    <cellStyle name="Percent 3 2 18" xfId="3281" xr:uid="{00000000-0005-0000-0000-00001C4C0000}"/>
    <cellStyle name="Percent 3 2 18 2" xfId="4322" xr:uid="{00000000-0005-0000-0000-00001D4C0000}"/>
    <cellStyle name="Percent 3 2 18 2 2" xfId="5947" xr:uid="{00000000-0005-0000-0000-00001E4C0000}"/>
    <cellStyle name="Percent 3 2 18 2 2 2" xfId="9033" xr:uid="{00000000-0005-0000-0000-00001F4C0000}"/>
    <cellStyle name="Percent 3 2 18 2 2 2 2" xfId="15226" xr:uid="{00000000-0005-0000-0000-0000204C0000}"/>
    <cellStyle name="Percent 3 2 18 2 2 2 3" xfId="21378" xr:uid="{00000000-0005-0000-0000-0000214C0000}"/>
    <cellStyle name="Percent 3 2 18 2 2 3" xfId="12160" xr:uid="{00000000-0005-0000-0000-0000224C0000}"/>
    <cellStyle name="Percent 3 2 18 2 2 4" xfId="18312" xr:uid="{00000000-0005-0000-0000-0000234C0000}"/>
    <cellStyle name="Percent 3 2 18 2 3" xfId="7498" xr:uid="{00000000-0005-0000-0000-0000244C0000}"/>
    <cellStyle name="Percent 3 2 18 2 3 2" xfId="13692" xr:uid="{00000000-0005-0000-0000-0000254C0000}"/>
    <cellStyle name="Percent 3 2 18 2 3 3" xfId="19844" xr:uid="{00000000-0005-0000-0000-0000264C0000}"/>
    <cellStyle name="Percent 3 2 18 2 4" xfId="10626" xr:uid="{00000000-0005-0000-0000-0000274C0000}"/>
    <cellStyle name="Percent 3 2 18 2 5" xfId="16778" xr:uid="{00000000-0005-0000-0000-0000284C0000}"/>
    <cellStyle name="Percent 3 2 18 3" xfId="5172" xr:uid="{00000000-0005-0000-0000-0000294C0000}"/>
    <cellStyle name="Percent 3 2 18 3 2" xfId="8264" xr:uid="{00000000-0005-0000-0000-00002A4C0000}"/>
    <cellStyle name="Percent 3 2 18 3 2 2" xfId="14457" xr:uid="{00000000-0005-0000-0000-00002B4C0000}"/>
    <cellStyle name="Percent 3 2 18 3 2 3" xfId="20609" xr:uid="{00000000-0005-0000-0000-00002C4C0000}"/>
    <cellStyle name="Percent 3 2 18 3 3" xfId="11391" xr:uid="{00000000-0005-0000-0000-00002D4C0000}"/>
    <cellStyle name="Percent 3 2 18 3 4" xfId="17543" xr:uid="{00000000-0005-0000-0000-00002E4C0000}"/>
    <cellStyle name="Percent 3 2 18 4" xfId="6729" xr:uid="{00000000-0005-0000-0000-00002F4C0000}"/>
    <cellStyle name="Percent 3 2 18 4 2" xfId="12923" xr:uid="{00000000-0005-0000-0000-0000304C0000}"/>
    <cellStyle name="Percent 3 2 18 4 3" xfId="19075" xr:uid="{00000000-0005-0000-0000-0000314C0000}"/>
    <cellStyle name="Percent 3 2 18 5" xfId="9857" xr:uid="{00000000-0005-0000-0000-0000324C0000}"/>
    <cellStyle name="Percent 3 2 18 6" xfId="16009" xr:uid="{00000000-0005-0000-0000-0000334C0000}"/>
    <cellStyle name="Percent 3 2 19" xfId="3282" xr:uid="{00000000-0005-0000-0000-0000344C0000}"/>
    <cellStyle name="Percent 3 2 19 2" xfId="4323" xr:uid="{00000000-0005-0000-0000-0000354C0000}"/>
    <cellStyle name="Percent 3 2 19 2 2" xfId="5948" xr:uid="{00000000-0005-0000-0000-0000364C0000}"/>
    <cellStyle name="Percent 3 2 19 2 2 2" xfId="9034" xr:uid="{00000000-0005-0000-0000-0000374C0000}"/>
    <cellStyle name="Percent 3 2 19 2 2 2 2" xfId="15227" xr:uid="{00000000-0005-0000-0000-0000384C0000}"/>
    <cellStyle name="Percent 3 2 19 2 2 2 3" xfId="21379" xr:uid="{00000000-0005-0000-0000-0000394C0000}"/>
    <cellStyle name="Percent 3 2 19 2 2 3" xfId="12161" xr:uid="{00000000-0005-0000-0000-00003A4C0000}"/>
    <cellStyle name="Percent 3 2 19 2 2 4" xfId="18313" xr:uid="{00000000-0005-0000-0000-00003B4C0000}"/>
    <cellStyle name="Percent 3 2 19 2 3" xfId="7499" xr:uid="{00000000-0005-0000-0000-00003C4C0000}"/>
    <cellStyle name="Percent 3 2 19 2 3 2" xfId="13693" xr:uid="{00000000-0005-0000-0000-00003D4C0000}"/>
    <cellStyle name="Percent 3 2 19 2 3 3" xfId="19845" xr:uid="{00000000-0005-0000-0000-00003E4C0000}"/>
    <cellStyle name="Percent 3 2 19 2 4" xfId="10627" xr:uid="{00000000-0005-0000-0000-00003F4C0000}"/>
    <cellStyle name="Percent 3 2 19 2 5" xfId="16779" xr:uid="{00000000-0005-0000-0000-0000404C0000}"/>
    <cellStyle name="Percent 3 2 19 3" xfId="5173" xr:uid="{00000000-0005-0000-0000-0000414C0000}"/>
    <cellStyle name="Percent 3 2 19 3 2" xfId="8265" xr:uid="{00000000-0005-0000-0000-0000424C0000}"/>
    <cellStyle name="Percent 3 2 19 3 2 2" xfId="14458" xr:uid="{00000000-0005-0000-0000-0000434C0000}"/>
    <cellStyle name="Percent 3 2 19 3 2 3" xfId="20610" xr:uid="{00000000-0005-0000-0000-0000444C0000}"/>
    <cellStyle name="Percent 3 2 19 3 3" xfId="11392" xr:uid="{00000000-0005-0000-0000-0000454C0000}"/>
    <cellStyle name="Percent 3 2 19 3 4" xfId="17544" xr:uid="{00000000-0005-0000-0000-0000464C0000}"/>
    <cellStyle name="Percent 3 2 19 4" xfId="6730" xr:uid="{00000000-0005-0000-0000-0000474C0000}"/>
    <cellStyle name="Percent 3 2 19 4 2" xfId="12924" xr:uid="{00000000-0005-0000-0000-0000484C0000}"/>
    <cellStyle name="Percent 3 2 19 4 3" xfId="19076" xr:uid="{00000000-0005-0000-0000-0000494C0000}"/>
    <cellStyle name="Percent 3 2 19 5" xfId="9858" xr:uid="{00000000-0005-0000-0000-00004A4C0000}"/>
    <cellStyle name="Percent 3 2 19 6" xfId="16010" xr:uid="{00000000-0005-0000-0000-00004B4C0000}"/>
    <cellStyle name="Percent 3 2 2" xfId="3283" xr:uid="{00000000-0005-0000-0000-00004C4C0000}"/>
    <cellStyle name="Percent 3 2 2 2" xfId="3284" xr:uid="{00000000-0005-0000-0000-00004D4C0000}"/>
    <cellStyle name="Percent 3 2 2 2 2" xfId="4324" xr:uid="{00000000-0005-0000-0000-00004E4C0000}"/>
    <cellStyle name="Percent 3 2 2 2 2 2" xfId="5949" xr:uid="{00000000-0005-0000-0000-00004F4C0000}"/>
    <cellStyle name="Percent 3 2 2 2 2 2 2" xfId="9035" xr:uid="{00000000-0005-0000-0000-0000504C0000}"/>
    <cellStyle name="Percent 3 2 2 2 2 2 2 2" xfId="15228" xr:uid="{00000000-0005-0000-0000-0000514C0000}"/>
    <cellStyle name="Percent 3 2 2 2 2 2 2 3" xfId="21380" xr:uid="{00000000-0005-0000-0000-0000524C0000}"/>
    <cellStyle name="Percent 3 2 2 2 2 2 3" xfId="12162" xr:uid="{00000000-0005-0000-0000-0000534C0000}"/>
    <cellStyle name="Percent 3 2 2 2 2 2 4" xfId="18314" xr:uid="{00000000-0005-0000-0000-0000544C0000}"/>
    <cellStyle name="Percent 3 2 2 2 2 3" xfId="7500" xr:uid="{00000000-0005-0000-0000-0000554C0000}"/>
    <cellStyle name="Percent 3 2 2 2 2 3 2" xfId="13694" xr:uid="{00000000-0005-0000-0000-0000564C0000}"/>
    <cellStyle name="Percent 3 2 2 2 2 3 3" xfId="19846" xr:uid="{00000000-0005-0000-0000-0000574C0000}"/>
    <cellStyle name="Percent 3 2 2 2 2 4" xfId="10628" xr:uid="{00000000-0005-0000-0000-0000584C0000}"/>
    <cellStyle name="Percent 3 2 2 2 2 5" xfId="16780" xr:uid="{00000000-0005-0000-0000-0000594C0000}"/>
    <cellStyle name="Percent 3 2 2 2 3" xfId="5174" xr:uid="{00000000-0005-0000-0000-00005A4C0000}"/>
    <cellStyle name="Percent 3 2 2 2 3 2" xfId="8266" xr:uid="{00000000-0005-0000-0000-00005B4C0000}"/>
    <cellStyle name="Percent 3 2 2 2 3 2 2" xfId="14459" xr:uid="{00000000-0005-0000-0000-00005C4C0000}"/>
    <cellStyle name="Percent 3 2 2 2 3 2 3" xfId="20611" xr:uid="{00000000-0005-0000-0000-00005D4C0000}"/>
    <cellStyle name="Percent 3 2 2 2 3 3" xfId="11393" xr:uid="{00000000-0005-0000-0000-00005E4C0000}"/>
    <cellStyle name="Percent 3 2 2 2 3 4" xfId="17545" xr:uid="{00000000-0005-0000-0000-00005F4C0000}"/>
    <cellStyle name="Percent 3 2 2 2 4" xfId="6731" xr:uid="{00000000-0005-0000-0000-0000604C0000}"/>
    <cellStyle name="Percent 3 2 2 2 4 2" xfId="12925" xr:uid="{00000000-0005-0000-0000-0000614C0000}"/>
    <cellStyle name="Percent 3 2 2 2 4 3" xfId="19077" xr:uid="{00000000-0005-0000-0000-0000624C0000}"/>
    <cellStyle name="Percent 3 2 2 2 5" xfId="9859" xr:uid="{00000000-0005-0000-0000-0000634C0000}"/>
    <cellStyle name="Percent 3 2 2 2 6" xfId="16011" xr:uid="{00000000-0005-0000-0000-0000644C0000}"/>
    <cellStyle name="Percent 3 2 2 3" xfId="3285" xr:uid="{00000000-0005-0000-0000-0000654C0000}"/>
    <cellStyle name="Percent 3 2 2 3 2" xfId="4325" xr:uid="{00000000-0005-0000-0000-0000664C0000}"/>
    <cellStyle name="Percent 3 2 2 3 2 2" xfId="5950" xr:uid="{00000000-0005-0000-0000-0000674C0000}"/>
    <cellStyle name="Percent 3 2 2 3 2 2 2" xfId="9036" xr:uid="{00000000-0005-0000-0000-0000684C0000}"/>
    <cellStyle name="Percent 3 2 2 3 2 2 2 2" xfId="15229" xr:uid="{00000000-0005-0000-0000-0000694C0000}"/>
    <cellStyle name="Percent 3 2 2 3 2 2 2 3" xfId="21381" xr:uid="{00000000-0005-0000-0000-00006A4C0000}"/>
    <cellStyle name="Percent 3 2 2 3 2 2 3" xfId="12163" xr:uid="{00000000-0005-0000-0000-00006B4C0000}"/>
    <cellStyle name="Percent 3 2 2 3 2 2 4" xfId="18315" xr:uid="{00000000-0005-0000-0000-00006C4C0000}"/>
    <cellStyle name="Percent 3 2 2 3 2 3" xfId="7501" xr:uid="{00000000-0005-0000-0000-00006D4C0000}"/>
    <cellStyle name="Percent 3 2 2 3 2 3 2" xfId="13695" xr:uid="{00000000-0005-0000-0000-00006E4C0000}"/>
    <cellStyle name="Percent 3 2 2 3 2 3 3" xfId="19847" xr:uid="{00000000-0005-0000-0000-00006F4C0000}"/>
    <cellStyle name="Percent 3 2 2 3 2 4" xfId="10629" xr:uid="{00000000-0005-0000-0000-0000704C0000}"/>
    <cellStyle name="Percent 3 2 2 3 2 5" xfId="16781" xr:uid="{00000000-0005-0000-0000-0000714C0000}"/>
    <cellStyle name="Percent 3 2 2 3 3" xfId="5175" xr:uid="{00000000-0005-0000-0000-0000724C0000}"/>
    <cellStyle name="Percent 3 2 2 3 3 2" xfId="8267" xr:uid="{00000000-0005-0000-0000-0000734C0000}"/>
    <cellStyle name="Percent 3 2 2 3 3 2 2" xfId="14460" xr:uid="{00000000-0005-0000-0000-0000744C0000}"/>
    <cellStyle name="Percent 3 2 2 3 3 2 3" xfId="20612" xr:uid="{00000000-0005-0000-0000-0000754C0000}"/>
    <cellStyle name="Percent 3 2 2 3 3 3" xfId="11394" xr:uid="{00000000-0005-0000-0000-0000764C0000}"/>
    <cellStyle name="Percent 3 2 2 3 3 4" xfId="17546" xr:uid="{00000000-0005-0000-0000-0000774C0000}"/>
    <cellStyle name="Percent 3 2 2 3 4" xfId="6732" xr:uid="{00000000-0005-0000-0000-0000784C0000}"/>
    <cellStyle name="Percent 3 2 2 3 4 2" xfId="12926" xr:uid="{00000000-0005-0000-0000-0000794C0000}"/>
    <cellStyle name="Percent 3 2 2 3 4 3" xfId="19078" xr:uid="{00000000-0005-0000-0000-00007A4C0000}"/>
    <cellStyle name="Percent 3 2 2 3 5" xfId="9860" xr:uid="{00000000-0005-0000-0000-00007B4C0000}"/>
    <cellStyle name="Percent 3 2 2 3 6" xfId="16012" xr:uid="{00000000-0005-0000-0000-00007C4C0000}"/>
    <cellStyle name="Percent 3 2 2 4" xfId="3286" xr:uid="{00000000-0005-0000-0000-00007D4C0000}"/>
    <cellStyle name="Percent 3 2 2 4 2" xfId="4326" xr:uid="{00000000-0005-0000-0000-00007E4C0000}"/>
    <cellStyle name="Percent 3 2 2 4 2 2" xfId="5951" xr:uid="{00000000-0005-0000-0000-00007F4C0000}"/>
    <cellStyle name="Percent 3 2 2 4 2 2 2" xfId="9037" xr:uid="{00000000-0005-0000-0000-0000804C0000}"/>
    <cellStyle name="Percent 3 2 2 4 2 2 2 2" xfId="15230" xr:uid="{00000000-0005-0000-0000-0000814C0000}"/>
    <cellStyle name="Percent 3 2 2 4 2 2 2 3" xfId="21382" xr:uid="{00000000-0005-0000-0000-0000824C0000}"/>
    <cellStyle name="Percent 3 2 2 4 2 2 3" xfId="12164" xr:uid="{00000000-0005-0000-0000-0000834C0000}"/>
    <cellStyle name="Percent 3 2 2 4 2 2 4" xfId="18316" xr:uid="{00000000-0005-0000-0000-0000844C0000}"/>
    <cellStyle name="Percent 3 2 2 4 2 3" xfId="7502" xr:uid="{00000000-0005-0000-0000-0000854C0000}"/>
    <cellStyle name="Percent 3 2 2 4 2 3 2" xfId="13696" xr:uid="{00000000-0005-0000-0000-0000864C0000}"/>
    <cellStyle name="Percent 3 2 2 4 2 3 3" xfId="19848" xr:uid="{00000000-0005-0000-0000-0000874C0000}"/>
    <cellStyle name="Percent 3 2 2 4 2 4" xfId="10630" xr:uid="{00000000-0005-0000-0000-0000884C0000}"/>
    <cellStyle name="Percent 3 2 2 4 2 5" xfId="16782" xr:uid="{00000000-0005-0000-0000-0000894C0000}"/>
    <cellStyle name="Percent 3 2 2 4 3" xfId="5176" xr:uid="{00000000-0005-0000-0000-00008A4C0000}"/>
    <cellStyle name="Percent 3 2 2 4 3 2" xfId="8268" xr:uid="{00000000-0005-0000-0000-00008B4C0000}"/>
    <cellStyle name="Percent 3 2 2 4 3 2 2" xfId="14461" xr:uid="{00000000-0005-0000-0000-00008C4C0000}"/>
    <cellStyle name="Percent 3 2 2 4 3 2 3" xfId="20613" xr:uid="{00000000-0005-0000-0000-00008D4C0000}"/>
    <cellStyle name="Percent 3 2 2 4 3 3" xfId="11395" xr:uid="{00000000-0005-0000-0000-00008E4C0000}"/>
    <cellStyle name="Percent 3 2 2 4 3 4" xfId="17547" xr:uid="{00000000-0005-0000-0000-00008F4C0000}"/>
    <cellStyle name="Percent 3 2 2 4 4" xfId="6733" xr:uid="{00000000-0005-0000-0000-0000904C0000}"/>
    <cellStyle name="Percent 3 2 2 4 4 2" xfId="12927" xr:uid="{00000000-0005-0000-0000-0000914C0000}"/>
    <cellStyle name="Percent 3 2 2 4 4 3" xfId="19079" xr:uid="{00000000-0005-0000-0000-0000924C0000}"/>
    <cellStyle name="Percent 3 2 2 4 5" xfId="9861" xr:uid="{00000000-0005-0000-0000-0000934C0000}"/>
    <cellStyle name="Percent 3 2 2 4 6" xfId="16013" xr:uid="{00000000-0005-0000-0000-0000944C0000}"/>
    <cellStyle name="Percent 3 2 2 5" xfId="3287" xr:uid="{00000000-0005-0000-0000-0000954C0000}"/>
    <cellStyle name="Percent 3 2 2 5 2" xfId="4327" xr:uid="{00000000-0005-0000-0000-0000964C0000}"/>
    <cellStyle name="Percent 3 2 2 5 2 2" xfId="5952" xr:uid="{00000000-0005-0000-0000-0000974C0000}"/>
    <cellStyle name="Percent 3 2 2 5 2 2 2" xfId="9038" xr:uid="{00000000-0005-0000-0000-0000984C0000}"/>
    <cellStyle name="Percent 3 2 2 5 2 2 2 2" xfId="15231" xr:uid="{00000000-0005-0000-0000-0000994C0000}"/>
    <cellStyle name="Percent 3 2 2 5 2 2 2 3" xfId="21383" xr:uid="{00000000-0005-0000-0000-00009A4C0000}"/>
    <cellStyle name="Percent 3 2 2 5 2 2 3" xfId="12165" xr:uid="{00000000-0005-0000-0000-00009B4C0000}"/>
    <cellStyle name="Percent 3 2 2 5 2 2 4" xfId="18317" xr:uid="{00000000-0005-0000-0000-00009C4C0000}"/>
    <cellStyle name="Percent 3 2 2 5 2 3" xfId="7503" xr:uid="{00000000-0005-0000-0000-00009D4C0000}"/>
    <cellStyle name="Percent 3 2 2 5 2 3 2" xfId="13697" xr:uid="{00000000-0005-0000-0000-00009E4C0000}"/>
    <cellStyle name="Percent 3 2 2 5 2 3 3" xfId="19849" xr:uid="{00000000-0005-0000-0000-00009F4C0000}"/>
    <cellStyle name="Percent 3 2 2 5 2 4" xfId="10631" xr:uid="{00000000-0005-0000-0000-0000A04C0000}"/>
    <cellStyle name="Percent 3 2 2 5 2 5" xfId="16783" xr:uid="{00000000-0005-0000-0000-0000A14C0000}"/>
    <cellStyle name="Percent 3 2 2 5 3" xfId="5177" xr:uid="{00000000-0005-0000-0000-0000A24C0000}"/>
    <cellStyle name="Percent 3 2 2 5 3 2" xfId="8269" xr:uid="{00000000-0005-0000-0000-0000A34C0000}"/>
    <cellStyle name="Percent 3 2 2 5 3 2 2" xfId="14462" xr:uid="{00000000-0005-0000-0000-0000A44C0000}"/>
    <cellStyle name="Percent 3 2 2 5 3 2 3" xfId="20614" xr:uid="{00000000-0005-0000-0000-0000A54C0000}"/>
    <cellStyle name="Percent 3 2 2 5 3 3" xfId="11396" xr:uid="{00000000-0005-0000-0000-0000A64C0000}"/>
    <cellStyle name="Percent 3 2 2 5 3 4" xfId="17548" xr:uid="{00000000-0005-0000-0000-0000A74C0000}"/>
    <cellStyle name="Percent 3 2 2 5 4" xfId="6734" xr:uid="{00000000-0005-0000-0000-0000A84C0000}"/>
    <cellStyle name="Percent 3 2 2 5 4 2" xfId="12928" xr:uid="{00000000-0005-0000-0000-0000A94C0000}"/>
    <cellStyle name="Percent 3 2 2 5 4 3" xfId="19080" xr:uid="{00000000-0005-0000-0000-0000AA4C0000}"/>
    <cellStyle name="Percent 3 2 2 5 5" xfId="9862" xr:uid="{00000000-0005-0000-0000-0000AB4C0000}"/>
    <cellStyle name="Percent 3 2 2 5 6" xfId="16014" xr:uid="{00000000-0005-0000-0000-0000AC4C0000}"/>
    <cellStyle name="Percent 3 2 20" xfId="3288" xr:uid="{00000000-0005-0000-0000-0000AD4C0000}"/>
    <cellStyle name="Percent 3 2 20 2" xfId="4328" xr:uid="{00000000-0005-0000-0000-0000AE4C0000}"/>
    <cellStyle name="Percent 3 2 20 2 2" xfId="5953" xr:uid="{00000000-0005-0000-0000-0000AF4C0000}"/>
    <cellStyle name="Percent 3 2 20 2 2 2" xfId="9039" xr:uid="{00000000-0005-0000-0000-0000B04C0000}"/>
    <cellStyle name="Percent 3 2 20 2 2 2 2" xfId="15232" xr:uid="{00000000-0005-0000-0000-0000B14C0000}"/>
    <cellStyle name="Percent 3 2 20 2 2 2 3" xfId="21384" xr:uid="{00000000-0005-0000-0000-0000B24C0000}"/>
    <cellStyle name="Percent 3 2 20 2 2 3" xfId="12166" xr:uid="{00000000-0005-0000-0000-0000B34C0000}"/>
    <cellStyle name="Percent 3 2 20 2 2 4" xfId="18318" xr:uid="{00000000-0005-0000-0000-0000B44C0000}"/>
    <cellStyle name="Percent 3 2 20 2 3" xfId="7504" xr:uid="{00000000-0005-0000-0000-0000B54C0000}"/>
    <cellStyle name="Percent 3 2 20 2 3 2" xfId="13698" xr:uid="{00000000-0005-0000-0000-0000B64C0000}"/>
    <cellStyle name="Percent 3 2 20 2 3 3" xfId="19850" xr:uid="{00000000-0005-0000-0000-0000B74C0000}"/>
    <cellStyle name="Percent 3 2 20 2 4" xfId="10632" xr:uid="{00000000-0005-0000-0000-0000B84C0000}"/>
    <cellStyle name="Percent 3 2 20 2 5" xfId="16784" xr:uid="{00000000-0005-0000-0000-0000B94C0000}"/>
    <cellStyle name="Percent 3 2 20 3" xfId="5178" xr:uid="{00000000-0005-0000-0000-0000BA4C0000}"/>
    <cellStyle name="Percent 3 2 20 3 2" xfId="8270" xr:uid="{00000000-0005-0000-0000-0000BB4C0000}"/>
    <cellStyle name="Percent 3 2 20 3 2 2" xfId="14463" xr:uid="{00000000-0005-0000-0000-0000BC4C0000}"/>
    <cellStyle name="Percent 3 2 20 3 2 3" xfId="20615" xr:uid="{00000000-0005-0000-0000-0000BD4C0000}"/>
    <cellStyle name="Percent 3 2 20 3 3" xfId="11397" xr:uid="{00000000-0005-0000-0000-0000BE4C0000}"/>
    <cellStyle name="Percent 3 2 20 3 4" xfId="17549" xr:uid="{00000000-0005-0000-0000-0000BF4C0000}"/>
    <cellStyle name="Percent 3 2 20 4" xfId="6735" xr:uid="{00000000-0005-0000-0000-0000C04C0000}"/>
    <cellStyle name="Percent 3 2 20 4 2" xfId="12929" xr:uid="{00000000-0005-0000-0000-0000C14C0000}"/>
    <cellStyle name="Percent 3 2 20 4 3" xfId="19081" xr:uid="{00000000-0005-0000-0000-0000C24C0000}"/>
    <cellStyle name="Percent 3 2 20 5" xfId="9863" xr:uid="{00000000-0005-0000-0000-0000C34C0000}"/>
    <cellStyle name="Percent 3 2 20 6" xfId="16015" xr:uid="{00000000-0005-0000-0000-0000C44C0000}"/>
    <cellStyle name="Percent 3 2 21" xfId="3289" xr:uid="{00000000-0005-0000-0000-0000C54C0000}"/>
    <cellStyle name="Percent 3 2 21 2" xfId="3290" xr:uid="{00000000-0005-0000-0000-0000C64C0000}"/>
    <cellStyle name="Percent 3 2 21 2 2" xfId="4329" xr:uid="{00000000-0005-0000-0000-0000C74C0000}"/>
    <cellStyle name="Percent 3 2 21 2 2 2" xfId="5954" xr:uid="{00000000-0005-0000-0000-0000C84C0000}"/>
    <cellStyle name="Percent 3 2 21 2 2 2 2" xfId="9040" xr:uid="{00000000-0005-0000-0000-0000C94C0000}"/>
    <cellStyle name="Percent 3 2 21 2 2 2 2 2" xfId="15233" xr:uid="{00000000-0005-0000-0000-0000CA4C0000}"/>
    <cellStyle name="Percent 3 2 21 2 2 2 2 3" xfId="21385" xr:uid="{00000000-0005-0000-0000-0000CB4C0000}"/>
    <cellStyle name="Percent 3 2 21 2 2 2 3" xfId="12167" xr:uid="{00000000-0005-0000-0000-0000CC4C0000}"/>
    <cellStyle name="Percent 3 2 21 2 2 2 4" xfId="18319" xr:uid="{00000000-0005-0000-0000-0000CD4C0000}"/>
    <cellStyle name="Percent 3 2 21 2 2 3" xfId="7505" xr:uid="{00000000-0005-0000-0000-0000CE4C0000}"/>
    <cellStyle name="Percent 3 2 21 2 2 3 2" xfId="13699" xr:uid="{00000000-0005-0000-0000-0000CF4C0000}"/>
    <cellStyle name="Percent 3 2 21 2 2 3 3" xfId="19851" xr:uid="{00000000-0005-0000-0000-0000D04C0000}"/>
    <cellStyle name="Percent 3 2 21 2 2 4" xfId="10633" xr:uid="{00000000-0005-0000-0000-0000D14C0000}"/>
    <cellStyle name="Percent 3 2 21 2 2 5" xfId="16785" xr:uid="{00000000-0005-0000-0000-0000D24C0000}"/>
    <cellStyle name="Percent 3 2 21 2 3" xfId="5179" xr:uid="{00000000-0005-0000-0000-0000D34C0000}"/>
    <cellStyle name="Percent 3 2 21 2 3 2" xfId="8271" xr:uid="{00000000-0005-0000-0000-0000D44C0000}"/>
    <cellStyle name="Percent 3 2 21 2 3 2 2" xfId="14464" xr:uid="{00000000-0005-0000-0000-0000D54C0000}"/>
    <cellStyle name="Percent 3 2 21 2 3 2 3" xfId="20616" xr:uid="{00000000-0005-0000-0000-0000D64C0000}"/>
    <cellStyle name="Percent 3 2 21 2 3 3" xfId="11398" xr:uid="{00000000-0005-0000-0000-0000D74C0000}"/>
    <cellStyle name="Percent 3 2 21 2 3 4" xfId="17550" xr:uid="{00000000-0005-0000-0000-0000D84C0000}"/>
    <cellStyle name="Percent 3 2 21 2 4" xfId="6736" xr:uid="{00000000-0005-0000-0000-0000D94C0000}"/>
    <cellStyle name="Percent 3 2 21 2 4 2" xfId="12930" xr:uid="{00000000-0005-0000-0000-0000DA4C0000}"/>
    <cellStyle name="Percent 3 2 21 2 4 3" xfId="19082" xr:uid="{00000000-0005-0000-0000-0000DB4C0000}"/>
    <cellStyle name="Percent 3 2 21 2 5" xfId="9864" xr:uid="{00000000-0005-0000-0000-0000DC4C0000}"/>
    <cellStyle name="Percent 3 2 21 2 6" xfId="16016" xr:uid="{00000000-0005-0000-0000-0000DD4C0000}"/>
    <cellStyle name="Percent 3 2 21 3" xfId="3291" xr:uid="{00000000-0005-0000-0000-0000DE4C0000}"/>
    <cellStyle name="Percent 3 2 21 4" xfId="3292" xr:uid="{00000000-0005-0000-0000-0000DF4C0000}"/>
    <cellStyle name="Percent 3 2 22" xfId="3293" xr:uid="{00000000-0005-0000-0000-0000E04C0000}"/>
    <cellStyle name="Percent 3 2 23" xfId="4313" xr:uid="{00000000-0005-0000-0000-0000E14C0000}"/>
    <cellStyle name="Percent 3 2 23 2" xfId="5938" xr:uid="{00000000-0005-0000-0000-0000E24C0000}"/>
    <cellStyle name="Percent 3 2 23 2 2" xfId="9024" xr:uid="{00000000-0005-0000-0000-0000E34C0000}"/>
    <cellStyle name="Percent 3 2 23 2 2 2" xfId="15217" xr:uid="{00000000-0005-0000-0000-0000E44C0000}"/>
    <cellStyle name="Percent 3 2 23 2 2 3" xfId="21369" xr:uid="{00000000-0005-0000-0000-0000E54C0000}"/>
    <cellStyle name="Percent 3 2 23 2 3" xfId="12151" xr:uid="{00000000-0005-0000-0000-0000E64C0000}"/>
    <cellStyle name="Percent 3 2 23 2 4" xfId="18303" xr:uid="{00000000-0005-0000-0000-0000E74C0000}"/>
    <cellStyle name="Percent 3 2 23 3" xfId="7489" xr:uid="{00000000-0005-0000-0000-0000E84C0000}"/>
    <cellStyle name="Percent 3 2 23 3 2" xfId="13683" xr:uid="{00000000-0005-0000-0000-0000E94C0000}"/>
    <cellStyle name="Percent 3 2 23 3 3" xfId="19835" xr:uid="{00000000-0005-0000-0000-0000EA4C0000}"/>
    <cellStyle name="Percent 3 2 23 4" xfId="10617" xr:uid="{00000000-0005-0000-0000-0000EB4C0000}"/>
    <cellStyle name="Percent 3 2 23 5" xfId="16769" xr:uid="{00000000-0005-0000-0000-0000EC4C0000}"/>
    <cellStyle name="Percent 3 2 24" xfId="5163" xr:uid="{00000000-0005-0000-0000-0000ED4C0000}"/>
    <cellStyle name="Percent 3 2 24 2" xfId="8255" xr:uid="{00000000-0005-0000-0000-0000EE4C0000}"/>
    <cellStyle name="Percent 3 2 24 2 2" xfId="14448" xr:uid="{00000000-0005-0000-0000-0000EF4C0000}"/>
    <cellStyle name="Percent 3 2 24 2 3" xfId="20600" xr:uid="{00000000-0005-0000-0000-0000F04C0000}"/>
    <cellStyle name="Percent 3 2 24 3" xfId="11382" xr:uid="{00000000-0005-0000-0000-0000F14C0000}"/>
    <cellStyle name="Percent 3 2 24 4" xfId="17534" xr:uid="{00000000-0005-0000-0000-0000F24C0000}"/>
    <cellStyle name="Percent 3 2 25" xfId="6720" xr:uid="{00000000-0005-0000-0000-0000F34C0000}"/>
    <cellStyle name="Percent 3 2 25 2" xfId="12914" xr:uid="{00000000-0005-0000-0000-0000F44C0000}"/>
    <cellStyle name="Percent 3 2 25 3" xfId="19066" xr:uid="{00000000-0005-0000-0000-0000F54C0000}"/>
    <cellStyle name="Percent 3 2 26" xfId="9848" xr:uid="{00000000-0005-0000-0000-0000F64C0000}"/>
    <cellStyle name="Percent 3 2 27" xfId="16000" xr:uid="{00000000-0005-0000-0000-0000F74C0000}"/>
    <cellStyle name="Percent 3 2 28" xfId="3272" xr:uid="{00000000-0005-0000-0000-0000F84C0000}"/>
    <cellStyle name="Percent 3 2 3" xfId="3294" xr:uid="{00000000-0005-0000-0000-0000F94C0000}"/>
    <cellStyle name="Percent 3 2 3 10" xfId="16017" xr:uid="{00000000-0005-0000-0000-0000FA4C0000}"/>
    <cellStyle name="Percent 3 2 3 2" xfId="3295" xr:uid="{00000000-0005-0000-0000-0000FB4C0000}"/>
    <cellStyle name="Percent 3 2 3 2 2" xfId="4331" xr:uid="{00000000-0005-0000-0000-0000FC4C0000}"/>
    <cellStyle name="Percent 3 2 3 2 2 2" xfId="5956" xr:uid="{00000000-0005-0000-0000-0000FD4C0000}"/>
    <cellStyle name="Percent 3 2 3 2 2 2 2" xfId="9042" xr:uid="{00000000-0005-0000-0000-0000FE4C0000}"/>
    <cellStyle name="Percent 3 2 3 2 2 2 2 2" xfId="15235" xr:uid="{00000000-0005-0000-0000-0000FF4C0000}"/>
    <cellStyle name="Percent 3 2 3 2 2 2 2 3" xfId="21387" xr:uid="{00000000-0005-0000-0000-0000004D0000}"/>
    <cellStyle name="Percent 3 2 3 2 2 2 3" xfId="12169" xr:uid="{00000000-0005-0000-0000-0000014D0000}"/>
    <cellStyle name="Percent 3 2 3 2 2 2 4" xfId="18321" xr:uid="{00000000-0005-0000-0000-0000024D0000}"/>
    <cellStyle name="Percent 3 2 3 2 2 3" xfId="7507" xr:uid="{00000000-0005-0000-0000-0000034D0000}"/>
    <cellStyle name="Percent 3 2 3 2 2 3 2" xfId="13701" xr:uid="{00000000-0005-0000-0000-0000044D0000}"/>
    <cellStyle name="Percent 3 2 3 2 2 3 3" xfId="19853" xr:uid="{00000000-0005-0000-0000-0000054D0000}"/>
    <cellStyle name="Percent 3 2 3 2 2 4" xfId="10635" xr:uid="{00000000-0005-0000-0000-0000064D0000}"/>
    <cellStyle name="Percent 3 2 3 2 2 5" xfId="16787" xr:uid="{00000000-0005-0000-0000-0000074D0000}"/>
    <cellStyle name="Percent 3 2 3 2 3" xfId="5183" xr:uid="{00000000-0005-0000-0000-0000084D0000}"/>
    <cellStyle name="Percent 3 2 3 2 3 2" xfId="8273" xr:uid="{00000000-0005-0000-0000-0000094D0000}"/>
    <cellStyle name="Percent 3 2 3 2 3 2 2" xfId="14466" xr:uid="{00000000-0005-0000-0000-00000A4D0000}"/>
    <cellStyle name="Percent 3 2 3 2 3 2 3" xfId="20618" xr:uid="{00000000-0005-0000-0000-00000B4D0000}"/>
    <cellStyle name="Percent 3 2 3 2 3 3" xfId="11400" xr:uid="{00000000-0005-0000-0000-00000C4D0000}"/>
    <cellStyle name="Percent 3 2 3 2 3 4" xfId="17552" xr:uid="{00000000-0005-0000-0000-00000D4D0000}"/>
    <cellStyle name="Percent 3 2 3 2 4" xfId="6738" xr:uid="{00000000-0005-0000-0000-00000E4D0000}"/>
    <cellStyle name="Percent 3 2 3 2 4 2" xfId="12932" xr:uid="{00000000-0005-0000-0000-00000F4D0000}"/>
    <cellStyle name="Percent 3 2 3 2 4 3" xfId="19084" xr:uid="{00000000-0005-0000-0000-0000104D0000}"/>
    <cellStyle name="Percent 3 2 3 2 5" xfId="9866" xr:uid="{00000000-0005-0000-0000-0000114D0000}"/>
    <cellStyle name="Percent 3 2 3 2 6" xfId="16018" xr:uid="{00000000-0005-0000-0000-0000124D0000}"/>
    <cellStyle name="Percent 3 2 3 3" xfId="3296" xr:uid="{00000000-0005-0000-0000-0000134D0000}"/>
    <cellStyle name="Percent 3 2 3 3 2" xfId="4332" xr:uid="{00000000-0005-0000-0000-0000144D0000}"/>
    <cellStyle name="Percent 3 2 3 3 2 2" xfId="5957" xr:uid="{00000000-0005-0000-0000-0000154D0000}"/>
    <cellStyle name="Percent 3 2 3 3 2 2 2" xfId="9043" xr:uid="{00000000-0005-0000-0000-0000164D0000}"/>
    <cellStyle name="Percent 3 2 3 3 2 2 2 2" xfId="15236" xr:uid="{00000000-0005-0000-0000-0000174D0000}"/>
    <cellStyle name="Percent 3 2 3 3 2 2 2 3" xfId="21388" xr:uid="{00000000-0005-0000-0000-0000184D0000}"/>
    <cellStyle name="Percent 3 2 3 3 2 2 3" xfId="12170" xr:uid="{00000000-0005-0000-0000-0000194D0000}"/>
    <cellStyle name="Percent 3 2 3 3 2 2 4" xfId="18322" xr:uid="{00000000-0005-0000-0000-00001A4D0000}"/>
    <cellStyle name="Percent 3 2 3 3 2 3" xfId="7508" xr:uid="{00000000-0005-0000-0000-00001B4D0000}"/>
    <cellStyle name="Percent 3 2 3 3 2 3 2" xfId="13702" xr:uid="{00000000-0005-0000-0000-00001C4D0000}"/>
    <cellStyle name="Percent 3 2 3 3 2 3 3" xfId="19854" xr:uid="{00000000-0005-0000-0000-00001D4D0000}"/>
    <cellStyle name="Percent 3 2 3 3 2 4" xfId="10636" xr:uid="{00000000-0005-0000-0000-00001E4D0000}"/>
    <cellStyle name="Percent 3 2 3 3 2 5" xfId="16788" xr:uid="{00000000-0005-0000-0000-00001F4D0000}"/>
    <cellStyle name="Percent 3 2 3 3 3" xfId="5184" xr:uid="{00000000-0005-0000-0000-0000204D0000}"/>
    <cellStyle name="Percent 3 2 3 3 3 2" xfId="8274" xr:uid="{00000000-0005-0000-0000-0000214D0000}"/>
    <cellStyle name="Percent 3 2 3 3 3 2 2" xfId="14467" xr:uid="{00000000-0005-0000-0000-0000224D0000}"/>
    <cellStyle name="Percent 3 2 3 3 3 2 3" xfId="20619" xr:uid="{00000000-0005-0000-0000-0000234D0000}"/>
    <cellStyle name="Percent 3 2 3 3 3 3" xfId="11401" xr:uid="{00000000-0005-0000-0000-0000244D0000}"/>
    <cellStyle name="Percent 3 2 3 3 3 4" xfId="17553" xr:uid="{00000000-0005-0000-0000-0000254D0000}"/>
    <cellStyle name="Percent 3 2 3 3 4" xfId="6739" xr:uid="{00000000-0005-0000-0000-0000264D0000}"/>
    <cellStyle name="Percent 3 2 3 3 4 2" xfId="12933" xr:uid="{00000000-0005-0000-0000-0000274D0000}"/>
    <cellStyle name="Percent 3 2 3 3 4 3" xfId="19085" xr:uid="{00000000-0005-0000-0000-0000284D0000}"/>
    <cellStyle name="Percent 3 2 3 3 5" xfId="9867" xr:uid="{00000000-0005-0000-0000-0000294D0000}"/>
    <cellStyle name="Percent 3 2 3 3 6" xfId="16019" xr:uid="{00000000-0005-0000-0000-00002A4D0000}"/>
    <cellStyle name="Percent 3 2 3 4" xfId="3297" xr:uid="{00000000-0005-0000-0000-00002B4D0000}"/>
    <cellStyle name="Percent 3 2 3 4 2" xfId="4333" xr:uid="{00000000-0005-0000-0000-00002C4D0000}"/>
    <cellStyle name="Percent 3 2 3 4 2 2" xfId="5958" xr:uid="{00000000-0005-0000-0000-00002D4D0000}"/>
    <cellStyle name="Percent 3 2 3 4 2 2 2" xfId="9044" xr:uid="{00000000-0005-0000-0000-00002E4D0000}"/>
    <cellStyle name="Percent 3 2 3 4 2 2 2 2" xfId="15237" xr:uid="{00000000-0005-0000-0000-00002F4D0000}"/>
    <cellStyle name="Percent 3 2 3 4 2 2 2 3" xfId="21389" xr:uid="{00000000-0005-0000-0000-0000304D0000}"/>
    <cellStyle name="Percent 3 2 3 4 2 2 3" xfId="12171" xr:uid="{00000000-0005-0000-0000-0000314D0000}"/>
    <cellStyle name="Percent 3 2 3 4 2 2 4" xfId="18323" xr:uid="{00000000-0005-0000-0000-0000324D0000}"/>
    <cellStyle name="Percent 3 2 3 4 2 3" xfId="7509" xr:uid="{00000000-0005-0000-0000-0000334D0000}"/>
    <cellStyle name="Percent 3 2 3 4 2 3 2" xfId="13703" xr:uid="{00000000-0005-0000-0000-0000344D0000}"/>
    <cellStyle name="Percent 3 2 3 4 2 3 3" xfId="19855" xr:uid="{00000000-0005-0000-0000-0000354D0000}"/>
    <cellStyle name="Percent 3 2 3 4 2 4" xfId="10637" xr:uid="{00000000-0005-0000-0000-0000364D0000}"/>
    <cellStyle name="Percent 3 2 3 4 2 5" xfId="16789" xr:uid="{00000000-0005-0000-0000-0000374D0000}"/>
    <cellStyle name="Percent 3 2 3 4 3" xfId="5185" xr:uid="{00000000-0005-0000-0000-0000384D0000}"/>
    <cellStyle name="Percent 3 2 3 4 3 2" xfId="8275" xr:uid="{00000000-0005-0000-0000-0000394D0000}"/>
    <cellStyle name="Percent 3 2 3 4 3 2 2" xfId="14468" xr:uid="{00000000-0005-0000-0000-00003A4D0000}"/>
    <cellStyle name="Percent 3 2 3 4 3 2 3" xfId="20620" xr:uid="{00000000-0005-0000-0000-00003B4D0000}"/>
    <cellStyle name="Percent 3 2 3 4 3 3" xfId="11402" xr:uid="{00000000-0005-0000-0000-00003C4D0000}"/>
    <cellStyle name="Percent 3 2 3 4 3 4" xfId="17554" xr:uid="{00000000-0005-0000-0000-00003D4D0000}"/>
    <cellStyle name="Percent 3 2 3 4 4" xfId="6740" xr:uid="{00000000-0005-0000-0000-00003E4D0000}"/>
    <cellStyle name="Percent 3 2 3 4 4 2" xfId="12934" xr:uid="{00000000-0005-0000-0000-00003F4D0000}"/>
    <cellStyle name="Percent 3 2 3 4 4 3" xfId="19086" xr:uid="{00000000-0005-0000-0000-0000404D0000}"/>
    <cellStyle name="Percent 3 2 3 4 5" xfId="9868" xr:uid="{00000000-0005-0000-0000-0000414D0000}"/>
    <cellStyle name="Percent 3 2 3 4 6" xfId="16020" xr:uid="{00000000-0005-0000-0000-0000424D0000}"/>
    <cellStyle name="Percent 3 2 3 5" xfId="3298" xr:uid="{00000000-0005-0000-0000-0000434D0000}"/>
    <cellStyle name="Percent 3 2 3 5 2" xfId="4334" xr:uid="{00000000-0005-0000-0000-0000444D0000}"/>
    <cellStyle name="Percent 3 2 3 5 2 2" xfId="5959" xr:uid="{00000000-0005-0000-0000-0000454D0000}"/>
    <cellStyle name="Percent 3 2 3 5 2 2 2" xfId="9045" xr:uid="{00000000-0005-0000-0000-0000464D0000}"/>
    <cellStyle name="Percent 3 2 3 5 2 2 2 2" xfId="15238" xr:uid="{00000000-0005-0000-0000-0000474D0000}"/>
    <cellStyle name="Percent 3 2 3 5 2 2 2 3" xfId="21390" xr:uid="{00000000-0005-0000-0000-0000484D0000}"/>
    <cellStyle name="Percent 3 2 3 5 2 2 3" xfId="12172" xr:uid="{00000000-0005-0000-0000-0000494D0000}"/>
    <cellStyle name="Percent 3 2 3 5 2 2 4" xfId="18324" xr:uid="{00000000-0005-0000-0000-00004A4D0000}"/>
    <cellStyle name="Percent 3 2 3 5 2 3" xfId="7510" xr:uid="{00000000-0005-0000-0000-00004B4D0000}"/>
    <cellStyle name="Percent 3 2 3 5 2 3 2" xfId="13704" xr:uid="{00000000-0005-0000-0000-00004C4D0000}"/>
    <cellStyle name="Percent 3 2 3 5 2 3 3" xfId="19856" xr:uid="{00000000-0005-0000-0000-00004D4D0000}"/>
    <cellStyle name="Percent 3 2 3 5 2 4" xfId="10638" xr:uid="{00000000-0005-0000-0000-00004E4D0000}"/>
    <cellStyle name="Percent 3 2 3 5 2 5" xfId="16790" xr:uid="{00000000-0005-0000-0000-00004F4D0000}"/>
    <cellStyle name="Percent 3 2 3 5 3" xfId="5186" xr:uid="{00000000-0005-0000-0000-0000504D0000}"/>
    <cellStyle name="Percent 3 2 3 5 3 2" xfId="8276" xr:uid="{00000000-0005-0000-0000-0000514D0000}"/>
    <cellStyle name="Percent 3 2 3 5 3 2 2" xfId="14469" xr:uid="{00000000-0005-0000-0000-0000524D0000}"/>
    <cellStyle name="Percent 3 2 3 5 3 2 3" xfId="20621" xr:uid="{00000000-0005-0000-0000-0000534D0000}"/>
    <cellStyle name="Percent 3 2 3 5 3 3" xfId="11403" xr:uid="{00000000-0005-0000-0000-0000544D0000}"/>
    <cellStyle name="Percent 3 2 3 5 3 4" xfId="17555" xr:uid="{00000000-0005-0000-0000-0000554D0000}"/>
    <cellStyle name="Percent 3 2 3 5 4" xfId="6741" xr:uid="{00000000-0005-0000-0000-0000564D0000}"/>
    <cellStyle name="Percent 3 2 3 5 4 2" xfId="12935" xr:uid="{00000000-0005-0000-0000-0000574D0000}"/>
    <cellStyle name="Percent 3 2 3 5 4 3" xfId="19087" xr:uid="{00000000-0005-0000-0000-0000584D0000}"/>
    <cellStyle name="Percent 3 2 3 5 5" xfId="9869" xr:uid="{00000000-0005-0000-0000-0000594D0000}"/>
    <cellStyle name="Percent 3 2 3 5 6" xfId="16021" xr:uid="{00000000-0005-0000-0000-00005A4D0000}"/>
    <cellStyle name="Percent 3 2 3 6" xfId="4330" xr:uid="{00000000-0005-0000-0000-00005B4D0000}"/>
    <cellStyle name="Percent 3 2 3 6 2" xfId="5955" xr:uid="{00000000-0005-0000-0000-00005C4D0000}"/>
    <cellStyle name="Percent 3 2 3 6 2 2" xfId="9041" xr:uid="{00000000-0005-0000-0000-00005D4D0000}"/>
    <cellStyle name="Percent 3 2 3 6 2 2 2" xfId="15234" xr:uid="{00000000-0005-0000-0000-00005E4D0000}"/>
    <cellStyle name="Percent 3 2 3 6 2 2 3" xfId="21386" xr:uid="{00000000-0005-0000-0000-00005F4D0000}"/>
    <cellStyle name="Percent 3 2 3 6 2 3" xfId="12168" xr:uid="{00000000-0005-0000-0000-0000604D0000}"/>
    <cellStyle name="Percent 3 2 3 6 2 4" xfId="18320" xr:uid="{00000000-0005-0000-0000-0000614D0000}"/>
    <cellStyle name="Percent 3 2 3 6 3" xfId="7506" xr:uid="{00000000-0005-0000-0000-0000624D0000}"/>
    <cellStyle name="Percent 3 2 3 6 3 2" xfId="13700" xr:uid="{00000000-0005-0000-0000-0000634D0000}"/>
    <cellStyle name="Percent 3 2 3 6 3 3" xfId="19852" xr:uid="{00000000-0005-0000-0000-0000644D0000}"/>
    <cellStyle name="Percent 3 2 3 6 4" xfId="10634" xr:uid="{00000000-0005-0000-0000-0000654D0000}"/>
    <cellStyle name="Percent 3 2 3 6 5" xfId="16786" xr:uid="{00000000-0005-0000-0000-0000664D0000}"/>
    <cellStyle name="Percent 3 2 3 7" xfId="5182" xr:uid="{00000000-0005-0000-0000-0000674D0000}"/>
    <cellStyle name="Percent 3 2 3 7 2" xfId="8272" xr:uid="{00000000-0005-0000-0000-0000684D0000}"/>
    <cellStyle name="Percent 3 2 3 7 2 2" xfId="14465" xr:uid="{00000000-0005-0000-0000-0000694D0000}"/>
    <cellStyle name="Percent 3 2 3 7 2 3" xfId="20617" xr:uid="{00000000-0005-0000-0000-00006A4D0000}"/>
    <cellStyle name="Percent 3 2 3 7 3" xfId="11399" xr:uid="{00000000-0005-0000-0000-00006B4D0000}"/>
    <cellStyle name="Percent 3 2 3 7 4" xfId="17551" xr:uid="{00000000-0005-0000-0000-00006C4D0000}"/>
    <cellStyle name="Percent 3 2 3 8" xfId="6737" xr:uid="{00000000-0005-0000-0000-00006D4D0000}"/>
    <cellStyle name="Percent 3 2 3 8 2" xfId="12931" xr:uid="{00000000-0005-0000-0000-00006E4D0000}"/>
    <cellStyle name="Percent 3 2 3 8 3" xfId="19083" xr:uid="{00000000-0005-0000-0000-00006F4D0000}"/>
    <cellStyle name="Percent 3 2 3 9" xfId="9865" xr:uid="{00000000-0005-0000-0000-0000704D0000}"/>
    <cellStyle name="Percent 3 2 4" xfId="3299" xr:uid="{00000000-0005-0000-0000-0000714D0000}"/>
    <cellStyle name="Percent 3 2 4 2" xfId="3300" xr:uid="{00000000-0005-0000-0000-0000724D0000}"/>
    <cellStyle name="Percent 3 2 4 2 2" xfId="4336" xr:uid="{00000000-0005-0000-0000-0000734D0000}"/>
    <cellStyle name="Percent 3 2 4 2 2 2" xfId="5961" xr:uid="{00000000-0005-0000-0000-0000744D0000}"/>
    <cellStyle name="Percent 3 2 4 2 2 2 2" xfId="9047" xr:uid="{00000000-0005-0000-0000-0000754D0000}"/>
    <cellStyle name="Percent 3 2 4 2 2 2 2 2" xfId="15240" xr:uid="{00000000-0005-0000-0000-0000764D0000}"/>
    <cellStyle name="Percent 3 2 4 2 2 2 2 3" xfId="21392" xr:uid="{00000000-0005-0000-0000-0000774D0000}"/>
    <cellStyle name="Percent 3 2 4 2 2 2 3" xfId="12174" xr:uid="{00000000-0005-0000-0000-0000784D0000}"/>
    <cellStyle name="Percent 3 2 4 2 2 2 4" xfId="18326" xr:uid="{00000000-0005-0000-0000-0000794D0000}"/>
    <cellStyle name="Percent 3 2 4 2 2 3" xfId="7512" xr:uid="{00000000-0005-0000-0000-00007A4D0000}"/>
    <cellStyle name="Percent 3 2 4 2 2 3 2" xfId="13706" xr:uid="{00000000-0005-0000-0000-00007B4D0000}"/>
    <cellStyle name="Percent 3 2 4 2 2 3 3" xfId="19858" xr:uid="{00000000-0005-0000-0000-00007C4D0000}"/>
    <cellStyle name="Percent 3 2 4 2 2 4" xfId="10640" xr:uid="{00000000-0005-0000-0000-00007D4D0000}"/>
    <cellStyle name="Percent 3 2 4 2 2 5" xfId="16792" xr:uid="{00000000-0005-0000-0000-00007E4D0000}"/>
    <cellStyle name="Percent 3 2 4 2 3" xfId="5188" xr:uid="{00000000-0005-0000-0000-00007F4D0000}"/>
    <cellStyle name="Percent 3 2 4 2 3 2" xfId="8278" xr:uid="{00000000-0005-0000-0000-0000804D0000}"/>
    <cellStyle name="Percent 3 2 4 2 3 2 2" xfId="14471" xr:uid="{00000000-0005-0000-0000-0000814D0000}"/>
    <cellStyle name="Percent 3 2 4 2 3 2 3" xfId="20623" xr:uid="{00000000-0005-0000-0000-0000824D0000}"/>
    <cellStyle name="Percent 3 2 4 2 3 3" xfId="11405" xr:uid="{00000000-0005-0000-0000-0000834D0000}"/>
    <cellStyle name="Percent 3 2 4 2 3 4" xfId="17557" xr:uid="{00000000-0005-0000-0000-0000844D0000}"/>
    <cellStyle name="Percent 3 2 4 2 4" xfId="6743" xr:uid="{00000000-0005-0000-0000-0000854D0000}"/>
    <cellStyle name="Percent 3 2 4 2 4 2" xfId="12937" xr:uid="{00000000-0005-0000-0000-0000864D0000}"/>
    <cellStyle name="Percent 3 2 4 2 4 3" xfId="19089" xr:uid="{00000000-0005-0000-0000-0000874D0000}"/>
    <cellStyle name="Percent 3 2 4 2 5" xfId="9871" xr:uid="{00000000-0005-0000-0000-0000884D0000}"/>
    <cellStyle name="Percent 3 2 4 2 6" xfId="16023" xr:uid="{00000000-0005-0000-0000-0000894D0000}"/>
    <cellStyle name="Percent 3 2 4 3" xfId="4335" xr:uid="{00000000-0005-0000-0000-00008A4D0000}"/>
    <cellStyle name="Percent 3 2 4 3 2" xfId="5960" xr:uid="{00000000-0005-0000-0000-00008B4D0000}"/>
    <cellStyle name="Percent 3 2 4 3 2 2" xfId="9046" xr:uid="{00000000-0005-0000-0000-00008C4D0000}"/>
    <cellStyle name="Percent 3 2 4 3 2 2 2" xfId="15239" xr:uid="{00000000-0005-0000-0000-00008D4D0000}"/>
    <cellStyle name="Percent 3 2 4 3 2 2 3" xfId="21391" xr:uid="{00000000-0005-0000-0000-00008E4D0000}"/>
    <cellStyle name="Percent 3 2 4 3 2 3" xfId="12173" xr:uid="{00000000-0005-0000-0000-00008F4D0000}"/>
    <cellStyle name="Percent 3 2 4 3 2 4" xfId="18325" xr:uid="{00000000-0005-0000-0000-0000904D0000}"/>
    <cellStyle name="Percent 3 2 4 3 3" xfId="7511" xr:uid="{00000000-0005-0000-0000-0000914D0000}"/>
    <cellStyle name="Percent 3 2 4 3 3 2" xfId="13705" xr:uid="{00000000-0005-0000-0000-0000924D0000}"/>
    <cellStyle name="Percent 3 2 4 3 3 3" xfId="19857" xr:uid="{00000000-0005-0000-0000-0000934D0000}"/>
    <cellStyle name="Percent 3 2 4 3 4" xfId="10639" xr:uid="{00000000-0005-0000-0000-0000944D0000}"/>
    <cellStyle name="Percent 3 2 4 3 5" xfId="16791" xr:uid="{00000000-0005-0000-0000-0000954D0000}"/>
    <cellStyle name="Percent 3 2 4 4" xfId="5187" xr:uid="{00000000-0005-0000-0000-0000964D0000}"/>
    <cellStyle name="Percent 3 2 4 4 2" xfId="8277" xr:uid="{00000000-0005-0000-0000-0000974D0000}"/>
    <cellStyle name="Percent 3 2 4 4 2 2" xfId="14470" xr:uid="{00000000-0005-0000-0000-0000984D0000}"/>
    <cellStyle name="Percent 3 2 4 4 2 3" xfId="20622" xr:uid="{00000000-0005-0000-0000-0000994D0000}"/>
    <cellStyle name="Percent 3 2 4 4 3" xfId="11404" xr:uid="{00000000-0005-0000-0000-00009A4D0000}"/>
    <cellStyle name="Percent 3 2 4 4 4" xfId="17556" xr:uid="{00000000-0005-0000-0000-00009B4D0000}"/>
    <cellStyle name="Percent 3 2 4 5" xfId="6742" xr:uid="{00000000-0005-0000-0000-00009C4D0000}"/>
    <cellStyle name="Percent 3 2 4 5 2" xfId="12936" xr:uid="{00000000-0005-0000-0000-00009D4D0000}"/>
    <cellStyle name="Percent 3 2 4 5 3" xfId="19088" xr:uid="{00000000-0005-0000-0000-00009E4D0000}"/>
    <cellStyle name="Percent 3 2 4 6" xfId="9870" xr:uid="{00000000-0005-0000-0000-00009F4D0000}"/>
    <cellStyle name="Percent 3 2 4 7" xfId="16022" xr:uid="{00000000-0005-0000-0000-0000A04D0000}"/>
    <cellStyle name="Percent 3 2 5" xfId="3301" xr:uid="{00000000-0005-0000-0000-0000A14D0000}"/>
    <cellStyle name="Percent 3 2 5 2" xfId="3302" xr:uid="{00000000-0005-0000-0000-0000A24D0000}"/>
    <cellStyle name="Percent 3 2 5 2 2" xfId="4338" xr:uid="{00000000-0005-0000-0000-0000A34D0000}"/>
    <cellStyle name="Percent 3 2 5 2 2 2" xfId="5963" xr:uid="{00000000-0005-0000-0000-0000A44D0000}"/>
    <cellStyle name="Percent 3 2 5 2 2 2 2" xfId="9049" xr:uid="{00000000-0005-0000-0000-0000A54D0000}"/>
    <cellStyle name="Percent 3 2 5 2 2 2 2 2" xfId="15242" xr:uid="{00000000-0005-0000-0000-0000A64D0000}"/>
    <cellStyle name="Percent 3 2 5 2 2 2 2 3" xfId="21394" xr:uid="{00000000-0005-0000-0000-0000A74D0000}"/>
    <cellStyle name="Percent 3 2 5 2 2 2 3" xfId="12176" xr:uid="{00000000-0005-0000-0000-0000A84D0000}"/>
    <cellStyle name="Percent 3 2 5 2 2 2 4" xfId="18328" xr:uid="{00000000-0005-0000-0000-0000A94D0000}"/>
    <cellStyle name="Percent 3 2 5 2 2 3" xfId="7514" xr:uid="{00000000-0005-0000-0000-0000AA4D0000}"/>
    <cellStyle name="Percent 3 2 5 2 2 3 2" xfId="13708" xr:uid="{00000000-0005-0000-0000-0000AB4D0000}"/>
    <cellStyle name="Percent 3 2 5 2 2 3 3" xfId="19860" xr:uid="{00000000-0005-0000-0000-0000AC4D0000}"/>
    <cellStyle name="Percent 3 2 5 2 2 4" xfId="10642" xr:uid="{00000000-0005-0000-0000-0000AD4D0000}"/>
    <cellStyle name="Percent 3 2 5 2 2 5" xfId="16794" xr:uid="{00000000-0005-0000-0000-0000AE4D0000}"/>
    <cellStyle name="Percent 3 2 5 2 3" xfId="5190" xr:uid="{00000000-0005-0000-0000-0000AF4D0000}"/>
    <cellStyle name="Percent 3 2 5 2 3 2" xfId="8280" xr:uid="{00000000-0005-0000-0000-0000B04D0000}"/>
    <cellStyle name="Percent 3 2 5 2 3 2 2" xfId="14473" xr:uid="{00000000-0005-0000-0000-0000B14D0000}"/>
    <cellStyle name="Percent 3 2 5 2 3 2 3" xfId="20625" xr:uid="{00000000-0005-0000-0000-0000B24D0000}"/>
    <cellStyle name="Percent 3 2 5 2 3 3" xfId="11407" xr:uid="{00000000-0005-0000-0000-0000B34D0000}"/>
    <cellStyle name="Percent 3 2 5 2 3 4" xfId="17559" xr:uid="{00000000-0005-0000-0000-0000B44D0000}"/>
    <cellStyle name="Percent 3 2 5 2 4" xfId="6745" xr:uid="{00000000-0005-0000-0000-0000B54D0000}"/>
    <cellStyle name="Percent 3 2 5 2 4 2" xfId="12939" xr:uid="{00000000-0005-0000-0000-0000B64D0000}"/>
    <cellStyle name="Percent 3 2 5 2 4 3" xfId="19091" xr:uid="{00000000-0005-0000-0000-0000B74D0000}"/>
    <cellStyle name="Percent 3 2 5 2 5" xfId="9873" xr:uid="{00000000-0005-0000-0000-0000B84D0000}"/>
    <cellStyle name="Percent 3 2 5 2 6" xfId="16025" xr:uid="{00000000-0005-0000-0000-0000B94D0000}"/>
    <cellStyle name="Percent 3 2 5 3" xfId="4337" xr:uid="{00000000-0005-0000-0000-0000BA4D0000}"/>
    <cellStyle name="Percent 3 2 5 3 2" xfId="5962" xr:uid="{00000000-0005-0000-0000-0000BB4D0000}"/>
    <cellStyle name="Percent 3 2 5 3 2 2" xfId="9048" xr:uid="{00000000-0005-0000-0000-0000BC4D0000}"/>
    <cellStyle name="Percent 3 2 5 3 2 2 2" xfId="15241" xr:uid="{00000000-0005-0000-0000-0000BD4D0000}"/>
    <cellStyle name="Percent 3 2 5 3 2 2 3" xfId="21393" xr:uid="{00000000-0005-0000-0000-0000BE4D0000}"/>
    <cellStyle name="Percent 3 2 5 3 2 3" xfId="12175" xr:uid="{00000000-0005-0000-0000-0000BF4D0000}"/>
    <cellStyle name="Percent 3 2 5 3 2 4" xfId="18327" xr:uid="{00000000-0005-0000-0000-0000C04D0000}"/>
    <cellStyle name="Percent 3 2 5 3 3" xfId="7513" xr:uid="{00000000-0005-0000-0000-0000C14D0000}"/>
    <cellStyle name="Percent 3 2 5 3 3 2" xfId="13707" xr:uid="{00000000-0005-0000-0000-0000C24D0000}"/>
    <cellStyle name="Percent 3 2 5 3 3 3" xfId="19859" xr:uid="{00000000-0005-0000-0000-0000C34D0000}"/>
    <cellStyle name="Percent 3 2 5 3 4" xfId="10641" xr:uid="{00000000-0005-0000-0000-0000C44D0000}"/>
    <cellStyle name="Percent 3 2 5 3 5" xfId="16793" xr:uid="{00000000-0005-0000-0000-0000C54D0000}"/>
    <cellStyle name="Percent 3 2 5 4" xfId="5189" xr:uid="{00000000-0005-0000-0000-0000C64D0000}"/>
    <cellStyle name="Percent 3 2 5 4 2" xfId="8279" xr:uid="{00000000-0005-0000-0000-0000C74D0000}"/>
    <cellStyle name="Percent 3 2 5 4 2 2" xfId="14472" xr:uid="{00000000-0005-0000-0000-0000C84D0000}"/>
    <cellStyle name="Percent 3 2 5 4 2 3" xfId="20624" xr:uid="{00000000-0005-0000-0000-0000C94D0000}"/>
    <cellStyle name="Percent 3 2 5 4 3" xfId="11406" xr:uid="{00000000-0005-0000-0000-0000CA4D0000}"/>
    <cellStyle name="Percent 3 2 5 4 4" xfId="17558" xr:uid="{00000000-0005-0000-0000-0000CB4D0000}"/>
    <cellStyle name="Percent 3 2 5 5" xfId="6744" xr:uid="{00000000-0005-0000-0000-0000CC4D0000}"/>
    <cellStyle name="Percent 3 2 5 5 2" xfId="12938" xr:uid="{00000000-0005-0000-0000-0000CD4D0000}"/>
    <cellStyle name="Percent 3 2 5 5 3" xfId="19090" xr:uid="{00000000-0005-0000-0000-0000CE4D0000}"/>
    <cellStyle name="Percent 3 2 5 6" xfId="9872" xr:uid="{00000000-0005-0000-0000-0000CF4D0000}"/>
    <cellStyle name="Percent 3 2 5 7" xfId="16024" xr:uid="{00000000-0005-0000-0000-0000D04D0000}"/>
    <cellStyle name="Percent 3 2 6" xfId="3303" xr:uid="{00000000-0005-0000-0000-0000D14D0000}"/>
    <cellStyle name="Percent 3 2 6 2" xfId="3304" xr:uid="{00000000-0005-0000-0000-0000D24D0000}"/>
    <cellStyle name="Percent 3 2 6 2 2" xfId="4340" xr:uid="{00000000-0005-0000-0000-0000D34D0000}"/>
    <cellStyle name="Percent 3 2 6 2 2 2" xfId="5965" xr:uid="{00000000-0005-0000-0000-0000D44D0000}"/>
    <cellStyle name="Percent 3 2 6 2 2 2 2" xfId="9051" xr:uid="{00000000-0005-0000-0000-0000D54D0000}"/>
    <cellStyle name="Percent 3 2 6 2 2 2 2 2" xfId="15244" xr:uid="{00000000-0005-0000-0000-0000D64D0000}"/>
    <cellStyle name="Percent 3 2 6 2 2 2 2 3" xfId="21396" xr:uid="{00000000-0005-0000-0000-0000D74D0000}"/>
    <cellStyle name="Percent 3 2 6 2 2 2 3" xfId="12178" xr:uid="{00000000-0005-0000-0000-0000D84D0000}"/>
    <cellStyle name="Percent 3 2 6 2 2 2 4" xfId="18330" xr:uid="{00000000-0005-0000-0000-0000D94D0000}"/>
    <cellStyle name="Percent 3 2 6 2 2 3" xfId="7516" xr:uid="{00000000-0005-0000-0000-0000DA4D0000}"/>
    <cellStyle name="Percent 3 2 6 2 2 3 2" xfId="13710" xr:uid="{00000000-0005-0000-0000-0000DB4D0000}"/>
    <cellStyle name="Percent 3 2 6 2 2 3 3" xfId="19862" xr:uid="{00000000-0005-0000-0000-0000DC4D0000}"/>
    <cellStyle name="Percent 3 2 6 2 2 4" xfId="10644" xr:uid="{00000000-0005-0000-0000-0000DD4D0000}"/>
    <cellStyle name="Percent 3 2 6 2 2 5" xfId="16796" xr:uid="{00000000-0005-0000-0000-0000DE4D0000}"/>
    <cellStyle name="Percent 3 2 6 2 3" xfId="5192" xr:uid="{00000000-0005-0000-0000-0000DF4D0000}"/>
    <cellStyle name="Percent 3 2 6 2 3 2" xfId="8282" xr:uid="{00000000-0005-0000-0000-0000E04D0000}"/>
    <cellStyle name="Percent 3 2 6 2 3 2 2" xfId="14475" xr:uid="{00000000-0005-0000-0000-0000E14D0000}"/>
    <cellStyle name="Percent 3 2 6 2 3 2 3" xfId="20627" xr:uid="{00000000-0005-0000-0000-0000E24D0000}"/>
    <cellStyle name="Percent 3 2 6 2 3 3" xfId="11409" xr:uid="{00000000-0005-0000-0000-0000E34D0000}"/>
    <cellStyle name="Percent 3 2 6 2 3 4" xfId="17561" xr:uid="{00000000-0005-0000-0000-0000E44D0000}"/>
    <cellStyle name="Percent 3 2 6 2 4" xfId="6747" xr:uid="{00000000-0005-0000-0000-0000E54D0000}"/>
    <cellStyle name="Percent 3 2 6 2 4 2" xfId="12941" xr:uid="{00000000-0005-0000-0000-0000E64D0000}"/>
    <cellStyle name="Percent 3 2 6 2 4 3" xfId="19093" xr:uid="{00000000-0005-0000-0000-0000E74D0000}"/>
    <cellStyle name="Percent 3 2 6 2 5" xfId="9875" xr:uid="{00000000-0005-0000-0000-0000E84D0000}"/>
    <cellStyle name="Percent 3 2 6 2 6" xfId="16027" xr:uid="{00000000-0005-0000-0000-0000E94D0000}"/>
    <cellStyle name="Percent 3 2 6 3" xfId="4339" xr:uid="{00000000-0005-0000-0000-0000EA4D0000}"/>
    <cellStyle name="Percent 3 2 6 3 2" xfId="5964" xr:uid="{00000000-0005-0000-0000-0000EB4D0000}"/>
    <cellStyle name="Percent 3 2 6 3 2 2" xfId="9050" xr:uid="{00000000-0005-0000-0000-0000EC4D0000}"/>
    <cellStyle name="Percent 3 2 6 3 2 2 2" xfId="15243" xr:uid="{00000000-0005-0000-0000-0000ED4D0000}"/>
    <cellStyle name="Percent 3 2 6 3 2 2 3" xfId="21395" xr:uid="{00000000-0005-0000-0000-0000EE4D0000}"/>
    <cellStyle name="Percent 3 2 6 3 2 3" xfId="12177" xr:uid="{00000000-0005-0000-0000-0000EF4D0000}"/>
    <cellStyle name="Percent 3 2 6 3 2 4" xfId="18329" xr:uid="{00000000-0005-0000-0000-0000F04D0000}"/>
    <cellStyle name="Percent 3 2 6 3 3" xfId="7515" xr:uid="{00000000-0005-0000-0000-0000F14D0000}"/>
    <cellStyle name="Percent 3 2 6 3 3 2" xfId="13709" xr:uid="{00000000-0005-0000-0000-0000F24D0000}"/>
    <cellStyle name="Percent 3 2 6 3 3 3" xfId="19861" xr:uid="{00000000-0005-0000-0000-0000F34D0000}"/>
    <cellStyle name="Percent 3 2 6 3 4" xfId="10643" xr:uid="{00000000-0005-0000-0000-0000F44D0000}"/>
    <cellStyle name="Percent 3 2 6 3 5" xfId="16795" xr:uid="{00000000-0005-0000-0000-0000F54D0000}"/>
    <cellStyle name="Percent 3 2 6 4" xfId="5191" xr:uid="{00000000-0005-0000-0000-0000F64D0000}"/>
    <cellStyle name="Percent 3 2 6 4 2" xfId="8281" xr:uid="{00000000-0005-0000-0000-0000F74D0000}"/>
    <cellStyle name="Percent 3 2 6 4 2 2" xfId="14474" xr:uid="{00000000-0005-0000-0000-0000F84D0000}"/>
    <cellStyle name="Percent 3 2 6 4 2 3" xfId="20626" xr:uid="{00000000-0005-0000-0000-0000F94D0000}"/>
    <cellStyle name="Percent 3 2 6 4 3" xfId="11408" xr:uid="{00000000-0005-0000-0000-0000FA4D0000}"/>
    <cellStyle name="Percent 3 2 6 4 4" xfId="17560" xr:uid="{00000000-0005-0000-0000-0000FB4D0000}"/>
    <cellStyle name="Percent 3 2 6 5" xfId="6746" xr:uid="{00000000-0005-0000-0000-0000FC4D0000}"/>
    <cellStyle name="Percent 3 2 6 5 2" xfId="12940" xr:uid="{00000000-0005-0000-0000-0000FD4D0000}"/>
    <cellStyle name="Percent 3 2 6 5 3" xfId="19092" xr:uid="{00000000-0005-0000-0000-0000FE4D0000}"/>
    <cellStyle name="Percent 3 2 6 6" xfId="9874" xr:uid="{00000000-0005-0000-0000-0000FF4D0000}"/>
    <cellStyle name="Percent 3 2 6 7" xfId="16026" xr:uid="{00000000-0005-0000-0000-0000004E0000}"/>
    <cellStyle name="Percent 3 2 7" xfId="3305" xr:uid="{00000000-0005-0000-0000-0000014E0000}"/>
    <cellStyle name="Percent 3 2 7 2" xfId="4341" xr:uid="{00000000-0005-0000-0000-0000024E0000}"/>
    <cellStyle name="Percent 3 2 7 2 2" xfId="5966" xr:uid="{00000000-0005-0000-0000-0000034E0000}"/>
    <cellStyle name="Percent 3 2 7 2 2 2" xfId="9052" xr:uid="{00000000-0005-0000-0000-0000044E0000}"/>
    <cellStyle name="Percent 3 2 7 2 2 2 2" xfId="15245" xr:uid="{00000000-0005-0000-0000-0000054E0000}"/>
    <cellStyle name="Percent 3 2 7 2 2 2 3" xfId="21397" xr:uid="{00000000-0005-0000-0000-0000064E0000}"/>
    <cellStyle name="Percent 3 2 7 2 2 3" xfId="12179" xr:uid="{00000000-0005-0000-0000-0000074E0000}"/>
    <cellStyle name="Percent 3 2 7 2 2 4" xfId="18331" xr:uid="{00000000-0005-0000-0000-0000084E0000}"/>
    <cellStyle name="Percent 3 2 7 2 3" xfId="7517" xr:uid="{00000000-0005-0000-0000-0000094E0000}"/>
    <cellStyle name="Percent 3 2 7 2 3 2" xfId="13711" xr:uid="{00000000-0005-0000-0000-00000A4E0000}"/>
    <cellStyle name="Percent 3 2 7 2 3 3" xfId="19863" xr:uid="{00000000-0005-0000-0000-00000B4E0000}"/>
    <cellStyle name="Percent 3 2 7 2 4" xfId="10645" xr:uid="{00000000-0005-0000-0000-00000C4E0000}"/>
    <cellStyle name="Percent 3 2 7 2 5" xfId="16797" xr:uid="{00000000-0005-0000-0000-00000D4E0000}"/>
    <cellStyle name="Percent 3 2 7 3" xfId="5193" xr:uid="{00000000-0005-0000-0000-00000E4E0000}"/>
    <cellStyle name="Percent 3 2 7 3 2" xfId="8283" xr:uid="{00000000-0005-0000-0000-00000F4E0000}"/>
    <cellStyle name="Percent 3 2 7 3 2 2" xfId="14476" xr:uid="{00000000-0005-0000-0000-0000104E0000}"/>
    <cellStyle name="Percent 3 2 7 3 2 3" xfId="20628" xr:uid="{00000000-0005-0000-0000-0000114E0000}"/>
    <cellStyle name="Percent 3 2 7 3 3" xfId="11410" xr:uid="{00000000-0005-0000-0000-0000124E0000}"/>
    <cellStyle name="Percent 3 2 7 3 4" xfId="17562" xr:uid="{00000000-0005-0000-0000-0000134E0000}"/>
    <cellStyle name="Percent 3 2 7 4" xfId="6748" xr:uid="{00000000-0005-0000-0000-0000144E0000}"/>
    <cellStyle name="Percent 3 2 7 4 2" xfId="12942" xr:uid="{00000000-0005-0000-0000-0000154E0000}"/>
    <cellStyle name="Percent 3 2 7 4 3" xfId="19094" xr:uid="{00000000-0005-0000-0000-0000164E0000}"/>
    <cellStyle name="Percent 3 2 7 5" xfId="9876" xr:uid="{00000000-0005-0000-0000-0000174E0000}"/>
    <cellStyle name="Percent 3 2 7 6" xfId="16028" xr:uid="{00000000-0005-0000-0000-0000184E0000}"/>
    <cellStyle name="Percent 3 2 8" xfId="3306" xr:uid="{00000000-0005-0000-0000-0000194E0000}"/>
    <cellStyle name="Percent 3 2 8 2" xfId="4342" xr:uid="{00000000-0005-0000-0000-00001A4E0000}"/>
    <cellStyle name="Percent 3 2 8 2 2" xfId="5967" xr:uid="{00000000-0005-0000-0000-00001B4E0000}"/>
    <cellStyle name="Percent 3 2 8 2 2 2" xfId="9053" xr:uid="{00000000-0005-0000-0000-00001C4E0000}"/>
    <cellStyle name="Percent 3 2 8 2 2 2 2" xfId="15246" xr:uid="{00000000-0005-0000-0000-00001D4E0000}"/>
    <cellStyle name="Percent 3 2 8 2 2 2 3" xfId="21398" xr:uid="{00000000-0005-0000-0000-00001E4E0000}"/>
    <cellStyle name="Percent 3 2 8 2 2 3" xfId="12180" xr:uid="{00000000-0005-0000-0000-00001F4E0000}"/>
    <cellStyle name="Percent 3 2 8 2 2 4" xfId="18332" xr:uid="{00000000-0005-0000-0000-0000204E0000}"/>
    <cellStyle name="Percent 3 2 8 2 3" xfId="7518" xr:uid="{00000000-0005-0000-0000-0000214E0000}"/>
    <cellStyle name="Percent 3 2 8 2 3 2" xfId="13712" xr:uid="{00000000-0005-0000-0000-0000224E0000}"/>
    <cellStyle name="Percent 3 2 8 2 3 3" xfId="19864" xr:uid="{00000000-0005-0000-0000-0000234E0000}"/>
    <cellStyle name="Percent 3 2 8 2 4" xfId="10646" xr:uid="{00000000-0005-0000-0000-0000244E0000}"/>
    <cellStyle name="Percent 3 2 8 2 5" xfId="16798" xr:uid="{00000000-0005-0000-0000-0000254E0000}"/>
    <cellStyle name="Percent 3 2 8 3" xfId="5194" xr:uid="{00000000-0005-0000-0000-0000264E0000}"/>
    <cellStyle name="Percent 3 2 8 3 2" xfId="8284" xr:uid="{00000000-0005-0000-0000-0000274E0000}"/>
    <cellStyle name="Percent 3 2 8 3 2 2" xfId="14477" xr:uid="{00000000-0005-0000-0000-0000284E0000}"/>
    <cellStyle name="Percent 3 2 8 3 2 3" xfId="20629" xr:uid="{00000000-0005-0000-0000-0000294E0000}"/>
    <cellStyle name="Percent 3 2 8 3 3" xfId="11411" xr:uid="{00000000-0005-0000-0000-00002A4E0000}"/>
    <cellStyle name="Percent 3 2 8 3 4" xfId="17563" xr:uid="{00000000-0005-0000-0000-00002B4E0000}"/>
    <cellStyle name="Percent 3 2 8 4" xfId="6749" xr:uid="{00000000-0005-0000-0000-00002C4E0000}"/>
    <cellStyle name="Percent 3 2 8 4 2" xfId="12943" xr:uid="{00000000-0005-0000-0000-00002D4E0000}"/>
    <cellStyle name="Percent 3 2 8 4 3" xfId="19095" xr:uid="{00000000-0005-0000-0000-00002E4E0000}"/>
    <cellStyle name="Percent 3 2 8 5" xfId="9877" xr:uid="{00000000-0005-0000-0000-00002F4E0000}"/>
    <cellStyle name="Percent 3 2 8 6" xfId="16029" xr:uid="{00000000-0005-0000-0000-0000304E0000}"/>
    <cellStyle name="Percent 3 2 9" xfId="3307" xr:uid="{00000000-0005-0000-0000-0000314E0000}"/>
    <cellStyle name="Percent 3 2 9 2" xfId="4343" xr:uid="{00000000-0005-0000-0000-0000324E0000}"/>
    <cellStyle name="Percent 3 2 9 2 2" xfId="5968" xr:uid="{00000000-0005-0000-0000-0000334E0000}"/>
    <cellStyle name="Percent 3 2 9 2 2 2" xfId="9054" xr:uid="{00000000-0005-0000-0000-0000344E0000}"/>
    <cellStyle name="Percent 3 2 9 2 2 2 2" xfId="15247" xr:uid="{00000000-0005-0000-0000-0000354E0000}"/>
    <cellStyle name="Percent 3 2 9 2 2 2 3" xfId="21399" xr:uid="{00000000-0005-0000-0000-0000364E0000}"/>
    <cellStyle name="Percent 3 2 9 2 2 3" xfId="12181" xr:uid="{00000000-0005-0000-0000-0000374E0000}"/>
    <cellStyle name="Percent 3 2 9 2 2 4" xfId="18333" xr:uid="{00000000-0005-0000-0000-0000384E0000}"/>
    <cellStyle name="Percent 3 2 9 2 3" xfId="7519" xr:uid="{00000000-0005-0000-0000-0000394E0000}"/>
    <cellStyle name="Percent 3 2 9 2 3 2" xfId="13713" xr:uid="{00000000-0005-0000-0000-00003A4E0000}"/>
    <cellStyle name="Percent 3 2 9 2 3 3" xfId="19865" xr:uid="{00000000-0005-0000-0000-00003B4E0000}"/>
    <cellStyle name="Percent 3 2 9 2 4" xfId="10647" xr:uid="{00000000-0005-0000-0000-00003C4E0000}"/>
    <cellStyle name="Percent 3 2 9 2 5" xfId="16799" xr:uid="{00000000-0005-0000-0000-00003D4E0000}"/>
    <cellStyle name="Percent 3 2 9 3" xfId="5195" xr:uid="{00000000-0005-0000-0000-00003E4E0000}"/>
    <cellStyle name="Percent 3 2 9 3 2" xfId="8285" xr:uid="{00000000-0005-0000-0000-00003F4E0000}"/>
    <cellStyle name="Percent 3 2 9 3 2 2" xfId="14478" xr:uid="{00000000-0005-0000-0000-0000404E0000}"/>
    <cellStyle name="Percent 3 2 9 3 2 3" xfId="20630" xr:uid="{00000000-0005-0000-0000-0000414E0000}"/>
    <cellStyle name="Percent 3 2 9 3 3" xfId="11412" xr:uid="{00000000-0005-0000-0000-0000424E0000}"/>
    <cellStyle name="Percent 3 2 9 3 4" xfId="17564" xr:uid="{00000000-0005-0000-0000-0000434E0000}"/>
    <cellStyle name="Percent 3 2 9 4" xfId="6750" xr:uid="{00000000-0005-0000-0000-0000444E0000}"/>
    <cellStyle name="Percent 3 2 9 4 2" xfId="12944" xr:uid="{00000000-0005-0000-0000-0000454E0000}"/>
    <cellStyle name="Percent 3 2 9 4 3" xfId="19096" xr:uid="{00000000-0005-0000-0000-0000464E0000}"/>
    <cellStyle name="Percent 3 2 9 5" xfId="9878" xr:uid="{00000000-0005-0000-0000-0000474E0000}"/>
    <cellStyle name="Percent 3 2 9 6" xfId="16030" xr:uid="{00000000-0005-0000-0000-0000484E0000}"/>
    <cellStyle name="Percent 3 20" xfId="3308" xr:uid="{00000000-0005-0000-0000-0000494E0000}"/>
    <cellStyle name="Percent 3 20 2" xfId="4344" xr:uid="{00000000-0005-0000-0000-00004A4E0000}"/>
    <cellStyle name="Percent 3 20 2 2" xfId="5969" xr:uid="{00000000-0005-0000-0000-00004B4E0000}"/>
    <cellStyle name="Percent 3 20 2 2 2" xfId="9055" xr:uid="{00000000-0005-0000-0000-00004C4E0000}"/>
    <cellStyle name="Percent 3 20 2 2 2 2" xfId="15248" xr:uid="{00000000-0005-0000-0000-00004D4E0000}"/>
    <cellStyle name="Percent 3 20 2 2 2 3" xfId="21400" xr:uid="{00000000-0005-0000-0000-00004E4E0000}"/>
    <cellStyle name="Percent 3 20 2 2 3" xfId="12182" xr:uid="{00000000-0005-0000-0000-00004F4E0000}"/>
    <cellStyle name="Percent 3 20 2 2 4" xfId="18334" xr:uid="{00000000-0005-0000-0000-0000504E0000}"/>
    <cellStyle name="Percent 3 20 2 3" xfId="7520" xr:uid="{00000000-0005-0000-0000-0000514E0000}"/>
    <cellStyle name="Percent 3 20 2 3 2" xfId="13714" xr:uid="{00000000-0005-0000-0000-0000524E0000}"/>
    <cellStyle name="Percent 3 20 2 3 3" xfId="19866" xr:uid="{00000000-0005-0000-0000-0000534E0000}"/>
    <cellStyle name="Percent 3 20 2 4" xfId="10648" xr:uid="{00000000-0005-0000-0000-0000544E0000}"/>
    <cellStyle name="Percent 3 20 2 5" xfId="16800" xr:uid="{00000000-0005-0000-0000-0000554E0000}"/>
    <cellStyle name="Percent 3 20 3" xfId="5196" xr:uid="{00000000-0005-0000-0000-0000564E0000}"/>
    <cellStyle name="Percent 3 20 3 2" xfId="8286" xr:uid="{00000000-0005-0000-0000-0000574E0000}"/>
    <cellStyle name="Percent 3 20 3 2 2" xfId="14479" xr:uid="{00000000-0005-0000-0000-0000584E0000}"/>
    <cellStyle name="Percent 3 20 3 2 3" xfId="20631" xr:uid="{00000000-0005-0000-0000-0000594E0000}"/>
    <cellStyle name="Percent 3 20 3 3" xfId="11413" xr:uid="{00000000-0005-0000-0000-00005A4E0000}"/>
    <cellStyle name="Percent 3 20 3 4" xfId="17565" xr:uid="{00000000-0005-0000-0000-00005B4E0000}"/>
    <cellStyle name="Percent 3 20 4" xfId="6751" xr:uid="{00000000-0005-0000-0000-00005C4E0000}"/>
    <cellStyle name="Percent 3 20 4 2" xfId="12945" xr:uid="{00000000-0005-0000-0000-00005D4E0000}"/>
    <cellStyle name="Percent 3 20 4 3" xfId="19097" xr:uid="{00000000-0005-0000-0000-00005E4E0000}"/>
    <cellStyle name="Percent 3 20 5" xfId="9879" xr:uid="{00000000-0005-0000-0000-00005F4E0000}"/>
    <cellStyle name="Percent 3 20 6" xfId="16031" xr:uid="{00000000-0005-0000-0000-0000604E0000}"/>
    <cellStyle name="Percent 3 21" xfId="3309" xr:uid="{00000000-0005-0000-0000-0000614E0000}"/>
    <cellStyle name="Percent 3 21 2" xfId="4345" xr:uid="{00000000-0005-0000-0000-0000624E0000}"/>
    <cellStyle name="Percent 3 21 2 2" xfId="5970" xr:uid="{00000000-0005-0000-0000-0000634E0000}"/>
    <cellStyle name="Percent 3 21 2 2 2" xfId="9056" xr:uid="{00000000-0005-0000-0000-0000644E0000}"/>
    <cellStyle name="Percent 3 21 2 2 2 2" xfId="15249" xr:uid="{00000000-0005-0000-0000-0000654E0000}"/>
    <cellStyle name="Percent 3 21 2 2 2 3" xfId="21401" xr:uid="{00000000-0005-0000-0000-0000664E0000}"/>
    <cellStyle name="Percent 3 21 2 2 3" xfId="12183" xr:uid="{00000000-0005-0000-0000-0000674E0000}"/>
    <cellStyle name="Percent 3 21 2 2 4" xfId="18335" xr:uid="{00000000-0005-0000-0000-0000684E0000}"/>
    <cellStyle name="Percent 3 21 2 3" xfId="7521" xr:uid="{00000000-0005-0000-0000-0000694E0000}"/>
    <cellStyle name="Percent 3 21 2 3 2" xfId="13715" xr:uid="{00000000-0005-0000-0000-00006A4E0000}"/>
    <cellStyle name="Percent 3 21 2 3 3" xfId="19867" xr:uid="{00000000-0005-0000-0000-00006B4E0000}"/>
    <cellStyle name="Percent 3 21 2 4" xfId="10649" xr:uid="{00000000-0005-0000-0000-00006C4E0000}"/>
    <cellStyle name="Percent 3 21 2 5" xfId="16801" xr:uid="{00000000-0005-0000-0000-00006D4E0000}"/>
    <cellStyle name="Percent 3 21 3" xfId="5197" xr:uid="{00000000-0005-0000-0000-00006E4E0000}"/>
    <cellStyle name="Percent 3 21 3 2" xfId="8287" xr:uid="{00000000-0005-0000-0000-00006F4E0000}"/>
    <cellStyle name="Percent 3 21 3 2 2" xfId="14480" xr:uid="{00000000-0005-0000-0000-0000704E0000}"/>
    <cellStyle name="Percent 3 21 3 2 3" xfId="20632" xr:uid="{00000000-0005-0000-0000-0000714E0000}"/>
    <cellStyle name="Percent 3 21 3 3" xfId="11414" xr:uid="{00000000-0005-0000-0000-0000724E0000}"/>
    <cellStyle name="Percent 3 21 3 4" xfId="17566" xr:uid="{00000000-0005-0000-0000-0000734E0000}"/>
    <cellStyle name="Percent 3 21 4" xfId="6752" xr:uid="{00000000-0005-0000-0000-0000744E0000}"/>
    <cellStyle name="Percent 3 21 4 2" xfId="12946" xr:uid="{00000000-0005-0000-0000-0000754E0000}"/>
    <cellStyle name="Percent 3 21 4 3" xfId="19098" xr:uid="{00000000-0005-0000-0000-0000764E0000}"/>
    <cellStyle name="Percent 3 21 5" xfId="9880" xr:uid="{00000000-0005-0000-0000-0000774E0000}"/>
    <cellStyle name="Percent 3 21 6" xfId="16032" xr:uid="{00000000-0005-0000-0000-0000784E0000}"/>
    <cellStyle name="Percent 3 22" xfId="9149" xr:uid="{00000000-0005-0000-0000-0000794E0000}"/>
    <cellStyle name="Percent 3 23" xfId="160" xr:uid="{00000000-0005-0000-0000-00007A4E0000}"/>
    <cellStyle name="Percent 3 24" xfId="21794" xr:uid="{00000000-0005-0000-0000-00007B4E0000}"/>
    <cellStyle name="Percent 3 25" xfId="21795" xr:uid="{00000000-0005-0000-0000-00007C4E0000}"/>
    <cellStyle name="Percent 3 26" xfId="21796" xr:uid="{00000000-0005-0000-0000-00007D4E0000}"/>
    <cellStyle name="Percent 3 27" xfId="21797" xr:uid="{00000000-0005-0000-0000-00007E4E0000}"/>
    <cellStyle name="Percent 3 28" xfId="21798" xr:uid="{00000000-0005-0000-0000-00007F4E0000}"/>
    <cellStyle name="Percent 3 29" xfId="21799" xr:uid="{00000000-0005-0000-0000-0000804E0000}"/>
    <cellStyle name="Percent 3 3" xfId="32" xr:uid="{00000000-0005-0000-0000-0000814E0000}"/>
    <cellStyle name="Percent 3 3 2" xfId="3311" xr:uid="{00000000-0005-0000-0000-0000824E0000}"/>
    <cellStyle name="Percent 3 3 2 2" xfId="4346" xr:uid="{00000000-0005-0000-0000-0000834E0000}"/>
    <cellStyle name="Percent 3 3 2 2 2" xfId="5971" xr:uid="{00000000-0005-0000-0000-0000844E0000}"/>
    <cellStyle name="Percent 3 3 2 2 2 2" xfId="9057" xr:uid="{00000000-0005-0000-0000-0000854E0000}"/>
    <cellStyle name="Percent 3 3 2 2 2 2 2" xfId="15250" xr:uid="{00000000-0005-0000-0000-0000864E0000}"/>
    <cellStyle name="Percent 3 3 2 2 2 2 3" xfId="21402" xr:uid="{00000000-0005-0000-0000-0000874E0000}"/>
    <cellStyle name="Percent 3 3 2 2 2 3" xfId="12184" xr:uid="{00000000-0005-0000-0000-0000884E0000}"/>
    <cellStyle name="Percent 3 3 2 2 2 4" xfId="18336" xr:uid="{00000000-0005-0000-0000-0000894E0000}"/>
    <cellStyle name="Percent 3 3 2 2 3" xfId="7522" xr:uid="{00000000-0005-0000-0000-00008A4E0000}"/>
    <cellStyle name="Percent 3 3 2 2 3 2" xfId="13716" xr:uid="{00000000-0005-0000-0000-00008B4E0000}"/>
    <cellStyle name="Percent 3 3 2 2 3 3" xfId="19868" xr:uid="{00000000-0005-0000-0000-00008C4E0000}"/>
    <cellStyle name="Percent 3 3 2 2 4" xfId="10650" xr:uid="{00000000-0005-0000-0000-00008D4E0000}"/>
    <cellStyle name="Percent 3 3 2 2 5" xfId="16802" xr:uid="{00000000-0005-0000-0000-00008E4E0000}"/>
    <cellStyle name="Percent 3 3 2 3" xfId="5198" xr:uid="{00000000-0005-0000-0000-00008F4E0000}"/>
    <cellStyle name="Percent 3 3 2 3 2" xfId="8288" xr:uid="{00000000-0005-0000-0000-0000904E0000}"/>
    <cellStyle name="Percent 3 3 2 3 2 2" xfId="14481" xr:uid="{00000000-0005-0000-0000-0000914E0000}"/>
    <cellStyle name="Percent 3 3 2 3 2 3" xfId="20633" xr:uid="{00000000-0005-0000-0000-0000924E0000}"/>
    <cellStyle name="Percent 3 3 2 3 3" xfId="11415" xr:uid="{00000000-0005-0000-0000-0000934E0000}"/>
    <cellStyle name="Percent 3 3 2 3 4" xfId="17567" xr:uid="{00000000-0005-0000-0000-0000944E0000}"/>
    <cellStyle name="Percent 3 3 2 4" xfId="6753" xr:uid="{00000000-0005-0000-0000-0000954E0000}"/>
    <cellStyle name="Percent 3 3 2 4 2" xfId="12947" xr:uid="{00000000-0005-0000-0000-0000964E0000}"/>
    <cellStyle name="Percent 3 3 2 4 3" xfId="19099" xr:uid="{00000000-0005-0000-0000-0000974E0000}"/>
    <cellStyle name="Percent 3 3 2 5" xfId="9881" xr:uid="{00000000-0005-0000-0000-0000984E0000}"/>
    <cellStyle name="Percent 3 3 2 6" xfId="16033" xr:uid="{00000000-0005-0000-0000-0000994E0000}"/>
    <cellStyle name="Percent 3 3 3" xfId="3312" xr:uid="{00000000-0005-0000-0000-00009A4E0000}"/>
    <cellStyle name="Percent 3 3 3 2" xfId="4347" xr:uid="{00000000-0005-0000-0000-00009B4E0000}"/>
    <cellStyle name="Percent 3 3 3 2 2" xfId="5972" xr:uid="{00000000-0005-0000-0000-00009C4E0000}"/>
    <cellStyle name="Percent 3 3 3 2 2 2" xfId="9058" xr:uid="{00000000-0005-0000-0000-00009D4E0000}"/>
    <cellStyle name="Percent 3 3 3 2 2 2 2" xfId="15251" xr:uid="{00000000-0005-0000-0000-00009E4E0000}"/>
    <cellStyle name="Percent 3 3 3 2 2 2 3" xfId="21403" xr:uid="{00000000-0005-0000-0000-00009F4E0000}"/>
    <cellStyle name="Percent 3 3 3 2 2 3" xfId="12185" xr:uid="{00000000-0005-0000-0000-0000A04E0000}"/>
    <cellStyle name="Percent 3 3 3 2 2 4" xfId="18337" xr:uid="{00000000-0005-0000-0000-0000A14E0000}"/>
    <cellStyle name="Percent 3 3 3 2 3" xfId="7523" xr:uid="{00000000-0005-0000-0000-0000A24E0000}"/>
    <cellStyle name="Percent 3 3 3 2 3 2" xfId="13717" xr:uid="{00000000-0005-0000-0000-0000A34E0000}"/>
    <cellStyle name="Percent 3 3 3 2 3 3" xfId="19869" xr:uid="{00000000-0005-0000-0000-0000A44E0000}"/>
    <cellStyle name="Percent 3 3 3 2 4" xfId="10651" xr:uid="{00000000-0005-0000-0000-0000A54E0000}"/>
    <cellStyle name="Percent 3 3 3 2 5" xfId="16803" xr:uid="{00000000-0005-0000-0000-0000A64E0000}"/>
    <cellStyle name="Percent 3 3 3 3" xfId="5199" xr:uid="{00000000-0005-0000-0000-0000A74E0000}"/>
    <cellStyle name="Percent 3 3 3 3 2" xfId="8289" xr:uid="{00000000-0005-0000-0000-0000A84E0000}"/>
    <cellStyle name="Percent 3 3 3 3 2 2" xfId="14482" xr:uid="{00000000-0005-0000-0000-0000A94E0000}"/>
    <cellStyle name="Percent 3 3 3 3 2 3" xfId="20634" xr:uid="{00000000-0005-0000-0000-0000AA4E0000}"/>
    <cellStyle name="Percent 3 3 3 3 3" xfId="11416" xr:uid="{00000000-0005-0000-0000-0000AB4E0000}"/>
    <cellStyle name="Percent 3 3 3 3 4" xfId="17568" xr:uid="{00000000-0005-0000-0000-0000AC4E0000}"/>
    <cellStyle name="Percent 3 3 3 4" xfId="6754" xr:uid="{00000000-0005-0000-0000-0000AD4E0000}"/>
    <cellStyle name="Percent 3 3 3 4 2" xfId="12948" xr:uid="{00000000-0005-0000-0000-0000AE4E0000}"/>
    <cellStyle name="Percent 3 3 3 4 3" xfId="19100" xr:uid="{00000000-0005-0000-0000-0000AF4E0000}"/>
    <cellStyle name="Percent 3 3 3 5" xfId="9882" xr:uid="{00000000-0005-0000-0000-0000B04E0000}"/>
    <cellStyle name="Percent 3 3 3 6" xfId="16034" xr:uid="{00000000-0005-0000-0000-0000B14E0000}"/>
    <cellStyle name="Percent 3 3 4" xfId="3313" xr:uid="{00000000-0005-0000-0000-0000B24E0000}"/>
    <cellStyle name="Percent 3 3 4 2" xfId="4348" xr:uid="{00000000-0005-0000-0000-0000B34E0000}"/>
    <cellStyle name="Percent 3 3 4 2 2" xfId="5973" xr:uid="{00000000-0005-0000-0000-0000B44E0000}"/>
    <cellStyle name="Percent 3 3 4 2 2 2" xfId="9059" xr:uid="{00000000-0005-0000-0000-0000B54E0000}"/>
    <cellStyle name="Percent 3 3 4 2 2 2 2" xfId="15252" xr:uid="{00000000-0005-0000-0000-0000B64E0000}"/>
    <cellStyle name="Percent 3 3 4 2 2 2 3" xfId="21404" xr:uid="{00000000-0005-0000-0000-0000B74E0000}"/>
    <cellStyle name="Percent 3 3 4 2 2 3" xfId="12186" xr:uid="{00000000-0005-0000-0000-0000B84E0000}"/>
    <cellStyle name="Percent 3 3 4 2 2 4" xfId="18338" xr:uid="{00000000-0005-0000-0000-0000B94E0000}"/>
    <cellStyle name="Percent 3 3 4 2 3" xfId="7524" xr:uid="{00000000-0005-0000-0000-0000BA4E0000}"/>
    <cellStyle name="Percent 3 3 4 2 3 2" xfId="13718" xr:uid="{00000000-0005-0000-0000-0000BB4E0000}"/>
    <cellStyle name="Percent 3 3 4 2 3 3" xfId="19870" xr:uid="{00000000-0005-0000-0000-0000BC4E0000}"/>
    <cellStyle name="Percent 3 3 4 2 4" xfId="10652" xr:uid="{00000000-0005-0000-0000-0000BD4E0000}"/>
    <cellStyle name="Percent 3 3 4 2 5" xfId="16804" xr:uid="{00000000-0005-0000-0000-0000BE4E0000}"/>
    <cellStyle name="Percent 3 3 4 3" xfId="5200" xr:uid="{00000000-0005-0000-0000-0000BF4E0000}"/>
    <cellStyle name="Percent 3 3 4 3 2" xfId="8290" xr:uid="{00000000-0005-0000-0000-0000C04E0000}"/>
    <cellStyle name="Percent 3 3 4 3 2 2" xfId="14483" xr:uid="{00000000-0005-0000-0000-0000C14E0000}"/>
    <cellStyle name="Percent 3 3 4 3 2 3" xfId="20635" xr:uid="{00000000-0005-0000-0000-0000C24E0000}"/>
    <cellStyle name="Percent 3 3 4 3 3" xfId="11417" xr:uid="{00000000-0005-0000-0000-0000C34E0000}"/>
    <cellStyle name="Percent 3 3 4 3 4" xfId="17569" xr:uid="{00000000-0005-0000-0000-0000C44E0000}"/>
    <cellStyle name="Percent 3 3 4 4" xfId="6755" xr:uid="{00000000-0005-0000-0000-0000C54E0000}"/>
    <cellStyle name="Percent 3 3 4 4 2" xfId="12949" xr:uid="{00000000-0005-0000-0000-0000C64E0000}"/>
    <cellStyle name="Percent 3 3 4 4 3" xfId="19101" xr:uid="{00000000-0005-0000-0000-0000C74E0000}"/>
    <cellStyle name="Percent 3 3 4 5" xfId="9883" xr:uid="{00000000-0005-0000-0000-0000C84E0000}"/>
    <cellStyle name="Percent 3 3 4 6" xfId="16035" xr:uid="{00000000-0005-0000-0000-0000C94E0000}"/>
    <cellStyle name="Percent 3 3 5" xfId="3314" xr:uid="{00000000-0005-0000-0000-0000CA4E0000}"/>
    <cellStyle name="Percent 3 3 5 2" xfId="4349" xr:uid="{00000000-0005-0000-0000-0000CB4E0000}"/>
    <cellStyle name="Percent 3 3 5 2 2" xfId="5974" xr:uid="{00000000-0005-0000-0000-0000CC4E0000}"/>
    <cellStyle name="Percent 3 3 5 2 2 2" xfId="9060" xr:uid="{00000000-0005-0000-0000-0000CD4E0000}"/>
    <cellStyle name="Percent 3 3 5 2 2 2 2" xfId="15253" xr:uid="{00000000-0005-0000-0000-0000CE4E0000}"/>
    <cellStyle name="Percent 3 3 5 2 2 2 3" xfId="21405" xr:uid="{00000000-0005-0000-0000-0000CF4E0000}"/>
    <cellStyle name="Percent 3 3 5 2 2 3" xfId="12187" xr:uid="{00000000-0005-0000-0000-0000D04E0000}"/>
    <cellStyle name="Percent 3 3 5 2 2 4" xfId="18339" xr:uid="{00000000-0005-0000-0000-0000D14E0000}"/>
    <cellStyle name="Percent 3 3 5 2 3" xfId="7525" xr:uid="{00000000-0005-0000-0000-0000D24E0000}"/>
    <cellStyle name="Percent 3 3 5 2 3 2" xfId="13719" xr:uid="{00000000-0005-0000-0000-0000D34E0000}"/>
    <cellStyle name="Percent 3 3 5 2 3 3" xfId="19871" xr:uid="{00000000-0005-0000-0000-0000D44E0000}"/>
    <cellStyle name="Percent 3 3 5 2 4" xfId="10653" xr:uid="{00000000-0005-0000-0000-0000D54E0000}"/>
    <cellStyle name="Percent 3 3 5 2 5" xfId="16805" xr:uid="{00000000-0005-0000-0000-0000D64E0000}"/>
    <cellStyle name="Percent 3 3 5 3" xfId="5201" xr:uid="{00000000-0005-0000-0000-0000D74E0000}"/>
    <cellStyle name="Percent 3 3 5 3 2" xfId="8291" xr:uid="{00000000-0005-0000-0000-0000D84E0000}"/>
    <cellStyle name="Percent 3 3 5 3 2 2" xfId="14484" xr:uid="{00000000-0005-0000-0000-0000D94E0000}"/>
    <cellStyle name="Percent 3 3 5 3 2 3" xfId="20636" xr:uid="{00000000-0005-0000-0000-0000DA4E0000}"/>
    <cellStyle name="Percent 3 3 5 3 3" xfId="11418" xr:uid="{00000000-0005-0000-0000-0000DB4E0000}"/>
    <cellStyle name="Percent 3 3 5 3 4" xfId="17570" xr:uid="{00000000-0005-0000-0000-0000DC4E0000}"/>
    <cellStyle name="Percent 3 3 5 4" xfId="6756" xr:uid="{00000000-0005-0000-0000-0000DD4E0000}"/>
    <cellStyle name="Percent 3 3 5 4 2" xfId="12950" xr:uid="{00000000-0005-0000-0000-0000DE4E0000}"/>
    <cellStyle name="Percent 3 3 5 4 3" xfId="19102" xr:uid="{00000000-0005-0000-0000-0000DF4E0000}"/>
    <cellStyle name="Percent 3 3 5 5" xfId="9884" xr:uid="{00000000-0005-0000-0000-0000E04E0000}"/>
    <cellStyle name="Percent 3 3 5 6" xfId="16036" xr:uid="{00000000-0005-0000-0000-0000E14E0000}"/>
    <cellStyle name="Percent 3 3 6" xfId="9172" xr:uid="{00000000-0005-0000-0000-0000E24E0000}"/>
    <cellStyle name="Percent 3 3 7" xfId="3310" xr:uid="{00000000-0005-0000-0000-0000E34E0000}"/>
    <cellStyle name="Percent 3 30" xfId="21800" xr:uid="{00000000-0005-0000-0000-0000E44E0000}"/>
    <cellStyle name="Percent 3 4" xfId="3315" xr:uid="{00000000-0005-0000-0000-0000E54E0000}"/>
    <cellStyle name="Percent 3 4 10" xfId="16037" xr:uid="{00000000-0005-0000-0000-0000E64E0000}"/>
    <cellStyle name="Percent 3 4 2" xfId="3316" xr:uid="{00000000-0005-0000-0000-0000E74E0000}"/>
    <cellStyle name="Percent 3 4 2 2" xfId="4351" xr:uid="{00000000-0005-0000-0000-0000E84E0000}"/>
    <cellStyle name="Percent 3 4 2 2 2" xfId="5976" xr:uid="{00000000-0005-0000-0000-0000E94E0000}"/>
    <cellStyle name="Percent 3 4 2 2 2 2" xfId="9062" xr:uid="{00000000-0005-0000-0000-0000EA4E0000}"/>
    <cellStyle name="Percent 3 4 2 2 2 2 2" xfId="15255" xr:uid="{00000000-0005-0000-0000-0000EB4E0000}"/>
    <cellStyle name="Percent 3 4 2 2 2 2 3" xfId="21407" xr:uid="{00000000-0005-0000-0000-0000EC4E0000}"/>
    <cellStyle name="Percent 3 4 2 2 2 3" xfId="12189" xr:uid="{00000000-0005-0000-0000-0000ED4E0000}"/>
    <cellStyle name="Percent 3 4 2 2 2 4" xfId="18341" xr:uid="{00000000-0005-0000-0000-0000EE4E0000}"/>
    <cellStyle name="Percent 3 4 2 2 3" xfId="7527" xr:uid="{00000000-0005-0000-0000-0000EF4E0000}"/>
    <cellStyle name="Percent 3 4 2 2 3 2" xfId="13721" xr:uid="{00000000-0005-0000-0000-0000F04E0000}"/>
    <cellStyle name="Percent 3 4 2 2 3 3" xfId="19873" xr:uid="{00000000-0005-0000-0000-0000F14E0000}"/>
    <cellStyle name="Percent 3 4 2 2 4" xfId="10655" xr:uid="{00000000-0005-0000-0000-0000F24E0000}"/>
    <cellStyle name="Percent 3 4 2 2 5" xfId="16807" xr:uid="{00000000-0005-0000-0000-0000F34E0000}"/>
    <cellStyle name="Percent 3 4 2 3" xfId="5203" xr:uid="{00000000-0005-0000-0000-0000F44E0000}"/>
    <cellStyle name="Percent 3 4 2 3 2" xfId="8293" xr:uid="{00000000-0005-0000-0000-0000F54E0000}"/>
    <cellStyle name="Percent 3 4 2 3 2 2" xfId="14486" xr:uid="{00000000-0005-0000-0000-0000F64E0000}"/>
    <cellStyle name="Percent 3 4 2 3 2 3" xfId="20638" xr:uid="{00000000-0005-0000-0000-0000F74E0000}"/>
    <cellStyle name="Percent 3 4 2 3 3" xfId="11420" xr:uid="{00000000-0005-0000-0000-0000F84E0000}"/>
    <cellStyle name="Percent 3 4 2 3 4" xfId="17572" xr:uid="{00000000-0005-0000-0000-0000F94E0000}"/>
    <cellStyle name="Percent 3 4 2 4" xfId="6758" xr:uid="{00000000-0005-0000-0000-0000FA4E0000}"/>
    <cellStyle name="Percent 3 4 2 4 2" xfId="12952" xr:uid="{00000000-0005-0000-0000-0000FB4E0000}"/>
    <cellStyle name="Percent 3 4 2 4 3" xfId="19104" xr:uid="{00000000-0005-0000-0000-0000FC4E0000}"/>
    <cellStyle name="Percent 3 4 2 5" xfId="9886" xr:uid="{00000000-0005-0000-0000-0000FD4E0000}"/>
    <cellStyle name="Percent 3 4 2 6" xfId="16038" xr:uid="{00000000-0005-0000-0000-0000FE4E0000}"/>
    <cellStyle name="Percent 3 4 3" xfId="3317" xr:uid="{00000000-0005-0000-0000-0000FF4E0000}"/>
    <cellStyle name="Percent 3 4 3 2" xfId="4352" xr:uid="{00000000-0005-0000-0000-0000004F0000}"/>
    <cellStyle name="Percent 3 4 3 2 2" xfId="5977" xr:uid="{00000000-0005-0000-0000-0000014F0000}"/>
    <cellStyle name="Percent 3 4 3 2 2 2" xfId="9063" xr:uid="{00000000-0005-0000-0000-0000024F0000}"/>
    <cellStyle name="Percent 3 4 3 2 2 2 2" xfId="15256" xr:uid="{00000000-0005-0000-0000-0000034F0000}"/>
    <cellStyle name="Percent 3 4 3 2 2 2 3" xfId="21408" xr:uid="{00000000-0005-0000-0000-0000044F0000}"/>
    <cellStyle name="Percent 3 4 3 2 2 3" xfId="12190" xr:uid="{00000000-0005-0000-0000-0000054F0000}"/>
    <cellStyle name="Percent 3 4 3 2 2 4" xfId="18342" xr:uid="{00000000-0005-0000-0000-0000064F0000}"/>
    <cellStyle name="Percent 3 4 3 2 3" xfId="7528" xr:uid="{00000000-0005-0000-0000-0000074F0000}"/>
    <cellStyle name="Percent 3 4 3 2 3 2" xfId="13722" xr:uid="{00000000-0005-0000-0000-0000084F0000}"/>
    <cellStyle name="Percent 3 4 3 2 3 3" xfId="19874" xr:uid="{00000000-0005-0000-0000-0000094F0000}"/>
    <cellStyle name="Percent 3 4 3 2 4" xfId="10656" xr:uid="{00000000-0005-0000-0000-00000A4F0000}"/>
    <cellStyle name="Percent 3 4 3 2 5" xfId="16808" xr:uid="{00000000-0005-0000-0000-00000B4F0000}"/>
    <cellStyle name="Percent 3 4 3 3" xfId="5204" xr:uid="{00000000-0005-0000-0000-00000C4F0000}"/>
    <cellStyle name="Percent 3 4 3 3 2" xfId="8294" xr:uid="{00000000-0005-0000-0000-00000D4F0000}"/>
    <cellStyle name="Percent 3 4 3 3 2 2" xfId="14487" xr:uid="{00000000-0005-0000-0000-00000E4F0000}"/>
    <cellStyle name="Percent 3 4 3 3 2 3" xfId="20639" xr:uid="{00000000-0005-0000-0000-00000F4F0000}"/>
    <cellStyle name="Percent 3 4 3 3 3" xfId="11421" xr:uid="{00000000-0005-0000-0000-0000104F0000}"/>
    <cellStyle name="Percent 3 4 3 3 4" xfId="17573" xr:uid="{00000000-0005-0000-0000-0000114F0000}"/>
    <cellStyle name="Percent 3 4 3 4" xfId="6759" xr:uid="{00000000-0005-0000-0000-0000124F0000}"/>
    <cellStyle name="Percent 3 4 3 4 2" xfId="12953" xr:uid="{00000000-0005-0000-0000-0000134F0000}"/>
    <cellStyle name="Percent 3 4 3 4 3" xfId="19105" xr:uid="{00000000-0005-0000-0000-0000144F0000}"/>
    <cellStyle name="Percent 3 4 3 5" xfId="9887" xr:uid="{00000000-0005-0000-0000-0000154F0000}"/>
    <cellStyle name="Percent 3 4 3 6" xfId="16039" xr:uid="{00000000-0005-0000-0000-0000164F0000}"/>
    <cellStyle name="Percent 3 4 4" xfId="3318" xr:uid="{00000000-0005-0000-0000-0000174F0000}"/>
    <cellStyle name="Percent 3 4 4 2" xfId="4353" xr:uid="{00000000-0005-0000-0000-0000184F0000}"/>
    <cellStyle name="Percent 3 4 4 2 2" xfId="5978" xr:uid="{00000000-0005-0000-0000-0000194F0000}"/>
    <cellStyle name="Percent 3 4 4 2 2 2" xfId="9064" xr:uid="{00000000-0005-0000-0000-00001A4F0000}"/>
    <cellStyle name="Percent 3 4 4 2 2 2 2" xfId="15257" xr:uid="{00000000-0005-0000-0000-00001B4F0000}"/>
    <cellStyle name="Percent 3 4 4 2 2 2 3" xfId="21409" xr:uid="{00000000-0005-0000-0000-00001C4F0000}"/>
    <cellStyle name="Percent 3 4 4 2 2 3" xfId="12191" xr:uid="{00000000-0005-0000-0000-00001D4F0000}"/>
    <cellStyle name="Percent 3 4 4 2 2 4" xfId="18343" xr:uid="{00000000-0005-0000-0000-00001E4F0000}"/>
    <cellStyle name="Percent 3 4 4 2 3" xfId="7529" xr:uid="{00000000-0005-0000-0000-00001F4F0000}"/>
    <cellStyle name="Percent 3 4 4 2 3 2" xfId="13723" xr:uid="{00000000-0005-0000-0000-0000204F0000}"/>
    <cellStyle name="Percent 3 4 4 2 3 3" xfId="19875" xr:uid="{00000000-0005-0000-0000-0000214F0000}"/>
    <cellStyle name="Percent 3 4 4 2 4" xfId="10657" xr:uid="{00000000-0005-0000-0000-0000224F0000}"/>
    <cellStyle name="Percent 3 4 4 2 5" xfId="16809" xr:uid="{00000000-0005-0000-0000-0000234F0000}"/>
    <cellStyle name="Percent 3 4 4 3" xfId="5205" xr:uid="{00000000-0005-0000-0000-0000244F0000}"/>
    <cellStyle name="Percent 3 4 4 3 2" xfId="8295" xr:uid="{00000000-0005-0000-0000-0000254F0000}"/>
    <cellStyle name="Percent 3 4 4 3 2 2" xfId="14488" xr:uid="{00000000-0005-0000-0000-0000264F0000}"/>
    <cellStyle name="Percent 3 4 4 3 2 3" xfId="20640" xr:uid="{00000000-0005-0000-0000-0000274F0000}"/>
    <cellStyle name="Percent 3 4 4 3 3" xfId="11422" xr:uid="{00000000-0005-0000-0000-0000284F0000}"/>
    <cellStyle name="Percent 3 4 4 3 4" xfId="17574" xr:uid="{00000000-0005-0000-0000-0000294F0000}"/>
    <cellStyle name="Percent 3 4 4 4" xfId="6760" xr:uid="{00000000-0005-0000-0000-00002A4F0000}"/>
    <cellStyle name="Percent 3 4 4 4 2" xfId="12954" xr:uid="{00000000-0005-0000-0000-00002B4F0000}"/>
    <cellStyle name="Percent 3 4 4 4 3" xfId="19106" xr:uid="{00000000-0005-0000-0000-00002C4F0000}"/>
    <cellStyle name="Percent 3 4 4 5" xfId="9888" xr:uid="{00000000-0005-0000-0000-00002D4F0000}"/>
    <cellStyle name="Percent 3 4 4 6" xfId="16040" xr:uid="{00000000-0005-0000-0000-00002E4F0000}"/>
    <cellStyle name="Percent 3 4 5" xfId="3319" xr:uid="{00000000-0005-0000-0000-00002F4F0000}"/>
    <cellStyle name="Percent 3 4 5 2" xfId="4354" xr:uid="{00000000-0005-0000-0000-0000304F0000}"/>
    <cellStyle name="Percent 3 4 5 2 2" xfId="5979" xr:uid="{00000000-0005-0000-0000-0000314F0000}"/>
    <cellStyle name="Percent 3 4 5 2 2 2" xfId="9065" xr:uid="{00000000-0005-0000-0000-0000324F0000}"/>
    <cellStyle name="Percent 3 4 5 2 2 2 2" xfId="15258" xr:uid="{00000000-0005-0000-0000-0000334F0000}"/>
    <cellStyle name="Percent 3 4 5 2 2 2 3" xfId="21410" xr:uid="{00000000-0005-0000-0000-0000344F0000}"/>
    <cellStyle name="Percent 3 4 5 2 2 3" xfId="12192" xr:uid="{00000000-0005-0000-0000-0000354F0000}"/>
    <cellStyle name="Percent 3 4 5 2 2 4" xfId="18344" xr:uid="{00000000-0005-0000-0000-0000364F0000}"/>
    <cellStyle name="Percent 3 4 5 2 3" xfId="7530" xr:uid="{00000000-0005-0000-0000-0000374F0000}"/>
    <cellStyle name="Percent 3 4 5 2 3 2" xfId="13724" xr:uid="{00000000-0005-0000-0000-0000384F0000}"/>
    <cellStyle name="Percent 3 4 5 2 3 3" xfId="19876" xr:uid="{00000000-0005-0000-0000-0000394F0000}"/>
    <cellStyle name="Percent 3 4 5 2 4" xfId="10658" xr:uid="{00000000-0005-0000-0000-00003A4F0000}"/>
    <cellStyle name="Percent 3 4 5 2 5" xfId="16810" xr:uid="{00000000-0005-0000-0000-00003B4F0000}"/>
    <cellStyle name="Percent 3 4 5 3" xfId="5206" xr:uid="{00000000-0005-0000-0000-00003C4F0000}"/>
    <cellStyle name="Percent 3 4 5 3 2" xfId="8296" xr:uid="{00000000-0005-0000-0000-00003D4F0000}"/>
    <cellStyle name="Percent 3 4 5 3 2 2" xfId="14489" xr:uid="{00000000-0005-0000-0000-00003E4F0000}"/>
    <cellStyle name="Percent 3 4 5 3 2 3" xfId="20641" xr:uid="{00000000-0005-0000-0000-00003F4F0000}"/>
    <cellStyle name="Percent 3 4 5 3 3" xfId="11423" xr:uid="{00000000-0005-0000-0000-0000404F0000}"/>
    <cellStyle name="Percent 3 4 5 3 4" xfId="17575" xr:uid="{00000000-0005-0000-0000-0000414F0000}"/>
    <cellStyle name="Percent 3 4 5 4" xfId="6761" xr:uid="{00000000-0005-0000-0000-0000424F0000}"/>
    <cellStyle name="Percent 3 4 5 4 2" xfId="12955" xr:uid="{00000000-0005-0000-0000-0000434F0000}"/>
    <cellStyle name="Percent 3 4 5 4 3" xfId="19107" xr:uid="{00000000-0005-0000-0000-0000444F0000}"/>
    <cellStyle name="Percent 3 4 5 5" xfId="9889" xr:uid="{00000000-0005-0000-0000-0000454F0000}"/>
    <cellStyle name="Percent 3 4 5 6" xfId="16041" xr:uid="{00000000-0005-0000-0000-0000464F0000}"/>
    <cellStyle name="Percent 3 4 6" xfId="4350" xr:uid="{00000000-0005-0000-0000-0000474F0000}"/>
    <cellStyle name="Percent 3 4 6 2" xfId="5975" xr:uid="{00000000-0005-0000-0000-0000484F0000}"/>
    <cellStyle name="Percent 3 4 6 2 2" xfId="9061" xr:uid="{00000000-0005-0000-0000-0000494F0000}"/>
    <cellStyle name="Percent 3 4 6 2 2 2" xfId="15254" xr:uid="{00000000-0005-0000-0000-00004A4F0000}"/>
    <cellStyle name="Percent 3 4 6 2 2 3" xfId="21406" xr:uid="{00000000-0005-0000-0000-00004B4F0000}"/>
    <cellStyle name="Percent 3 4 6 2 3" xfId="12188" xr:uid="{00000000-0005-0000-0000-00004C4F0000}"/>
    <cellStyle name="Percent 3 4 6 2 4" xfId="18340" xr:uid="{00000000-0005-0000-0000-00004D4F0000}"/>
    <cellStyle name="Percent 3 4 6 3" xfId="7526" xr:uid="{00000000-0005-0000-0000-00004E4F0000}"/>
    <cellStyle name="Percent 3 4 6 3 2" xfId="13720" xr:uid="{00000000-0005-0000-0000-00004F4F0000}"/>
    <cellStyle name="Percent 3 4 6 3 3" xfId="19872" xr:uid="{00000000-0005-0000-0000-0000504F0000}"/>
    <cellStyle name="Percent 3 4 6 4" xfId="10654" xr:uid="{00000000-0005-0000-0000-0000514F0000}"/>
    <cellStyle name="Percent 3 4 6 5" xfId="16806" xr:uid="{00000000-0005-0000-0000-0000524F0000}"/>
    <cellStyle name="Percent 3 4 7" xfId="5202" xr:uid="{00000000-0005-0000-0000-0000534F0000}"/>
    <cellStyle name="Percent 3 4 7 2" xfId="8292" xr:uid="{00000000-0005-0000-0000-0000544F0000}"/>
    <cellStyle name="Percent 3 4 7 2 2" xfId="14485" xr:uid="{00000000-0005-0000-0000-0000554F0000}"/>
    <cellStyle name="Percent 3 4 7 2 3" xfId="20637" xr:uid="{00000000-0005-0000-0000-0000564F0000}"/>
    <cellStyle name="Percent 3 4 7 3" xfId="11419" xr:uid="{00000000-0005-0000-0000-0000574F0000}"/>
    <cellStyle name="Percent 3 4 7 4" xfId="17571" xr:uid="{00000000-0005-0000-0000-0000584F0000}"/>
    <cellStyle name="Percent 3 4 8" xfId="6757" xr:uid="{00000000-0005-0000-0000-0000594F0000}"/>
    <cellStyle name="Percent 3 4 8 2" xfId="12951" xr:uid="{00000000-0005-0000-0000-00005A4F0000}"/>
    <cellStyle name="Percent 3 4 8 3" xfId="19103" xr:uid="{00000000-0005-0000-0000-00005B4F0000}"/>
    <cellStyle name="Percent 3 4 9" xfId="9885" xr:uid="{00000000-0005-0000-0000-00005C4F0000}"/>
    <cellStyle name="Percent 3 5" xfId="3320" xr:uid="{00000000-0005-0000-0000-00005D4F0000}"/>
    <cellStyle name="Percent 3 5 2" xfId="3321" xr:uid="{00000000-0005-0000-0000-00005E4F0000}"/>
    <cellStyle name="Percent 3 5 2 2" xfId="4356" xr:uid="{00000000-0005-0000-0000-00005F4F0000}"/>
    <cellStyle name="Percent 3 5 2 2 2" xfId="5981" xr:uid="{00000000-0005-0000-0000-0000604F0000}"/>
    <cellStyle name="Percent 3 5 2 2 2 2" xfId="9067" xr:uid="{00000000-0005-0000-0000-0000614F0000}"/>
    <cellStyle name="Percent 3 5 2 2 2 2 2" xfId="15260" xr:uid="{00000000-0005-0000-0000-0000624F0000}"/>
    <cellStyle name="Percent 3 5 2 2 2 2 3" xfId="21412" xr:uid="{00000000-0005-0000-0000-0000634F0000}"/>
    <cellStyle name="Percent 3 5 2 2 2 3" xfId="12194" xr:uid="{00000000-0005-0000-0000-0000644F0000}"/>
    <cellStyle name="Percent 3 5 2 2 2 4" xfId="18346" xr:uid="{00000000-0005-0000-0000-0000654F0000}"/>
    <cellStyle name="Percent 3 5 2 2 3" xfId="7532" xr:uid="{00000000-0005-0000-0000-0000664F0000}"/>
    <cellStyle name="Percent 3 5 2 2 3 2" xfId="13726" xr:uid="{00000000-0005-0000-0000-0000674F0000}"/>
    <cellStyle name="Percent 3 5 2 2 3 3" xfId="19878" xr:uid="{00000000-0005-0000-0000-0000684F0000}"/>
    <cellStyle name="Percent 3 5 2 2 4" xfId="10660" xr:uid="{00000000-0005-0000-0000-0000694F0000}"/>
    <cellStyle name="Percent 3 5 2 2 5" xfId="16812" xr:uid="{00000000-0005-0000-0000-00006A4F0000}"/>
    <cellStyle name="Percent 3 5 2 3" xfId="5208" xr:uid="{00000000-0005-0000-0000-00006B4F0000}"/>
    <cellStyle name="Percent 3 5 2 3 2" xfId="8298" xr:uid="{00000000-0005-0000-0000-00006C4F0000}"/>
    <cellStyle name="Percent 3 5 2 3 2 2" xfId="14491" xr:uid="{00000000-0005-0000-0000-00006D4F0000}"/>
    <cellStyle name="Percent 3 5 2 3 2 3" xfId="20643" xr:uid="{00000000-0005-0000-0000-00006E4F0000}"/>
    <cellStyle name="Percent 3 5 2 3 3" xfId="11425" xr:uid="{00000000-0005-0000-0000-00006F4F0000}"/>
    <cellStyle name="Percent 3 5 2 3 4" xfId="17577" xr:uid="{00000000-0005-0000-0000-0000704F0000}"/>
    <cellStyle name="Percent 3 5 2 4" xfId="6763" xr:uid="{00000000-0005-0000-0000-0000714F0000}"/>
    <cellStyle name="Percent 3 5 2 4 2" xfId="12957" xr:uid="{00000000-0005-0000-0000-0000724F0000}"/>
    <cellStyle name="Percent 3 5 2 4 3" xfId="19109" xr:uid="{00000000-0005-0000-0000-0000734F0000}"/>
    <cellStyle name="Percent 3 5 2 5" xfId="9891" xr:uid="{00000000-0005-0000-0000-0000744F0000}"/>
    <cellStyle name="Percent 3 5 2 6" xfId="16043" xr:uid="{00000000-0005-0000-0000-0000754F0000}"/>
    <cellStyle name="Percent 3 5 3" xfId="4355" xr:uid="{00000000-0005-0000-0000-0000764F0000}"/>
    <cellStyle name="Percent 3 5 3 2" xfId="5980" xr:uid="{00000000-0005-0000-0000-0000774F0000}"/>
    <cellStyle name="Percent 3 5 3 2 2" xfId="9066" xr:uid="{00000000-0005-0000-0000-0000784F0000}"/>
    <cellStyle name="Percent 3 5 3 2 2 2" xfId="15259" xr:uid="{00000000-0005-0000-0000-0000794F0000}"/>
    <cellStyle name="Percent 3 5 3 2 2 3" xfId="21411" xr:uid="{00000000-0005-0000-0000-00007A4F0000}"/>
    <cellStyle name="Percent 3 5 3 2 3" xfId="12193" xr:uid="{00000000-0005-0000-0000-00007B4F0000}"/>
    <cellStyle name="Percent 3 5 3 2 4" xfId="18345" xr:uid="{00000000-0005-0000-0000-00007C4F0000}"/>
    <cellStyle name="Percent 3 5 3 3" xfId="7531" xr:uid="{00000000-0005-0000-0000-00007D4F0000}"/>
    <cellStyle name="Percent 3 5 3 3 2" xfId="13725" xr:uid="{00000000-0005-0000-0000-00007E4F0000}"/>
    <cellStyle name="Percent 3 5 3 3 3" xfId="19877" xr:uid="{00000000-0005-0000-0000-00007F4F0000}"/>
    <cellStyle name="Percent 3 5 3 4" xfId="10659" xr:uid="{00000000-0005-0000-0000-0000804F0000}"/>
    <cellStyle name="Percent 3 5 3 5" xfId="16811" xr:uid="{00000000-0005-0000-0000-0000814F0000}"/>
    <cellStyle name="Percent 3 5 4" xfId="5207" xr:uid="{00000000-0005-0000-0000-0000824F0000}"/>
    <cellStyle name="Percent 3 5 4 2" xfId="8297" xr:uid="{00000000-0005-0000-0000-0000834F0000}"/>
    <cellStyle name="Percent 3 5 4 2 2" xfId="14490" xr:uid="{00000000-0005-0000-0000-0000844F0000}"/>
    <cellStyle name="Percent 3 5 4 2 3" xfId="20642" xr:uid="{00000000-0005-0000-0000-0000854F0000}"/>
    <cellStyle name="Percent 3 5 4 3" xfId="11424" xr:uid="{00000000-0005-0000-0000-0000864F0000}"/>
    <cellStyle name="Percent 3 5 4 4" xfId="17576" xr:uid="{00000000-0005-0000-0000-0000874F0000}"/>
    <cellStyle name="Percent 3 5 5" xfId="6762" xr:uid="{00000000-0005-0000-0000-0000884F0000}"/>
    <cellStyle name="Percent 3 5 5 2" xfId="12956" xr:uid="{00000000-0005-0000-0000-0000894F0000}"/>
    <cellStyle name="Percent 3 5 5 3" xfId="19108" xr:uid="{00000000-0005-0000-0000-00008A4F0000}"/>
    <cellStyle name="Percent 3 5 6" xfId="9890" xr:uid="{00000000-0005-0000-0000-00008B4F0000}"/>
    <cellStyle name="Percent 3 5 7" xfId="16042" xr:uid="{00000000-0005-0000-0000-00008C4F0000}"/>
    <cellStyle name="Percent 3 6" xfId="3322" xr:uid="{00000000-0005-0000-0000-00008D4F0000}"/>
    <cellStyle name="Percent 3 6 2" xfId="3323" xr:uid="{00000000-0005-0000-0000-00008E4F0000}"/>
    <cellStyle name="Percent 3 6 2 2" xfId="4358" xr:uid="{00000000-0005-0000-0000-00008F4F0000}"/>
    <cellStyle name="Percent 3 6 2 2 2" xfId="5983" xr:uid="{00000000-0005-0000-0000-0000904F0000}"/>
    <cellStyle name="Percent 3 6 2 2 2 2" xfId="9069" xr:uid="{00000000-0005-0000-0000-0000914F0000}"/>
    <cellStyle name="Percent 3 6 2 2 2 2 2" xfId="15262" xr:uid="{00000000-0005-0000-0000-0000924F0000}"/>
    <cellStyle name="Percent 3 6 2 2 2 2 3" xfId="21414" xr:uid="{00000000-0005-0000-0000-0000934F0000}"/>
    <cellStyle name="Percent 3 6 2 2 2 3" xfId="12196" xr:uid="{00000000-0005-0000-0000-0000944F0000}"/>
    <cellStyle name="Percent 3 6 2 2 2 4" xfId="18348" xr:uid="{00000000-0005-0000-0000-0000954F0000}"/>
    <cellStyle name="Percent 3 6 2 2 3" xfId="7534" xr:uid="{00000000-0005-0000-0000-0000964F0000}"/>
    <cellStyle name="Percent 3 6 2 2 3 2" xfId="13728" xr:uid="{00000000-0005-0000-0000-0000974F0000}"/>
    <cellStyle name="Percent 3 6 2 2 3 3" xfId="19880" xr:uid="{00000000-0005-0000-0000-0000984F0000}"/>
    <cellStyle name="Percent 3 6 2 2 4" xfId="10662" xr:uid="{00000000-0005-0000-0000-0000994F0000}"/>
    <cellStyle name="Percent 3 6 2 2 5" xfId="16814" xr:uid="{00000000-0005-0000-0000-00009A4F0000}"/>
    <cellStyle name="Percent 3 6 2 3" xfId="5210" xr:uid="{00000000-0005-0000-0000-00009B4F0000}"/>
    <cellStyle name="Percent 3 6 2 3 2" xfId="8300" xr:uid="{00000000-0005-0000-0000-00009C4F0000}"/>
    <cellStyle name="Percent 3 6 2 3 2 2" xfId="14493" xr:uid="{00000000-0005-0000-0000-00009D4F0000}"/>
    <cellStyle name="Percent 3 6 2 3 2 3" xfId="20645" xr:uid="{00000000-0005-0000-0000-00009E4F0000}"/>
    <cellStyle name="Percent 3 6 2 3 3" xfId="11427" xr:uid="{00000000-0005-0000-0000-00009F4F0000}"/>
    <cellStyle name="Percent 3 6 2 3 4" xfId="17579" xr:uid="{00000000-0005-0000-0000-0000A04F0000}"/>
    <cellStyle name="Percent 3 6 2 4" xfId="6765" xr:uid="{00000000-0005-0000-0000-0000A14F0000}"/>
    <cellStyle name="Percent 3 6 2 4 2" xfId="12959" xr:uid="{00000000-0005-0000-0000-0000A24F0000}"/>
    <cellStyle name="Percent 3 6 2 4 3" xfId="19111" xr:uid="{00000000-0005-0000-0000-0000A34F0000}"/>
    <cellStyle name="Percent 3 6 2 5" xfId="9893" xr:uid="{00000000-0005-0000-0000-0000A44F0000}"/>
    <cellStyle name="Percent 3 6 2 6" xfId="16045" xr:uid="{00000000-0005-0000-0000-0000A54F0000}"/>
    <cellStyle name="Percent 3 6 3" xfId="4357" xr:uid="{00000000-0005-0000-0000-0000A64F0000}"/>
    <cellStyle name="Percent 3 6 3 2" xfId="5982" xr:uid="{00000000-0005-0000-0000-0000A74F0000}"/>
    <cellStyle name="Percent 3 6 3 2 2" xfId="9068" xr:uid="{00000000-0005-0000-0000-0000A84F0000}"/>
    <cellStyle name="Percent 3 6 3 2 2 2" xfId="15261" xr:uid="{00000000-0005-0000-0000-0000A94F0000}"/>
    <cellStyle name="Percent 3 6 3 2 2 3" xfId="21413" xr:uid="{00000000-0005-0000-0000-0000AA4F0000}"/>
    <cellStyle name="Percent 3 6 3 2 3" xfId="12195" xr:uid="{00000000-0005-0000-0000-0000AB4F0000}"/>
    <cellStyle name="Percent 3 6 3 2 4" xfId="18347" xr:uid="{00000000-0005-0000-0000-0000AC4F0000}"/>
    <cellStyle name="Percent 3 6 3 3" xfId="7533" xr:uid="{00000000-0005-0000-0000-0000AD4F0000}"/>
    <cellStyle name="Percent 3 6 3 3 2" xfId="13727" xr:uid="{00000000-0005-0000-0000-0000AE4F0000}"/>
    <cellStyle name="Percent 3 6 3 3 3" xfId="19879" xr:uid="{00000000-0005-0000-0000-0000AF4F0000}"/>
    <cellStyle name="Percent 3 6 3 4" xfId="10661" xr:uid="{00000000-0005-0000-0000-0000B04F0000}"/>
    <cellStyle name="Percent 3 6 3 5" xfId="16813" xr:uid="{00000000-0005-0000-0000-0000B14F0000}"/>
    <cellStyle name="Percent 3 6 4" xfId="5209" xr:uid="{00000000-0005-0000-0000-0000B24F0000}"/>
    <cellStyle name="Percent 3 6 4 2" xfId="8299" xr:uid="{00000000-0005-0000-0000-0000B34F0000}"/>
    <cellStyle name="Percent 3 6 4 2 2" xfId="14492" xr:uid="{00000000-0005-0000-0000-0000B44F0000}"/>
    <cellStyle name="Percent 3 6 4 2 3" xfId="20644" xr:uid="{00000000-0005-0000-0000-0000B54F0000}"/>
    <cellStyle name="Percent 3 6 4 3" xfId="11426" xr:uid="{00000000-0005-0000-0000-0000B64F0000}"/>
    <cellStyle name="Percent 3 6 4 4" xfId="17578" xr:uid="{00000000-0005-0000-0000-0000B74F0000}"/>
    <cellStyle name="Percent 3 6 5" xfId="6764" xr:uid="{00000000-0005-0000-0000-0000B84F0000}"/>
    <cellStyle name="Percent 3 6 5 2" xfId="12958" xr:uid="{00000000-0005-0000-0000-0000B94F0000}"/>
    <cellStyle name="Percent 3 6 5 3" xfId="19110" xr:uid="{00000000-0005-0000-0000-0000BA4F0000}"/>
    <cellStyle name="Percent 3 6 6" xfId="9892" xr:uid="{00000000-0005-0000-0000-0000BB4F0000}"/>
    <cellStyle name="Percent 3 6 7" xfId="16044" xr:uid="{00000000-0005-0000-0000-0000BC4F0000}"/>
    <cellStyle name="Percent 3 7" xfId="3324" xr:uid="{00000000-0005-0000-0000-0000BD4F0000}"/>
    <cellStyle name="Percent 3 7 2" xfId="3325" xr:uid="{00000000-0005-0000-0000-0000BE4F0000}"/>
    <cellStyle name="Percent 3 7 2 2" xfId="4360" xr:uid="{00000000-0005-0000-0000-0000BF4F0000}"/>
    <cellStyle name="Percent 3 7 2 2 2" xfId="5985" xr:uid="{00000000-0005-0000-0000-0000C04F0000}"/>
    <cellStyle name="Percent 3 7 2 2 2 2" xfId="9071" xr:uid="{00000000-0005-0000-0000-0000C14F0000}"/>
    <cellStyle name="Percent 3 7 2 2 2 2 2" xfId="15264" xr:uid="{00000000-0005-0000-0000-0000C24F0000}"/>
    <cellStyle name="Percent 3 7 2 2 2 2 3" xfId="21416" xr:uid="{00000000-0005-0000-0000-0000C34F0000}"/>
    <cellStyle name="Percent 3 7 2 2 2 3" xfId="12198" xr:uid="{00000000-0005-0000-0000-0000C44F0000}"/>
    <cellStyle name="Percent 3 7 2 2 2 4" xfId="18350" xr:uid="{00000000-0005-0000-0000-0000C54F0000}"/>
    <cellStyle name="Percent 3 7 2 2 3" xfId="7536" xr:uid="{00000000-0005-0000-0000-0000C64F0000}"/>
    <cellStyle name="Percent 3 7 2 2 3 2" xfId="13730" xr:uid="{00000000-0005-0000-0000-0000C74F0000}"/>
    <cellStyle name="Percent 3 7 2 2 3 3" xfId="19882" xr:uid="{00000000-0005-0000-0000-0000C84F0000}"/>
    <cellStyle name="Percent 3 7 2 2 4" xfId="10664" xr:uid="{00000000-0005-0000-0000-0000C94F0000}"/>
    <cellStyle name="Percent 3 7 2 2 5" xfId="16816" xr:uid="{00000000-0005-0000-0000-0000CA4F0000}"/>
    <cellStyle name="Percent 3 7 2 3" xfId="5212" xr:uid="{00000000-0005-0000-0000-0000CB4F0000}"/>
    <cellStyle name="Percent 3 7 2 3 2" xfId="8302" xr:uid="{00000000-0005-0000-0000-0000CC4F0000}"/>
    <cellStyle name="Percent 3 7 2 3 2 2" xfId="14495" xr:uid="{00000000-0005-0000-0000-0000CD4F0000}"/>
    <cellStyle name="Percent 3 7 2 3 2 3" xfId="20647" xr:uid="{00000000-0005-0000-0000-0000CE4F0000}"/>
    <cellStyle name="Percent 3 7 2 3 3" xfId="11429" xr:uid="{00000000-0005-0000-0000-0000CF4F0000}"/>
    <cellStyle name="Percent 3 7 2 3 4" xfId="17581" xr:uid="{00000000-0005-0000-0000-0000D04F0000}"/>
    <cellStyle name="Percent 3 7 2 4" xfId="6767" xr:uid="{00000000-0005-0000-0000-0000D14F0000}"/>
    <cellStyle name="Percent 3 7 2 4 2" xfId="12961" xr:uid="{00000000-0005-0000-0000-0000D24F0000}"/>
    <cellStyle name="Percent 3 7 2 4 3" xfId="19113" xr:uid="{00000000-0005-0000-0000-0000D34F0000}"/>
    <cellStyle name="Percent 3 7 2 5" xfId="9895" xr:uid="{00000000-0005-0000-0000-0000D44F0000}"/>
    <cellStyle name="Percent 3 7 2 6" xfId="16047" xr:uid="{00000000-0005-0000-0000-0000D54F0000}"/>
    <cellStyle name="Percent 3 7 3" xfId="4359" xr:uid="{00000000-0005-0000-0000-0000D64F0000}"/>
    <cellStyle name="Percent 3 7 3 2" xfId="5984" xr:uid="{00000000-0005-0000-0000-0000D74F0000}"/>
    <cellStyle name="Percent 3 7 3 2 2" xfId="9070" xr:uid="{00000000-0005-0000-0000-0000D84F0000}"/>
    <cellStyle name="Percent 3 7 3 2 2 2" xfId="15263" xr:uid="{00000000-0005-0000-0000-0000D94F0000}"/>
    <cellStyle name="Percent 3 7 3 2 2 3" xfId="21415" xr:uid="{00000000-0005-0000-0000-0000DA4F0000}"/>
    <cellStyle name="Percent 3 7 3 2 3" xfId="12197" xr:uid="{00000000-0005-0000-0000-0000DB4F0000}"/>
    <cellStyle name="Percent 3 7 3 2 4" xfId="18349" xr:uid="{00000000-0005-0000-0000-0000DC4F0000}"/>
    <cellStyle name="Percent 3 7 3 3" xfId="7535" xr:uid="{00000000-0005-0000-0000-0000DD4F0000}"/>
    <cellStyle name="Percent 3 7 3 3 2" xfId="13729" xr:uid="{00000000-0005-0000-0000-0000DE4F0000}"/>
    <cellStyle name="Percent 3 7 3 3 3" xfId="19881" xr:uid="{00000000-0005-0000-0000-0000DF4F0000}"/>
    <cellStyle name="Percent 3 7 3 4" xfId="10663" xr:uid="{00000000-0005-0000-0000-0000E04F0000}"/>
    <cellStyle name="Percent 3 7 3 5" xfId="16815" xr:uid="{00000000-0005-0000-0000-0000E14F0000}"/>
    <cellStyle name="Percent 3 7 4" xfId="5211" xr:uid="{00000000-0005-0000-0000-0000E24F0000}"/>
    <cellStyle name="Percent 3 7 4 2" xfId="8301" xr:uid="{00000000-0005-0000-0000-0000E34F0000}"/>
    <cellStyle name="Percent 3 7 4 2 2" xfId="14494" xr:uid="{00000000-0005-0000-0000-0000E44F0000}"/>
    <cellStyle name="Percent 3 7 4 2 3" xfId="20646" xr:uid="{00000000-0005-0000-0000-0000E54F0000}"/>
    <cellStyle name="Percent 3 7 4 3" xfId="11428" xr:uid="{00000000-0005-0000-0000-0000E64F0000}"/>
    <cellStyle name="Percent 3 7 4 4" xfId="17580" xr:uid="{00000000-0005-0000-0000-0000E74F0000}"/>
    <cellStyle name="Percent 3 7 5" xfId="6766" xr:uid="{00000000-0005-0000-0000-0000E84F0000}"/>
    <cellStyle name="Percent 3 7 5 2" xfId="12960" xr:uid="{00000000-0005-0000-0000-0000E94F0000}"/>
    <cellStyle name="Percent 3 7 5 3" xfId="19112" xr:uid="{00000000-0005-0000-0000-0000EA4F0000}"/>
    <cellStyle name="Percent 3 7 6" xfId="9894" xr:uid="{00000000-0005-0000-0000-0000EB4F0000}"/>
    <cellStyle name="Percent 3 7 7" xfId="16046" xr:uid="{00000000-0005-0000-0000-0000EC4F0000}"/>
    <cellStyle name="Percent 3 8" xfId="3326" xr:uid="{00000000-0005-0000-0000-0000ED4F0000}"/>
    <cellStyle name="Percent 3 8 2" xfId="4361" xr:uid="{00000000-0005-0000-0000-0000EE4F0000}"/>
    <cellStyle name="Percent 3 8 2 2" xfId="5986" xr:uid="{00000000-0005-0000-0000-0000EF4F0000}"/>
    <cellStyle name="Percent 3 8 2 2 2" xfId="9072" xr:uid="{00000000-0005-0000-0000-0000F04F0000}"/>
    <cellStyle name="Percent 3 8 2 2 2 2" xfId="15265" xr:uid="{00000000-0005-0000-0000-0000F14F0000}"/>
    <cellStyle name="Percent 3 8 2 2 2 3" xfId="21417" xr:uid="{00000000-0005-0000-0000-0000F24F0000}"/>
    <cellStyle name="Percent 3 8 2 2 3" xfId="12199" xr:uid="{00000000-0005-0000-0000-0000F34F0000}"/>
    <cellStyle name="Percent 3 8 2 2 4" xfId="18351" xr:uid="{00000000-0005-0000-0000-0000F44F0000}"/>
    <cellStyle name="Percent 3 8 2 3" xfId="7537" xr:uid="{00000000-0005-0000-0000-0000F54F0000}"/>
    <cellStyle name="Percent 3 8 2 3 2" xfId="13731" xr:uid="{00000000-0005-0000-0000-0000F64F0000}"/>
    <cellStyle name="Percent 3 8 2 3 3" xfId="19883" xr:uid="{00000000-0005-0000-0000-0000F74F0000}"/>
    <cellStyle name="Percent 3 8 2 4" xfId="10665" xr:uid="{00000000-0005-0000-0000-0000F84F0000}"/>
    <cellStyle name="Percent 3 8 2 5" xfId="16817" xr:uid="{00000000-0005-0000-0000-0000F94F0000}"/>
    <cellStyle name="Percent 3 8 3" xfId="5213" xr:uid="{00000000-0005-0000-0000-0000FA4F0000}"/>
    <cellStyle name="Percent 3 8 3 2" xfId="8303" xr:uid="{00000000-0005-0000-0000-0000FB4F0000}"/>
    <cellStyle name="Percent 3 8 3 2 2" xfId="14496" xr:uid="{00000000-0005-0000-0000-0000FC4F0000}"/>
    <cellStyle name="Percent 3 8 3 2 3" xfId="20648" xr:uid="{00000000-0005-0000-0000-0000FD4F0000}"/>
    <cellStyle name="Percent 3 8 3 3" xfId="11430" xr:uid="{00000000-0005-0000-0000-0000FE4F0000}"/>
    <cellStyle name="Percent 3 8 3 4" xfId="17582" xr:uid="{00000000-0005-0000-0000-0000FF4F0000}"/>
    <cellStyle name="Percent 3 8 4" xfId="6768" xr:uid="{00000000-0005-0000-0000-000000500000}"/>
    <cellStyle name="Percent 3 8 4 2" xfId="12962" xr:uid="{00000000-0005-0000-0000-000001500000}"/>
    <cellStyle name="Percent 3 8 4 3" xfId="19114" xr:uid="{00000000-0005-0000-0000-000002500000}"/>
    <cellStyle name="Percent 3 8 5" xfId="9896" xr:uid="{00000000-0005-0000-0000-000003500000}"/>
    <cellStyle name="Percent 3 8 6" xfId="16048" xr:uid="{00000000-0005-0000-0000-000004500000}"/>
    <cellStyle name="Percent 3 9" xfId="3327" xr:uid="{00000000-0005-0000-0000-000005500000}"/>
    <cellStyle name="Percent 3 9 2" xfId="4362" xr:uid="{00000000-0005-0000-0000-000006500000}"/>
    <cellStyle name="Percent 3 9 2 2" xfId="5987" xr:uid="{00000000-0005-0000-0000-000007500000}"/>
    <cellStyle name="Percent 3 9 2 2 2" xfId="9073" xr:uid="{00000000-0005-0000-0000-000008500000}"/>
    <cellStyle name="Percent 3 9 2 2 2 2" xfId="15266" xr:uid="{00000000-0005-0000-0000-000009500000}"/>
    <cellStyle name="Percent 3 9 2 2 2 3" xfId="21418" xr:uid="{00000000-0005-0000-0000-00000A500000}"/>
    <cellStyle name="Percent 3 9 2 2 3" xfId="12200" xr:uid="{00000000-0005-0000-0000-00000B500000}"/>
    <cellStyle name="Percent 3 9 2 2 4" xfId="18352" xr:uid="{00000000-0005-0000-0000-00000C500000}"/>
    <cellStyle name="Percent 3 9 2 3" xfId="7538" xr:uid="{00000000-0005-0000-0000-00000D500000}"/>
    <cellStyle name="Percent 3 9 2 3 2" xfId="13732" xr:uid="{00000000-0005-0000-0000-00000E500000}"/>
    <cellStyle name="Percent 3 9 2 3 3" xfId="19884" xr:uid="{00000000-0005-0000-0000-00000F500000}"/>
    <cellStyle name="Percent 3 9 2 4" xfId="10666" xr:uid="{00000000-0005-0000-0000-000010500000}"/>
    <cellStyle name="Percent 3 9 2 5" xfId="16818" xr:uid="{00000000-0005-0000-0000-000011500000}"/>
    <cellStyle name="Percent 3 9 3" xfId="5214" xr:uid="{00000000-0005-0000-0000-000012500000}"/>
    <cellStyle name="Percent 3 9 3 2" xfId="8304" xr:uid="{00000000-0005-0000-0000-000013500000}"/>
    <cellStyle name="Percent 3 9 3 2 2" xfId="14497" xr:uid="{00000000-0005-0000-0000-000014500000}"/>
    <cellStyle name="Percent 3 9 3 2 3" xfId="20649" xr:uid="{00000000-0005-0000-0000-000015500000}"/>
    <cellStyle name="Percent 3 9 3 3" xfId="11431" xr:uid="{00000000-0005-0000-0000-000016500000}"/>
    <cellStyle name="Percent 3 9 3 4" xfId="17583" xr:uid="{00000000-0005-0000-0000-000017500000}"/>
    <cellStyle name="Percent 3 9 4" xfId="6769" xr:uid="{00000000-0005-0000-0000-000018500000}"/>
    <cellStyle name="Percent 3 9 4 2" xfId="12963" xr:uid="{00000000-0005-0000-0000-000019500000}"/>
    <cellStyle name="Percent 3 9 4 3" xfId="19115" xr:uid="{00000000-0005-0000-0000-00001A500000}"/>
    <cellStyle name="Percent 3 9 5" xfId="9897" xr:uid="{00000000-0005-0000-0000-00001B500000}"/>
    <cellStyle name="Percent 3 9 6" xfId="16049" xr:uid="{00000000-0005-0000-0000-00001C500000}"/>
    <cellStyle name="Percent 30" xfId="3328" xr:uid="{00000000-0005-0000-0000-00001D500000}"/>
    <cellStyle name="Percent 30 2" xfId="3329" xr:uid="{00000000-0005-0000-0000-00001E500000}"/>
    <cellStyle name="Percent 30 2 2" xfId="3330" xr:uid="{00000000-0005-0000-0000-00001F500000}"/>
    <cellStyle name="Percent 30 2 2 2" xfId="4364" xr:uid="{00000000-0005-0000-0000-000020500000}"/>
    <cellStyle name="Percent 30 2 2 2 2" xfId="5989" xr:uid="{00000000-0005-0000-0000-000021500000}"/>
    <cellStyle name="Percent 30 2 2 2 2 2" xfId="9075" xr:uid="{00000000-0005-0000-0000-000022500000}"/>
    <cellStyle name="Percent 30 2 2 2 2 2 2" xfId="15268" xr:uid="{00000000-0005-0000-0000-000023500000}"/>
    <cellStyle name="Percent 30 2 2 2 2 2 3" xfId="21420" xr:uid="{00000000-0005-0000-0000-000024500000}"/>
    <cellStyle name="Percent 30 2 2 2 2 3" xfId="12202" xr:uid="{00000000-0005-0000-0000-000025500000}"/>
    <cellStyle name="Percent 30 2 2 2 2 4" xfId="18354" xr:uid="{00000000-0005-0000-0000-000026500000}"/>
    <cellStyle name="Percent 30 2 2 2 3" xfId="7540" xr:uid="{00000000-0005-0000-0000-000027500000}"/>
    <cellStyle name="Percent 30 2 2 2 3 2" xfId="13734" xr:uid="{00000000-0005-0000-0000-000028500000}"/>
    <cellStyle name="Percent 30 2 2 2 3 3" xfId="19886" xr:uid="{00000000-0005-0000-0000-000029500000}"/>
    <cellStyle name="Percent 30 2 2 2 4" xfId="10668" xr:uid="{00000000-0005-0000-0000-00002A500000}"/>
    <cellStyle name="Percent 30 2 2 2 5" xfId="16820" xr:uid="{00000000-0005-0000-0000-00002B500000}"/>
    <cellStyle name="Percent 30 2 2 3" xfId="5217" xr:uid="{00000000-0005-0000-0000-00002C500000}"/>
    <cellStyle name="Percent 30 2 2 3 2" xfId="8306" xr:uid="{00000000-0005-0000-0000-00002D500000}"/>
    <cellStyle name="Percent 30 2 2 3 2 2" xfId="14499" xr:uid="{00000000-0005-0000-0000-00002E500000}"/>
    <cellStyle name="Percent 30 2 2 3 2 3" xfId="20651" xr:uid="{00000000-0005-0000-0000-00002F500000}"/>
    <cellStyle name="Percent 30 2 2 3 3" xfId="11433" xr:uid="{00000000-0005-0000-0000-000030500000}"/>
    <cellStyle name="Percent 30 2 2 3 4" xfId="17585" xr:uid="{00000000-0005-0000-0000-000031500000}"/>
    <cellStyle name="Percent 30 2 2 4" xfId="6771" xr:uid="{00000000-0005-0000-0000-000032500000}"/>
    <cellStyle name="Percent 30 2 2 4 2" xfId="12965" xr:uid="{00000000-0005-0000-0000-000033500000}"/>
    <cellStyle name="Percent 30 2 2 4 3" xfId="19117" xr:uid="{00000000-0005-0000-0000-000034500000}"/>
    <cellStyle name="Percent 30 2 2 5" xfId="9899" xr:uid="{00000000-0005-0000-0000-000035500000}"/>
    <cellStyle name="Percent 30 2 2 6" xfId="16051" xr:uid="{00000000-0005-0000-0000-000036500000}"/>
    <cellStyle name="Percent 30 2 3" xfId="4363" xr:uid="{00000000-0005-0000-0000-000037500000}"/>
    <cellStyle name="Percent 30 2 3 2" xfId="5988" xr:uid="{00000000-0005-0000-0000-000038500000}"/>
    <cellStyle name="Percent 30 2 3 2 2" xfId="9074" xr:uid="{00000000-0005-0000-0000-000039500000}"/>
    <cellStyle name="Percent 30 2 3 2 2 2" xfId="15267" xr:uid="{00000000-0005-0000-0000-00003A500000}"/>
    <cellStyle name="Percent 30 2 3 2 2 3" xfId="21419" xr:uid="{00000000-0005-0000-0000-00003B500000}"/>
    <cellStyle name="Percent 30 2 3 2 3" xfId="12201" xr:uid="{00000000-0005-0000-0000-00003C500000}"/>
    <cellStyle name="Percent 30 2 3 2 4" xfId="18353" xr:uid="{00000000-0005-0000-0000-00003D500000}"/>
    <cellStyle name="Percent 30 2 3 3" xfId="7539" xr:uid="{00000000-0005-0000-0000-00003E500000}"/>
    <cellStyle name="Percent 30 2 3 3 2" xfId="13733" xr:uid="{00000000-0005-0000-0000-00003F500000}"/>
    <cellStyle name="Percent 30 2 3 3 3" xfId="19885" xr:uid="{00000000-0005-0000-0000-000040500000}"/>
    <cellStyle name="Percent 30 2 3 4" xfId="10667" xr:uid="{00000000-0005-0000-0000-000041500000}"/>
    <cellStyle name="Percent 30 2 3 5" xfId="16819" xr:uid="{00000000-0005-0000-0000-000042500000}"/>
    <cellStyle name="Percent 30 2 4" xfId="5216" xr:uid="{00000000-0005-0000-0000-000043500000}"/>
    <cellStyle name="Percent 30 2 4 2" xfId="8305" xr:uid="{00000000-0005-0000-0000-000044500000}"/>
    <cellStyle name="Percent 30 2 4 2 2" xfId="14498" xr:uid="{00000000-0005-0000-0000-000045500000}"/>
    <cellStyle name="Percent 30 2 4 2 3" xfId="20650" xr:uid="{00000000-0005-0000-0000-000046500000}"/>
    <cellStyle name="Percent 30 2 4 3" xfId="11432" xr:uid="{00000000-0005-0000-0000-000047500000}"/>
    <cellStyle name="Percent 30 2 4 4" xfId="17584" xr:uid="{00000000-0005-0000-0000-000048500000}"/>
    <cellStyle name="Percent 30 2 5" xfId="6770" xr:uid="{00000000-0005-0000-0000-000049500000}"/>
    <cellStyle name="Percent 30 2 5 2" xfId="12964" xr:uid="{00000000-0005-0000-0000-00004A500000}"/>
    <cellStyle name="Percent 30 2 5 3" xfId="19116" xr:uid="{00000000-0005-0000-0000-00004B500000}"/>
    <cellStyle name="Percent 30 2 6" xfId="9898" xr:uid="{00000000-0005-0000-0000-00004C500000}"/>
    <cellStyle name="Percent 30 2 7" xfId="16050" xr:uid="{00000000-0005-0000-0000-00004D500000}"/>
    <cellStyle name="Percent 30 3" xfId="3331" xr:uid="{00000000-0005-0000-0000-00004E500000}"/>
    <cellStyle name="Percent 30 3 2" xfId="3332" xr:uid="{00000000-0005-0000-0000-00004F500000}"/>
    <cellStyle name="Percent 30 3 2 2" xfId="4366" xr:uid="{00000000-0005-0000-0000-000050500000}"/>
    <cellStyle name="Percent 30 3 2 2 2" xfId="5991" xr:uid="{00000000-0005-0000-0000-000051500000}"/>
    <cellStyle name="Percent 30 3 2 2 2 2" xfId="9077" xr:uid="{00000000-0005-0000-0000-000052500000}"/>
    <cellStyle name="Percent 30 3 2 2 2 2 2" xfId="15270" xr:uid="{00000000-0005-0000-0000-000053500000}"/>
    <cellStyle name="Percent 30 3 2 2 2 2 3" xfId="21422" xr:uid="{00000000-0005-0000-0000-000054500000}"/>
    <cellStyle name="Percent 30 3 2 2 2 3" xfId="12204" xr:uid="{00000000-0005-0000-0000-000055500000}"/>
    <cellStyle name="Percent 30 3 2 2 2 4" xfId="18356" xr:uid="{00000000-0005-0000-0000-000056500000}"/>
    <cellStyle name="Percent 30 3 2 2 3" xfId="7542" xr:uid="{00000000-0005-0000-0000-000057500000}"/>
    <cellStyle name="Percent 30 3 2 2 3 2" xfId="13736" xr:uid="{00000000-0005-0000-0000-000058500000}"/>
    <cellStyle name="Percent 30 3 2 2 3 3" xfId="19888" xr:uid="{00000000-0005-0000-0000-000059500000}"/>
    <cellStyle name="Percent 30 3 2 2 4" xfId="10670" xr:uid="{00000000-0005-0000-0000-00005A500000}"/>
    <cellStyle name="Percent 30 3 2 2 5" xfId="16822" xr:uid="{00000000-0005-0000-0000-00005B500000}"/>
    <cellStyle name="Percent 30 3 2 3" xfId="5219" xr:uid="{00000000-0005-0000-0000-00005C500000}"/>
    <cellStyle name="Percent 30 3 2 3 2" xfId="8308" xr:uid="{00000000-0005-0000-0000-00005D500000}"/>
    <cellStyle name="Percent 30 3 2 3 2 2" xfId="14501" xr:uid="{00000000-0005-0000-0000-00005E500000}"/>
    <cellStyle name="Percent 30 3 2 3 2 3" xfId="20653" xr:uid="{00000000-0005-0000-0000-00005F500000}"/>
    <cellStyle name="Percent 30 3 2 3 3" xfId="11435" xr:uid="{00000000-0005-0000-0000-000060500000}"/>
    <cellStyle name="Percent 30 3 2 3 4" xfId="17587" xr:uid="{00000000-0005-0000-0000-000061500000}"/>
    <cellStyle name="Percent 30 3 2 4" xfId="6773" xr:uid="{00000000-0005-0000-0000-000062500000}"/>
    <cellStyle name="Percent 30 3 2 4 2" xfId="12967" xr:uid="{00000000-0005-0000-0000-000063500000}"/>
    <cellStyle name="Percent 30 3 2 4 3" xfId="19119" xr:uid="{00000000-0005-0000-0000-000064500000}"/>
    <cellStyle name="Percent 30 3 2 5" xfId="9901" xr:uid="{00000000-0005-0000-0000-000065500000}"/>
    <cellStyle name="Percent 30 3 2 6" xfId="16053" xr:uid="{00000000-0005-0000-0000-000066500000}"/>
    <cellStyle name="Percent 30 3 3" xfId="4365" xr:uid="{00000000-0005-0000-0000-000067500000}"/>
    <cellStyle name="Percent 30 3 3 2" xfId="5990" xr:uid="{00000000-0005-0000-0000-000068500000}"/>
    <cellStyle name="Percent 30 3 3 2 2" xfId="9076" xr:uid="{00000000-0005-0000-0000-000069500000}"/>
    <cellStyle name="Percent 30 3 3 2 2 2" xfId="15269" xr:uid="{00000000-0005-0000-0000-00006A500000}"/>
    <cellStyle name="Percent 30 3 3 2 2 3" xfId="21421" xr:uid="{00000000-0005-0000-0000-00006B500000}"/>
    <cellStyle name="Percent 30 3 3 2 3" xfId="12203" xr:uid="{00000000-0005-0000-0000-00006C500000}"/>
    <cellStyle name="Percent 30 3 3 2 4" xfId="18355" xr:uid="{00000000-0005-0000-0000-00006D500000}"/>
    <cellStyle name="Percent 30 3 3 3" xfId="7541" xr:uid="{00000000-0005-0000-0000-00006E500000}"/>
    <cellStyle name="Percent 30 3 3 3 2" xfId="13735" xr:uid="{00000000-0005-0000-0000-00006F500000}"/>
    <cellStyle name="Percent 30 3 3 3 3" xfId="19887" xr:uid="{00000000-0005-0000-0000-000070500000}"/>
    <cellStyle name="Percent 30 3 3 4" xfId="10669" xr:uid="{00000000-0005-0000-0000-000071500000}"/>
    <cellStyle name="Percent 30 3 3 5" xfId="16821" xr:uid="{00000000-0005-0000-0000-000072500000}"/>
    <cellStyle name="Percent 30 3 4" xfId="5218" xr:uid="{00000000-0005-0000-0000-000073500000}"/>
    <cellStyle name="Percent 30 3 4 2" xfId="8307" xr:uid="{00000000-0005-0000-0000-000074500000}"/>
    <cellStyle name="Percent 30 3 4 2 2" xfId="14500" xr:uid="{00000000-0005-0000-0000-000075500000}"/>
    <cellStyle name="Percent 30 3 4 2 3" xfId="20652" xr:uid="{00000000-0005-0000-0000-000076500000}"/>
    <cellStyle name="Percent 30 3 4 3" xfId="11434" xr:uid="{00000000-0005-0000-0000-000077500000}"/>
    <cellStyle name="Percent 30 3 4 4" xfId="17586" xr:uid="{00000000-0005-0000-0000-000078500000}"/>
    <cellStyle name="Percent 30 3 5" xfId="6772" xr:uid="{00000000-0005-0000-0000-000079500000}"/>
    <cellStyle name="Percent 30 3 5 2" xfId="12966" xr:uid="{00000000-0005-0000-0000-00007A500000}"/>
    <cellStyle name="Percent 30 3 5 3" xfId="19118" xr:uid="{00000000-0005-0000-0000-00007B500000}"/>
    <cellStyle name="Percent 30 3 6" xfId="9900" xr:uid="{00000000-0005-0000-0000-00007C500000}"/>
    <cellStyle name="Percent 30 3 7" xfId="16052" xr:uid="{00000000-0005-0000-0000-00007D500000}"/>
    <cellStyle name="Percent 30 4" xfId="3333" xr:uid="{00000000-0005-0000-0000-00007E500000}"/>
    <cellStyle name="Percent 30 4 2" xfId="3334" xr:uid="{00000000-0005-0000-0000-00007F500000}"/>
    <cellStyle name="Percent 30 4 2 2" xfId="4367" xr:uid="{00000000-0005-0000-0000-000080500000}"/>
    <cellStyle name="Percent 30 4 2 2 2" xfId="5992" xr:uid="{00000000-0005-0000-0000-000081500000}"/>
    <cellStyle name="Percent 30 4 2 2 2 2" xfId="9078" xr:uid="{00000000-0005-0000-0000-000082500000}"/>
    <cellStyle name="Percent 30 4 2 2 2 2 2" xfId="15271" xr:uid="{00000000-0005-0000-0000-000083500000}"/>
    <cellStyle name="Percent 30 4 2 2 2 2 3" xfId="21423" xr:uid="{00000000-0005-0000-0000-000084500000}"/>
    <cellStyle name="Percent 30 4 2 2 2 3" xfId="12205" xr:uid="{00000000-0005-0000-0000-000085500000}"/>
    <cellStyle name="Percent 30 4 2 2 2 4" xfId="18357" xr:uid="{00000000-0005-0000-0000-000086500000}"/>
    <cellStyle name="Percent 30 4 2 2 3" xfId="7543" xr:uid="{00000000-0005-0000-0000-000087500000}"/>
    <cellStyle name="Percent 30 4 2 2 3 2" xfId="13737" xr:uid="{00000000-0005-0000-0000-000088500000}"/>
    <cellStyle name="Percent 30 4 2 2 3 3" xfId="19889" xr:uid="{00000000-0005-0000-0000-000089500000}"/>
    <cellStyle name="Percent 30 4 2 2 4" xfId="10671" xr:uid="{00000000-0005-0000-0000-00008A500000}"/>
    <cellStyle name="Percent 30 4 2 2 5" xfId="16823" xr:uid="{00000000-0005-0000-0000-00008B500000}"/>
    <cellStyle name="Percent 30 4 2 3" xfId="5220" xr:uid="{00000000-0005-0000-0000-00008C500000}"/>
    <cellStyle name="Percent 30 4 2 3 2" xfId="8309" xr:uid="{00000000-0005-0000-0000-00008D500000}"/>
    <cellStyle name="Percent 30 4 2 3 2 2" xfId="14502" xr:uid="{00000000-0005-0000-0000-00008E500000}"/>
    <cellStyle name="Percent 30 4 2 3 2 3" xfId="20654" xr:uid="{00000000-0005-0000-0000-00008F500000}"/>
    <cellStyle name="Percent 30 4 2 3 3" xfId="11436" xr:uid="{00000000-0005-0000-0000-000090500000}"/>
    <cellStyle name="Percent 30 4 2 3 4" xfId="17588" xr:uid="{00000000-0005-0000-0000-000091500000}"/>
    <cellStyle name="Percent 30 4 2 4" xfId="6774" xr:uid="{00000000-0005-0000-0000-000092500000}"/>
    <cellStyle name="Percent 30 4 2 4 2" xfId="12968" xr:uid="{00000000-0005-0000-0000-000093500000}"/>
    <cellStyle name="Percent 30 4 2 4 3" xfId="19120" xr:uid="{00000000-0005-0000-0000-000094500000}"/>
    <cellStyle name="Percent 30 4 2 5" xfId="9902" xr:uid="{00000000-0005-0000-0000-000095500000}"/>
    <cellStyle name="Percent 30 4 2 6" xfId="16054" xr:uid="{00000000-0005-0000-0000-000096500000}"/>
    <cellStyle name="Percent 30 5" xfId="3335" xr:uid="{00000000-0005-0000-0000-000097500000}"/>
    <cellStyle name="Percent 30 5 2" xfId="4368" xr:uid="{00000000-0005-0000-0000-000098500000}"/>
    <cellStyle name="Percent 30 5 2 2" xfId="5993" xr:uid="{00000000-0005-0000-0000-000099500000}"/>
    <cellStyle name="Percent 30 5 2 2 2" xfId="9079" xr:uid="{00000000-0005-0000-0000-00009A500000}"/>
    <cellStyle name="Percent 30 5 2 2 2 2" xfId="15272" xr:uid="{00000000-0005-0000-0000-00009B500000}"/>
    <cellStyle name="Percent 30 5 2 2 2 3" xfId="21424" xr:uid="{00000000-0005-0000-0000-00009C500000}"/>
    <cellStyle name="Percent 30 5 2 2 3" xfId="12206" xr:uid="{00000000-0005-0000-0000-00009D500000}"/>
    <cellStyle name="Percent 30 5 2 2 4" xfId="18358" xr:uid="{00000000-0005-0000-0000-00009E500000}"/>
    <cellStyle name="Percent 30 5 2 3" xfId="7544" xr:uid="{00000000-0005-0000-0000-00009F500000}"/>
    <cellStyle name="Percent 30 5 2 3 2" xfId="13738" xr:uid="{00000000-0005-0000-0000-0000A0500000}"/>
    <cellStyle name="Percent 30 5 2 3 3" xfId="19890" xr:uid="{00000000-0005-0000-0000-0000A1500000}"/>
    <cellStyle name="Percent 30 5 2 4" xfId="10672" xr:uid="{00000000-0005-0000-0000-0000A2500000}"/>
    <cellStyle name="Percent 30 5 2 5" xfId="16824" xr:uid="{00000000-0005-0000-0000-0000A3500000}"/>
    <cellStyle name="Percent 30 5 3" xfId="5221" xr:uid="{00000000-0005-0000-0000-0000A4500000}"/>
    <cellStyle name="Percent 30 5 3 2" xfId="8310" xr:uid="{00000000-0005-0000-0000-0000A5500000}"/>
    <cellStyle name="Percent 30 5 3 2 2" xfId="14503" xr:uid="{00000000-0005-0000-0000-0000A6500000}"/>
    <cellStyle name="Percent 30 5 3 2 3" xfId="20655" xr:uid="{00000000-0005-0000-0000-0000A7500000}"/>
    <cellStyle name="Percent 30 5 3 3" xfId="11437" xr:uid="{00000000-0005-0000-0000-0000A8500000}"/>
    <cellStyle name="Percent 30 5 3 4" xfId="17589" xr:uid="{00000000-0005-0000-0000-0000A9500000}"/>
    <cellStyle name="Percent 30 5 4" xfId="6775" xr:uid="{00000000-0005-0000-0000-0000AA500000}"/>
    <cellStyle name="Percent 30 5 4 2" xfId="12969" xr:uid="{00000000-0005-0000-0000-0000AB500000}"/>
    <cellStyle name="Percent 30 5 4 3" xfId="19121" xr:uid="{00000000-0005-0000-0000-0000AC500000}"/>
    <cellStyle name="Percent 30 5 5" xfId="9903" xr:uid="{00000000-0005-0000-0000-0000AD500000}"/>
    <cellStyle name="Percent 30 5 6" xfId="16055" xr:uid="{00000000-0005-0000-0000-0000AE500000}"/>
    <cellStyle name="Percent 31" xfId="3336" xr:uid="{00000000-0005-0000-0000-0000AF500000}"/>
    <cellStyle name="Percent 31 2" xfId="3337" xr:uid="{00000000-0005-0000-0000-0000B0500000}"/>
    <cellStyle name="Percent 31 2 2" xfId="3338" xr:uid="{00000000-0005-0000-0000-0000B1500000}"/>
    <cellStyle name="Percent 31 2 2 2" xfId="4370" xr:uid="{00000000-0005-0000-0000-0000B2500000}"/>
    <cellStyle name="Percent 31 2 2 2 2" xfId="5995" xr:uid="{00000000-0005-0000-0000-0000B3500000}"/>
    <cellStyle name="Percent 31 2 2 2 2 2" xfId="9081" xr:uid="{00000000-0005-0000-0000-0000B4500000}"/>
    <cellStyle name="Percent 31 2 2 2 2 2 2" xfId="15274" xr:uid="{00000000-0005-0000-0000-0000B5500000}"/>
    <cellStyle name="Percent 31 2 2 2 2 2 3" xfId="21426" xr:uid="{00000000-0005-0000-0000-0000B6500000}"/>
    <cellStyle name="Percent 31 2 2 2 2 3" xfId="12208" xr:uid="{00000000-0005-0000-0000-0000B7500000}"/>
    <cellStyle name="Percent 31 2 2 2 2 4" xfId="18360" xr:uid="{00000000-0005-0000-0000-0000B8500000}"/>
    <cellStyle name="Percent 31 2 2 2 3" xfId="7546" xr:uid="{00000000-0005-0000-0000-0000B9500000}"/>
    <cellStyle name="Percent 31 2 2 2 3 2" xfId="13740" xr:uid="{00000000-0005-0000-0000-0000BA500000}"/>
    <cellStyle name="Percent 31 2 2 2 3 3" xfId="19892" xr:uid="{00000000-0005-0000-0000-0000BB500000}"/>
    <cellStyle name="Percent 31 2 2 2 4" xfId="10674" xr:uid="{00000000-0005-0000-0000-0000BC500000}"/>
    <cellStyle name="Percent 31 2 2 2 5" xfId="16826" xr:uid="{00000000-0005-0000-0000-0000BD500000}"/>
    <cellStyle name="Percent 31 2 2 3" xfId="5223" xr:uid="{00000000-0005-0000-0000-0000BE500000}"/>
    <cellStyle name="Percent 31 2 2 3 2" xfId="8312" xr:uid="{00000000-0005-0000-0000-0000BF500000}"/>
    <cellStyle name="Percent 31 2 2 3 2 2" xfId="14505" xr:uid="{00000000-0005-0000-0000-0000C0500000}"/>
    <cellStyle name="Percent 31 2 2 3 2 3" xfId="20657" xr:uid="{00000000-0005-0000-0000-0000C1500000}"/>
    <cellStyle name="Percent 31 2 2 3 3" xfId="11439" xr:uid="{00000000-0005-0000-0000-0000C2500000}"/>
    <cellStyle name="Percent 31 2 2 3 4" xfId="17591" xr:uid="{00000000-0005-0000-0000-0000C3500000}"/>
    <cellStyle name="Percent 31 2 2 4" xfId="6777" xr:uid="{00000000-0005-0000-0000-0000C4500000}"/>
    <cellStyle name="Percent 31 2 2 4 2" xfId="12971" xr:uid="{00000000-0005-0000-0000-0000C5500000}"/>
    <cellStyle name="Percent 31 2 2 4 3" xfId="19123" xr:uid="{00000000-0005-0000-0000-0000C6500000}"/>
    <cellStyle name="Percent 31 2 2 5" xfId="9905" xr:uid="{00000000-0005-0000-0000-0000C7500000}"/>
    <cellStyle name="Percent 31 2 2 6" xfId="16057" xr:uid="{00000000-0005-0000-0000-0000C8500000}"/>
    <cellStyle name="Percent 31 2 3" xfId="4369" xr:uid="{00000000-0005-0000-0000-0000C9500000}"/>
    <cellStyle name="Percent 31 2 3 2" xfId="5994" xr:uid="{00000000-0005-0000-0000-0000CA500000}"/>
    <cellStyle name="Percent 31 2 3 2 2" xfId="9080" xr:uid="{00000000-0005-0000-0000-0000CB500000}"/>
    <cellStyle name="Percent 31 2 3 2 2 2" xfId="15273" xr:uid="{00000000-0005-0000-0000-0000CC500000}"/>
    <cellStyle name="Percent 31 2 3 2 2 3" xfId="21425" xr:uid="{00000000-0005-0000-0000-0000CD500000}"/>
    <cellStyle name="Percent 31 2 3 2 3" xfId="12207" xr:uid="{00000000-0005-0000-0000-0000CE500000}"/>
    <cellStyle name="Percent 31 2 3 2 4" xfId="18359" xr:uid="{00000000-0005-0000-0000-0000CF500000}"/>
    <cellStyle name="Percent 31 2 3 3" xfId="7545" xr:uid="{00000000-0005-0000-0000-0000D0500000}"/>
    <cellStyle name="Percent 31 2 3 3 2" xfId="13739" xr:uid="{00000000-0005-0000-0000-0000D1500000}"/>
    <cellStyle name="Percent 31 2 3 3 3" xfId="19891" xr:uid="{00000000-0005-0000-0000-0000D2500000}"/>
    <cellStyle name="Percent 31 2 3 4" xfId="10673" xr:uid="{00000000-0005-0000-0000-0000D3500000}"/>
    <cellStyle name="Percent 31 2 3 5" xfId="16825" xr:uid="{00000000-0005-0000-0000-0000D4500000}"/>
    <cellStyle name="Percent 31 2 4" xfId="5222" xr:uid="{00000000-0005-0000-0000-0000D5500000}"/>
    <cellStyle name="Percent 31 2 4 2" xfId="8311" xr:uid="{00000000-0005-0000-0000-0000D6500000}"/>
    <cellStyle name="Percent 31 2 4 2 2" xfId="14504" xr:uid="{00000000-0005-0000-0000-0000D7500000}"/>
    <cellStyle name="Percent 31 2 4 2 3" xfId="20656" xr:uid="{00000000-0005-0000-0000-0000D8500000}"/>
    <cellStyle name="Percent 31 2 4 3" xfId="11438" xr:uid="{00000000-0005-0000-0000-0000D9500000}"/>
    <cellStyle name="Percent 31 2 4 4" xfId="17590" xr:uid="{00000000-0005-0000-0000-0000DA500000}"/>
    <cellStyle name="Percent 31 2 5" xfId="6776" xr:uid="{00000000-0005-0000-0000-0000DB500000}"/>
    <cellStyle name="Percent 31 2 5 2" xfId="12970" xr:uid="{00000000-0005-0000-0000-0000DC500000}"/>
    <cellStyle name="Percent 31 2 5 3" xfId="19122" xr:uid="{00000000-0005-0000-0000-0000DD500000}"/>
    <cellStyle name="Percent 31 2 6" xfId="9904" xr:uid="{00000000-0005-0000-0000-0000DE500000}"/>
    <cellStyle name="Percent 31 2 7" xfId="16056" xr:uid="{00000000-0005-0000-0000-0000DF500000}"/>
    <cellStyle name="Percent 31 3" xfId="3339" xr:uid="{00000000-0005-0000-0000-0000E0500000}"/>
    <cellStyle name="Percent 31 3 2" xfId="3340" xr:uid="{00000000-0005-0000-0000-0000E1500000}"/>
    <cellStyle name="Percent 31 3 2 2" xfId="4372" xr:uid="{00000000-0005-0000-0000-0000E2500000}"/>
    <cellStyle name="Percent 31 3 2 2 2" xfId="5997" xr:uid="{00000000-0005-0000-0000-0000E3500000}"/>
    <cellStyle name="Percent 31 3 2 2 2 2" xfId="9083" xr:uid="{00000000-0005-0000-0000-0000E4500000}"/>
    <cellStyle name="Percent 31 3 2 2 2 2 2" xfId="15276" xr:uid="{00000000-0005-0000-0000-0000E5500000}"/>
    <cellStyle name="Percent 31 3 2 2 2 2 3" xfId="21428" xr:uid="{00000000-0005-0000-0000-0000E6500000}"/>
    <cellStyle name="Percent 31 3 2 2 2 3" xfId="12210" xr:uid="{00000000-0005-0000-0000-0000E7500000}"/>
    <cellStyle name="Percent 31 3 2 2 2 4" xfId="18362" xr:uid="{00000000-0005-0000-0000-0000E8500000}"/>
    <cellStyle name="Percent 31 3 2 2 3" xfId="7548" xr:uid="{00000000-0005-0000-0000-0000E9500000}"/>
    <cellStyle name="Percent 31 3 2 2 3 2" xfId="13742" xr:uid="{00000000-0005-0000-0000-0000EA500000}"/>
    <cellStyle name="Percent 31 3 2 2 3 3" xfId="19894" xr:uid="{00000000-0005-0000-0000-0000EB500000}"/>
    <cellStyle name="Percent 31 3 2 2 4" xfId="10676" xr:uid="{00000000-0005-0000-0000-0000EC500000}"/>
    <cellStyle name="Percent 31 3 2 2 5" xfId="16828" xr:uid="{00000000-0005-0000-0000-0000ED500000}"/>
    <cellStyle name="Percent 31 3 2 3" xfId="5225" xr:uid="{00000000-0005-0000-0000-0000EE500000}"/>
    <cellStyle name="Percent 31 3 2 3 2" xfId="8314" xr:uid="{00000000-0005-0000-0000-0000EF500000}"/>
    <cellStyle name="Percent 31 3 2 3 2 2" xfId="14507" xr:uid="{00000000-0005-0000-0000-0000F0500000}"/>
    <cellStyle name="Percent 31 3 2 3 2 3" xfId="20659" xr:uid="{00000000-0005-0000-0000-0000F1500000}"/>
    <cellStyle name="Percent 31 3 2 3 3" xfId="11441" xr:uid="{00000000-0005-0000-0000-0000F2500000}"/>
    <cellStyle name="Percent 31 3 2 3 4" xfId="17593" xr:uid="{00000000-0005-0000-0000-0000F3500000}"/>
    <cellStyle name="Percent 31 3 2 4" xfId="6779" xr:uid="{00000000-0005-0000-0000-0000F4500000}"/>
    <cellStyle name="Percent 31 3 2 4 2" xfId="12973" xr:uid="{00000000-0005-0000-0000-0000F5500000}"/>
    <cellStyle name="Percent 31 3 2 4 3" xfId="19125" xr:uid="{00000000-0005-0000-0000-0000F6500000}"/>
    <cellStyle name="Percent 31 3 2 5" xfId="9907" xr:uid="{00000000-0005-0000-0000-0000F7500000}"/>
    <cellStyle name="Percent 31 3 2 6" xfId="16059" xr:uid="{00000000-0005-0000-0000-0000F8500000}"/>
    <cellStyle name="Percent 31 3 3" xfId="4371" xr:uid="{00000000-0005-0000-0000-0000F9500000}"/>
    <cellStyle name="Percent 31 3 3 2" xfId="5996" xr:uid="{00000000-0005-0000-0000-0000FA500000}"/>
    <cellStyle name="Percent 31 3 3 2 2" xfId="9082" xr:uid="{00000000-0005-0000-0000-0000FB500000}"/>
    <cellStyle name="Percent 31 3 3 2 2 2" xfId="15275" xr:uid="{00000000-0005-0000-0000-0000FC500000}"/>
    <cellStyle name="Percent 31 3 3 2 2 3" xfId="21427" xr:uid="{00000000-0005-0000-0000-0000FD500000}"/>
    <cellStyle name="Percent 31 3 3 2 3" xfId="12209" xr:uid="{00000000-0005-0000-0000-0000FE500000}"/>
    <cellStyle name="Percent 31 3 3 2 4" xfId="18361" xr:uid="{00000000-0005-0000-0000-0000FF500000}"/>
    <cellStyle name="Percent 31 3 3 3" xfId="7547" xr:uid="{00000000-0005-0000-0000-000000510000}"/>
    <cellStyle name="Percent 31 3 3 3 2" xfId="13741" xr:uid="{00000000-0005-0000-0000-000001510000}"/>
    <cellStyle name="Percent 31 3 3 3 3" xfId="19893" xr:uid="{00000000-0005-0000-0000-000002510000}"/>
    <cellStyle name="Percent 31 3 3 4" xfId="10675" xr:uid="{00000000-0005-0000-0000-000003510000}"/>
    <cellStyle name="Percent 31 3 3 5" xfId="16827" xr:uid="{00000000-0005-0000-0000-000004510000}"/>
    <cellStyle name="Percent 31 3 4" xfId="5224" xr:uid="{00000000-0005-0000-0000-000005510000}"/>
    <cellStyle name="Percent 31 3 4 2" xfId="8313" xr:uid="{00000000-0005-0000-0000-000006510000}"/>
    <cellStyle name="Percent 31 3 4 2 2" xfId="14506" xr:uid="{00000000-0005-0000-0000-000007510000}"/>
    <cellStyle name="Percent 31 3 4 2 3" xfId="20658" xr:uid="{00000000-0005-0000-0000-000008510000}"/>
    <cellStyle name="Percent 31 3 4 3" xfId="11440" xr:uid="{00000000-0005-0000-0000-000009510000}"/>
    <cellStyle name="Percent 31 3 4 4" xfId="17592" xr:uid="{00000000-0005-0000-0000-00000A510000}"/>
    <cellStyle name="Percent 31 3 5" xfId="6778" xr:uid="{00000000-0005-0000-0000-00000B510000}"/>
    <cellStyle name="Percent 31 3 5 2" xfId="12972" xr:uid="{00000000-0005-0000-0000-00000C510000}"/>
    <cellStyle name="Percent 31 3 5 3" xfId="19124" xr:uid="{00000000-0005-0000-0000-00000D510000}"/>
    <cellStyle name="Percent 31 3 6" xfId="9906" xr:uid="{00000000-0005-0000-0000-00000E510000}"/>
    <cellStyle name="Percent 31 3 7" xfId="16058" xr:uid="{00000000-0005-0000-0000-00000F510000}"/>
    <cellStyle name="Percent 31 4" xfId="3341" xr:uid="{00000000-0005-0000-0000-000010510000}"/>
    <cellStyle name="Percent 31 4 2" xfId="3342" xr:uid="{00000000-0005-0000-0000-000011510000}"/>
    <cellStyle name="Percent 31 4 2 2" xfId="4373" xr:uid="{00000000-0005-0000-0000-000012510000}"/>
    <cellStyle name="Percent 31 4 2 2 2" xfId="5998" xr:uid="{00000000-0005-0000-0000-000013510000}"/>
    <cellStyle name="Percent 31 4 2 2 2 2" xfId="9084" xr:uid="{00000000-0005-0000-0000-000014510000}"/>
    <cellStyle name="Percent 31 4 2 2 2 2 2" xfId="15277" xr:uid="{00000000-0005-0000-0000-000015510000}"/>
    <cellStyle name="Percent 31 4 2 2 2 2 3" xfId="21429" xr:uid="{00000000-0005-0000-0000-000016510000}"/>
    <cellStyle name="Percent 31 4 2 2 2 3" xfId="12211" xr:uid="{00000000-0005-0000-0000-000017510000}"/>
    <cellStyle name="Percent 31 4 2 2 2 4" xfId="18363" xr:uid="{00000000-0005-0000-0000-000018510000}"/>
    <cellStyle name="Percent 31 4 2 2 3" xfId="7549" xr:uid="{00000000-0005-0000-0000-000019510000}"/>
    <cellStyle name="Percent 31 4 2 2 3 2" xfId="13743" xr:uid="{00000000-0005-0000-0000-00001A510000}"/>
    <cellStyle name="Percent 31 4 2 2 3 3" xfId="19895" xr:uid="{00000000-0005-0000-0000-00001B510000}"/>
    <cellStyle name="Percent 31 4 2 2 4" xfId="10677" xr:uid="{00000000-0005-0000-0000-00001C510000}"/>
    <cellStyle name="Percent 31 4 2 2 5" xfId="16829" xr:uid="{00000000-0005-0000-0000-00001D510000}"/>
    <cellStyle name="Percent 31 4 2 3" xfId="5226" xr:uid="{00000000-0005-0000-0000-00001E510000}"/>
    <cellStyle name="Percent 31 4 2 3 2" xfId="8315" xr:uid="{00000000-0005-0000-0000-00001F510000}"/>
    <cellStyle name="Percent 31 4 2 3 2 2" xfId="14508" xr:uid="{00000000-0005-0000-0000-000020510000}"/>
    <cellStyle name="Percent 31 4 2 3 2 3" xfId="20660" xr:uid="{00000000-0005-0000-0000-000021510000}"/>
    <cellStyle name="Percent 31 4 2 3 3" xfId="11442" xr:uid="{00000000-0005-0000-0000-000022510000}"/>
    <cellStyle name="Percent 31 4 2 3 4" xfId="17594" xr:uid="{00000000-0005-0000-0000-000023510000}"/>
    <cellStyle name="Percent 31 4 2 4" xfId="6780" xr:uid="{00000000-0005-0000-0000-000024510000}"/>
    <cellStyle name="Percent 31 4 2 4 2" xfId="12974" xr:uid="{00000000-0005-0000-0000-000025510000}"/>
    <cellStyle name="Percent 31 4 2 4 3" xfId="19126" xr:uid="{00000000-0005-0000-0000-000026510000}"/>
    <cellStyle name="Percent 31 4 2 5" xfId="9908" xr:uid="{00000000-0005-0000-0000-000027510000}"/>
    <cellStyle name="Percent 31 4 2 6" xfId="16060" xr:uid="{00000000-0005-0000-0000-000028510000}"/>
    <cellStyle name="Percent 31 5" xfId="3343" xr:uid="{00000000-0005-0000-0000-000029510000}"/>
    <cellStyle name="Percent 31 5 2" xfId="4374" xr:uid="{00000000-0005-0000-0000-00002A510000}"/>
    <cellStyle name="Percent 31 5 2 2" xfId="5999" xr:uid="{00000000-0005-0000-0000-00002B510000}"/>
    <cellStyle name="Percent 31 5 2 2 2" xfId="9085" xr:uid="{00000000-0005-0000-0000-00002C510000}"/>
    <cellStyle name="Percent 31 5 2 2 2 2" xfId="15278" xr:uid="{00000000-0005-0000-0000-00002D510000}"/>
    <cellStyle name="Percent 31 5 2 2 2 3" xfId="21430" xr:uid="{00000000-0005-0000-0000-00002E510000}"/>
    <cellStyle name="Percent 31 5 2 2 3" xfId="12212" xr:uid="{00000000-0005-0000-0000-00002F510000}"/>
    <cellStyle name="Percent 31 5 2 2 4" xfId="18364" xr:uid="{00000000-0005-0000-0000-000030510000}"/>
    <cellStyle name="Percent 31 5 2 3" xfId="7550" xr:uid="{00000000-0005-0000-0000-000031510000}"/>
    <cellStyle name="Percent 31 5 2 3 2" xfId="13744" xr:uid="{00000000-0005-0000-0000-000032510000}"/>
    <cellStyle name="Percent 31 5 2 3 3" xfId="19896" xr:uid="{00000000-0005-0000-0000-000033510000}"/>
    <cellStyle name="Percent 31 5 2 4" xfId="10678" xr:uid="{00000000-0005-0000-0000-000034510000}"/>
    <cellStyle name="Percent 31 5 2 5" xfId="16830" xr:uid="{00000000-0005-0000-0000-000035510000}"/>
    <cellStyle name="Percent 31 5 3" xfId="5227" xr:uid="{00000000-0005-0000-0000-000036510000}"/>
    <cellStyle name="Percent 31 5 3 2" xfId="8316" xr:uid="{00000000-0005-0000-0000-000037510000}"/>
    <cellStyle name="Percent 31 5 3 2 2" xfId="14509" xr:uid="{00000000-0005-0000-0000-000038510000}"/>
    <cellStyle name="Percent 31 5 3 2 3" xfId="20661" xr:uid="{00000000-0005-0000-0000-000039510000}"/>
    <cellStyle name="Percent 31 5 3 3" xfId="11443" xr:uid="{00000000-0005-0000-0000-00003A510000}"/>
    <cellStyle name="Percent 31 5 3 4" xfId="17595" xr:uid="{00000000-0005-0000-0000-00003B510000}"/>
    <cellStyle name="Percent 31 5 4" xfId="6781" xr:uid="{00000000-0005-0000-0000-00003C510000}"/>
    <cellStyle name="Percent 31 5 4 2" xfId="12975" xr:uid="{00000000-0005-0000-0000-00003D510000}"/>
    <cellStyle name="Percent 31 5 4 3" xfId="19127" xr:uid="{00000000-0005-0000-0000-00003E510000}"/>
    <cellStyle name="Percent 31 5 5" xfId="9909" xr:uid="{00000000-0005-0000-0000-00003F510000}"/>
    <cellStyle name="Percent 31 5 6" xfId="16061" xr:uid="{00000000-0005-0000-0000-000040510000}"/>
    <cellStyle name="Percent 32" xfId="3344" xr:uid="{00000000-0005-0000-0000-000041510000}"/>
    <cellStyle name="Percent 32 2" xfId="3345" xr:uid="{00000000-0005-0000-0000-000042510000}"/>
    <cellStyle name="Percent 32 2 2" xfId="3346" xr:uid="{00000000-0005-0000-0000-000043510000}"/>
    <cellStyle name="Percent 32 2 2 2" xfId="4376" xr:uid="{00000000-0005-0000-0000-000044510000}"/>
    <cellStyle name="Percent 32 2 2 2 2" xfId="6001" xr:uid="{00000000-0005-0000-0000-000045510000}"/>
    <cellStyle name="Percent 32 2 2 2 2 2" xfId="9087" xr:uid="{00000000-0005-0000-0000-000046510000}"/>
    <cellStyle name="Percent 32 2 2 2 2 2 2" xfId="15280" xr:uid="{00000000-0005-0000-0000-000047510000}"/>
    <cellStyle name="Percent 32 2 2 2 2 2 3" xfId="21432" xr:uid="{00000000-0005-0000-0000-000048510000}"/>
    <cellStyle name="Percent 32 2 2 2 2 3" xfId="12214" xr:uid="{00000000-0005-0000-0000-000049510000}"/>
    <cellStyle name="Percent 32 2 2 2 2 4" xfId="18366" xr:uid="{00000000-0005-0000-0000-00004A510000}"/>
    <cellStyle name="Percent 32 2 2 2 3" xfId="7552" xr:uid="{00000000-0005-0000-0000-00004B510000}"/>
    <cellStyle name="Percent 32 2 2 2 3 2" xfId="13746" xr:uid="{00000000-0005-0000-0000-00004C510000}"/>
    <cellStyle name="Percent 32 2 2 2 3 3" xfId="19898" xr:uid="{00000000-0005-0000-0000-00004D510000}"/>
    <cellStyle name="Percent 32 2 2 2 4" xfId="10680" xr:uid="{00000000-0005-0000-0000-00004E510000}"/>
    <cellStyle name="Percent 32 2 2 2 5" xfId="16832" xr:uid="{00000000-0005-0000-0000-00004F510000}"/>
    <cellStyle name="Percent 32 2 2 3" xfId="5229" xr:uid="{00000000-0005-0000-0000-000050510000}"/>
    <cellStyle name="Percent 32 2 2 3 2" xfId="8318" xr:uid="{00000000-0005-0000-0000-000051510000}"/>
    <cellStyle name="Percent 32 2 2 3 2 2" xfId="14511" xr:uid="{00000000-0005-0000-0000-000052510000}"/>
    <cellStyle name="Percent 32 2 2 3 2 3" xfId="20663" xr:uid="{00000000-0005-0000-0000-000053510000}"/>
    <cellStyle name="Percent 32 2 2 3 3" xfId="11445" xr:uid="{00000000-0005-0000-0000-000054510000}"/>
    <cellStyle name="Percent 32 2 2 3 4" xfId="17597" xr:uid="{00000000-0005-0000-0000-000055510000}"/>
    <cellStyle name="Percent 32 2 2 4" xfId="6783" xr:uid="{00000000-0005-0000-0000-000056510000}"/>
    <cellStyle name="Percent 32 2 2 4 2" xfId="12977" xr:uid="{00000000-0005-0000-0000-000057510000}"/>
    <cellStyle name="Percent 32 2 2 4 3" xfId="19129" xr:uid="{00000000-0005-0000-0000-000058510000}"/>
    <cellStyle name="Percent 32 2 2 5" xfId="9911" xr:uid="{00000000-0005-0000-0000-000059510000}"/>
    <cellStyle name="Percent 32 2 2 6" xfId="16063" xr:uid="{00000000-0005-0000-0000-00005A510000}"/>
    <cellStyle name="Percent 32 2 3" xfId="4375" xr:uid="{00000000-0005-0000-0000-00005B510000}"/>
    <cellStyle name="Percent 32 2 3 2" xfId="6000" xr:uid="{00000000-0005-0000-0000-00005C510000}"/>
    <cellStyle name="Percent 32 2 3 2 2" xfId="9086" xr:uid="{00000000-0005-0000-0000-00005D510000}"/>
    <cellStyle name="Percent 32 2 3 2 2 2" xfId="15279" xr:uid="{00000000-0005-0000-0000-00005E510000}"/>
    <cellStyle name="Percent 32 2 3 2 2 3" xfId="21431" xr:uid="{00000000-0005-0000-0000-00005F510000}"/>
    <cellStyle name="Percent 32 2 3 2 3" xfId="12213" xr:uid="{00000000-0005-0000-0000-000060510000}"/>
    <cellStyle name="Percent 32 2 3 2 4" xfId="18365" xr:uid="{00000000-0005-0000-0000-000061510000}"/>
    <cellStyle name="Percent 32 2 3 3" xfId="7551" xr:uid="{00000000-0005-0000-0000-000062510000}"/>
    <cellStyle name="Percent 32 2 3 3 2" xfId="13745" xr:uid="{00000000-0005-0000-0000-000063510000}"/>
    <cellStyle name="Percent 32 2 3 3 3" xfId="19897" xr:uid="{00000000-0005-0000-0000-000064510000}"/>
    <cellStyle name="Percent 32 2 3 4" xfId="10679" xr:uid="{00000000-0005-0000-0000-000065510000}"/>
    <cellStyle name="Percent 32 2 3 5" xfId="16831" xr:uid="{00000000-0005-0000-0000-000066510000}"/>
    <cellStyle name="Percent 32 2 4" xfId="5228" xr:uid="{00000000-0005-0000-0000-000067510000}"/>
    <cellStyle name="Percent 32 2 4 2" xfId="8317" xr:uid="{00000000-0005-0000-0000-000068510000}"/>
    <cellStyle name="Percent 32 2 4 2 2" xfId="14510" xr:uid="{00000000-0005-0000-0000-000069510000}"/>
    <cellStyle name="Percent 32 2 4 2 3" xfId="20662" xr:uid="{00000000-0005-0000-0000-00006A510000}"/>
    <cellStyle name="Percent 32 2 4 3" xfId="11444" xr:uid="{00000000-0005-0000-0000-00006B510000}"/>
    <cellStyle name="Percent 32 2 4 4" xfId="17596" xr:uid="{00000000-0005-0000-0000-00006C510000}"/>
    <cellStyle name="Percent 32 2 5" xfId="6782" xr:uid="{00000000-0005-0000-0000-00006D510000}"/>
    <cellStyle name="Percent 32 2 5 2" xfId="12976" xr:uid="{00000000-0005-0000-0000-00006E510000}"/>
    <cellStyle name="Percent 32 2 5 3" xfId="19128" xr:uid="{00000000-0005-0000-0000-00006F510000}"/>
    <cellStyle name="Percent 32 2 6" xfId="9910" xr:uid="{00000000-0005-0000-0000-000070510000}"/>
    <cellStyle name="Percent 32 2 7" xfId="16062" xr:uid="{00000000-0005-0000-0000-000071510000}"/>
    <cellStyle name="Percent 32 3" xfId="3347" xr:uid="{00000000-0005-0000-0000-000072510000}"/>
    <cellStyle name="Percent 32 3 2" xfId="3348" xr:uid="{00000000-0005-0000-0000-000073510000}"/>
    <cellStyle name="Percent 32 3 2 2" xfId="4378" xr:uid="{00000000-0005-0000-0000-000074510000}"/>
    <cellStyle name="Percent 32 3 2 2 2" xfId="6003" xr:uid="{00000000-0005-0000-0000-000075510000}"/>
    <cellStyle name="Percent 32 3 2 2 2 2" xfId="9089" xr:uid="{00000000-0005-0000-0000-000076510000}"/>
    <cellStyle name="Percent 32 3 2 2 2 2 2" xfId="15282" xr:uid="{00000000-0005-0000-0000-000077510000}"/>
    <cellStyle name="Percent 32 3 2 2 2 2 3" xfId="21434" xr:uid="{00000000-0005-0000-0000-000078510000}"/>
    <cellStyle name="Percent 32 3 2 2 2 3" xfId="12216" xr:uid="{00000000-0005-0000-0000-000079510000}"/>
    <cellStyle name="Percent 32 3 2 2 2 4" xfId="18368" xr:uid="{00000000-0005-0000-0000-00007A510000}"/>
    <cellStyle name="Percent 32 3 2 2 3" xfId="7554" xr:uid="{00000000-0005-0000-0000-00007B510000}"/>
    <cellStyle name="Percent 32 3 2 2 3 2" xfId="13748" xr:uid="{00000000-0005-0000-0000-00007C510000}"/>
    <cellStyle name="Percent 32 3 2 2 3 3" xfId="19900" xr:uid="{00000000-0005-0000-0000-00007D510000}"/>
    <cellStyle name="Percent 32 3 2 2 4" xfId="10682" xr:uid="{00000000-0005-0000-0000-00007E510000}"/>
    <cellStyle name="Percent 32 3 2 2 5" xfId="16834" xr:uid="{00000000-0005-0000-0000-00007F510000}"/>
    <cellStyle name="Percent 32 3 2 3" xfId="5231" xr:uid="{00000000-0005-0000-0000-000080510000}"/>
    <cellStyle name="Percent 32 3 2 3 2" xfId="8320" xr:uid="{00000000-0005-0000-0000-000081510000}"/>
    <cellStyle name="Percent 32 3 2 3 2 2" xfId="14513" xr:uid="{00000000-0005-0000-0000-000082510000}"/>
    <cellStyle name="Percent 32 3 2 3 2 3" xfId="20665" xr:uid="{00000000-0005-0000-0000-000083510000}"/>
    <cellStyle name="Percent 32 3 2 3 3" xfId="11447" xr:uid="{00000000-0005-0000-0000-000084510000}"/>
    <cellStyle name="Percent 32 3 2 3 4" xfId="17599" xr:uid="{00000000-0005-0000-0000-000085510000}"/>
    <cellStyle name="Percent 32 3 2 4" xfId="6785" xr:uid="{00000000-0005-0000-0000-000086510000}"/>
    <cellStyle name="Percent 32 3 2 4 2" xfId="12979" xr:uid="{00000000-0005-0000-0000-000087510000}"/>
    <cellStyle name="Percent 32 3 2 4 3" xfId="19131" xr:uid="{00000000-0005-0000-0000-000088510000}"/>
    <cellStyle name="Percent 32 3 2 5" xfId="9913" xr:uid="{00000000-0005-0000-0000-000089510000}"/>
    <cellStyle name="Percent 32 3 2 6" xfId="16065" xr:uid="{00000000-0005-0000-0000-00008A510000}"/>
    <cellStyle name="Percent 32 3 3" xfId="4377" xr:uid="{00000000-0005-0000-0000-00008B510000}"/>
    <cellStyle name="Percent 32 3 3 2" xfId="6002" xr:uid="{00000000-0005-0000-0000-00008C510000}"/>
    <cellStyle name="Percent 32 3 3 2 2" xfId="9088" xr:uid="{00000000-0005-0000-0000-00008D510000}"/>
    <cellStyle name="Percent 32 3 3 2 2 2" xfId="15281" xr:uid="{00000000-0005-0000-0000-00008E510000}"/>
    <cellStyle name="Percent 32 3 3 2 2 3" xfId="21433" xr:uid="{00000000-0005-0000-0000-00008F510000}"/>
    <cellStyle name="Percent 32 3 3 2 3" xfId="12215" xr:uid="{00000000-0005-0000-0000-000090510000}"/>
    <cellStyle name="Percent 32 3 3 2 4" xfId="18367" xr:uid="{00000000-0005-0000-0000-000091510000}"/>
    <cellStyle name="Percent 32 3 3 3" xfId="7553" xr:uid="{00000000-0005-0000-0000-000092510000}"/>
    <cellStyle name="Percent 32 3 3 3 2" xfId="13747" xr:uid="{00000000-0005-0000-0000-000093510000}"/>
    <cellStyle name="Percent 32 3 3 3 3" xfId="19899" xr:uid="{00000000-0005-0000-0000-000094510000}"/>
    <cellStyle name="Percent 32 3 3 4" xfId="10681" xr:uid="{00000000-0005-0000-0000-000095510000}"/>
    <cellStyle name="Percent 32 3 3 5" xfId="16833" xr:uid="{00000000-0005-0000-0000-000096510000}"/>
    <cellStyle name="Percent 32 3 4" xfId="5230" xr:uid="{00000000-0005-0000-0000-000097510000}"/>
    <cellStyle name="Percent 32 3 4 2" xfId="8319" xr:uid="{00000000-0005-0000-0000-000098510000}"/>
    <cellStyle name="Percent 32 3 4 2 2" xfId="14512" xr:uid="{00000000-0005-0000-0000-000099510000}"/>
    <cellStyle name="Percent 32 3 4 2 3" xfId="20664" xr:uid="{00000000-0005-0000-0000-00009A510000}"/>
    <cellStyle name="Percent 32 3 4 3" xfId="11446" xr:uid="{00000000-0005-0000-0000-00009B510000}"/>
    <cellStyle name="Percent 32 3 4 4" xfId="17598" xr:uid="{00000000-0005-0000-0000-00009C510000}"/>
    <cellStyle name="Percent 32 3 5" xfId="6784" xr:uid="{00000000-0005-0000-0000-00009D510000}"/>
    <cellStyle name="Percent 32 3 5 2" xfId="12978" xr:uid="{00000000-0005-0000-0000-00009E510000}"/>
    <cellStyle name="Percent 32 3 5 3" xfId="19130" xr:uid="{00000000-0005-0000-0000-00009F510000}"/>
    <cellStyle name="Percent 32 3 6" xfId="9912" xr:uid="{00000000-0005-0000-0000-0000A0510000}"/>
    <cellStyle name="Percent 32 3 7" xfId="16064" xr:uid="{00000000-0005-0000-0000-0000A1510000}"/>
    <cellStyle name="Percent 32 4" xfId="3349" xr:uid="{00000000-0005-0000-0000-0000A2510000}"/>
    <cellStyle name="Percent 32 4 2" xfId="3350" xr:uid="{00000000-0005-0000-0000-0000A3510000}"/>
    <cellStyle name="Percent 32 4 2 2" xfId="4379" xr:uid="{00000000-0005-0000-0000-0000A4510000}"/>
    <cellStyle name="Percent 32 4 2 2 2" xfId="6004" xr:uid="{00000000-0005-0000-0000-0000A5510000}"/>
    <cellStyle name="Percent 32 4 2 2 2 2" xfId="9090" xr:uid="{00000000-0005-0000-0000-0000A6510000}"/>
    <cellStyle name="Percent 32 4 2 2 2 2 2" xfId="15283" xr:uid="{00000000-0005-0000-0000-0000A7510000}"/>
    <cellStyle name="Percent 32 4 2 2 2 2 3" xfId="21435" xr:uid="{00000000-0005-0000-0000-0000A8510000}"/>
    <cellStyle name="Percent 32 4 2 2 2 3" xfId="12217" xr:uid="{00000000-0005-0000-0000-0000A9510000}"/>
    <cellStyle name="Percent 32 4 2 2 2 4" xfId="18369" xr:uid="{00000000-0005-0000-0000-0000AA510000}"/>
    <cellStyle name="Percent 32 4 2 2 3" xfId="7555" xr:uid="{00000000-0005-0000-0000-0000AB510000}"/>
    <cellStyle name="Percent 32 4 2 2 3 2" xfId="13749" xr:uid="{00000000-0005-0000-0000-0000AC510000}"/>
    <cellStyle name="Percent 32 4 2 2 3 3" xfId="19901" xr:uid="{00000000-0005-0000-0000-0000AD510000}"/>
    <cellStyle name="Percent 32 4 2 2 4" xfId="10683" xr:uid="{00000000-0005-0000-0000-0000AE510000}"/>
    <cellStyle name="Percent 32 4 2 2 5" xfId="16835" xr:uid="{00000000-0005-0000-0000-0000AF510000}"/>
    <cellStyle name="Percent 32 4 2 3" xfId="5232" xr:uid="{00000000-0005-0000-0000-0000B0510000}"/>
    <cellStyle name="Percent 32 4 2 3 2" xfId="8321" xr:uid="{00000000-0005-0000-0000-0000B1510000}"/>
    <cellStyle name="Percent 32 4 2 3 2 2" xfId="14514" xr:uid="{00000000-0005-0000-0000-0000B2510000}"/>
    <cellStyle name="Percent 32 4 2 3 2 3" xfId="20666" xr:uid="{00000000-0005-0000-0000-0000B3510000}"/>
    <cellStyle name="Percent 32 4 2 3 3" xfId="11448" xr:uid="{00000000-0005-0000-0000-0000B4510000}"/>
    <cellStyle name="Percent 32 4 2 3 4" xfId="17600" xr:uid="{00000000-0005-0000-0000-0000B5510000}"/>
    <cellStyle name="Percent 32 4 2 4" xfId="6786" xr:uid="{00000000-0005-0000-0000-0000B6510000}"/>
    <cellStyle name="Percent 32 4 2 4 2" xfId="12980" xr:uid="{00000000-0005-0000-0000-0000B7510000}"/>
    <cellStyle name="Percent 32 4 2 4 3" xfId="19132" xr:uid="{00000000-0005-0000-0000-0000B8510000}"/>
    <cellStyle name="Percent 32 4 2 5" xfId="9914" xr:uid="{00000000-0005-0000-0000-0000B9510000}"/>
    <cellStyle name="Percent 32 4 2 6" xfId="16066" xr:uid="{00000000-0005-0000-0000-0000BA510000}"/>
    <cellStyle name="Percent 32 5" xfId="3351" xr:uid="{00000000-0005-0000-0000-0000BB510000}"/>
    <cellStyle name="Percent 32 5 2" xfId="4380" xr:uid="{00000000-0005-0000-0000-0000BC510000}"/>
    <cellStyle name="Percent 32 5 2 2" xfId="6005" xr:uid="{00000000-0005-0000-0000-0000BD510000}"/>
    <cellStyle name="Percent 32 5 2 2 2" xfId="9091" xr:uid="{00000000-0005-0000-0000-0000BE510000}"/>
    <cellStyle name="Percent 32 5 2 2 2 2" xfId="15284" xr:uid="{00000000-0005-0000-0000-0000BF510000}"/>
    <cellStyle name="Percent 32 5 2 2 2 3" xfId="21436" xr:uid="{00000000-0005-0000-0000-0000C0510000}"/>
    <cellStyle name="Percent 32 5 2 2 3" xfId="12218" xr:uid="{00000000-0005-0000-0000-0000C1510000}"/>
    <cellStyle name="Percent 32 5 2 2 4" xfId="18370" xr:uid="{00000000-0005-0000-0000-0000C2510000}"/>
    <cellStyle name="Percent 32 5 2 3" xfId="7556" xr:uid="{00000000-0005-0000-0000-0000C3510000}"/>
    <cellStyle name="Percent 32 5 2 3 2" xfId="13750" xr:uid="{00000000-0005-0000-0000-0000C4510000}"/>
    <cellStyle name="Percent 32 5 2 3 3" xfId="19902" xr:uid="{00000000-0005-0000-0000-0000C5510000}"/>
    <cellStyle name="Percent 32 5 2 4" xfId="10684" xr:uid="{00000000-0005-0000-0000-0000C6510000}"/>
    <cellStyle name="Percent 32 5 2 5" xfId="16836" xr:uid="{00000000-0005-0000-0000-0000C7510000}"/>
    <cellStyle name="Percent 32 5 3" xfId="5233" xr:uid="{00000000-0005-0000-0000-0000C8510000}"/>
    <cellStyle name="Percent 32 5 3 2" xfId="8322" xr:uid="{00000000-0005-0000-0000-0000C9510000}"/>
    <cellStyle name="Percent 32 5 3 2 2" xfId="14515" xr:uid="{00000000-0005-0000-0000-0000CA510000}"/>
    <cellStyle name="Percent 32 5 3 2 3" xfId="20667" xr:uid="{00000000-0005-0000-0000-0000CB510000}"/>
    <cellStyle name="Percent 32 5 3 3" xfId="11449" xr:uid="{00000000-0005-0000-0000-0000CC510000}"/>
    <cellStyle name="Percent 32 5 3 4" xfId="17601" xr:uid="{00000000-0005-0000-0000-0000CD510000}"/>
    <cellStyle name="Percent 32 5 4" xfId="6787" xr:uid="{00000000-0005-0000-0000-0000CE510000}"/>
    <cellStyle name="Percent 32 5 4 2" xfId="12981" xr:uid="{00000000-0005-0000-0000-0000CF510000}"/>
    <cellStyle name="Percent 32 5 4 3" xfId="19133" xr:uid="{00000000-0005-0000-0000-0000D0510000}"/>
    <cellStyle name="Percent 32 5 5" xfId="9915" xr:uid="{00000000-0005-0000-0000-0000D1510000}"/>
    <cellStyle name="Percent 32 5 6" xfId="16067" xr:uid="{00000000-0005-0000-0000-0000D2510000}"/>
    <cellStyle name="Percent 33" xfId="3352" xr:uid="{00000000-0005-0000-0000-0000D3510000}"/>
    <cellStyle name="Percent 33 2" xfId="3353" xr:uid="{00000000-0005-0000-0000-0000D4510000}"/>
    <cellStyle name="Percent 33 2 2" xfId="3354" xr:uid="{00000000-0005-0000-0000-0000D5510000}"/>
    <cellStyle name="Percent 33 2 2 2" xfId="4382" xr:uid="{00000000-0005-0000-0000-0000D6510000}"/>
    <cellStyle name="Percent 33 2 2 2 2" xfId="6007" xr:uid="{00000000-0005-0000-0000-0000D7510000}"/>
    <cellStyle name="Percent 33 2 2 2 2 2" xfId="9093" xr:uid="{00000000-0005-0000-0000-0000D8510000}"/>
    <cellStyle name="Percent 33 2 2 2 2 2 2" xfId="15286" xr:uid="{00000000-0005-0000-0000-0000D9510000}"/>
    <cellStyle name="Percent 33 2 2 2 2 2 3" xfId="21438" xr:uid="{00000000-0005-0000-0000-0000DA510000}"/>
    <cellStyle name="Percent 33 2 2 2 2 3" xfId="12220" xr:uid="{00000000-0005-0000-0000-0000DB510000}"/>
    <cellStyle name="Percent 33 2 2 2 2 4" xfId="18372" xr:uid="{00000000-0005-0000-0000-0000DC510000}"/>
    <cellStyle name="Percent 33 2 2 2 3" xfId="7558" xr:uid="{00000000-0005-0000-0000-0000DD510000}"/>
    <cellStyle name="Percent 33 2 2 2 3 2" xfId="13752" xr:uid="{00000000-0005-0000-0000-0000DE510000}"/>
    <cellStyle name="Percent 33 2 2 2 3 3" xfId="19904" xr:uid="{00000000-0005-0000-0000-0000DF510000}"/>
    <cellStyle name="Percent 33 2 2 2 4" xfId="10686" xr:uid="{00000000-0005-0000-0000-0000E0510000}"/>
    <cellStyle name="Percent 33 2 2 2 5" xfId="16838" xr:uid="{00000000-0005-0000-0000-0000E1510000}"/>
    <cellStyle name="Percent 33 2 2 3" xfId="5236" xr:uid="{00000000-0005-0000-0000-0000E2510000}"/>
    <cellStyle name="Percent 33 2 2 3 2" xfId="8324" xr:uid="{00000000-0005-0000-0000-0000E3510000}"/>
    <cellStyle name="Percent 33 2 2 3 2 2" xfId="14517" xr:uid="{00000000-0005-0000-0000-0000E4510000}"/>
    <cellStyle name="Percent 33 2 2 3 2 3" xfId="20669" xr:uid="{00000000-0005-0000-0000-0000E5510000}"/>
    <cellStyle name="Percent 33 2 2 3 3" xfId="11451" xr:uid="{00000000-0005-0000-0000-0000E6510000}"/>
    <cellStyle name="Percent 33 2 2 3 4" xfId="17603" xr:uid="{00000000-0005-0000-0000-0000E7510000}"/>
    <cellStyle name="Percent 33 2 2 4" xfId="6789" xr:uid="{00000000-0005-0000-0000-0000E8510000}"/>
    <cellStyle name="Percent 33 2 2 4 2" xfId="12983" xr:uid="{00000000-0005-0000-0000-0000E9510000}"/>
    <cellStyle name="Percent 33 2 2 4 3" xfId="19135" xr:uid="{00000000-0005-0000-0000-0000EA510000}"/>
    <cellStyle name="Percent 33 2 2 5" xfId="9917" xr:uid="{00000000-0005-0000-0000-0000EB510000}"/>
    <cellStyle name="Percent 33 2 2 6" xfId="16069" xr:uid="{00000000-0005-0000-0000-0000EC510000}"/>
    <cellStyle name="Percent 33 2 3" xfId="4381" xr:uid="{00000000-0005-0000-0000-0000ED510000}"/>
    <cellStyle name="Percent 33 2 3 2" xfId="6006" xr:uid="{00000000-0005-0000-0000-0000EE510000}"/>
    <cellStyle name="Percent 33 2 3 2 2" xfId="9092" xr:uid="{00000000-0005-0000-0000-0000EF510000}"/>
    <cellStyle name="Percent 33 2 3 2 2 2" xfId="15285" xr:uid="{00000000-0005-0000-0000-0000F0510000}"/>
    <cellStyle name="Percent 33 2 3 2 2 3" xfId="21437" xr:uid="{00000000-0005-0000-0000-0000F1510000}"/>
    <cellStyle name="Percent 33 2 3 2 3" xfId="12219" xr:uid="{00000000-0005-0000-0000-0000F2510000}"/>
    <cellStyle name="Percent 33 2 3 2 4" xfId="18371" xr:uid="{00000000-0005-0000-0000-0000F3510000}"/>
    <cellStyle name="Percent 33 2 3 3" xfId="7557" xr:uid="{00000000-0005-0000-0000-0000F4510000}"/>
    <cellStyle name="Percent 33 2 3 3 2" xfId="13751" xr:uid="{00000000-0005-0000-0000-0000F5510000}"/>
    <cellStyle name="Percent 33 2 3 3 3" xfId="19903" xr:uid="{00000000-0005-0000-0000-0000F6510000}"/>
    <cellStyle name="Percent 33 2 3 4" xfId="10685" xr:uid="{00000000-0005-0000-0000-0000F7510000}"/>
    <cellStyle name="Percent 33 2 3 5" xfId="16837" xr:uid="{00000000-0005-0000-0000-0000F8510000}"/>
    <cellStyle name="Percent 33 2 4" xfId="5235" xr:uid="{00000000-0005-0000-0000-0000F9510000}"/>
    <cellStyle name="Percent 33 2 4 2" xfId="8323" xr:uid="{00000000-0005-0000-0000-0000FA510000}"/>
    <cellStyle name="Percent 33 2 4 2 2" xfId="14516" xr:uid="{00000000-0005-0000-0000-0000FB510000}"/>
    <cellStyle name="Percent 33 2 4 2 3" xfId="20668" xr:uid="{00000000-0005-0000-0000-0000FC510000}"/>
    <cellStyle name="Percent 33 2 4 3" xfId="11450" xr:uid="{00000000-0005-0000-0000-0000FD510000}"/>
    <cellStyle name="Percent 33 2 4 4" xfId="17602" xr:uid="{00000000-0005-0000-0000-0000FE510000}"/>
    <cellStyle name="Percent 33 2 5" xfId="6788" xr:uid="{00000000-0005-0000-0000-0000FF510000}"/>
    <cellStyle name="Percent 33 2 5 2" xfId="12982" xr:uid="{00000000-0005-0000-0000-000000520000}"/>
    <cellStyle name="Percent 33 2 5 3" xfId="19134" xr:uid="{00000000-0005-0000-0000-000001520000}"/>
    <cellStyle name="Percent 33 2 6" xfId="9916" xr:uid="{00000000-0005-0000-0000-000002520000}"/>
    <cellStyle name="Percent 33 2 7" xfId="16068" xr:uid="{00000000-0005-0000-0000-000003520000}"/>
    <cellStyle name="Percent 33 3" xfId="3355" xr:uid="{00000000-0005-0000-0000-000004520000}"/>
    <cellStyle name="Percent 33 3 2" xfId="3356" xr:uid="{00000000-0005-0000-0000-000005520000}"/>
    <cellStyle name="Percent 33 3 2 2" xfId="4384" xr:uid="{00000000-0005-0000-0000-000006520000}"/>
    <cellStyle name="Percent 33 3 2 2 2" xfId="6009" xr:uid="{00000000-0005-0000-0000-000007520000}"/>
    <cellStyle name="Percent 33 3 2 2 2 2" xfId="9095" xr:uid="{00000000-0005-0000-0000-000008520000}"/>
    <cellStyle name="Percent 33 3 2 2 2 2 2" xfId="15288" xr:uid="{00000000-0005-0000-0000-000009520000}"/>
    <cellStyle name="Percent 33 3 2 2 2 2 3" xfId="21440" xr:uid="{00000000-0005-0000-0000-00000A520000}"/>
    <cellStyle name="Percent 33 3 2 2 2 3" xfId="12222" xr:uid="{00000000-0005-0000-0000-00000B520000}"/>
    <cellStyle name="Percent 33 3 2 2 2 4" xfId="18374" xr:uid="{00000000-0005-0000-0000-00000C520000}"/>
    <cellStyle name="Percent 33 3 2 2 3" xfId="7560" xr:uid="{00000000-0005-0000-0000-00000D520000}"/>
    <cellStyle name="Percent 33 3 2 2 3 2" xfId="13754" xr:uid="{00000000-0005-0000-0000-00000E520000}"/>
    <cellStyle name="Percent 33 3 2 2 3 3" xfId="19906" xr:uid="{00000000-0005-0000-0000-00000F520000}"/>
    <cellStyle name="Percent 33 3 2 2 4" xfId="10688" xr:uid="{00000000-0005-0000-0000-000010520000}"/>
    <cellStyle name="Percent 33 3 2 2 5" xfId="16840" xr:uid="{00000000-0005-0000-0000-000011520000}"/>
    <cellStyle name="Percent 33 3 2 3" xfId="5238" xr:uid="{00000000-0005-0000-0000-000012520000}"/>
    <cellStyle name="Percent 33 3 2 3 2" xfId="8326" xr:uid="{00000000-0005-0000-0000-000013520000}"/>
    <cellStyle name="Percent 33 3 2 3 2 2" xfId="14519" xr:uid="{00000000-0005-0000-0000-000014520000}"/>
    <cellStyle name="Percent 33 3 2 3 2 3" xfId="20671" xr:uid="{00000000-0005-0000-0000-000015520000}"/>
    <cellStyle name="Percent 33 3 2 3 3" xfId="11453" xr:uid="{00000000-0005-0000-0000-000016520000}"/>
    <cellStyle name="Percent 33 3 2 3 4" xfId="17605" xr:uid="{00000000-0005-0000-0000-000017520000}"/>
    <cellStyle name="Percent 33 3 2 4" xfId="6791" xr:uid="{00000000-0005-0000-0000-000018520000}"/>
    <cellStyle name="Percent 33 3 2 4 2" xfId="12985" xr:uid="{00000000-0005-0000-0000-000019520000}"/>
    <cellStyle name="Percent 33 3 2 4 3" xfId="19137" xr:uid="{00000000-0005-0000-0000-00001A520000}"/>
    <cellStyle name="Percent 33 3 2 5" xfId="9919" xr:uid="{00000000-0005-0000-0000-00001B520000}"/>
    <cellStyle name="Percent 33 3 2 6" xfId="16071" xr:uid="{00000000-0005-0000-0000-00001C520000}"/>
    <cellStyle name="Percent 33 3 3" xfId="4383" xr:uid="{00000000-0005-0000-0000-00001D520000}"/>
    <cellStyle name="Percent 33 3 3 2" xfId="6008" xr:uid="{00000000-0005-0000-0000-00001E520000}"/>
    <cellStyle name="Percent 33 3 3 2 2" xfId="9094" xr:uid="{00000000-0005-0000-0000-00001F520000}"/>
    <cellStyle name="Percent 33 3 3 2 2 2" xfId="15287" xr:uid="{00000000-0005-0000-0000-000020520000}"/>
    <cellStyle name="Percent 33 3 3 2 2 3" xfId="21439" xr:uid="{00000000-0005-0000-0000-000021520000}"/>
    <cellStyle name="Percent 33 3 3 2 3" xfId="12221" xr:uid="{00000000-0005-0000-0000-000022520000}"/>
    <cellStyle name="Percent 33 3 3 2 4" xfId="18373" xr:uid="{00000000-0005-0000-0000-000023520000}"/>
    <cellStyle name="Percent 33 3 3 3" xfId="7559" xr:uid="{00000000-0005-0000-0000-000024520000}"/>
    <cellStyle name="Percent 33 3 3 3 2" xfId="13753" xr:uid="{00000000-0005-0000-0000-000025520000}"/>
    <cellStyle name="Percent 33 3 3 3 3" xfId="19905" xr:uid="{00000000-0005-0000-0000-000026520000}"/>
    <cellStyle name="Percent 33 3 3 4" xfId="10687" xr:uid="{00000000-0005-0000-0000-000027520000}"/>
    <cellStyle name="Percent 33 3 3 5" xfId="16839" xr:uid="{00000000-0005-0000-0000-000028520000}"/>
    <cellStyle name="Percent 33 3 4" xfId="5237" xr:uid="{00000000-0005-0000-0000-000029520000}"/>
    <cellStyle name="Percent 33 3 4 2" xfId="8325" xr:uid="{00000000-0005-0000-0000-00002A520000}"/>
    <cellStyle name="Percent 33 3 4 2 2" xfId="14518" xr:uid="{00000000-0005-0000-0000-00002B520000}"/>
    <cellStyle name="Percent 33 3 4 2 3" xfId="20670" xr:uid="{00000000-0005-0000-0000-00002C520000}"/>
    <cellStyle name="Percent 33 3 4 3" xfId="11452" xr:uid="{00000000-0005-0000-0000-00002D520000}"/>
    <cellStyle name="Percent 33 3 4 4" xfId="17604" xr:uid="{00000000-0005-0000-0000-00002E520000}"/>
    <cellStyle name="Percent 33 3 5" xfId="6790" xr:uid="{00000000-0005-0000-0000-00002F520000}"/>
    <cellStyle name="Percent 33 3 5 2" xfId="12984" xr:uid="{00000000-0005-0000-0000-000030520000}"/>
    <cellStyle name="Percent 33 3 5 3" xfId="19136" xr:uid="{00000000-0005-0000-0000-000031520000}"/>
    <cellStyle name="Percent 33 3 6" xfId="9918" xr:uid="{00000000-0005-0000-0000-000032520000}"/>
    <cellStyle name="Percent 33 3 7" xfId="16070" xr:uid="{00000000-0005-0000-0000-000033520000}"/>
    <cellStyle name="Percent 33 4" xfId="3357" xr:uid="{00000000-0005-0000-0000-000034520000}"/>
    <cellStyle name="Percent 33 4 2" xfId="3358" xr:uid="{00000000-0005-0000-0000-000035520000}"/>
    <cellStyle name="Percent 33 4 2 2" xfId="4385" xr:uid="{00000000-0005-0000-0000-000036520000}"/>
    <cellStyle name="Percent 33 4 2 2 2" xfId="6010" xr:uid="{00000000-0005-0000-0000-000037520000}"/>
    <cellStyle name="Percent 33 4 2 2 2 2" xfId="9096" xr:uid="{00000000-0005-0000-0000-000038520000}"/>
    <cellStyle name="Percent 33 4 2 2 2 2 2" xfId="15289" xr:uid="{00000000-0005-0000-0000-000039520000}"/>
    <cellStyle name="Percent 33 4 2 2 2 2 3" xfId="21441" xr:uid="{00000000-0005-0000-0000-00003A520000}"/>
    <cellStyle name="Percent 33 4 2 2 2 3" xfId="12223" xr:uid="{00000000-0005-0000-0000-00003B520000}"/>
    <cellStyle name="Percent 33 4 2 2 2 4" xfId="18375" xr:uid="{00000000-0005-0000-0000-00003C520000}"/>
    <cellStyle name="Percent 33 4 2 2 3" xfId="7561" xr:uid="{00000000-0005-0000-0000-00003D520000}"/>
    <cellStyle name="Percent 33 4 2 2 3 2" xfId="13755" xr:uid="{00000000-0005-0000-0000-00003E520000}"/>
    <cellStyle name="Percent 33 4 2 2 3 3" xfId="19907" xr:uid="{00000000-0005-0000-0000-00003F520000}"/>
    <cellStyle name="Percent 33 4 2 2 4" xfId="10689" xr:uid="{00000000-0005-0000-0000-000040520000}"/>
    <cellStyle name="Percent 33 4 2 2 5" xfId="16841" xr:uid="{00000000-0005-0000-0000-000041520000}"/>
    <cellStyle name="Percent 33 4 2 3" xfId="5239" xr:uid="{00000000-0005-0000-0000-000042520000}"/>
    <cellStyle name="Percent 33 4 2 3 2" xfId="8327" xr:uid="{00000000-0005-0000-0000-000043520000}"/>
    <cellStyle name="Percent 33 4 2 3 2 2" xfId="14520" xr:uid="{00000000-0005-0000-0000-000044520000}"/>
    <cellStyle name="Percent 33 4 2 3 2 3" xfId="20672" xr:uid="{00000000-0005-0000-0000-000045520000}"/>
    <cellStyle name="Percent 33 4 2 3 3" xfId="11454" xr:uid="{00000000-0005-0000-0000-000046520000}"/>
    <cellStyle name="Percent 33 4 2 3 4" xfId="17606" xr:uid="{00000000-0005-0000-0000-000047520000}"/>
    <cellStyle name="Percent 33 4 2 4" xfId="6792" xr:uid="{00000000-0005-0000-0000-000048520000}"/>
    <cellStyle name="Percent 33 4 2 4 2" xfId="12986" xr:uid="{00000000-0005-0000-0000-000049520000}"/>
    <cellStyle name="Percent 33 4 2 4 3" xfId="19138" xr:uid="{00000000-0005-0000-0000-00004A520000}"/>
    <cellStyle name="Percent 33 4 2 5" xfId="9920" xr:uid="{00000000-0005-0000-0000-00004B520000}"/>
    <cellStyle name="Percent 33 4 2 6" xfId="16072" xr:uid="{00000000-0005-0000-0000-00004C520000}"/>
    <cellStyle name="Percent 33 5" xfId="3359" xr:uid="{00000000-0005-0000-0000-00004D520000}"/>
    <cellStyle name="Percent 33 5 2" xfId="4386" xr:uid="{00000000-0005-0000-0000-00004E520000}"/>
    <cellStyle name="Percent 33 5 2 2" xfId="6011" xr:uid="{00000000-0005-0000-0000-00004F520000}"/>
    <cellStyle name="Percent 33 5 2 2 2" xfId="9097" xr:uid="{00000000-0005-0000-0000-000050520000}"/>
    <cellStyle name="Percent 33 5 2 2 2 2" xfId="15290" xr:uid="{00000000-0005-0000-0000-000051520000}"/>
    <cellStyle name="Percent 33 5 2 2 2 3" xfId="21442" xr:uid="{00000000-0005-0000-0000-000052520000}"/>
    <cellStyle name="Percent 33 5 2 2 3" xfId="12224" xr:uid="{00000000-0005-0000-0000-000053520000}"/>
    <cellStyle name="Percent 33 5 2 2 4" xfId="18376" xr:uid="{00000000-0005-0000-0000-000054520000}"/>
    <cellStyle name="Percent 33 5 2 3" xfId="7562" xr:uid="{00000000-0005-0000-0000-000055520000}"/>
    <cellStyle name="Percent 33 5 2 3 2" xfId="13756" xr:uid="{00000000-0005-0000-0000-000056520000}"/>
    <cellStyle name="Percent 33 5 2 3 3" xfId="19908" xr:uid="{00000000-0005-0000-0000-000057520000}"/>
    <cellStyle name="Percent 33 5 2 4" xfId="10690" xr:uid="{00000000-0005-0000-0000-000058520000}"/>
    <cellStyle name="Percent 33 5 2 5" xfId="16842" xr:uid="{00000000-0005-0000-0000-000059520000}"/>
    <cellStyle name="Percent 33 5 3" xfId="5240" xr:uid="{00000000-0005-0000-0000-00005A520000}"/>
    <cellStyle name="Percent 33 5 3 2" xfId="8328" xr:uid="{00000000-0005-0000-0000-00005B520000}"/>
    <cellStyle name="Percent 33 5 3 2 2" xfId="14521" xr:uid="{00000000-0005-0000-0000-00005C520000}"/>
    <cellStyle name="Percent 33 5 3 2 3" xfId="20673" xr:uid="{00000000-0005-0000-0000-00005D520000}"/>
    <cellStyle name="Percent 33 5 3 3" xfId="11455" xr:uid="{00000000-0005-0000-0000-00005E520000}"/>
    <cellStyle name="Percent 33 5 3 4" xfId="17607" xr:uid="{00000000-0005-0000-0000-00005F520000}"/>
    <cellStyle name="Percent 33 5 4" xfId="6793" xr:uid="{00000000-0005-0000-0000-000060520000}"/>
    <cellStyle name="Percent 33 5 4 2" xfId="12987" xr:uid="{00000000-0005-0000-0000-000061520000}"/>
    <cellStyle name="Percent 33 5 4 3" xfId="19139" xr:uid="{00000000-0005-0000-0000-000062520000}"/>
    <cellStyle name="Percent 33 5 5" xfId="9921" xr:uid="{00000000-0005-0000-0000-000063520000}"/>
    <cellStyle name="Percent 33 5 6" xfId="16073" xr:uid="{00000000-0005-0000-0000-000064520000}"/>
    <cellStyle name="Percent 34" xfId="3360" xr:uid="{00000000-0005-0000-0000-000065520000}"/>
    <cellStyle name="Percent 34 2" xfId="3361" xr:uid="{00000000-0005-0000-0000-000066520000}"/>
    <cellStyle name="Percent 34 2 2" xfId="3362" xr:uid="{00000000-0005-0000-0000-000067520000}"/>
    <cellStyle name="Percent 34 2 2 2" xfId="4388" xr:uid="{00000000-0005-0000-0000-000068520000}"/>
    <cellStyle name="Percent 34 2 2 2 2" xfId="6013" xr:uid="{00000000-0005-0000-0000-000069520000}"/>
    <cellStyle name="Percent 34 2 2 2 2 2" xfId="9099" xr:uid="{00000000-0005-0000-0000-00006A520000}"/>
    <cellStyle name="Percent 34 2 2 2 2 2 2" xfId="15292" xr:uid="{00000000-0005-0000-0000-00006B520000}"/>
    <cellStyle name="Percent 34 2 2 2 2 2 3" xfId="21444" xr:uid="{00000000-0005-0000-0000-00006C520000}"/>
    <cellStyle name="Percent 34 2 2 2 2 3" xfId="12226" xr:uid="{00000000-0005-0000-0000-00006D520000}"/>
    <cellStyle name="Percent 34 2 2 2 2 4" xfId="18378" xr:uid="{00000000-0005-0000-0000-00006E520000}"/>
    <cellStyle name="Percent 34 2 2 2 3" xfId="7564" xr:uid="{00000000-0005-0000-0000-00006F520000}"/>
    <cellStyle name="Percent 34 2 2 2 3 2" xfId="13758" xr:uid="{00000000-0005-0000-0000-000070520000}"/>
    <cellStyle name="Percent 34 2 2 2 3 3" xfId="19910" xr:uid="{00000000-0005-0000-0000-000071520000}"/>
    <cellStyle name="Percent 34 2 2 2 4" xfId="10692" xr:uid="{00000000-0005-0000-0000-000072520000}"/>
    <cellStyle name="Percent 34 2 2 2 5" xfId="16844" xr:uid="{00000000-0005-0000-0000-000073520000}"/>
    <cellStyle name="Percent 34 2 2 3" xfId="5243" xr:uid="{00000000-0005-0000-0000-000074520000}"/>
    <cellStyle name="Percent 34 2 2 3 2" xfId="8330" xr:uid="{00000000-0005-0000-0000-000075520000}"/>
    <cellStyle name="Percent 34 2 2 3 2 2" xfId="14523" xr:uid="{00000000-0005-0000-0000-000076520000}"/>
    <cellStyle name="Percent 34 2 2 3 2 3" xfId="20675" xr:uid="{00000000-0005-0000-0000-000077520000}"/>
    <cellStyle name="Percent 34 2 2 3 3" xfId="11457" xr:uid="{00000000-0005-0000-0000-000078520000}"/>
    <cellStyle name="Percent 34 2 2 3 4" xfId="17609" xr:uid="{00000000-0005-0000-0000-000079520000}"/>
    <cellStyle name="Percent 34 2 2 4" xfId="6795" xr:uid="{00000000-0005-0000-0000-00007A520000}"/>
    <cellStyle name="Percent 34 2 2 4 2" xfId="12989" xr:uid="{00000000-0005-0000-0000-00007B520000}"/>
    <cellStyle name="Percent 34 2 2 4 3" xfId="19141" xr:uid="{00000000-0005-0000-0000-00007C520000}"/>
    <cellStyle name="Percent 34 2 2 5" xfId="9923" xr:uid="{00000000-0005-0000-0000-00007D520000}"/>
    <cellStyle name="Percent 34 2 2 6" xfId="16075" xr:uid="{00000000-0005-0000-0000-00007E520000}"/>
    <cellStyle name="Percent 34 2 3" xfId="4387" xr:uid="{00000000-0005-0000-0000-00007F520000}"/>
    <cellStyle name="Percent 34 2 3 2" xfId="6012" xr:uid="{00000000-0005-0000-0000-000080520000}"/>
    <cellStyle name="Percent 34 2 3 2 2" xfId="9098" xr:uid="{00000000-0005-0000-0000-000081520000}"/>
    <cellStyle name="Percent 34 2 3 2 2 2" xfId="15291" xr:uid="{00000000-0005-0000-0000-000082520000}"/>
    <cellStyle name="Percent 34 2 3 2 2 3" xfId="21443" xr:uid="{00000000-0005-0000-0000-000083520000}"/>
    <cellStyle name="Percent 34 2 3 2 3" xfId="12225" xr:uid="{00000000-0005-0000-0000-000084520000}"/>
    <cellStyle name="Percent 34 2 3 2 4" xfId="18377" xr:uid="{00000000-0005-0000-0000-000085520000}"/>
    <cellStyle name="Percent 34 2 3 3" xfId="7563" xr:uid="{00000000-0005-0000-0000-000086520000}"/>
    <cellStyle name="Percent 34 2 3 3 2" xfId="13757" xr:uid="{00000000-0005-0000-0000-000087520000}"/>
    <cellStyle name="Percent 34 2 3 3 3" xfId="19909" xr:uid="{00000000-0005-0000-0000-000088520000}"/>
    <cellStyle name="Percent 34 2 3 4" xfId="10691" xr:uid="{00000000-0005-0000-0000-000089520000}"/>
    <cellStyle name="Percent 34 2 3 5" xfId="16843" xr:uid="{00000000-0005-0000-0000-00008A520000}"/>
    <cellStyle name="Percent 34 2 4" xfId="5242" xr:uid="{00000000-0005-0000-0000-00008B520000}"/>
    <cellStyle name="Percent 34 2 4 2" xfId="8329" xr:uid="{00000000-0005-0000-0000-00008C520000}"/>
    <cellStyle name="Percent 34 2 4 2 2" xfId="14522" xr:uid="{00000000-0005-0000-0000-00008D520000}"/>
    <cellStyle name="Percent 34 2 4 2 3" xfId="20674" xr:uid="{00000000-0005-0000-0000-00008E520000}"/>
    <cellStyle name="Percent 34 2 4 3" xfId="11456" xr:uid="{00000000-0005-0000-0000-00008F520000}"/>
    <cellStyle name="Percent 34 2 4 4" xfId="17608" xr:uid="{00000000-0005-0000-0000-000090520000}"/>
    <cellStyle name="Percent 34 2 5" xfId="6794" xr:uid="{00000000-0005-0000-0000-000091520000}"/>
    <cellStyle name="Percent 34 2 5 2" xfId="12988" xr:uid="{00000000-0005-0000-0000-000092520000}"/>
    <cellStyle name="Percent 34 2 5 3" xfId="19140" xr:uid="{00000000-0005-0000-0000-000093520000}"/>
    <cellStyle name="Percent 34 2 6" xfId="9922" xr:uid="{00000000-0005-0000-0000-000094520000}"/>
    <cellStyle name="Percent 34 2 7" xfId="16074" xr:uid="{00000000-0005-0000-0000-000095520000}"/>
    <cellStyle name="Percent 34 3" xfId="3363" xr:uid="{00000000-0005-0000-0000-000096520000}"/>
    <cellStyle name="Percent 34 3 2" xfId="3364" xr:uid="{00000000-0005-0000-0000-000097520000}"/>
    <cellStyle name="Percent 34 3 2 2" xfId="4390" xr:uid="{00000000-0005-0000-0000-000098520000}"/>
    <cellStyle name="Percent 34 3 2 2 2" xfId="6015" xr:uid="{00000000-0005-0000-0000-000099520000}"/>
    <cellStyle name="Percent 34 3 2 2 2 2" xfId="9101" xr:uid="{00000000-0005-0000-0000-00009A520000}"/>
    <cellStyle name="Percent 34 3 2 2 2 2 2" xfId="15294" xr:uid="{00000000-0005-0000-0000-00009B520000}"/>
    <cellStyle name="Percent 34 3 2 2 2 2 3" xfId="21446" xr:uid="{00000000-0005-0000-0000-00009C520000}"/>
    <cellStyle name="Percent 34 3 2 2 2 3" xfId="12228" xr:uid="{00000000-0005-0000-0000-00009D520000}"/>
    <cellStyle name="Percent 34 3 2 2 2 4" xfId="18380" xr:uid="{00000000-0005-0000-0000-00009E520000}"/>
    <cellStyle name="Percent 34 3 2 2 3" xfId="7566" xr:uid="{00000000-0005-0000-0000-00009F520000}"/>
    <cellStyle name="Percent 34 3 2 2 3 2" xfId="13760" xr:uid="{00000000-0005-0000-0000-0000A0520000}"/>
    <cellStyle name="Percent 34 3 2 2 3 3" xfId="19912" xr:uid="{00000000-0005-0000-0000-0000A1520000}"/>
    <cellStyle name="Percent 34 3 2 2 4" xfId="10694" xr:uid="{00000000-0005-0000-0000-0000A2520000}"/>
    <cellStyle name="Percent 34 3 2 2 5" xfId="16846" xr:uid="{00000000-0005-0000-0000-0000A3520000}"/>
    <cellStyle name="Percent 34 3 2 3" xfId="5245" xr:uid="{00000000-0005-0000-0000-0000A4520000}"/>
    <cellStyle name="Percent 34 3 2 3 2" xfId="8332" xr:uid="{00000000-0005-0000-0000-0000A5520000}"/>
    <cellStyle name="Percent 34 3 2 3 2 2" xfId="14525" xr:uid="{00000000-0005-0000-0000-0000A6520000}"/>
    <cellStyle name="Percent 34 3 2 3 2 3" xfId="20677" xr:uid="{00000000-0005-0000-0000-0000A7520000}"/>
    <cellStyle name="Percent 34 3 2 3 3" xfId="11459" xr:uid="{00000000-0005-0000-0000-0000A8520000}"/>
    <cellStyle name="Percent 34 3 2 3 4" xfId="17611" xr:uid="{00000000-0005-0000-0000-0000A9520000}"/>
    <cellStyle name="Percent 34 3 2 4" xfId="6797" xr:uid="{00000000-0005-0000-0000-0000AA520000}"/>
    <cellStyle name="Percent 34 3 2 4 2" xfId="12991" xr:uid="{00000000-0005-0000-0000-0000AB520000}"/>
    <cellStyle name="Percent 34 3 2 4 3" xfId="19143" xr:uid="{00000000-0005-0000-0000-0000AC520000}"/>
    <cellStyle name="Percent 34 3 2 5" xfId="9925" xr:uid="{00000000-0005-0000-0000-0000AD520000}"/>
    <cellStyle name="Percent 34 3 2 6" xfId="16077" xr:uid="{00000000-0005-0000-0000-0000AE520000}"/>
    <cellStyle name="Percent 34 3 3" xfId="4389" xr:uid="{00000000-0005-0000-0000-0000AF520000}"/>
    <cellStyle name="Percent 34 3 3 2" xfId="6014" xr:uid="{00000000-0005-0000-0000-0000B0520000}"/>
    <cellStyle name="Percent 34 3 3 2 2" xfId="9100" xr:uid="{00000000-0005-0000-0000-0000B1520000}"/>
    <cellStyle name="Percent 34 3 3 2 2 2" xfId="15293" xr:uid="{00000000-0005-0000-0000-0000B2520000}"/>
    <cellStyle name="Percent 34 3 3 2 2 3" xfId="21445" xr:uid="{00000000-0005-0000-0000-0000B3520000}"/>
    <cellStyle name="Percent 34 3 3 2 3" xfId="12227" xr:uid="{00000000-0005-0000-0000-0000B4520000}"/>
    <cellStyle name="Percent 34 3 3 2 4" xfId="18379" xr:uid="{00000000-0005-0000-0000-0000B5520000}"/>
    <cellStyle name="Percent 34 3 3 3" xfId="7565" xr:uid="{00000000-0005-0000-0000-0000B6520000}"/>
    <cellStyle name="Percent 34 3 3 3 2" xfId="13759" xr:uid="{00000000-0005-0000-0000-0000B7520000}"/>
    <cellStyle name="Percent 34 3 3 3 3" xfId="19911" xr:uid="{00000000-0005-0000-0000-0000B8520000}"/>
    <cellStyle name="Percent 34 3 3 4" xfId="10693" xr:uid="{00000000-0005-0000-0000-0000B9520000}"/>
    <cellStyle name="Percent 34 3 3 5" xfId="16845" xr:uid="{00000000-0005-0000-0000-0000BA520000}"/>
    <cellStyle name="Percent 34 3 4" xfId="5244" xr:uid="{00000000-0005-0000-0000-0000BB520000}"/>
    <cellStyle name="Percent 34 3 4 2" xfId="8331" xr:uid="{00000000-0005-0000-0000-0000BC520000}"/>
    <cellStyle name="Percent 34 3 4 2 2" xfId="14524" xr:uid="{00000000-0005-0000-0000-0000BD520000}"/>
    <cellStyle name="Percent 34 3 4 2 3" xfId="20676" xr:uid="{00000000-0005-0000-0000-0000BE520000}"/>
    <cellStyle name="Percent 34 3 4 3" xfId="11458" xr:uid="{00000000-0005-0000-0000-0000BF520000}"/>
    <cellStyle name="Percent 34 3 4 4" xfId="17610" xr:uid="{00000000-0005-0000-0000-0000C0520000}"/>
    <cellStyle name="Percent 34 3 5" xfId="6796" xr:uid="{00000000-0005-0000-0000-0000C1520000}"/>
    <cellStyle name="Percent 34 3 5 2" xfId="12990" xr:uid="{00000000-0005-0000-0000-0000C2520000}"/>
    <cellStyle name="Percent 34 3 5 3" xfId="19142" xr:uid="{00000000-0005-0000-0000-0000C3520000}"/>
    <cellStyle name="Percent 34 3 6" xfId="9924" xr:uid="{00000000-0005-0000-0000-0000C4520000}"/>
    <cellStyle name="Percent 34 3 7" xfId="16076" xr:uid="{00000000-0005-0000-0000-0000C5520000}"/>
    <cellStyle name="Percent 34 4" xfId="3365" xr:uid="{00000000-0005-0000-0000-0000C6520000}"/>
    <cellStyle name="Percent 34 4 2" xfId="3366" xr:uid="{00000000-0005-0000-0000-0000C7520000}"/>
    <cellStyle name="Percent 34 4 2 2" xfId="4391" xr:uid="{00000000-0005-0000-0000-0000C8520000}"/>
    <cellStyle name="Percent 34 4 2 2 2" xfId="6016" xr:uid="{00000000-0005-0000-0000-0000C9520000}"/>
    <cellStyle name="Percent 34 4 2 2 2 2" xfId="9102" xr:uid="{00000000-0005-0000-0000-0000CA520000}"/>
    <cellStyle name="Percent 34 4 2 2 2 2 2" xfId="15295" xr:uid="{00000000-0005-0000-0000-0000CB520000}"/>
    <cellStyle name="Percent 34 4 2 2 2 2 3" xfId="21447" xr:uid="{00000000-0005-0000-0000-0000CC520000}"/>
    <cellStyle name="Percent 34 4 2 2 2 3" xfId="12229" xr:uid="{00000000-0005-0000-0000-0000CD520000}"/>
    <cellStyle name="Percent 34 4 2 2 2 4" xfId="18381" xr:uid="{00000000-0005-0000-0000-0000CE520000}"/>
    <cellStyle name="Percent 34 4 2 2 3" xfId="7567" xr:uid="{00000000-0005-0000-0000-0000CF520000}"/>
    <cellStyle name="Percent 34 4 2 2 3 2" xfId="13761" xr:uid="{00000000-0005-0000-0000-0000D0520000}"/>
    <cellStyle name="Percent 34 4 2 2 3 3" xfId="19913" xr:uid="{00000000-0005-0000-0000-0000D1520000}"/>
    <cellStyle name="Percent 34 4 2 2 4" xfId="10695" xr:uid="{00000000-0005-0000-0000-0000D2520000}"/>
    <cellStyle name="Percent 34 4 2 2 5" xfId="16847" xr:uid="{00000000-0005-0000-0000-0000D3520000}"/>
    <cellStyle name="Percent 34 4 2 3" xfId="5246" xr:uid="{00000000-0005-0000-0000-0000D4520000}"/>
    <cellStyle name="Percent 34 4 2 3 2" xfId="8333" xr:uid="{00000000-0005-0000-0000-0000D5520000}"/>
    <cellStyle name="Percent 34 4 2 3 2 2" xfId="14526" xr:uid="{00000000-0005-0000-0000-0000D6520000}"/>
    <cellStyle name="Percent 34 4 2 3 2 3" xfId="20678" xr:uid="{00000000-0005-0000-0000-0000D7520000}"/>
    <cellStyle name="Percent 34 4 2 3 3" xfId="11460" xr:uid="{00000000-0005-0000-0000-0000D8520000}"/>
    <cellStyle name="Percent 34 4 2 3 4" xfId="17612" xr:uid="{00000000-0005-0000-0000-0000D9520000}"/>
    <cellStyle name="Percent 34 4 2 4" xfId="6798" xr:uid="{00000000-0005-0000-0000-0000DA520000}"/>
    <cellStyle name="Percent 34 4 2 4 2" xfId="12992" xr:uid="{00000000-0005-0000-0000-0000DB520000}"/>
    <cellStyle name="Percent 34 4 2 4 3" xfId="19144" xr:uid="{00000000-0005-0000-0000-0000DC520000}"/>
    <cellStyle name="Percent 34 4 2 5" xfId="9926" xr:uid="{00000000-0005-0000-0000-0000DD520000}"/>
    <cellStyle name="Percent 34 4 2 6" xfId="16078" xr:uid="{00000000-0005-0000-0000-0000DE520000}"/>
    <cellStyle name="Percent 34 5" xfId="3367" xr:uid="{00000000-0005-0000-0000-0000DF520000}"/>
    <cellStyle name="Percent 34 5 2" xfId="4392" xr:uid="{00000000-0005-0000-0000-0000E0520000}"/>
    <cellStyle name="Percent 34 5 2 2" xfId="6017" xr:uid="{00000000-0005-0000-0000-0000E1520000}"/>
    <cellStyle name="Percent 34 5 2 2 2" xfId="9103" xr:uid="{00000000-0005-0000-0000-0000E2520000}"/>
    <cellStyle name="Percent 34 5 2 2 2 2" xfId="15296" xr:uid="{00000000-0005-0000-0000-0000E3520000}"/>
    <cellStyle name="Percent 34 5 2 2 2 3" xfId="21448" xr:uid="{00000000-0005-0000-0000-0000E4520000}"/>
    <cellStyle name="Percent 34 5 2 2 3" xfId="12230" xr:uid="{00000000-0005-0000-0000-0000E5520000}"/>
    <cellStyle name="Percent 34 5 2 2 4" xfId="18382" xr:uid="{00000000-0005-0000-0000-0000E6520000}"/>
    <cellStyle name="Percent 34 5 2 3" xfId="7568" xr:uid="{00000000-0005-0000-0000-0000E7520000}"/>
    <cellStyle name="Percent 34 5 2 3 2" xfId="13762" xr:uid="{00000000-0005-0000-0000-0000E8520000}"/>
    <cellStyle name="Percent 34 5 2 3 3" xfId="19914" xr:uid="{00000000-0005-0000-0000-0000E9520000}"/>
    <cellStyle name="Percent 34 5 2 4" xfId="10696" xr:uid="{00000000-0005-0000-0000-0000EA520000}"/>
    <cellStyle name="Percent 34 5 2 5" xfId="16848" xr:uid="{00000000-0005-0000-0000-0000EB520000}"/>
    <cellStyle name="Percent 34 5 3" xfId="5247" xr:uid="{00000000-0005-0000-0000-0000EC520000}"/>
    <cellStyle name="Percent 34 5 3 2" xfId="8334" xr:uid="{00000000-0005-0000-0000-0000ED520000}"/>
    <cellStyle name="Percent 34 5 3 2 2" xfId="14527" xr:uid="{00000000-0005-0000-0000-0000EE520000}"/>
    <cellStyle name="Percent 34 5 3 2 3" xfId="20679" xr:uid="{00000000-0005-0000-0000-0000EF520000}"/>
    <cellStyle name="Percent 34 5 3 3" xfId="11461" xr:uid="{00000000-0005-0000-0000-0000F0520000}"/>
    <cellStyle name="Percent 34 5 3 4" xfId="17613" xr:uid="{00000000-0005-0000-0000-0000F1520000}"/>
    <cellStyle name="Percent 34 5 4" xfId="6799" xr:uid="{00000000-0005-0000-0000-0000F2520000}"/>
    <cellStyle name="Percent 34 5 4 2" xfId="12993" xr:uid="{00000000-0005-0000-0000-0000F3520000}"/>
    <cellStyle name="Percent 34 5 4 3" xfId="19145" xr:uid="{00000000-0005-0000-0000-0000F4520000}"/>
    <cellStyle name="Percent 34 5 5" xfId="9927" xr:uid="{00000000-0005-0000-0000-0000F5520000}"/>
    <cellStyle name="Percent 34 5 6" xfId="16079" xr:uid="{00000000-0005-0000-0000-0000F6520000}"/>
    <cellStyle name="Percent 35" xfId="3368" xr:uid="{00000000-0005-0000-0000-0000F7520000}"/>
    <cellStyle name="Percent 35 2" xfId="3369" xr:uid="{00000000-0005-0000-0000-0000F8520000}"/>
    <cellStyle name="Percent 35 2 2" xfId="3370" xr:uid="{00000000-0005-0000-0000-0000F9520000}"/>
    <cellStyle name="Percent 35 2 2 2" xfId="4394" xr:uid="{00000000-0005-0000-0000-0000FA520000}"/>
    <cellStyle name="Percent 35 2 2 2 2" xfId="6019" xr:uid="{00000000-0005-0000-0000-0000FB520000}"/>
    <cellStyle name="Percent 35 2 2 2 2 2" xfId="9105" xr:uid="{00000000-0005-0000-0000-0000FC520000}"/>
    <cellStyle name="Percent 35 2 2 2 2 2 2" xfId="15298" xr:uid="{00000000-0005-0000-0000-0000FD520000}"/>
    <cellStyle name="Percent 35 2 2 2 2 2 3" xfId="21450" xr:uid="{00000000-0005-0000-0000-0000FE520000}"/>
    <cellStyle name="Percent 35 2 2 2 2 3" xfId="12232" xr:uid="{00000000-0005-0000-0000-0000FF520000}"/>
    <cellStyle name="Percent 35 2 2 2 2 4" xfId="18384" xr:uid="{00000000-0005-0000-0000-000000530000}"/>
    <cellStyle name="Percent 35 2 2 2 3" xfId="7570" xr:uid="{00000000-0005-0000-0000-000001530000}"/>
    <cellStyle name="Percent 35 2 2 2 3 2" xfId="13764" xr:uid="{00000000-0005-0000-0000-000002530000}"/>
    <cellStyle name="Percent 35 2 2 2 3 3" xfId="19916" xr:uid="{00000000-0005-0000-0000-000003530000}"/>
    <cellStyle name="Percent 35 2 2 2 4" xfId="10698" xr:uid="{00000000-0005-0000-0000-000004530000}"/>
    <cellStyle name="Percent 35 2 2 2 5" xfId="16850" xr:uid="{00000000-0005-0000-0000-000005530000}"/>
    <cellStyle name="Percent 35 2 2 3" xfId="5249" xr:uid="{00000000-0005-0000-0000-000006530000}"/>
    <cellStyle name="Percent 35 2 2 3 2" xfId="8336" xr:uid="{00000000-0005-0000-0000-000007530000}"/>
    <cellStyle name="Percent 35 2 2 3 2 2" xfId="14529" xr:uid="{00000000-0005-0000-0000-000008530000}"/>
    <cellStyle name="Percent 35 2 2 3 2 3" xfId="20681" xr:uid="{00000000-0005-0000-0000-000009530000}"/>
    <cellStyle name="Percent 35 2 2 3 3" xfId="11463" xr:uid="{00000000-0005-0000-0000-00000A530000}"/>
    <cellStyle name="Percent 35 2 2 3 4" xfId="17615" xr:uid="{00000000-0005-0000-0000-00000B530000}"/>
    <cellStyle name="Percent 35 2 2 4" xfId="6801" xr:uid="{00000000-0005-0000-0000-00000C530000}"/>
    <cellStyle name="Percent 35 2 2 4 2" xfId="12995" xr:uid="{00000000-0005-0000-0000-00000D530000}"/>
    <cellStyle name="Percent 35 2 2 4 3" xfId="19147" xr:uid="{00000000-0005-0000-0000-00000E530000}"/>
    <cellStyle name="Percent 35 2 2 5" xfId="9929" xr:uid="{00000000-0005-0000-0000-00000F530000}"/>
    <cellStyle name="Percent 35 2 2 6" xfId="16081" xr:uid="{00000000-0005-0000-0000-000010530000}"/>
    <cellStyle name="Percent 35 2 3" xfId="4393" xr:uid="{00000000-0005-0000-0000-000011530000}"/>
    <cellStyle name="Percent 35 2 3 2" xfId="6018" xr:uid="{00000000-0005-0000-0000-000012530000}"/>
    <cellStyle name="Percent 35 2 3 2 2" xfId="9104" xr:uid="{00000000-0005-0000-0000-000013530000}"/>
    <cellStyle name="Percent 35 2 3 2 2 2" xfId="15297" xr:uid="{00000000-0005-0000-0000-000014530000}"/>
    <cellStyle name="Percent 35 2 3 2 2 3" xfId="21449" xr:uid="{00000000-0005-0000-0000-000015530000}"/>
    <cellStyle name="Percent 35 2 3 2 3" xfId="12231" xr:uid="{00000000-0005-0000-0000-000016530000}"/>
    <cellStyle name="Percent 35 2 3 2 4" xfId="18383" xr:uid="{00000000-0005-0000-0000-000017530000}"/>
    <cellStyle name="Percent 35 2 3 3" xfId="7569" xr:uid="{00000000-0005-0000-0000-000018530000}"/>
    <cellStyle name="Percent 35 2 3 3 2" xfId="13763" xr:uid="{00000000-0005-0000-0000-000019530000}"/>
    <cellStyle name="Percent 35 2 3 3 3" xfId="19915" xr:uid="{00000000-0005-0000-0000-00001A530000}"/>
    <cellStyle name="Percent 35 2 3 4" xfId="10697" xr:uid="{00000000-0005-0000-0000-00001B530000}"/>
    <cellStyle name="Percent 35 2 3 5" xfId="16849" xr:uid="{00000000-0005-0000-0000-00001C530000}"/>
    <cellStyle name="Percent 35 2 4" xfId="5248" xr:uid="{00000000-0005-0000-0000-00001D530000}"/>
    <cellStyle name="Percent 35 2 4 2" xfId="8335" xr:uid="{00000000-0005-0000-0000-00001E530000}"/>
    <cellStyle name="Percent 35 2 4 2 2" xfId="14528" xr:uid="{00000000-0005-0000-0000-00001F530000}"/>
    <cellStyle name="Percent 35 2 4 2 3" xfId="20680" xr:uid="{00000000-0005-0000-0000-000020530000}"/>
    <cellStyle name="Percent 35 2 4 3" xfId="11462" xr:uid="{00000000-0005-0000-0000-000021530000}"/>
    <cellStyle name="Percent 35 2 4 4" xfId="17614" xr:uid="{00000000-0005-0000-0000-000022530000}"/>
    <cellStyle name="Percent 35 2 5" xfId="6800" xr:uid="{00000000-0005-0000-0000-000023530000}"/>
    <cellStyle name="Percent 35 2 5 2" xfId="12994" xr:uid="{00000000-0005-0000-0000-000024530000}"/>
    <cellStyle name="Percent 35 2 5 3" xfId="19146" xr:uid="{00000000-0005-0000-0000-000025530000}"/>
    <cellStyle name="Percent 35 2 6" xfId="9928" xr:uid="{00000000-0005-0000-0000-000026530000}"/>
    <cellStyle name="Percent 35 2 7" xfId="16080" xr:uid="{00000000-0005-0000-0000-000027530000}"/>
    <cellStyle name="Percent 35 3" xfId="3371" xr:uid="{00000000-0005-0000-0000-000028530000}"/>
    <cellStyle name="Percent 35 3 2" xfId="3372" xr:uid="{00000000-0005-0000-0000-000029530000}"/>
    <cellStyle name="Percent 35 3 2 2" xfId="4396" xr:uid="{00000000-0005-0000-0000-00002A530000}"/>
    <cellStyle name="Percent 35 3 2 2 2" xfId="6021" xr:uid="{00000000-0005-0000-0000-00002B530000}"/>
    <cellStyle name="Percent 35 3 2 2 2 2" xfId="9107" xr:uid="{00000000-0005-0000-0000-00002C530000}"/>
    <cellStyle name="Percent 35 3 2 2 2 2 2" xfId="15300" xr:uid="{00000000-0005-0000-0000-00002D530000}"/>
    <cellStyle name="Percent 35 3 2 2 2 2 3" xfId="21452" xr:uid="{00000000-0005-0000-0000-00002E530000}"/>
    <cellStyle name="Percent 35 3 2 2 2 3" xfId="12234" xr:uid="{00000000-0005-0000-0000-00002F530000}"/>
    <cellStyle name="Percent 35 3 2 2 2 4" xfId="18386" xr:uid="{00000000-0005-0000-0000-000030530000}"/>
    <cellStyle name="Percent 35 3 2 2 3" xfId="7572" xr:uid="{00000000-0005-0000-0000-000031530000}"/>
    <cellStyle name="Percent 35 3 2 2 3 2" xfId="13766" xr:uid="{00000000-0005-0000-0000-000032530000}"/>
    <cellStyle name="Percent 35 3 2 2 3 3" xfId="19918" xr:uid="{00000000-0005-0000-0000-000033530000}"/>
    <cellStyle name="Percent 35 3 2 2 4" xfId="10700" xr:uid="{00000000-0005-0000-0000-000034530000}"/>
    <cellStyle name="Percent 35 3 2 2 5" xfId="16852" xr:uid="{00000000-0005-0000-0000-000035530000}"/>
    <cellStyle name="Percent 35 3 2 3" xfId="5251" xr:uid="{00000000-0005-0000-0000-000036530000}"/>
    <cellStyle name="Percent 35 3 2 3 2" xfId="8338" xr:uid="{00000000-0005-0000-0000-000037530000}"/>
    <cellStyle name="Percent 35 3 2 3 2 2" xfId="14531" xr:uid="{00000000-0005-0000-0000-000038530000}"/>
    <cellStyle name="Percent 35 3 2 3 2 3" xfId="20683" xr:uid="{00000000-0005-0000-0000-000039530000}"/>
    <cellStyle name="Percent 35 3 2 3 3" xfId="11465" xr:uid="{00000000-0005-0000-0000-00003A530000}"/>
    <cellStyle name="Percent 35 3 2 3 4" xfId="17617" xr:uid="{00000000-0005-0000-0000-00003B530000}"/>
    <cellStyle name="Percent 35 3 2 4" xfId="6803" xr:uid="{00000000-0005-0000-0000-00003C530000}"/>
    <cellStyle name="Percent 35 3 2 4 2" xfId="12997" xr:uid="{00000000-0005-0000-0000-00003D530000}"/>
    <cellStyle name="Percent 35 3 2 4 3" xfId="19149" xr:uid="{00000000-0005-0000-0000-00003E530000}"/>
    <cellStyle name="Percent 35 3 2 5" xfId="9931" xr:uid="{00000000-0005-0000-0000-00003F530000}"/>
    <cellStyle name="Percent 35 3 2 6" xfId="16083" xr:uid="{00000000-0005-0000-0000-000040530000}"/>
    <cellStyle name="Percent 35 3 3" xfId="4395" xr:uid="{00000000-0005-0000-0000-000041530000}"/>
    <cellStyle name="Percent 35 3 3 2" xfId="6020" xr:uid="{00000000-0005-0000-0000-000042530000}"/>
    <cellStyle name="Percent 35 3 3 2 2" xfId="9106" xr:uid="{00000000-0005-0000-0000-000043530000}"/>
    <cellStyle name="Percent 35 3 3 2 2 2" xfId="15299" xr:uid="{00000000-0005-0000-0000-000044530000}"/>
    <cellStyle name="Percent 35 3 3 2 2 3" xfId="21451" xr:uid="{00000000-0005-0000-0000-000045530000}"/>
    <cellStyle name="Percent 35 3 3 2 3" xfId="12233" xr:uid="{00000000-0005-0000-0000-000046530000}"/>
    <cellStyle name="Percent 35 3 3 2 4" xfId="18385" xr:uid="{00000000-0005-0000-0000-000047530000}"/>
    <cellStyle name="Percent 35 3 3 3" xfId="7571" xr:uid="{00000000-0005-0000-0000-000048530000}"/>
    <cellStyle name="Percent 35 3 3 3 2" xfId="13765" xr:uid="{00000000-0005-0000-0000-000049530000}"/>
    <cellStyle name="Percent 35 3 3 3 3" xfId="19917" xr:uid="{00000000-0005-0000-0000-00004A530000}"/>
    <cellStyle name="Percent 35 3 3 4" xfId="10699" xr:uid="{00000000-0005-0000-0000-00004B530000}"/>
    <cellStyle name="Percent 35 3 3 5" xfId="16851" xr:uid="{00000000-0005-0000-0000-00004C530000}"/>
    <cellStyle name="Percent 35 3 4" xfId="5250" xr:uid="{00000000-0005-0000-0000-00004D530000}"/>
    <cellStyle name="Percent 35 3 4 2" xfId="8337" xr:uid="{00000000-0005-0000-0000-00004E530000}"/>
    <cellStyle name="Percent 35 3 4 2 2" xfId="14530" xr:uid="{00000000-0005-0000-0000-00004F530000}"/>
    <cellStyle name="Percent 35 3 4 2 3" xfId="20682" xr:uid="{00000000-0005-0000-0000-000050530000}"/>
    <cellStyle name="Percent 35 3 4 3" xfId="11464" xr:uid="{00000000-0005-0000-0000-000051530000}"/>
    <cellStyle name="Percent 35 3 4 4" xfId="17616" xr:uid="{00000000-0005-0000-0000-000052530000}"/>
    <cellStyle name="Percent 35 3 5" xfId="6802" xr:uid="{00000000-0005-0000-0000-000053530000}"/>
    <cellStyle name="Percent 35 3 5 2" xfId="12996" xr:uid="{00000000-0005-0000-0000-000054530000}"/>
    <cellStyle name="Percent 35 3 5 3" xfId="19148" xr:uid="{00000000-0005-0000-0000-000055530000}"/>
    <cellStyle name="Percent 35 3 6" xfId="9930" xr:uid="{00000000-0005-0000-0000-000056530000}"/>
    <cellStyle name="Percent 35 3 7" xfId="16082" xr:uid="{00000000-0005-0000-0000-000057530000}"/>
    <cellStyle name="Percent 35 4" xfId="3373" xr:uid="{00000000-0005-0000-0000-000058530000}"/>
    <cellStyle name="Percent 35 4 2" xfId="3374" xr:uid="{00000000-0005-0000-0000-000059530000}"/>
    <cellStyle name="Percent 35 4 2 2" xfId="4397" xr:uid="{00000000-0005-0000-0000-00005A530000}"/>
    <cellStyle name="Percent 35 4 2 2 2" xfId="6022" xr:uid="{00000000-0005-0000-0000-00005B530000}"/>
    <cellStyle name="Percent 35 4 2 2 2 2" xfId="9108" xr:uid="{00000000-0005-0000-0000-00005C530000}"/>
    <cellStyle name="Percent 35 4 2 2 2 2 2" xfId="15301" xr:uid="{00000000-0005-0000-0000-00005D530000}"/>
    <cellStyle name="Percent 35 4 2 2 2 2 3" xfId="21453" xr:uid="{00000000-0005-0000-0000-00005E530000}"/>
    <cellStyle name="Percent 35 4 2 2 2 3" xfId="12235" xr:uid="{00000000-0005-0000-0000-00005F530000}"/>
    <cellStyle name="Percent 35 4 2 2 2 4" xfId="18387" xr:uid="{00000000-0005-0000-0000-000060530000}"/>
    <cellStyle name="Percent 35 4 2 2 3" xfId="7573" xr:uid="{00000000-0005-0000-0000-000061530000}"/>
    <cellStyle name="Percent 35 4 2 2 3 2" xfId="13767" xr:uid="{00000000-0005-0000-0000-000062530000}"/>
    <cellStyle name="Percent 35 4 2 2 3 3" xfId="19919" xr:uid="{00000000-0005-0000-0000-000063530000}"/>
    <cellStyle name="Percent 35 4 2 2 4" xfId="10701" xr:uid="{00000000-0005-0000-0000-000064530000}"/>
    <cellStyle name="Percent 35 4 2 2 5" xfId="16853" xr:uid="{00000000-0005-0000-0000-000065530000}"/>
    <cellStyle name="Percent 35 4 2 3" xfId="5252" xr:uid="{00000000-0005-0000-0000-000066530000}"/>
    <cellStyle name="Percent 35 4 2 3 2" xfId="8339" xr:uid="{00000000-0005-0000-0000-000067530000}"/>
    <cellStyle name="Percent 35 4 2 3 2 2" xfId="14532" xr:uid="{00000000-0005-0000-0000-000068530000}"/>
    <cellStyle name="Percent 35 4 2 3 2 3" xfId="20684" xr:uid="{00000000-0005-0000-0000-000069530000}"/>
    <cellStyle name="Percent 35 4 2 3 3" xfId="11466" xr:uid="{00000000-0005-0000-0000-00006A530000}"/>
    <cellStyle name="Percent 35 4 2 3 4" xfId="17618" xr:uid="{00000000-0005-0000-0000-00006B530000}"/>
    <cellStyle name="Percent 35 4 2 4" xfId="6804" xr:uid="{00000000-0005-0000-0000-00006C530000}"/>
    <cellStyle name="Percent 35 4 2 4 2" xfId="12998" xr:uid="{00000000-0005-0000-0000-00006D530000}"/>
    <cellStyle name="Percent 35 4 2 4 3" xfId="19150" xr:uid="{00000000-0005-0000-0000-00006E530000}"/>
    <cellStyle name="Percent 35 4 2 5" xfId="9932" xr:uid="{00000000-0005-0000-0000-00006F530000}"/>
    <cellStyle name="Percent 35 4 2 6" xfId="16084" xr:uid="{00000000-0005-0000-0000-000070530000}"/>
    <cellStyle name="Percent 35 5" xfId="3375" xr:uid="{00000000-0005-0000-0000-000071530000}"/>
    <cellStyle name="Percent 35 5 2" xfId="4398" xr:uid="{00000000-0005-0000-0000-000072530000}"/>
    <cellStyle name="Percent 35 5 2 2" xfId="6023" xr:uid="{00000000-0005-0000-0000-000073530000}"/>
    <cellStyle name="Percent 35 5 2 2 2" xfId="9109" xr:uid="{00000000-0005-0000-0000-000074530000}"/>
    <cellStyle name="Percent 35 5 2 2 2 2" xfId="15302" xr:uid="{00000000-0005-0000-0000-000075530000}"/>
    <cellStyle name="Percent 35 5 2 2 2 3" xfId="21454" xr:uid="{00000000-0005-0000-0000-000076530000}"/>
    <cellStyle name="Percent 35 5 2 2 3" xfId="12236" xr:uid="{00000000-0005-0000-0000-000077530000}"/>
    <cellStyle name="Percent 35 5 2 2 4" xfId="18388" xr:uid="{00000000-0005-0000-0000-000078530000}"/>
    <cellStyle name="Percent 35 5 2 3" xfId="7574" xr:uid="{00000000-0005-0000-0000-000079530000}"/>
    <cellStyle name="Percent 35 5 2 3 2" xfId="13768" xr:uid="{00000000-0005-0000-0000-00007A530000}"/>
    <cellStyle name="Percent 35 5 2 3 3" xfId="19920" xr:uid="{00000000-0005-0000-0000-00007B530000}"/>
    <cellStyle name="Percent 35 5 2 4" xfId="10702" xr:uid="{00000000-0005-0000-0000-00007C530000}"/>
    <cellStyle name="Percent 35 5 2 5" xfId="16854" xr:uid="{00000000-0005-0000-0000-00007D530000}"/>
    <cellStyle name="Percent 35 5 3" xfId="5253" xr:uid="{00000000-0005-0000-0000-00007E530000}"/>
    <cellStyle name="Percent 35 5 3 2" xfId="8340" xr:uid="{00000000-0005-0000-0000-00007F530000}"/>
    <cellStyle name="Percent 35 5 3 2 2" xfId="14533" xr:uid="{00000000-0005-0000-0000-000080530000}"/>
    <cellStyle name="Percent 35 5 3 2 3" xfId="20685" xr:uid="{00000000-0005-0000-0000-000081530000}"/>
    <cellStyle name="Percent 35 5 3 3" xfId="11467" xr:uid="{00000000-0005-0000-0000-000082530000}"/>
    <cellStyle name="Percent 35 5 3 4" xfId="17619" xr:uid="{00000000-0005-0000-0000-000083530000}"/>
    <cellStyle name="Percent 35 5 4" xfId="6805" xr:uid="{00000000-0005-0000-0000-000084530000}"/>
    <cellStyle name="Percent 35 5 4 2" xfId="12999" xr:uid="{00000000-0005-0000-0000-000085530000}"/>
    <cellStyle name="Percent 35 5 4 3" xfId="19151" xr:uid="{00000000-0005-0000-0000-000086530000}"/>
    <cellStyle name="Percent 35 5 5" xfId="9933" xr:uid="{00000000-0005-0000-0000-000087530000}"/>
    <cellStyle name="Percent 35 5 6" xfId="16085" xr:uid="{00000000-0005-0000-0000-000088530000}"/>
    <cellStyle name="Percent 36" xfId="3376" xr:uid="{00000000-0005-0000-0000-000089530000}"/>
    <cellStyle name="Percent 37" xfId="3377" xr:uid="{00000000-0005-0000-0000-00008A530000}"/>
    <cellStyle name="Percent 38" xfId="3378" xr:uid="{00000000-0005-0000-0000-00008B530000}"/>
    <cellStyle name="Percent 39" xfId="3379" xr:uid="{00000000-0005-0000-0000-00008C530000}"/>
    <cellStyle name="Percent 4" xfId="33" xr:uid="{00000000-0005-0000-0000-00008D530000}"/>
    <cellStyle name="Percent 4 10" xfId="161" xr:uid="{00000000-0005-0000-0000-00008E530000}"/>
    <cellStyle name="Percent 4 11" xfId="21801" xr:uid="{00000000-0005-0000-0000-00008F530000}"/>
    <cellStyle name="Percent 4 12" xfId="21802" xr:uid="{00000000-0005-0000-0000-000090530000}"/>
    <cellStyle name="Percent 4 13" xfId="21803" xr:uid="{00000000-0005-0000-0000-000091530000}"/>
    <cellStyle name="Percent 4 14" xfId="21804" xr:uid="{00000000-0005-0000-0000-000092530000}"/>
    <cellStyle name="Percent 4 15" xfId="21805" xr:uid="{00000000-0005-0000-0000-000093530000}"/>
    <cellStyle name="Percent 4 16" xfId="21806" xr:uid="{00000000-0005-0000-0000-000094530000}"/>
    <cellStyle name="Percent 4 17" xfId="21807" xr:uid="{00000000-0005-0000-0000-000095530000}"/>
    <cellStyle name="Percent 4 18" xfId="21808" xr:uid="{00000000-0005-0000-0000-000096530000}"/>
    <cellStyle name="Percent 4 19" xfId="21809" xr:uid="{00000000-0005-0000-0000-000097530000}"/>
    <cellStyle name="Percent 4 2" xfId="3381" xr:uid="{00000000-0005-0000-0000-000098530000}"/>
    <cellStyle name="Percent 4 2 2" xfId="3382" xr:uid="{00000000-0005-0000-0000-000099530000}"/>
    <cellStyle name="Percent 4 2 2 2" xfId="3383" xr:uid="{00000000-0005-0000-0000-00009A530000}"/>
    <cellStyle name="Percent 4 2 2 3" xfId="3384" xr:uid="{00000000-0005-0000-0000-00009B530000}"/>
    <cellStyle name="Percent 4 20" xfId="21810" xr:uid="{00000000-0005-0000-0000-00009C530000}"/>
    <cellStyle name="Percent 4 21" xfId="21811" xr:uid="{00000000-0005-0000-0000-00009D530000}"/>
    <cellStyle name="Percent 4 22" xfId="21812" xr:uid="{00000000-0005-0000-0000-00009E530000}"/>
    <cellStyle name="Percent 4 23" xfId="21813" xr:uid="{00000000-0005-0000-0000-00009F530000}"/>
    <cellStyle name="Percent 4 24" xfId="21814" xr:uid="{00000000-0005-0000-0000-0000A0530000}"/>
    <cellStyle name="Percent 4 25" xfId="21815" xr:uid="{00000000-0005-0000-0000-0000A1530000}"/>
    <cellStyle name="Percent 4 26" xfId="21816" xr:uid="{00000000-0005-0000-0000-0000A2530000}"/>
    <cellStyle name="Percent 4 27" xfId="21817" xr:uid="{00000000-0005-0000-0000-0000A3530000}"/>
    <cellStyle name="Percent 4 28" xfId="21818" xr:uid="{00000000-0005-0000-0000-0000A4530000}"/>
    <cellStyle name="Percent 4 3" xfId="3385" xr:uid="{00000000-0005-0000-0000-0000A5530000}"/>
    <cellStyle name="Percent 4 4" xfId="3386" xr:uid="{00000000-0005-0000-0000-0000A6530000}"/>
    <cellStyle name="Percent 4 5" xfId="3387" xr:uid="{00000000-0005-0000-0000-0000A7530000}"/>
    <cellStyle name="Percent 4 6" xfId="3388" xr:uid="{00000000-0005-0000-0000-0000A8530000}"/>
    <cellStyle name="Percent 4 7" xfId="3610" xr:uid="{00000000-0005-0000-0000-0000A9530000}"/>
    <cellStyle name="Percent 4 8" xfId="3380" xr:uid="{00000000-0005-0000-0000-0000AA530000}"/>
    <cellStyle name="Percent 4 9" xfId="9150" xr:uid="{00000000-0005-0000-0000-0000AB530000}"/>
    <cellStyle name="Percent 40" xfId="3389" xr:uid="{00000000-0005-0000-0000-0000AC530000}"/>
    <cellStyle name="Percent 41" xfId="3390" xr:uid="{00000000-0005-0000-0000-0000AD530000}"/>
    <cellStyle name="Percent 42" xfId="3391" xr:uid="{00000000-0005-0000-0000-0000AE530000}"/>
    <cellStyle name="Percent 43" xfId="3392" xr:uid="{00000000-0005-0000-0000-0000AF530000}"/>
    <cellStyle name="Percent 44" xfId="3393" xr:uid="{00000000-0005-0000-0000-0000B0530000}"/>
    <cellStyle name="Percent 45" xfId="3394" xr:uid="{00000000-0005-0000-0000-0000B1530000}"/>
    <cellStyle name="Percent 46" xfId="3395" xr:uid="{00000000-0005-0000-0000-0000B2530000}"/>
    <cellStyle name="Percent 47" xfId="3396" xr:uid="{00000000-0005-0000-0000-0000B3530000}"/>
    <cellStyle name="Percent 48" xfId="3397" xr:uid="{00000000-0005-0000-0000-0000B4530000}"/>
    <cellStyle name="Percent 49" xfId="3398" xr:uid="{00000000-0005-0000-0000-0000B5530000}"/>
    <cellStyle name="Percent 5" xfId="34" xr:uid="{00000000-0005-0000-0000-0000B6530000}"/>
    <cellStyle name="Percent 5 10" xfId="9192" xr:uid="{00000000-0005-0000-0000-0000B7530000}"/>
    <cellStyle name="Percent 5 11" xfId="15344" xr:uid="{00000000-0005-0000-0000-0000B8530000}"/>
    <cellStyle name="Percent 5 12" xfId="180" xr:uid="{00000000-0005-0000-0000-0000B9530000}"/>
    <cellStyle name="Percent 5 13" xfId="21819" xr:uid="{00000000-0005-0000-0000-0000BA530000}"/>
    <cellStyle name="Percent 5 14" xfId="21820" xr:uid="{00000000-0005-0000-0000-0000BB530000}"/>
    <cellStyle name="Percent 5 15" xfId="21821" xr:uid="{00000000-0005-0000-0000-0000BC530000}"/>
    <cellStyle name="Percent 5 16" xfId="21822" xr:uid="{00000000-0005-0000-0000-0000BD530000}"/>
    <cellStyle name="Percent 5 17" xfId="21823" xr:uid="{00000000-0005-0000-0000-0000BE530000}"/>
    <cellStyle name="Percent 5 18" xfId="21824" xr:uid="{00000000-0005-0000-0000-0000BF530000}"/>
    <cellStyle name="Percent 5 19" xfId="21825" xr:uid="{00000000-0005-0000-0000-0000C0530000}"/>
    <cellStyle name="Percent 5 2" xfId="195" xr:uid="{00000000-0005-0000-0000-0000C1530000}"/>
    <cellStyle name="Percent 5 2 10" xfId="9198" xr:uid="{00000000-0005-0000-0000-0000C2530000}"/>
    <cellStyle name="Percent 5 2 11" xfId="15350" xr:uid="{00000000-0005-0000-0000-0000C3530000}"/>
    <cellStyle name="Percent 5 2 2" xfId="214" xr:uid="{00000000-0005-0000-0000-0000C4530000}"/>
    <cellStyle name="Percent 5 2 2 2" xfId="3638" xr:uid="{00000000-0005-0000-0000-0000C5530000}"/>
    <cellStyle name="Percent 5 2 2 2 2" xfId="4414" xr:uid="{00000000-0005-0000-0000-0000C6530000}"/>
    <cellStyle name="Percent 5 2 2 2 2 2" xfId="6039" xr:uid="{00000000-0005-0000-0000-0000C7530000}"/>
    <cellStyle name="Percent 5 2 2 2 2 2 2" xfId="9125" xr:uid="{00000000-0005-0000-0000-0000C8530000}"/>
    <cellStyle name="Percent 5 2 2 2 2 2 2 2" xfId="15318" xr:uid="{00000000-0005-0000-0000-0000C9530000}"/>
    <cellStyle name="Percent 5 2 2 2 2 2 2 3" xfId="21470" xr:uid="{00000000-0005-0000-0000-0000CA530000}"/>
    <cellStyle name="Percent 5 2 2 2 2 2 3" xfId="12252" xr:uid="{00000000-0005-0000-0000-0000CB530000}"/>
    <cellStyle name="Percent 5 2 2 2 2 2 4" xfId="18404" xr:uid="{00000000-0005-0000-0000-0000CC530000}"/>
    <cellStyle name="Percent 5 2 2 2 2 3" xfId="7590" xr:uid="{00000000-0005-0000-0000-0000CD530000}"/>
    <cellStyle name="Percent 5 2 2 2 2 3 2" xfId="13784" xr:uid="{00000000-0005-0000-0000-0000CE530000}"/>
    <cellStyle name="Percent 5 2 2 2 2 3 3" xfId="19936" xr:uid="{00000000-0005-0000-0000-0000CF530000}"/>
    <cellStyle name="Percent 5 2 2 2 2 4" xfId="10718" xr:uid="{00000000-0005-0000-0000-0000D0530000}"/>
    <cellStyle name="Percent 5 2 2 2 2 5" xfId="16870" xr:uid="{00000000-0005-0000-0000-0000D1530000}"/>
    <cellStyle name="Percent 5 2 2 2 3" xfId="5270" xr:uid="{00000000-0005-0000-0000-0000D2530000}"/>
    <cellStyle name="Percent 5 2 2 2 3 2" xfId="8356" xr:uid="{00000000-0005-0000-0000-0000D3530000}"/>
    <cellStyle name="Percent 5 2 2 2 3 2 2" xfId="14549" xr:uid="{00000000-0005-0000-0000-0000D4530000}"/>
    <cellStyle name="Percent 5 2 2 2 3 2 3" xfId="20701" xr:uid="{00000000-0005-0000-0000-0000D5530000}"/>
    <cellStyle name="Percent 5 2 2 2 3 3" xfId="11483" xr:uid="{00000000-0005-0000-0000-0000D6530000}"/>
    <cellStyle name="Percent 5 2 2 2 3 4" xfId="17635" xr:uid="{00000000-0005-0000-0000-0000D7530000}"/>
    <cellStyle name="Percent 5 2 2 2 4" xfId="6821" xr:uid="{00000000-0005-0000-0000-0000D8530000}"/>
    <cellStyle name="Percent 5 2 2 2 4 2" xfId="13015" xr:uid="{00000000-0005-0000-0000-0000D9530000}"/>
    <cellStyle name="Percent 5 2 2 2 4 3" xfId="19167" xr:uid="{00000000-0005-0000-0000-0000DA530000}"/>
    <cellStyle name="Percent 5 2 2 2 5" xfId="9164" xr:uid="{00000000-0005-0000-0000-0000DB530000}"/>
    <cellStyle name="Percent 5 2 2 2 5 2" xfId="15336" xr:uid="{00000000-0005-0000-0000-0000DC530000}"/>
    <cellStyle name="Percent 5 2 2 2 5 3" xfId="21488" xr:uid="{00000000-0005-0000-0000-0000DD530000}"/>
    <cellStyle name="Percent 5 2 2 2 6" xfId="9949" xr:uid="{00000000-0005-0000-0000-0000DE530000}"/>
    <cellStyle name="Percent 5 2 2 2 7" xfId="16101" xr:uid="{00000000-0005-0000-0000-0000DF530000}"/>
    <cellStyle name="Percent 5 2 2 3" xfId="3401" xr:uid="{00000000-0005-0000-0000-0000E0530000}"/>
    <cellStyle name="Percent 5 2 2 4" xfId="3674" xr:uid="{00000000-0005-0000-0000-0000E1530000}"/>
    <cellStyle name="Percent 5 2 2 4 2" xfId="5299" xr:uid="{00000000-0005-0000-0000-0000E2530000}"/>
    <cellStyle name="Percent 5 2 2 4 2 2" xfId="8385" xr:uid="{00000000-0005-0000-0000-0000E3530000}"/>
    <cellStyle name="Percent 5 2 2 4 2 2 2" xfId="14578" xr:uid="{00000000-0005-0000-0000-0000E4530000}"/>
    <cellStyle name="Percent 5 2 2 4 2 2 3" xfId="20730" xr:uid="{00000000-0005-0000-0000-0000E5530000}"/>
    <cellStyle name="Percent 5 2 2 4 2 3" xfId="11512" xr:uid="{00000000-0005-0000-0000-0000E6530000}"/>
    <cellStyle name="Percent 5 2 2 4 2 4" xfId="17664" xr:uid="{00000000-0005-0000-0000-0000E7530000}"/>
    <cellStyle name="Percent 5 2 2 4 3" xfId="6850" xr:uid="{00000000-0005-0000-0000-0000E8530000}"/>
    <cellStyle name="Percent 5 2 2 4 3 2" xfId="13044" xr:uid="{00000000-0005-0000-0000-0000E9530000}"/>
    <cellStyle name="Percent 5 2 2 4 3 3" xfId="19196" xr:uid="{00000000-0005-0000-0000-0000EA530000}"/>
    <cellStyle name="Percent 5 2 2 4 4" xfId="9978" xr:uid="{00000000-0005-0000-0000-0000EB530000}"/>
    <cellStyle name="Percent 5 2 2 4 5" xfId="16130" xr:uid="{00000000-0005-0000-0000-0000EC530000}"/>
    <cellStyle name="Percent 5 2 2 5" xfId="4513" xr:uid="{00000000-0005-0000-0000-0000ED530000}"/>
    <cellStyle name="Percent 5 2 2 5 2" xfId="7616" xr:uid="{00000000-0005-0000-0000-0000EE530000}"/>
    <cellStyle name="Percent 5 2 2 5 2 2" xfId="13809" xr:uid="{00000000-0005-0000-0000-0000EF530000}"/>
    <cellStyle name="Percent 5 2 2 5 2 3" xfId="19961" xr:uid="{00000000-0005-0000-0000-0000F0530000}"/>
    <cellStyle name="Percent 5 2 2 5 3" xfId="10743" xr:uid="{00000000-0005-0000-0000-0000F1530000}"/>
    <cellStyle name="Percent 5 2 2 5 4" xfId="16895" xr:uid="{00000000-0005-0000-0000-0000F2530000}"/>
    <cellStyle name="Percent 5 2 2 6" xfId="6081" xr:uid="{00000000-0005-0000-0000-0000F3530000}"/>
    <cellStyle name="Percent 5 2 2 6 2" xfId="12275" xr:uid="{00000000-0005-0000-0000-0000F4530000}"/>
    <cellStyle name="Percent 5 2 2 6 3" xfId="18427" xr:uid="{00000000-0005-0000-0000-0000F5530000}"/>
    <cellStyle name="Percent 5 2 2 7" xfId="9153" xr:uid="{00000000-0005-0000-0000-0000F6530000}"/>
    <cellStyle name="Percent 5 2 2 7 2" xfId="15327" xr:uid="{00000000-0005-0000-0000-0000F7530000}"/>
    <cellStyle name="Percent 5 2 2 7 3" xfId="21479" xr:uid="{00000000-0005-0000-0000-0000F8530000}"/>
    <cellStyle name="Percent 5 2 2 8" xfId="9209" xr:uid="{00000000-0005-0000-0000-0000F9530000}"/>
    <cellStyle name="Percent 5 2 2 9" xfId="15361" xr:uid="{00000000-0005-0000-0000-0000FA530000}"/>
    <cellStyle name="Percent 5 2 3" xfId="3402" xr:uid="{00000000-0005-0000-0000-0000FB530000}"/>
    <cellStyle name="Percent 5 2 3 2" xfId="9163" xr:uid="{00000000-0005-0000-0000-0000FC530000}"/>
    <cellStyle name="Percent 5 2 3 2 2" xfId="15335" xr:uid="{00000000-0005-0000-0000-0000FD530000}"/>
    <cellStyle name="Percent 5 2 3 2 3" xfId="21487" xr:uid="{00000000-0005-0000-0000-0000FE530000}"/>
    <cellStyle name="Percent 5 2 4" xfId="3621" xr:uid="{00000000-0005-0000-0000-0000FF530000}"/>
    <cellStyle name="Percent 5 2 4 2" xfId="4405" xr:uid="{00000000-0005-0000-0000-000000540000}"/>
    <cellStyle name="Percent 5 2 4 2 2" xfId="6030" xr:uid="{00000000-0005-0000-0000-000001540000}"/>
    <cellStyle name="Percent 5 2 4 2 2 2" xfId="9116" xr:uid="{00000000-0005-0000-0000-000002540000}"/>
    <cellStyle name="Percent 5 2 4 2 2 2 2" xfId="15309" xr:uid="{00000000-0005-0000-0000-000003540000}"/>
    <cellStyle name="Percent 5 2 4 2 2 2 3" xfId="21461" xr:uid="{00000000-0005-0000-0000-000004540000}"/>
    <cellStyle name="Percent 5 2 4 2 2 3" xfId="12243" xr:uid="{00000000-0005-0000-0000-000005540000}"/>
    <cellStyle name="Percent 5 2 4 2 2 4" xfId="18395" xr:uid="{00000000-0005-0000-0000-000006540000}"/>
    <cellStyle name="Percent 5 2 4 2 3" xfId="7581" xr:uid="{00000000-0005-0000-0000-000007540000}"/>
    <cellStyle name="Percent 5 2 4 2 3 2" xfId="13775" xr:uid="{00000000-0005-0000-0000-000008540000}"/>
    <cellStyle name="Percent 5 2 4 2 3 3" xfId="19927" xr:uid="{00000000-0005-0000-0000-000009540000}"/>
    <cellStyle name="Percent 5 2 4 2 4" xfId="10709" xr:uid="{00000000-0005-0000-0000-00000A540000}"/>
    <cellStyle name="Percent 5 2 4 2 5" xfId="16861" xr:uid="{00000000-0005-0000-0000-00000B540000}"/>
    <cellStyle name="Percent 5 2 4 3" xfId="5261" xr:uid="{00000000-0005-0000-0000-00000C540000}"/>
    <cellStyle name="Percent 5 2 4 3 2" xfId="8347" xr:uid="{00000000-0005-0000-0000-00000D540000}"/>
    <cellStyle name="Percent 5 2 4 3 2 2" xfId="14540" xr:uid="{00000000-0005-0000-0000-00000E540000}"/>
    <cellStyle name="Percent 5 2 4 3 2 3" xfId="20692" xr:uid="{00000000-0005-0000-0000-00000F540000}"/>
    <cellStyle name="Percent 5 2 4 3 3" xfId="11474" xr:uid="{00000000-0005-0000-0000-000010540000}"/>
    <cellStyle name="Percent 5 2 4 3 4" xfId="17626" xr:uid="{00000000-0005-0000-0000-000011540000}"/>
    <cellStyle name="Percent 5 2 4 4" xfId="6812" xr:uid="{00000000-0005-0000-0000-000012540000}"/>
    <cellStyle name="Percent 5 2 4 4 2" xfId="13006" xr:uid="{00000000-0005-0000-0000-000013540000}"/>
    <cellStyle name="Percent 5 2 4 4 3" xfId="19158" xr:uid="{00000000-0005-0000-0000-000014540000}"/>
    <cellStyle name="Percent 5 2 4 5" xfId="9940" xr:uid="{00000000-0005-0000-0000-000015540000}"/>
    <cellStyle name="Percent 5 2 4 6" xfId="16092" xr:uid="{00000000-0005-0000-0000-000016540000}"/>
    <cellStyle name="Percent 5 2 5" xfId="3400" xr:uid="{00000000-0005-0000-0000-000017540000}"/>
    <cellStyle name="Percent 5 2 6" xfId="3663" xr:uid="{00000000-0005-0000-0000-000018540000}"/>
    <cellStyle name="Percent 5 2 6 2" xfId="5288" xr:uid="{00000000-0005-0000-0000-000019540000}"/>
    <cellStyle name="Percent 5 2 6 2 2" xfId="8374" xr:uid="{00000000-0005-0000-0000-00001A540000}"/>
    <cellStyle name="Percent 5 2 6 2 2 2" xfId="14567" xr:uid="{00000000-0005-0000-0000-00001B540000}"/>
    <cellStyle name="Percent 5 2 6 2 2 3" xfId="20719" xr:uid="{00000000-0005-0000-0000-00001C540000}"/>
    <cellStyle name="Percent 5 2 6 2 3" xfId="11501" xr:uid="{00000000-0005-0000-0000-00001D540000}"/>
    <cellStyle name="Percent 5 2 6 2 4" xfId="17653" xr:uid="{00000000-0005-0000-0000-00001E540000}"/>
    <cellStyle name="Percent 5 2 6 3" xfId="6839" xr:uid="{00000000-0005-0000-0000-00001F540000}"/>
    <cellStyle name="Percent 5 2 6 3 2" xfId="13033" xr:uid="{00000000-0005-0000-0000-000020540000}"/>
    <cellStyle name="Percent 5 2 6 3 3" xfId="19185" xr:uid="{00000000-0005-0000-0000-000021540000}"/>
    <cellStyle name="Percent 5 2 6 4" xfId="9967" xr:uid="{00000000-0005-0000-0000-000022540000}"/>
    <cellStyle name="Percent 5 2 6 5" xfId="16119" xr:uid="{00000000-0005-0000-0000-000023540000}"/>
    <cellStyle name="Percent 5 2 7" xfId="4501" xr:uid="{00000000-0005-0000-0000-000024540000}"/>
    <cellStyle name="Percent 5 2 7 2" xfId="7605" xr:uid="{00000000-0005-0000-0000-000025540000}"/>
    <cellStyle name="Percent 5 2 7 2 2" xfId="13798" xr:uid="{00000000-0005-0000-0000-000026540000}"/>
    <cellStyle name="Percent 5 2 7 2 3" xfId="19950" xr:uid="{00000000-0005-0000-0000-000027540000}"/>
    <cellStyle name="Percent 5 2 7 3" xfId="10732" xr:uid="{00000000-0005-0000-0000-000028540000}"/>
    <cellStyle name="Percent 5 2 7 4" xfId="16884" xr:uid="{00000000-0005-0000-0000-000029540000}"/>
    <cellStyle name="Percent 5 2 8" xfId="6070" xr:uid="{00000000-0005-0000-0000-00002A540000}"/>
    <cellStyle name="Percent 5 2 8 2" xfId="12264" xr:uid="{00000000-0005-0000-0000-00002B540000}"/>
    <cellStyle name="Percent 5 2 8 3" xfId="18416" xr:uid="{00000000-0005-0000-0000-00002C540000}"/>
    <cellStyle name="Percent 5 2 9" xfId="9152" xr:uid="{00000000-0005-0000-0000-00002D540000}"/>
    <cellStyle name="Percent 5 2 9 2" xfId="15326" xr:uid="{00000000-0005-0000-0000-00002E540000}"/>
    <cellStyle name="Percent 5 2 9 3" xfId="21478" xr:uid="{00000000-0005-0000-0000-00002F540000}"/>
    <cellStyle name="Percent 5 20" xfId="21826" xr:uid="{00000000-0005-0000-0000-000030540000}"/>
    <cellStyle name="Percent 5 21" xfId="21827" xr:uid="{00000000-0005-0000-0000-000031540000}"/>
    <cellStyle name="Percent 5 22" xfId="21828" xr:uid="{00000000-0005-0000-0000-000032540000}"/>
    <cellStyle name="Percent 5 23" xfId="21829" xr:uid="{00000000-0005-0000-0000-000033540000}"/>
    <cellStyle name="Percent 5 24" xfId="21830" xr:uid="{00000000-0005-0000-0000-000034540000}"/>
    <cellStyle name="Percent 5 25" xfId="21831" xr:uid="{00000000-0005-0000-0000-000035540000}"/>
    <cellStyle name="Percent 5 26" xfId="21832" xr:uid="{00000000-0005-0000-0000-000036540000}"/>
    <cellStyle name="Percent 5 27" xfId="21833" xr:uid="{00000000-0005-0000-0000-000037540000}"/>
    <cellStyle name="Percent 5 28" xfId="21834" xr:uid="{00000000-0005-0000-0000-000038540000}"/>
    <cellStyle name="Percent 5 3" xfId="208" xr:uid="{00000000-0005-0000-0000-000039540000}"/>
    <cellStyle name="Percent 5 3 2" xfId="3633" xr:uid="{00000000-0005-0000-0000-00003A540000}"/>
    <cellStyle name="Percent 5 3 2 2" xfId="4409" xr:uid="{00000000-0005-0000-0000-00003B540000}"/>
    <cellStyle name="Percent 5 3 2 2 2" xfId="6034" xr:uid="{00000000-0005-0000-0000-00003C540000}"/>
    <cellStyle name="Percent 5 3 2 2 2 2" xfId="9120" xr:uid="{00000000-0005-0000-0000-00003D540000}"/>
    <cellStyle name="Percent 5 3 2 2 2 2 2" xfId="15313" xr:uid="{00000000-0005-0000-0000-00003E540000}"/>
    <cellStyle name="Percent 5 3 2 2 2 2 3" xfId="21465" xr:uid="{00000000-0005-0000-0000-00003F540000}"/>
    <cellStyle name="Percent 5 3 2 2 2 3" xfId="12247" xr:uid="{00000000-0005-0000-0000-000040540000}"/>
    <cellStyle name="Percent 5 3 2 2 2 4" xfId="18399" xr:uid="{00000000-0005-0000-0000-000041540000}"/>
    <cellStyle name="Percent 5 3 2 2 3" xfId="7585" xr:uid="{00000000-0005-0000-0000-000042540000}"/>
    <cellStyle name="Percent 5 3 2 2 3 2" xfId="13779" xr:uid="{00000000-0005-0000-0000-000043540000}"/>
    <cellStyle name="Percent 5 3 2 2 3 3" xfId="19931" xr:uid="{00000000-0005-0000-0000-000044540000}"/>
    <cellStyle name="Percent 5 3 2 2 4" xfId="10713" xr:uid="{00000000-0005-0000-0000-000045540000}"/>
    <cellStyle name="Percent 5 3 2 2 5" xfId="16865" xr:uid="{00000000-0005-0000-0000-000046540000}"/>
    <cellStyle name="Percent 5 3 2 3" xfId="5265" xr:uid="{00000000-0005-0000-0000-000047540000}"/>
    <cellStyle name="Percent 5 3 2 3 2" xfId="8351" xr:uid="{00000000-0005-0000-0000-000048540000}"/>
    <cellStyle name="Percent 5 3 2 3 2 2" xfId="14544" xr:uid="{00000000-0005-0000-0000-000049540000}"/>
    <cellStyle name="Percent 5 3 2 3 2 3" xfId="20696" xr:uid="{00000000-0005-0000-0000-00004A540000}"/>
    <cellStyle name="Percent 5 3 2 3 3" xfId="11478" xr:uid="{00000000-0005-0000-0000-00004B540000}"/>
    <cellStyle name="Percent 5 3 2 3 4" xfId="17630" xr:uid="{00000000-0005-0000-0000-00004C540000}"/>
    <cellStyle name="Percent 5 3 2 4" xfId="6816" xr:uid="{00000000-0005-0000-0000-00004D540000}"/>
    <cellStyle name="Percent 5 3 2 4 2" xfId="13010" xr:uid="{00000000-0005-0000-0000-00004E540000}"/>
    <cellStyle name="Percent 5 3 2 4 3" xfId="19162" xr:uid="{00000000-0005-0000-0000-00004F540000}"/>
    <cellStyle name="Percent 5 3 2 5" xfId="9944" xr:uid="{00000000-0005-0000-0000-000050540000}"/>
    <cellStyle name="Percent 5 3 2 6" xfId="16096" xr:uid="{00000000-0005-0000-0000-000051540000}"/>
    <cellStyle name="Percent 5 3 3" xfId="3403" xr:uid="{00000000-0005-0000-0000-000052540000}"/>
    <cellStyle name="Percent 5 3 4" xfId="3668" xr:uid="{00000000-0005-0000-0000-000053540000}"/>
    <cellStyle name="Percent 5 3 4 2" xfId="5293" xr:uid="{00000000-0005-0000-0000-000054540000}"/>
    <cellStyle name="Percent 5 3 4 2 2" xfId="8379" xr:uid="{00000000-0005-0000-0000-000055540000}"/>
    <cellStyle name="Percent 5 3 4 2 2 2" xfId="14572" xr:uid="{00000000-0005-0000-0000-000056540000}"/>
    <cellStyle name="Percent 5 3 4 2 2 3" xfId="20724" xr:uid="{00000000-0005-0000-0000-000057540000}"/>
    <cellStyle name="Percent 5 3 4 2 3" xfId="11506" xr:uid="{00000000-0005-0000-0000-000058540000}"/>
    <cellStyle name="Percent 5 3 4 2 4" xfId="17658" xr:uid="{00000000-0005-0000-0000-000059540000}"/>
    <cellStyle name="Percent 5 3 4 3" xfId="6844" xr:uid="{00000000-0005-0000-0000-00005A540000}"/>
    <cellStyle name="Percent 5 3 4 3 2" xfId="13038" xr:uid="{00000000-0005-0000-0000-00005B540000}"/>
    <cellStyle name="Percent 5 3 4 3 3" xfId="19190" xr:uid="{00000000-0005-0000-0000-00005C540000}"/>
    <cellStyle name="Percent 5 3 4 4" xfId="9972" xr:uid="{00000000-0005-0000-0000-00005D540000}"/>
    <cellStyle name="Percent 5 3 4 5" xfId="16124" xr:uid="{00000000-0005-0000-0000-00005E540000}"/>
    <cellStyle name="Percent 5 3 5" xfId="4507" xr:uid="{00000000-0005-0000-0000-00005F540000}"/>
    <cellStyle name="Percent 5 3 5 2" xfId="7610" xr:uid="{00000000-0005-0000-0000-000060540000}"/>
    <cellStyle name="Percent 5 3 5 2 2" xfId="13803" xr:uid="{00000000-0005-0000-0000-000061540000}"/>
    <cellStyle name="Percent 5 3 5 2 3" xfId="19955" xr:uid="{00000000-0005-0000-0000-000062540000}"/>
    <cellStyle name="Percent 5 3 5 3" xfId="10737" xr:uid="{00000000-0005-0000-0000-000063540000}"/>
    <cellStyle name="Percent 5 3 5 4" xfId="16889" xr:uid="{00000000-0005-0000-0000-000064540000}"/>
    <cellStyle name="Percent 5 3 6" xfId="6075" xr:uid="{00000000-0005-0000-0000-000065540000}"/>
    <cellStyle name="Percent 5 3 6 2" xfId="12269" xr:uid="{00000000-0005-0000-0000-000066540000}"/>
    <cellStyle name="Percent 5 3 6 3" xfId="18421" xr:uid="{00000000-0005-0000-0000-000067540000}"/>
    <cellStyle name="Percent 5 3 7" xfId="9162" xr:uid="{00000000-0005-0000-0000-000068540000}"/>
    <cellStyle name="Percent 5 3 7 2" xfId="15334" xr:uid="{00000000-0005-0000-0000-000069540000}"/>
    <cellStyle name="Percent 5 3 7 3" xfId="21486" xr:uid="{00000000-0005-0000-0000-00006A540000}"/>
    <cellStyle name="Percent 5 3 8" xfId="9203" xr:uid="{00000000-0005-0000-0000-00006B540000}"/>
    <cellStyle name="Percent 5 3 9" xfId="15355" xr:uid="{00000000-0005-0000-0000-00006C540000}"/>
    <cellStyle name="Percent 5 4" xfId="3613" xr:uid="{00000000-0005-0000-0000-00006D540000}"/>
    <cellStyle name="Percent 5 4 2" xfId="4401" xr:uid="{00000000-0005-0000-0000-00006E540000}"/>
    <cellStyle name="Percent 5 4 2 2" xfId="6026" xr:uid="{00000000-0005-0000-0000-00006F540000}"/>
    <cellStyle name="Percent 5 4 2 2 2" xfId="9112" xr:uid="{00000000-0005-0000-0000-000070540000}"/>
    <cellStyle name="Percent 5 4 2 2 2 2" xfId="15305" xr:uid="{00000000-0005-0000-0000-000071540000}"/>
    <cellStyle name="Percent 5 4 2 2 2 3" xfId="21457" xr:uid="{00000000-0005-0000-0000-000072540000}"/>
    <cellStyle name="Percent 5 4 2 2 3" xfId="12239" xr:uid="{00000000-0005-0000-0000-000073540000}"/>
    <cellStyle name="Percent 5 4 2 2 4" xfId="18391" xr:uid="{00000000-0005-0000-0000-000074540000}"/>
    <cellStyle name="Percent 5 4 2 3" xfId="7577" xr:uid="{00000000-0005-0000-0000-000075540000}"/>
    <cellStyle name="Percent 5 4 2 3 2" xfId="13771" xr:uid="{00000000-0005-0000-0000-000076540000}"/>
    <cellStyle name="Percent 5 4 2 3 3" xfId="19923" xr:uid="{00000000-0005-0000-0000-000077540000}"/>
    <cellStyle name="Percent 5 4 2 4" xfId="10705" xr:uid="{00000000-0005-0000-0000-000078540000}"/>
    <cellStyle name="Percent 5 4 2 5" xfId="16857" xr:uid="{00000000-0005-0000-0000-000079540000}"/>
    <cellStyle name="Percent 5 4 3" xfId="5257" xr:uid="{00000000-0005-0000-0000-00007A540000}"/>
    <cellStyle name="Percent 5 4 3 2" xfId="8343" xr:uid="{00000000-0005-0000-0000-00007B540000}"/>
    <cellStyle name="Percent 5 4 3 2 2" xfId="14536" xr:uid="{00000000-0005-0000-0000-00007C540000}"/>
    <cellStyle name="Percent 5 4 3 2 3" xfId="20688" xr:uid="{00000000-0005-0000-0000-00007D540000}"/>
    <cellStyle name="Percent 5 4 3 3" xfId="11470" xr:uid="{00000000-0005-0000-0000-00007E540000}"/>
    <cellStyle name="Percent 5 4 3 4" xfId="17622" xr:uid="{00000000-0005-0000-0000-00007F540000}"/>
    <cellStyle name="Percent 5 4 4" xfId="6808" xr:uid="{00000000-0005-0000-0000-000080540000}"/>
    <cellStyle name="Percent 5 4 4 2" xfId="13002" xr:uid="{00000000-0005-0000-0000-000081540000}"/>
    <cellStyle name="Percent 5 4 4 3" xfId="19154" xr:uid="{00000000-0005-0000-0000-000082540000}"/>
    <cellStyle name="Percent 5 4 5" xfId="9936" xr:uid="{00000000-0005-0000-0000-000083540000}"/>
    <cellStyle name="Percent 5 4 6" xfId="16088" xr:uid="{00000000-0005-0000-0000-000084540000}"/>
    <cellStyle name="Percent 5 5" xfId="3399" xr:uid="{00000000-0005-0000-0000-000085540000}"/>
    <cellStyle name="Percent 5 6" xfId="3657" xr:uid="{00000000-0005-0000-0000-000086540000}"/>
    <cellStyle name="Percent 5 6 2" xfId="5282" xr:uid="{00000000-0005-0000-0000-000087540000}"/>
    <cellStyle name="Percent 5 6 2 2" xfId="8368" xr:uid="{00000000-0005-0000-0000-000088540000}"/>
    <cellStyle name="Percent 5 6 2 2 2" xfId="14561" xr:uid="{00000000-0005-0000-0000-000089540000}"/>
    <cellStyle name="Percent 5 6 2 2 3" xfId="20713" xr:uid="{00000000-0005-0000-0000-00008A540000}"/>
    <cellStyle name="Percent 5 6 2 3" xfId="11495" xr:uid="{00000000-0005-0000-0000-00008B540000}"/>
    <cellStyle name="Percent 5 6 2 4" xfId="17647" xr:uid="{00000000-0005-0000-0000-00008C540000}"/>
    <cellStyle name="Percent 5 6 3" xfId="6833" xr:uid="{00000000-0005-0000-0000-00008D540000}"/>
    <cellStyle name="Percent 5 6 3 2" xfId="13027" xr:uid="{00000000-0005-0000-0000-00008E540000}"/>
    <cellStyle name="Percent 5 6 3 3" xfId="19179" xr:uid="{00000000-0005-0000-0000-00008F540000}"/>
    <cellStyle name="Percent 5 6 4" xfId="9961" xr:uid="{00000000-0005-0000-0000-000090540000}"/>
    <cellStyle name="Percent 5 6 5" xfId="16113" xr:uid="{00000000-0005-0000-0000-000091540000}"/>
    <cellStyle name="Percent 5 7" xfId="4495" xr:uid="{00000000-0005-0000-0000-000092540000}"/>
    <cellStyle name="Percent 5 7 2" xfId="7599" xr:uid="{00000000-0005-0000-0000-000093540000}"/>
    <cellStyle name="Percent 5 7 2 2" xfId="13792" xr:uid="{00000000-0005-0000-0000-000094540000}"/>
    <cellStyle name="Percent 5 7 2 3" xfId="19944" xr:uid="{00000000-0005-0000-0000-000095540000}"/>
    <cellStyle name="Percent 5 7 3" xfId="10726" xr:uid="{00000000-0005-0000-0000-000096540000}"/>
    <cellStyle name="Percent 5 7 4" xfId="16878" xr:uid="{00000000-0005-0000-0000-000097540000}"/>
    <cellStyle name="Percent 5 8" xfId="6064" xr:uid="{00000000-0005-0000-0000-000098540000}"/>
    <cellStyle name="Percent 5 8 2" xfId="12258" xr:uid="{00000000-0005-0000-0000-000099540000}"/>
    <cellStyle name="Percent 5 8 3" xfId="18410" xr:uid="{00000000-0005-0000-0000-00009A540000}"/>
    <cellStyle name="Percent 5 9" xfId="9151" xr:uid="{00000000-0005-0000-0000-00009B540000}"/>
    <cellStyle name="Percent 5 9 2" xfId="15325" xr:uid="{00000000-0005-0000-0000-00009C540000}"/>
    <cellStyle name="Percent 5 9 3" xfId="21477" xr:uid="{00000000-0005-0000-0000-00009D540000}"/>
    <cellStyle name="Percent 50" xfId="3404" xr:uid="{00000000-0005-0000-0000-00009E540000}"/>
    <cellStyle name="Percent 51" xfId="3405" xr:uid="{00000000-0005-0000-0000-00009F540000}"/>
    <cellStyle name="Percent 52" xfId="3406" xr:uid="{00000000-0005-0000-0000-0000A0540000}"/>
    <cellStyle name="Percent 53" xfId="3407" xr:uid="{00000000-0005-0000-0000-0000A1540000}"/>
    <cellStyle name="Percent 54" xfId="3408" xr:uid="{00000000-0005-0000-0000-0000A2540000}"/>
    <cellStyle name="Percent 55" xfId="3409" xr:uid="{00000000-0005-0000-0000-0000A3540000}"/>
    <cellStyle name="Percent 56" xfId="3410" xr:uid="{00000000-0005-0000-0000-0000A4540000}"/>
    <cellStyle name="Percent 57" xfId="3411" xr:uid="{00000000-0005-0000-0000-0000A5540000}"/>
    <cellStyle name="Percent 58" xfId="3412" xr:uid="{00000000-0005-0000-0000-0000A6540000}"/>
    <cellStyle name="Percent 59" xfId="3413" xr:uid="{00000000-0005-0000-0000-0000A7540000}"/>
    <cellStyle name="Percent 6" xfId="187" xr:uid="{00000000-0005-0000-0000-0000A8540000}"/>
    <cellStyle name="Percent 6 2" xfId="3415" xr:uid="{00000000-0005-0000-0000-0000A9540000}"/>
    <cellStyle name="Percent 6 2 2" xfId="3416" xr:uid="{00000000-0005-0000-0000-0000AA540000}"/>
    <cellStyle name="Percent 6 2 3" xfId="3417" xr:uid="{00000000-0005-0000-0000-0000AB540000}"/>
    <cellStyle name="Percent 6 3" xfId="3418" xr:uid="{00000000-0005-0000-0000-0000AC540000}"/>
    <cellStyle name="Percent 6 4" xfId="3616" xr:uid="{00000000-0005-0000-0000-0000AD540000}"/>
    <cellStyle name="Percent 6 5" xfId="3414" xr:uid="{00000000-0005-0000-0000-0000AE540000}"/>
    <cellStyle name="Percent 60" xfId="3419" xr:uid="{00000000-0005-0000-0000-0000AF540000}"/>
    <cellStyle name="Percent 61" xfId="3420" xr:uid="{00000000-0005-0000-0000-0000B0540000}"/>
    <cellStyle name="Percent 62" xfId="3421" xr:uid="{00000000-0005-0000-0000-0000B1540000}"/>
    <cellStyle name="Percent 63" xfId="3422" xr:uid="{00000000-0005-0000-0000-0000B2540000}"/>
    <cellStyle name="Percent 64" xfId="3423" xr:uid="{00000000-0005-0000-0000-0000B3540000}"/>
    <cellStyle name="Percent 65" xfId="3424" xr:uid="{00000000-0005-0000-0000-0000B4540000}"/>
    <cellStyle name="Percent 66" xfId="3425" xr:uid="{00000000-0005-0000-0000-0000B5540000}"/>
    <cellStyle name="Percent 67" xfId="3426" xr:uid="{00000000-0005-0000-0000-0000B6540000}"/>
    <cellStyle name="Percent 68" xfId="3427" xr:uid="{00000000-0005-0000-0000-0000B7540000}"/>
    <cellStyle name="Percent 69" xfId="3428" xr:uid="{00000000-0005-0000-0000-0000B8540000}"/>
    <cellStyle name="Percent 7" xfId="3429" xr:uid="{00000000-0005-0000-0000-0000B9540000}"/>
    <cellStyle name="Percent 7 2" xfId="3430" xr:uid="{00000000-0005-0000-0000-0000BA540000}"/>
    <cellStyle name="Percent 7 2 2" xfId="3431" xr:uid="{00000000-0005-0000-0000-0000BB540000}"/>
    <cellStyle name="Percent 7 2 3" xfId="3432" xr:uid="{00000000-0005-0000-0000-0000BC540000}"/>
    <cellStyle name="Percent 7 3" xfId="3433" xr:uid="{00000000-0005-0000-0000-0000BD540000}"/>
    <cellStyle name="Percent 7 4" xfId="3434" xr:uid="{00000000-0005-0000-0000-0000BE540000}"/>
    <cellStyle name="Percent 70" xfId="3435" xr:uid="{00000000-0005-0000-0000-0000BF540000}"/>
    <cellStyle name="Percent 71" xfId="3436" xr:uid="{00000000-0005-0000-0000-0000C0540000}"/>
    <cellStyle name="Percent 72" xfId="3437" xr:uid="{00000000-0005-0000-0000-0000C1540000}"/>
    <cellStyle name="Percent 73" xfId="3438" xr:uid="{00000000-0005-0000-0000-0000C2540000}"/>
    <cellStyle name="Percent 74" xfId="3439" xr:uid="{00000000-0005-0000-0000-0000C3540000}"/>
    <cellStyle name="Percent 75" xfId="3440" xr:uid="{00000000-0005-0000-0000-0000C4540000}"/>
    <cellStyle name="Percent 76" xfId="3441" xr:uid="{00000000-0005-0000-0000-0000C5540000}"/>
    <cellStyle name="Percent 77" xfId="3442" xr:uid="{00000000-0005-0000-0000-0000C6540000}"/>
    <cellStyle name="Percent 78" xfId="3443" xr:uid="{00000000-0005-0000-0000-0000C7540000}"/>
    <cellStyle name="Percent 79" xfId="3444" xr:uid="{00000000-0005-0000-0000-0000C8540000}"/>
    <cellStyle name="Percent 8" xfId="3445" xr:uid="{00000000-0005-0000-0000-0000C9540000}"/>
    <cellStyle name="Percent 8 2" xfId="3446" xr:uid="{00000000-0005-0000-0000-0000CA540000}"/>
    <cellStyle name="Percent 8 2 2" xfId="3447" xr:uid="{00000000-0005-0000-0000-0000CB540000}"/>
    <cellStyle name="Percent 8 2 3" xfId="3448" xr:uid="{00000000-0005-0000-0000-0000CC540000}"/>
    <cellStyle name="Percent 8 2 4" xfId="9165" xr:uid="{00000000-0005-0000-0000-0000CD540000}"/>
    <cellStyle name="Percent 8 2 4 2" xfId="15337" xr:uid="{00000000-0005-0000-0000-0000CE540000}"/>
    <cellStyle name="Percent 8 2 4 3" xfId="21489" xr:uid="{00000000-0005-0000-0000-0000CF540000}"/>
    <cellStyle name="Percent 8 3" xfId="9154" xr:uid="{00000000-0005-0000-0000-0000D0540000}"/>
    <cellStyle name="Percent 8 3 2" xfId="15328" xr:uid="{00000000-0005-0000-0000-0000D1540000}"/>
    <cellStyle name="Percent 8 3 3" xfId="21480" xr:uid="{00000000-0005-0000-0000-0000D2540000}"/>
    <cellStyle name="Percent 80" xfId="3449" xr:uid="{00000000-0005-0000-0000-0000D3540000}"/>
    <cellStyle name="Percent 81" xfId="3450" xr:uid="{00000000-0005-0000-0000-0000D4540000}"/>
    <cellStyle name="Percent 82" xfId="3451" xr:uid="{00000000-0005-0000-0000-0000D5540000}"/>
    <cellStyle name="Percent 83" xfId="3452" xr:uid="{00000000-0005-0000-0000-0000D6540000}"/>
    <cellStyle name="Percent 84" xfId="3453" xr:uid="{00000000-0005-0000-0000-0000D7540000}"/>
    <cellStyle name="Percent 85" xfId="3454" xr:uid="{00000000-0005-0000-0000-0000D8540000}"/>
    <cellStyle name="Percent 86" xfId="3455" xr:uid="{00000000-0005-0000-0000-0000D9540000}"/>
    <cellStyle name="Percent 87" xfId="3456" xr:uid="{00000000-0005-0000-0000-0000DA540000}"/>
    <cellStyle name="Percent 88" xfId="3457" xr:uid="{00000000-0005-0000-0000-0000DB540000}"/>
    <cellStyle name="Percent 89" xfId="3458" xr:uid="{00000000-0005-0000-0000-0000DC540000}"/>
    <cellStyle name="Percent 9" xfId="3459" xr:uid="{00000000-0005-0000-0000-0000DD540000}"/>
    <cellStyle name="Percent 9 2" xfId="3460" xr:uid="{00000000-0005-0000-0000-0000DE540000}"/>
    <cellStyle name="Percent 9 2 2" xfId="3461" xr:uid="{00000000-0005-0000-0000-0000DF540000}"/>
    <cellStyle name="Percent 9 2 3" xfId="3462" xr:uid="{00000000-0005-0000-0000-0000E0540000}"/>
    <cellStyle name="Percent 90" xfId="3463" xr:uid="{00000000-0005-0000-0000-0000E1540000}"/>
    <cellStyle name="Percent 91" xfId="3464" xr:uid="{00000000-0005-0000-0000-0000E2540000}"/>
    <cellStyle name="Percent 92" xfId="3465" xr:uid="{00000000-0005-0000-0000-0000E3540000}"/>
    <cellStyle name="Percent 93" xfId="3466" xr:uid="{00000000-0005-0000-0000-0000E4540000}"/>
    <cellStyle name="Percent 94" xfId="3467" xr:uid="{00000000-0005-0000-0000-0000E5540000}"/>
    <cellStyle name="Percent 95" xfId="3468" xr:uid="{00000000-0005-0000-0000-0000E6540000}"/>
    <cellStyle name="Percent 96" xfId="3469" xr:uid="{00000000-0005-0000-0000-0000E7540000}"/>
    <cellStyle name="Percent 97" xfId="3470" xr:uid="{00000000-0005-0000-0000-0000E8540000}"/>
    <cellStyle name="Percent 98" xfId="3471" xr:uid="{00000000-0005-0000-0000-0000E9540000}"/>
    <cellStyle name="Percent 99" xfId="3472" xr:uid="{00000000-0005-0000-0000-0000EA540000}"/>
    <cellStyle name="placeholder" xfId="3473" xr:uid="{00000000-0005-0000-0000-0000EB540000}"/>
    <cellStyle name="PS_Comma" xfId="35" xr:uid="{00000000-0005-0000-0000-0000EC540000}"/>
    <cellStyle name="PSChar" xfId="36" xr:uid="{00000000-0005-0000-0000-0000ED540000}"/>
    <cellStyle name="PSDate" xfId="37" xr:uid="{00000000-0005-0000-0000-0000EE540000}"/>
    <cellStyle name="PSDec" xfId="38" xr:uid="{00000000-0005-0000-0000-0000EF540000}"/>
    <cellStyle name="PSHeading" xfId="39" xr:uid="{00000000-0005-0000-0000-0000F0540000}"/>
    <cellStyle name="PSInt" xfId="40" xr:uid="{00000000-0005-0000-0000-0000F1540000}"/>
    <cellStyle name="PSSpacer" xfId="41" xr:uid="{00000000-0005-0000-0000-0000F2540000}"/>
    <cellStyle name="ReportTitlePrompt" xfId="162" xr:uid="{00000000-0005-0000-0000-0000F3540000}"/>
    <cellStyle name="ReportTitleValue" xfId="163" xr:uid="{00000000-0005-0000-0000-0000F4540000}"/>
    <cellStyle name="Row Lvl 1" xfId="3474" xr:uid="{00000000-0005-0000-0000-0000F5540000}"/>
    <cellStyle name="Row Lvl 2" xfId="3475" xr:uid="{00000000-0005-0000-0000-0000F6540000}"/>
    <cellStyle name="RowAcctAbovePrompt" xfId="164" xr:uid="{00000000-0005-0000-0000-0000F7540000}"/>
    <cellStyle name="RowAcctSOBAbovePrompt" xfId="165" xr:uid="{00000000-0005-0000-0000-0000F8540000}"/>
    <cellStyle name="RowAcctSOBValue" xfId="166" xr:uid="{00000000-0005-0000-0000-0000F9540000}"/>
    <cellStyle name="RowAcctValue" xfId="167" xr:uid="{00000000-0005-0000-0000-0000FA540000}"/>
    <cellStyle name="RowAttrAbovePrompt" xfId="168" xr:uid="{00000000-0005-0000-0000-0000FB540000}"/>
    <cellStyle name="RowAttrValue" xfId="169" xr:uid="{00000000-0005-0000-0000-0000FC540000}"/>
    <cellStyle name="RowColSetAbovePrompt" xfId="170" xr:uid="{00000000-0005-0000-0000-0000FD540000}"/>
    <cellStyle name="RowColSetLeftPrompt" xfId="171" xr:uid="{00000000-0005-0000-0000-0000FE540000}"/>
    <cellStyle name="RowColSetValue" xfId="172" xr:uid="{00000000-0005-0000-0000-0000FF540000}"/>
    <cellStyle name="RowLeftPrompt" xfId="173" xr:uid="{00000000-0005-0000-0000-000000550000}"/>
    <cellStyle name="SampleUsingFormatMask" xfId="174" xr:uid="{00000000-0005-0000-0000-000001550000}"/>
    <cellStyle name="SampleWithNoFormatMask" xfId="175" xr:uid="{00000000-0005-0000-0000-000002550000}"/>
    <cellStyle name="STYLE1" xfId="3476" xr:uid="{00000000-0005-0000-0000-000003550000}"/>
    <cellStyle name="STYLE1 2" xfId="3477" xr:uid="{00000000-0005-0000-0000-000004550000}"/>
    <cellStyle name="STYLE1 2 2" xfId="3478" xr:uid="{00000000-0005-0000-0000-000005550000}"/>
    <cellStyle name="STYLE1 2 3" xfId="3479" xr:uid="{00000000-0005-0000-0000-000006550000}"/>
    <cellStyle name="STYLE1 3" xfId="3480" xr:uid="{00000000-0005-0000-0000-000007550000}"/>
    <cellStyle name="STYLE1 4" xfId="3481" xr:uid="{00000000-0005-0000-0000-000008550000}"/>
    <cellStyle name="STYLE1 5" xfId="3482" xr:uid="{00000000-0005-0000-0000-000009550000}"/>
    <cellStyle name="STYLE2" xfId="3483" xr:uid="{00000000-0005-0000-0000-00000A550000}"/>
    <cellStyle name="STYLE2 2" xfId="3484" xr:uid="{00000000-0005-0000-0000-00000B550000}"/>
    <cellStyle name="STYLE2 2 2" xfId="3485" xr:uid="{00000000-0005-0000-0000-00000C550000}"/>
    <cellStyle name="STYLE2 2 3" xfId="3486" xr:uid="{00000000-0005-0000-0000-00000D550000}"/>
    <cellStyle name="STYLE2 3" xfId="3487" xr:uid="{00000000-0005-0000-0000-00000E550000}"/>
    <cellStyle name="STYLE2 4" xfId="3488" xr:uid="{00000000-0005-0000-0000-00000F550000}"/>
    <cellStyle name="STYLE3" xfId="3489" xr:uid="{00000000-0005-0000-0000-000010550000}"/>
    <cellStyle name="STYLE3 2" xfId="3490" xr:uid="{00000000-0005-0000-0000-000011550000}"/>
    <cellStyle name="STYLE3 2 2" xfId="3491" xr:uid="{00000000-0005-0000-0000-000012550000}"/>
    <cellStyle name="STYLE3 2 3" xfId="3492" xr:uid="{00000000-0005-0000-0000-000013550000}"/>
    <cellStyle name="STYLE3 3" xfId="3493" xr:uid="{00000000-0005-0000-0000-000014550000}"/>
    <cellStyle name="STYLE3 4" xfId="3494" xr:uid="{00000000-0005-0000-0000-000015550000}"/>
    <cellStyle name="STYLE3 5" xfId="3495" xr:uid="{00000000-0005-0000-0000-000016550000}"/>
    <cellStyle name="STYLE4" xfId="3496" xr:uid="{00000000-0005-0000-0000-000017550000}"/>
    <cellStyle name="STYLE4 2" xfId="3497" xr:uid="{00000000-0005-0000-0000-000018550000}"/>
    <cellStyle name="STYLE4 3" xfId="3498" xr:uid="{00000000-0005-0000-0000-000019550000}"/>
    <cellStyle name="STYLE5" xfId="3499" xr:uid="{00000000-0005-0000-0000-00001A550000}"/>
    <cellStyle name="STYLE6" xfId="3500" xr:uid="{00000000-0005-0000-0000-00001B550000}"/>
    <cellStyle name="STYLE7" xfId="3501" xr:uid="{00000000-0005-0000-0000-00001C550000}"/>
    <cellStyle name="Title 2" xfId="3502" xr:uid="{00000000-0005-0000-0000-00001D550000}"/>
    <cellStyle name="Title 2 2" xfId="3503" xr:uid="{00000000-0005-0000-0000-00001E550000}"/>
    <cellStyle name="Title 3" xfId="3504" xr:uid="{00000000-0005-0000-0000-00001F550000}"/>
    <cellStyle name="Title 4" xfId="3505" xr:uid="{00000000-0005-0000-0000-000020550000}"/>
    <cellStyle name="Title 5" xfId="3506" xr:uid="{00000000-0005-0000-0000-000021550000}"/>
    <cellStyle name="Title 6" xfId="3507" xr:uid="{00000000-0005-0000-0000-000022550000}"/>
    <cellStyle name="Title Left" xfId="3508" xr:uid="{00000000-0005-0000-0000-000023550000}"/>
    <cellStyle name="Total 2" xfId="3509" xr:uid="{00000000-0005-0000-0000-000024550000}"/>
    <cellStyle name="Total 3" xfId="3510" xr:uid="{00000000-0005-0000-0000-000025550000}"/>
    <cellStyle name="Total 4" xfId="3511" xr:uid="{00000000-0005-0000-0000-000026550000}"/>
    <cellStyle name="Total 5" xfId="3512" xr:uid="{00000000-0005-0000-0000-000027550000}"/>
    <cellStyle name="Total 5 2" xfId="4482" xr:uid="{00000000-0005-0000-0000-000028550000}"/>
    <cellStyle name="Total 5 2 2" xfId="6041" xr:uid="{00000000-0005-0000-0000-000029550000}"/>
    <cellStyle name="Total 5 3" xfId="4472" xr:uid="{00000000-0005-0000-0000-00002A550000}"/>
    <cellStyle name="Total 5 3 2" xfId="5215" xr:uid="{00000000-0005-0000-0000-00002B550000}"/>
    <cellStyle name="Total 5 4" xfId="4459" xr:uid="{00000000-0005-0000-0000-00002C550000}"/>
    <cellStyle name="Total 5 4 2" xfId="6045" xr:uid="{00000000-0005-0000-0000-00002D550000}"/>
    <cellStyle name="Total 5 5" xfId="4452" xr:uid="{00000000-0005-0000-0000-00002E550000}"/>
    <cellStyle name="Total 5 5 2" xfId="5139" xr:uid="{00000000-0005-0000-0000-00002F550000}"/>
    <cellStyle name="Total 5 6" xfId="4503" xr:uid="{00000000-0005-0000-0000-000030550000}"/>
    <cellStyle name="Total 6" xfId="3513" xr:uid="{00000000-0005-0000-0000-000031550000}"/>
    <cellStyle name="Total 6 2" xfId="4483" xr:uid="{00000000-0005-0000-0000-000032550000}"/>
    <cellStyle name="Total 6 2 2" xfId="5234" xr:uid="{00000000-0005-0000-0000-000033550000}"/>
    <cellStyle name="Total 6 3" xfId="4462" xr:uid="{00000000-0005-0000-0000-000034550000}"/>
    <cellStyle name="Total 6 3 2" xfId="6044" xr:uid="{00000000-0005-0000-0000-000035550000}"/>
    <cellStyle name="Total 6 4" xfId="4437" xr:uid="{00000000-0005-0000-0000-000036550000}"/>
    <cellStyle name="Total 6 4 2" xfId="5117" xr:uid="{00000000-0005-0000-0000-000037550000}"/>
    <cellStyle name="Total 6 5" xfId="4431" xr:uid="{00000000-0005-0000-0000-000038550000}"/>
    <cellStyle name="Total 6 5 2" xfId="5116" xr:uid="{00000000-0005-0000-0000-000039550000}"/>
    <cellStyle name="Total 6 6" xfId="4706" xr:uid="{00000000-0005-0000-0000-00003A550000}"/>
    <cellStyle name="UploadThisRowValue" xfId="176" xr:uid="{00000000-0005-0000-0000-00003B550000}"/>
    <cellStyle name="Warning Text 2" xfId="3514" xr:uid="{00000000-0005-0000-0000-00003C550000}"/>
    <cellStyle name="Warning Text 3" xfId="3515" xr:uid="{00000000-0005-0000-0000-00003D550000}"/>
    <cellStyle name="Warning Text 4" xfId="3516" xr:uid="{00000000-0005-0000-0000-00003E550000}"/>
    <cellStyle name="Warning Text 5" xfId="3517" xr:uid="{00000000-0005-0000-0000-00003F550000}"/>
    <cellStyle name="warnings" xfId="3518" xr:uid="{00000000-0005-0000-0000-000040550000}"/>
    <cellStyle name="WM_STANDARD" xfId="42" xr:uid="{00000000-0005-0000-0000-000041550000}"/>
    <cellStyle name="WMI_Standard" xfId="43" xr:uid="{00000000-0005-0000-0000-000042550000}"/>
    <cellStyle name="XComma" xfId="3519" xr:uid="{00000000-0005-0000-0000-000043550000}"/>
    <cellStyle name="XComma 0.0" xfId="3520" xr:uid="{00000000-0005-0000-0000-000044550000}"/>
    <cellStyle name="XComma 0.00" xfId="3521" xr:uid="{00000000-0005-0000-0000-000045550000}"/>
    <cellStyle name="XComma 0.000" xfId="3522" xr:uid="{00000000-0005-0000-0000-000046550000}"/>
    <cellStyle name="XCurrency" xfId="3523" xr:uid="{00000000-0005-0000-0000-000047550000}"/>
    <cellStyle name="XCurrency 0.0" xfId="3524" xr:uid="{00000000-0005-0000-0000-000048550000}"/>
    <cellStyle name="XCurrency 0.00" xfId="3525" xr:uid="{00000000-0005-0000-0000-000049550000}"/>
    <cellStyle name="XCurrency 0.000" xfId="3526" xr:uid="{00000000-0005-0000-0000-00004A550000}"/>
    <cellStyle name="xstyle" xfId="3527" xr:uid="{00000000-0005-0000-0000-00004B550000}"/>
  </cellStyles>
  <dxfs count="9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 xr9:uid="{00000000-0011-0000-FFFF-FFFF00000000}">
      <tableStyleElement type="wholeTable" dxfId="8"/>
      <tableStyleElement type="headerRow" dxfId="7"/>
    </tableStyle>
    <tableStyle name="Table Style 2" pivot="0" count="3" xr9:uid="{00000000-0011-0000-FFFF-FFFF01000000}">
      <tableStyleElement type="wholeTable" dxfId="6"/>
      <tableStyleElement type="headerRow" dxfId="5"/>
      <tableStyleElement type="totalRow" dxfId="4"/>
    </tableStyle>
  </tableStyles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E/ID/2014%20ID%20Rate%20Case/Electric/RS-RD/ID%20Elec%20Revenue%20Model%20-%204.14.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Adjustments/Adjustments/PF%20-%20Revenue%20&amp;%20Gas%20Cost/WA%20Elec%20Revenue%20-%20Rev%20Adj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Adjustments/Adjustments/PF-Revenue&amp;Gas%20Cost/WA%20Elec%20Rev%20-%20Rev%20Adj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st%20of%20Service/Electric%20Cost%20of%20Service%20workpapers/Demand%2012CP%2009.201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A/Decoupling%20Mechanisms/Tariff%20Filings/WeatherData12ME_Elec_G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2012-12%20CBR/Adjustments/Weather%20Normalization/WeatherData12ME_Elec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Bill Determ"/>
      <sheetName val="ID Sch 25"/>
      <sheetName val="ROR"/>
      <sheetName val="Lighting summary"/>
      <sheetName val="St Lts"/>
      <sheetName val="Area Lts"/>
      <sheetName val="Block Data"/>
      <sheetName val="Rev Runs 12ME122013"/>
      <sheetName val="Rev Runs 12ME062012"/>
    </sheetNames>
    <sheetDataSet>
      <sheetData sheetId="0">
        <row r="8">
          <cell r="O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7">
          <cell r="E37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>
        <row r="8">
          <cell r="D8">
            <v>101892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5">
          <cell r="D45">
            <v>158134847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Calc CP"/>
      <sheetName val="Peak Calc NCP"/>
      <sheetName val="Peak Calc Billing kW est"/>
      <sheetName val="WA DemEst"/>
      <sheetName val="ID DemEst"/>
      <sheetName val="PT Ratio"/>
      <sheetName val="Electric Factors "/>
      <sheetName val="2014 Daylight"/>
      <sheetName val="2015 Daylight"/>
      <sheetName val="Load Shape"/>
      <sheetName val="Notes"/>
      <sheetName val="WA Sch 25 (09.2015)"/>
      <sheetName val="ID Sch 25 (09.2015)"/>
      <sheetName val="09.2015 WA Usage"/>
      <sheetName val="09.2015 ID Usage"/>
      <sheetName val="Losses"/>
      <sheetName val="2014 WA Usage"/>
      <sheetName val="2014 ID Usage"/>
      <sheetName val="WA Sch 25"/>
      <sheetName val="ID Sch 2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1.1.1</v>
          </cell>
          <cell r="E3">
            <v>3.3117184923626648E-2</v>
          </cell>
          <cell r="F3">
            <v>4.1208921689680079E-2</v>
          </cell>
          <cell r="G3">
            <v>3.8253727424905376E-2</v>
          </cell>
          <cell r="H3">
            <v>4.3713039832378009E-2</v>
          </cell>
          <cell r="I3">
            <v>3.7214527766290181E-2</v>
          </cell>
          <cell r="J3">
            <v>3.1936529166383773E-2</v>
          </cell>
          <cell r="K3">
            <v>4.137078834011982E-2</v>
          </cell>
          <cell r="L3">
            <v>3.630701165001906E-2</v>
          </cell>
          <cell r="M3">
            <v>4.2955323530289524E-2</v>
          </cell>
          <cell r="N3">
            <v>3.9825360066951802E-2</v>
          </cell>
        </row>
        <row r="4">
          <cell r="D4" t="str">
            <v>1.1.2</v>
          </cell>
          <cell r="E4">
            <v>3.1864448617745414E-2</v>
          </cell>
          <cell r="F4">
            <v>4.0317342047925725E-2</v>
          </cell>
          <cell r="G4">
            <v>3.852807854140141E-2</v>
          </cell>
          <cell r="H4">
            <v>4.3025138314176023E-2</v>
          </cell>
          <cell r="I4">
            <v>4.223061820196658E-2</v>
          </cell>
          <cell r="J4">
            <v>3.1282001095037176E-2</v>
          </cell>
          <cell r="K4">
            <v>4.0924879112753949E-2</v>
          </cell>
          <cell r="L4">
            <v>3.5999505666820086E-2</v>
          </cell>
          <cell r="M4">
            <v>4.2919510728918406E-2</v>
          </cell>
          <cell r="N4">
            <v>4.0985809287248334E-2</v>
          </cell>
        </row>
        <row r="5">
          <cell r="D5" t="str">
            <v>1.1.3</v>
          </cell>
          <cell r="E5">
            <v>3.1210665039675931E-2</v>
          </cell>
          <cell r="F5">
            <v>4.1160755601555736E-2</v>
          </cell>
          <cell r="G5">
            <v>3.7932947657925382E-2</v>
          </cell>
          <cell r="H5">
            <v>4.285417835554612E-2</v>
          </cell>
          <cell r="I5">
            <v>4.2505651226004873E-2</v>
          </cell>
          <cell r="J5">
            <v>3.0904409127174726E-2</v>
          </cell>
          <cell r="K5">
            <v>4.1749510643368001E-2</v>
          </cell>
          <cell r="L5">
            <v>3.5524246606799086E-2</v>
          </cell>
          <cell r="M5">
            <v>4.2269018089728126E-2</v>
          </cell>
          <cell r="N5">
            <v>3.5272491165066158E-2</v>
          </cell>
        </row>
        <row r="6">
          <cell r="D6" t="str">
            <v>1.1.4</v>
          </cell>
          <cell r="E6">
            <v>3.1036847733168903E-2</v>
          </cell>
          <cell r="F6">
            <v>4.1060412069980276E-2</v>
          </cell>
          <cell r="G6">
            <v>3.8969670444698346E-2</v>
          </cell>
          <cell r="H6">
            <v>4.1750415814866979E-2</v>
          </cell>
          <cell r="I6">
            <v>3.8807260068818482E-2</v>
          </cell>
          <cell r="J6">
            <v>3.0630154032118894E-2</v>
          </cell>
          <cell r="K6">
            <v>4.1933311281166258E-2</v>
          </cell>
          <cell r="L6">
            <v>3.5708948553397145E-2</v>
          </cell>
          <cell r="M6">
            <v>4.2451492839571441E-2</v>
          </cell>
          <cell r="N6">
            <v>3.3494175217355815E-2</v>
          </cell>
        </row>
        <row r="7">
          <cell r="D7" t="str">
            <v>1.1.5</v>
          </cell>
          <cell r="E7">
            <v>3.2017646393967807E-2</v>
          </cell>
          <cell r="F7">
            <v>4.1339611347984043E-2</v>
          </cell>
          <cell r="G7">
            <v>3.9129761093331085E-2</v>
          </cell>
          <cell r="H7">
            <v>4.0109403296204008E-2</v>
          </cell>
          <cell r="I7">
            <v>3.7164464729524088E-2</v>
          </cell>
          <cell r="J7">
            <v>3.1443517424715857E-2</v>
          </cell>
          <cell r="K7">
            <v>4.2590520033913483E-2</v>
          </cell>
          <cell r="L7">
            <v>3.5959515543565843E-2</v>
          </cell>
          <cell r="M7">
            <v>4.164229406573354E-2</v>
          </cell>
          <cell r="N7">
            <v>3.2272816422195927E-2</v>
          </cell>
        </row>
        <row r="8">
          <cell r="D8" t="str">
            <v>1.1.6</v>
          </cell>
          <cell r="E8">
            <v>3.3157118679211048E-2</v>
          </cell>
          <cell r="F8">
            <v>4.2400473166948172E-2</v>
          </cell>
          <cell r="G8">
            <v>4.1000230938438374E-2</v>
          </cell>
          <cell r="H8">
            <v>4.1135347669969E-2</v>
          </cell>
          <cell r="I8">
            <v>3.6243129193249839E-2</v>
          </cell>
          <cell r="J8">
            <v>3.3763439663089485E-2</v>
          </cell>
          <cell r="K8">
            <v>4.4243678596352899E-2</v>
          </cell>
          <cell r="L8">
            <v>3.7503190974516092E-2</v>
          </cell>
          <cell r="M8">
            <v>4.2777112209180866E-2</v>
          </cell>
          <cell r="N8">
            <v>4.7048992007445577E-2</v>
          </cell>
        </row>
        <row r="9">
          <cell r="D9" t="str">
            <v>1.1.7</v>
          </cell>
          <cell r="E9">
            <v>3.5639106522436667E-2</v>
          </cell>
          <cell r="F9">
            <v>4.4116647290130387E-2</v>
          </cell>
          <cell r="G9">
            <v>4.2859274736759351E-2</v>
          </cell>
          <cell r="H9">
            <v>4.1883620577449571E-2</v>
          </cell>
          <cell r="I9">
            <v>3.5825184392578521E-2</v>
          </cell>
          <cell r="J9">
            <v>3.7393110594278675E-2</v>
          </cell>
          <cell r="K9">
            <v>4.630860839167196E-2</v>
          </cell>
          <cell r="L9">
            <v>4.04469811902258E-2</v>
          </cell>
          <cell r="M9">
            <v>4.258738963048863E-2</v>
          </cell>
          <cell r="N9">
            <v>3.8152539502904773E-2</v>
          </cell>
        </row>
        <row r="10">
          <cell r="D10" t="str">
            <v>1.1.8</v>
          </cell>
          <cell r="E10">
            <v>3.9842786280112452E-2</v>
          </cell>
          <cell r="F10">
            <v>4.2446387527732964E-2</v>
          </cell>
          <cell r="G10">
            <v>4.5074069407351897E-2</v>
          </cell>
          <cell r="H10">
            <v>4.2165815282380247E-2</v>
          </cell>
          <cell r="I10">
            <v>3.6597585531255396E-2</v>
          </cell>
          <cell r="J10">
            <v>4.1962519575624392E-2</v>
          </cell>
          <cell r="K10">
            <v>4.3981360571236298E-2</v>
          </cell>
          <cell r="L10">
            <v>4.3603526654231839E-2</v>
          </cell>
          <cell r="M10">
            <v>4.2725204964336419E-2</v>
          </cell>
          <cell r="N10">
            <v>3.3138463300153853E-2</v>
          </cell>
        </row>
        <row r="11">
          <cell r="D11" t="str">
            <v>1.1.9</v>
          </cell>
          <cell r="E11">
            <v>4.453380044775606E-2</v>
          </cell>
          <cell r="F11">
            <v>3.7523813321424716E-2</v>
          </cell>
          <cell r="G11">
            <v>4.4195043390353607E-2</v>
          </cell>
          <cell r="H11">
            <v>3.9904011337266891E-2</v>
          </cell>
          <cell r="I11">
            <v>3.9378154347730072E-2</v>
          </cell>
          <cell r="J11">
            <v>4.566003418584802E-2</v>
          </cell>
          <cell r="K11">
            <v>3.8762917827585369E-2</v>
          </cell>
          <cell r="L11">
            <v>4.3663069078669715E-2</v>
          </cell>
          <cell r="M11">
            <v>4.2279570075846394E-2</v>
          </cell>
          <cell r="N11">
            <v>4.2773383490337907E-2</v>
          </cell>
        </row>
        <row r="12">
          <cell r="D12" t="str">
            <v>1.1.10</v>
          </cell>
          <cell r="E12">
            <v>4.6614180522977174E-2</v>
          </cell>
          <cell r="F12">
            <v>3.7464224563485131E-2</v>
          </cell>
          <cell r="G12">
            <v>4.4053883283743156E-2</v>
          </cell>
          <cell r="H12">
            <v>3.9522674626089702E-2</v>
          </cell>
          <cell r="I12">
            <v>4.2822842596793552E-2</v>
          </cell>
          <cell r="J12">
            <v>4.7325512298344426E-2</v>
          </cell>
          <cell r="K12">
            <v>4.0524710609288653E-2</v>
          </cell>
          <cell r="L12">
            <v>4.4560544497583968E-2</v>
          </cell>
          <cell r="M12">
            <v>4.1273400894467342E-2</v>
          </cell>
          <cell r="N12">
            <v>4.4682533204854734E-2</v>
          </cell>
        </row>
        <row r="13">
          <cell r="D13" t="str">
            <v>1.1.11</v>
          </cell>
          <cell r="E13">
            <v>4.8125849669450819E-2</v>
          </cell>
          <cell r="F13">
            <v>3.8508742719110471E-2</v>
          </cell>
          <cell r="G13">
            <v>4.437516702521957E-2</v>
          </cell>
          <cell r="H13">
            <v>3.8193673263025585E-2</v>
          </cell>
          <cell r="I13">
            <v>4.3512432697210716E-2</v>
          </cell>
          <cell r="J13">
            <v>4.4339912980972195E-2</v>
          </cell>
          <cell r="K13">
            <v>4.0025814188026962E-2</v>
          </cell>
          <cell r="L13">
            <v>4.6242042399377646E-2</v>
          </cell>
          <cell r="M13">
            <v>4.0953537153649709E-2</v>
          </cell>
          <cell r="N13">
            <v>4.4797774120496195E-2</v>
          </cell>
        </row>
        <row r="14">
          <cell r="D14" t="str">
            <v>1.1.12</v>
          </cell>
          <cell r="E14">
            <v>4.6896866161877451E-2</v>
          </cell>
          <cell r="F14">
            <v>4.0266342660499943E-2</v>
          </cell>
          <cell r="G14">
            <v>4.5853174605830709E-2</v>
          </cell>
          <cell r="H14">
            <v>3.9890164688349779E-2</v>
          </cell>
          <cell r="I14">
            <v>4.370515656806967E-2</v>
          </cell>
          <cell r="J14">
            <v>4.3990673595392812E-2</v>
          </cell>
          <cell r="K14">
            <v>4.3276777497306351E-2</v>
          </cell>
          <cell r="L14">
            <v>4.7745709996655922E-2</v>
          </cell>
          <cell r="M14">
            <v>4.2472063883216164E-2</v>
          </cell>
          <cell r="N14">
            <v>4.7552105095816845E-2</v>
          </cell>
        </row>
        <row r="15">
          <cell r="D15" t="str">
            <v>1.1.13</v>
          </cell>
          <cell r="E15">
            <v>4.7081820105370382E-2</v>
          </cell>
          <cell r="F15">
            <v>3.8924551759748023E-2</v>
          </cell>
          <cell r="G15">
            <v>4.4160536886550909E-2</v>
          </cell>
          <cell r="H15">
            <v>3.9284973819679332E-2</v>
          </cell>
          <cell r="I15">
            <v>4.5940050830920932E-2</v>
          </cell>
          <cell r="J15">
            <v>4.4727468226731661E-2</v>
          </cell>
          <cell r="K15">
            <v>4.2077821809973007E-2</v>
          </cell>
          <cell r="L15">
            <v>4.6091043377736549E-2</v>
          </cell>
          <cell r="M15">
            <v>4.0131867850762941E-2</v>
          </cell>
          <cell r="N15">
            <v>4.8000155928511645E-2</v>
          </cell>
        </row>
        <row r="16">
          <cell r="D16" t="str">
            <v>1.1.14</v>
          </cell>
          <cell r="E16">
            <v>4.5783451730972848E-2</v>
          </cell>
          <cell r="F16">
            <v>3.9206226446615138E-2</v>
          </cell>
          <cell r="G16">
            <v>4.2071334235389925E-2</v>
          </cell>
          <cell r="H16">
            <v>3.9351068490510337E-2</v>
          </cell>
          <cell r="I16">
            <v>4.3647439783828061E-2</v>
          </cell>
          <cell r="J16">
            <v>4.543525445180794E-2</v>
          </cell>
          <cell r="K16">
            <v>4.1278929908330486E-2</v>
          </cell>
          <cell r="L16">
            <v>4.5851315163224E-2</v>
          </cell>
          <cell r="M16">
            <v>4.0755820646079986E-2</v>
          </cell>
          <cell r="N16">
            <v>5.8916126297221663E-2</v>
          </cell>
        </row>
        <row r="17">
          <cell r="D17" t="str">
            <v>1.1.15</v>
          </cell>
          <cell r="E17">
            <v>4.5447599706692883E-2</v>
          </cell>
          <cell r="F17">
            <v>3.8225815415710088E-2</v>
          </cell>
          <cell r="G17">
            <v>4.1699755414089733E-2</v>
          </cell>
          <cell r="H17">
            <v>3.9553321875692909E-2</v>
          </cell>
          <cell r="I17">
            <v>4.3578179642738121E-2</v>
          </cell>
          <cell r="J17">
            <v>4.496140851011781E-2</v>
          </cell>
          <cell r="K17">
            <v>4.0488268823763461E-2</v>
          </cell>
          <cell r="L17">
            <v>4.5183242785280568E-2</v>
          </cell>
          <cell r="M17">
            <v>4.0421994176156349E-2</v>
          </cell>
          <cell r="N17">
            <v>5.5916451554351432E-2</v>
          </cell>
        </row>
        <row r="18">
          <cell r="D18" t="str">
            <v>1.1.16</v>
          </cell>
          <cell r="E18">
            <v>4.5366729764180463E-2</v>
          </cell>
          <cell r="F18">
            <v>3.8646933164512426E-2</v>
          </cell>
          <cell r="G18">
            <v>4.0518061213577032E-2</v>
          </cell>
          <cell r="H18">
            <v>3.9104321206807451E-2</v>
          </cell>
          <cell r="I18">
            <v>4.9226268865860165E-2</v>
          </cell>
          <cell r="J18">
            <v>4.6416886537776834E-2</v>
          </cell>
          <cell r="K18">
            <v>3.848229513548658E-2</v>
          </cell>
          <cell r="L18">
            <v>4.4512903473866564E-2</v>
          </cell>
          <cell r="M18">
            <v>4.0387460403405628E-2</v>
          </cell>
          <cell r="N18">
            <v>4.9604514130412267E-2</v>
          </cell>
        </row>
        <row r="19">
          <cell r="D19" t="str">
            <v>1.1.17</v>
          </cell>
          <cell r="E19">
            <v>4.7844694480543071E-2</v>
          </cell>
          <cell r="F19">
            <v>4.3059394199750189E-2</v>
          </cell>
          <cell r="G19">
            <v>4.1277936635176309E-2</v>
          </cell>
          <cell r="H19">
            <v>4.0416152725214365E-2</v>
          </cell>
          <cell r="I19">
            <v>4.9622130722995574E-2</v>
          </cell>
          <cell r="J19">
            <v>4.8671462474830077E-2</v>
          </cell>
          <cell r="K19">
            <v>4.0642769428257286E-2</v>
          </cell>
          <cell r="L19">
            <v>4.7854965563686652E-2</v>
          </cell>
          <cell r="M19">
            <v>3.991976227121375E-2</v>
          </cell>
          <cell r="N19">
            <v>4.4563394076422021E-2</v>
          </cell>
        </row>
        <row r="20">
          <cell r="D20" t="str">
            <v>1.1.18</v>
          </cell>
          <cell r="E20">
            <v>4.9153012120040897E-2</v>
          </cell>
          <cell r="F20">
            <v>4.6700854846661907E-2</v>
          </cell>
          <cell r="G20">
            <v>4.3782359149188037E-2</v>
          </cell>
          <cell r="H20">
            <v>4.3111172159447674E-2</v>
          </cell>
          <cell r="I20">
            <v>4.7254738798928775E-2</v>
          </cell>
          <cell r="J20">
            <v>5.4401139500985012E-2</v>
          </cell>
          <cell r="K20">
            <v>4.2677310125417131E-2</v>
          </cell>
          <cell r="L20">
            <v>4.9375050718208809E-2</v>
          </cell>
          <cell r="M20">
            <v>4.106342702928549E-2</v>
          </cell>
          <cell r="N20">
            <v>3.0091035450590758E-2</v>
          </cell>
        </row>
        <row r="21">
          <cell r="D21" t="str">
            <v>1.1.19</v>
          </cell>
          <cell r="E21">
            <v>5.0245217355164608E-2</v>
          </cell>
          <cell r="F21">
            <v>4.7251454373539697E-2</v>
          </cell>
          <cell r="G21">
            <v>4.3310725641142758E-2</v>
          </cell>
          <cell r="H21">
            <v>4.2371484174295711E-2</v>
          </cell>
          <cell r="I21">
            <v>4.5441678946121632E-2</v>
          </cell>
          <cell r="J21">
            <v>5.1213740521815432E-2</v>
          </cell>
          <cell r="K21">
            <v>4.1671328352928062E-2</v>
          </cell>
          <cell r="L21">
            <v>4.5174901178525587E-2</v>
          </cell>
          <cell r="M21">
            <v>4.1559157205407739E-2</v>
          </cell>
          <cell r="N21">
            <v>3.5701538210403588E-2</v>
          </cell>
        </row>
        <row r="22">
          <cell r="D22" t="str">
            <v>1.1.20</v>
          </cell>
          <cell r="E22">
            <v>4.9624396078335277E-2</v>
          </cell>
          <cell r="F22">
            <v>4.6778189005489426E-2</v>
          </cell>
          <cell r="G22">
            <v>4.2418304926981454E-2</v>
          </cell>
          <cell r="H22">
            <v>4.1833588019362412E-2</v>
          </cell>
          <cell r="I22">
            <v>4.2352325333954326E-2</v>
          </cell>
          <cell r="J22">
            <v>5.0228199724928535E-2</v>
          </cell>
          <cell r="K22">
            <v>4.1533017116371564E-2</v>
          </cell>
          <cell r="L22">
            <v>4.2429556193579264E-2</v>
          </cell>
          <cell r="M22">
            <v>4.1942332862935035E-2</v>
          </cell>
          <cell r="N22">
            <v>4.2084618017783147E-2</v>
          </cell>
        </row>
        <row r="23">
          <cell r="D23" t="str">
            <v>1.1.21</v>
          </cell>
          <cell r="E23">
            <v>4.7816395897318689E-2</v>
          </cell>
          <cell r="F23">
            <v>4.5862541231774474E-2</v>
          </cell>
          <cell r="G23">
            <v>4.1294591417363143E-2</v>
          </cell>
          <cell r="H23">
            <v>4.328425527091153E-2</v>
          </cell>
          <cell r="I23">
            <v>4.3879561633495399E-2</v>
          </cell>
          <cell r="J23">
            <v>4.7010643335884249E-2</v>
          </cell>
          <cell r="K23">
            <v>4.179460211706669E-2</v>
          </cell>
          <cell r="L23">
            <v>4.1118117470438038E-2</v>
          </cell>
          <cell r="M23">
            <v>4.1197938205863913E-2</v>
          </cell>
          <cell r="N23">
            <v>4.4860145525156256E-2</v>
          </cell>
        </row>
        <row r="24">
          <cell r="D24" t="str">
            <v>1.1.22</v>
          </cell>
          <cell r="E24">
            <v>4.4967311799405191E-2</v>
          </cell>
          <cell r="F24">
            <v>4.2819458485223637E-2</v>
          </cell>
          <cell r="G24">
            <v>4.0269775028068416E-2</v>
          </cell>
          <cell r="H24">
            <v>4.556359830465323E-2</v>
          </cell>
          <cell r="I24">
            <v>4.0498738260907968E-2</v>
          </cell>
          <cell r="J24">
            <v>4.2504539731634629E-2</v>
          </cell>
          <cell r="K24">
            <v>4.1087045058340994E-2</v>
          </cell>
          <cell r="L24">
            <v>3.8002199704724841E-2</v>
          </cell>
          <cell r="M24">
            <v>4.1471756916347267E-2</v>
          </cell>
          <cell r="N24">
            <v>4.4424276607434129E-2</v>
          </cell>
        </row>
        <row r="25">
          <cell r="D25" t="str">
            <v>1.1.23</v>
          </cell>
          <cell r="E25">
            <v>3.9166817877895575E-2</v>
          </cell>
          <cell r="F25">
            <v>4.2633385281627488E-2</v>
          </cell>
          <cell r="G25">
            <v>4.021959806726725E-2</v>
          </cell>
          <cell r="H25">
            <v>4.6328487190834329E-2</v>
          </cell>
          <cell r="I25">
            <v>3.7333600001606022E-2</v>
          </cell>
          <cell r="J25">
            <v>3.8168577854042478E-2</v>
          </cell>
          <cell r="K25">
            <v>4.1392653411434922E-2</v>
          </cell>
          <cell r="L25">
            <v>3.58842462681759E-2</v>
          </cell>
          <cell r="M25">
            <v>4.1922827676473977E-2</v>
          </cell>
          <cell r="N25">
            <v>3.602606442527552E-2</v>
          </cell>
        </row>
        <row r="26">
          <cell r="D26" t="str">
            <v>1.1.24</v>
          </cell>
          <cell r="E26">
            <v>3.3446052092073818E-2</v>
          </cell>
          <cell r="F26">
            <v>4.2077521782889662E-2</v>
          </cell>
          <cell r="G26">
            <v>3.8751992835246565E-2</v>
          </cell>
          <cell r="H26">
            <v>4.5650093704888768E-2</v>
          </cell>
          <cell r="I26">
            <v>3.5218279859150964E-2</v>
          </cell>
          <cell r="J26">
            <v>3.5628865390465038E-2</v>
          </cell>
          <cell r="K26">
            <v>4.1181081619839882E-2</v>
          </cell>
          <cell r="L26">
            <v>3.5258165290691194E-2</v>
          </cell>
          <cell r="M26">
            <v>4.1919736690641349E-2</v>
          </cell>
          <cell r="N26">
            <v>2.9815236895609512E-2</v>
          </cell>
        </row>
        <row r="27">
          <cell r="D27" t="str">
            <v>1.2.1</v>
          </cell>
          <cell r="E27">
            <v>3.3847255359846368E-2</v>
          </cell>
          <cell r="F27">
            <v>3.3450418558704204E-2</v>
          </cell>
          <cell r="G27">
            <v>3.1710478633551996E-2</v>
          </cell>
          <cell r="H27">
            <v>2.8460198388984552E-2</v>
          </cell>
          <cell r="I27">
            <v>3.9531064435092425E-2</v>
          </cell>
          <cell r="J27">
            <v>3.4119754048902676E-2</v>
          </cell>
          <cell r="K27">
            <v>3.5365122339492336E-2</v>
          </cell>
          <cell r="L27">
            <v>2.5359908750470134E-2</v>
          </cell>
          <cell r="M27">
            <v>3.121130193736342E-2</v>
          </cell>
          <cell r="N27">
            <v>2.6349880276771723E-2</v>
          </cell>
        </row>
        <row r="28">
          <cell r="D28" t="str">
            <v>1.2.2</v>
          </cell>
          <cell r="E28">
            <v>3.2046790479524079E-2</v>
          </cell>
          <cell r="F28">
            <v>3.3570178590495353E-2</v>
          </cell>
          <cell r="G28">
            <v>3.2525841650430584E-2</v>
          </cell>
          <cell r="H28">
            <v>2.8867384744026586E-2</v>
          </cell>
          <cell r="I28">
            <v>3.2579841258004158E-2</v>
          </cell>
          <cell r="J28">
            <v>3.3092546485763624E-2</v>
          </cell>
          <cell r="K28">
            <v>3.6478729865820146E-2</v>
          </cell>
          <cell r="L28">
            <v>2.5288175625932996E-2</v>
          </cell>
          <cell r="M28">
            <v>3.199674456290081E-2</v>
          </cell>
          <cell r="N28">
            <v>3.3755699057456144E-2</v>
          </cell>
        </row>
        <row r="29">
          <cell r="D29" t="str">
            <v>1.2.3</v>
          </cell>
          <cell r="E29">
            <v>3.2195223920361213E-2</v>
          </cell>
          <cell r="F29">
            <v>3.3735395781260391E-2</v>
          </cell>
          <cell r="G29">
            <v>3.2370912880228683E-2</v>
          </cell>
          <cell r="H29">
            <v>2.827368002017204E-2</v>
          </cell>
          <cell r="I29">
            <v>3.3545404863324052E-2</v>
          </cell>
          <cell r="J29">
            <v>3.2431613369805372E-2</v>
          </cell>
          <cell r="K29">
            <v>3.6226071286845657E-2</v>
          </cell>
          <cell r="L29">
            <v>2.4514072117315374E-2</v>
          </cell>
          <cell r="M29">
            <v>3.1253886661039683E-2</v>
          </cell>
          <cell r="N29">
            <v>3.0292423428994068E-2</v>
          </cell>
        </row>
        <row r="30">
          <cell r="D30" t="str">
            <v>1.2.4</v>
          </cell>
          <cell r="E30">
            <v>3.2464905813613429E-2</v>
          </cell>
          <cell r="F30">
            <v>3.3879781977328938E-2</v>
          </cell>
          <cell r="G30">
            <v>3.2941863580750803E-2</v>
          </cell>
          <cell r="H30">
            <v>2.837108470142943E-2</v>
          </cell>
          <cell r="I30">
            <v>3.6500391234129417E-2</v>
          </cell>
          <cell r="J30">
            <v>3.3490763150644177E-2</v>
          </cell>
          <cell r="K30">
            <v>3.7211874790991195E-2</v>
          </cell>
          <cell r="L30">
            <v>2.5708417808889345E-2</v>
          </cell>
          <cell r="M30">
            <v>3.1547793704786435E-2</v>
          </cell>
          <cell r="N30">
            <v>2.9628894282762216E-2</v>
          </cell>
        </row>
        <row r="31">
          <cell r="D31" t="str">
            <v>1.2.5</v>
          </cell>
          <cell r="E31">
            <v>3.3623634206496764E-2</v>
          </cell>
          <cell r="F31">
            <v>3.4313098192386191E-2</v>
          </cell>
          <cell r="G31">
            <v>3.4961128054289421E-2</v>
          </cell>
          <cell r="H31">
            <v>3.1394688348794102E-2</v>
          </cell>
          <cell r="I31">
            <v>3.6049470247840977E-2</v>
          </cell>
          <cell r="J31">
            <v>3.400072231412149E-2</v>
          </cell>
          <cell r="K31">
            <v>3.7146120146951941E-2</v>
          </cell>
          <cell r="L31">
            <v>3.0311686224403382E-2</v>
          </cell>
          <cell r="M31">
            <v>3.4644483970152046E-2</v>
          </cell>
          <cell r="N31">
            <v>4.0393097704783845E-2</v>
          </cell>
        </row>
        <row r="32">
          <cell r="D32" t="str">
            <v>1.2.6</v>
          </cell>
          <cell r="E32">
            <v>3.8375761590882601E-2</v>
          </cell>
          <cell r="F32">
            <v>3.719714819560057E-2</v>
          </cell>
          <cell r="G32">
            <v>3.7628869250174467E-2</v>
          </cell>
          <cell r="H32">
            <v>3.3797800984958458E-2</v>
          </cell>
          <cell r="I32">
            <v>3.8816352584872205E-2</v>
          </cell>
          <cell r="J32">
            <v>3.5773360659071621E-2</v>
          </cell>
          <cell r="K32">
            <v>3.9657147506764363E-2</v>
          </cell>
          <cell r="L32">
            <v>3.863348053682425E-2</v>
          </cell>
          <cell r="M32">
            <v>4.364749025844257E-2</v>
          </cell>
          <cell r="N32">
            <v>3.991219125934975E-2</v>
          </cell>
        </row>
        <row r="33">
          <cell r="D33" t="str">
            <v>1.2.7</v>
          </cell>
          <cell r="E33">
            <v>4.2955526717772419E-2</v>
          </cell>
          <cell r="F33">
            <v>4.3593924711935114E-2</v>
          </cell>
          <cell r="G33">
            <v>4.3555350497746392E-2</v>
          </cell>
          <cell r="H33">
            <v>4.0126264296818502E-2</v>
          </cell>
          <cell r="I33">
            <v>4.0152559049640532E-2</v>
          </cell>
          <cell r="J33">
            <v>4.1617681231080034E-2</v>
          </cell>
          <cell r="K33">
            <v>4.3343407785397775E-2</v>
          </cell>
          <cell r="L33">
            <v>4.4901903008812714E-2</v>
          </cell>
          <cell r="M33">
            <v>4.8659527084166002E-2</v>
          </cell>
          <cell r="N33">
            <v>4.3629733878922543E-2</v>
          </cell>
        </row>
        <row r="34">
          <cell r="D34" t="str">
            <v>1.2.8</v>
          </cell>
          <cell r="E34">
            <v>4.4101241584431745E-2</v>
          </cell>
          <cell r="F34">
            <v>4.9115326570462386E-2</v>
          </cell>
          <cell r="G34">
            <v>4.7396272109757699E-2</v>
          </cell>
          <cell r="H34">
            <v>4.7850571478483039E-2</v>
          </cell>
          <cell r="I34">
            <v>4.1796243261924292E-2</v>
          </cell>
          <cell r="J34">
            <v>4.8159883996475875E-2</v>
          </cell>
          <cell r="K34">
            <v>4.6125693790300633E-2</v>
          </cell>
          <cell r="L34">
            <v>5.1234705609627187E-2</v>
          </cell>
          <cell r="M34">
            <v>5.485741563857563E-2</v>
          </cell>
          <cell r="N34">
            <v>4.424948040329648E-2</v>
          </cell>
        </row>
        <row r="35">
          <cell r="D35" t="str">
            <v>1.2.9</v>
          </cell>
          <cell r="E35">
            <v>4.4795174477332181E-2</v>
          </cell>
          <cell r="F35">
            <v>4.9291480639700208E-2</v>
          </cell>
          <cell r="G35">
            <v>4.8226940498255967E-2</v>
          </cell>
          <cell r="H35">
            <v>4.9686707699161697E-2</v>
          </cell>
          <cell r="I35">
            <v>4.6433174650699703E-2</v>
          </cell>
          <cell r="J35">
            <v>4.5204527014671932E-2</v>
          </cell>
          <cell r="K35">
            <v>4.5727571265121003E-2</v>
          </cell>
          <cell r="L35">
            <v>5.4029532128500597E-2</v>
          </cell>
          <cell r="M35">
            <v>5.4259458497805745E-2</v>
          </cell>
          <cell r="N35">
            <v>5.1824810511388035E-2</v>
          </cell>
        </row>
        <row r="36">
          <cell r="D36" t="str">
            <v>1.2.10</v>
          </cell>
          <cell r="E36">
            <v>4.300141446483071E-2</v>
          </cell>
          <cell r="F36">
            <v>4.9674332011959567E-2</v>
          </cell>
          <cell r="G36">
            <v>4.9191600635244942E-2</v>
          </cell>
          <cell r="H36">
            <v>5.2363944938293258E-2</v>
          </cell>
          <cell r="I36">
            <v>5.2714764163176345E-2</v>
          </cell>
          <cell r="J36">
            <v>4.4833284392108423E-2</v>
          </cell>
          <cell r="K36">
            <v>4.7704432008638088E-2</v>
          </cell>
          <cell r="L36">
            <v>5.5837821103220019E-2</v>
          </cell>
          <cell r="M36">
            <v>5.4803238854012067E-2</v>
          </cell>
          <cell r="N36">
            <v>5.5698753084977383E-2</v>
          </cell>
        </row>
        <row r="37">
          <cell r="D37" t="str">
            <v>1.2.11</v>
          </cell>
          <cell r="E37">
            <v>4.3855803801248219E-2</v>
          </cell>
          <cell r="F37">
            <v>4.9915355593203314E-2</v>
          </cell>
          <cell r="G37">
            <v>4.8911218424755584E-2</v>
          </cell>
          <cell r="H37">
            <v>4.9801390115546885E-2</v>
          </cell>
          <cell r="I37">
            <v>5.0034559942299918E-2</v>
          </cell>
          <cell r="J37">
            <v>4.08760967785975E-2</v>
          </cell>
          <cell r="K37">
            <v>4.8185969101879854E-2</v>
          </cell>
          <cell r="L37">
            <v>5.5104522260576452E-2</v>
          </cell>
          <cell r="M37">
            <v>5.3421288095315711E-2</v>
          </cell>
          <cell r="N37">
            <v>4.8707581487770948E-2</v>
          </cell>
        </row>
        <row r="38">
          <cell r="D38" t="str">
            <v>1.2.12</v>
          </cell>
          <cell r="E38">
            <v>4.2289049463389169E-2</v>
          </cell>
          <cell r="F38">
            <v>5.0109867128081693E-2</v>
          </cell>
          <cell r="G38">
            <v>4.8931986756487078E-2</v>
          </cell>
          <cell r="H38">
            <v>5.184874374921402E-2</v>
          </cell>
          <cell r="I38">
            <v>4.5899192933521356E-2</v>
          </cell>
          <cell r="J38">
            <v>4.0543532976393966E-2</v>
          </cell>
          <cell r="K38">
            <v>4.8169101846680544E-2</v>
          </cell>
          <cell r="L38">
            <v>5.6230881414682722E-2</v>
          </cell>
          <cell r="M38">
            <v>5.2339523413346717E-2</v>
          </cell>
          <cell r="N38">
            <v>4.2943962224260203E-2</v>
          </cell>
        </row>
        <row r="39">
          <cell r="D39" t="str">
            <v>1.2.13</v>
          </cell>
          <cell r="E39">
            <v>4.1777830496572015E-2</v>
          </cell>
          <cell r="F39">
            <v>4.8793961795470721E-2</v>
          </cell>
          <cell r="G39">
            <v>4.7718061222187191E-2</v>
          </cell>
          <cell r="H39">
            <v>5.149165123024721E-2</v>
          </cell>
          <cell r="I39">
            <v>4.4124726330891685E-2</v>
          </cell>
          <cell r="J39">
            <v>3.9745242797991485E-2</v>
          </cell>
          <cell r="K39">
            <v>4.5770117303372354E-2</v>
          </cell>
          <cell r="L39">
            <v>5.5102585249574551E-2</v>
          </cell>
          <cell r="M39">
            <v>5.2676900685420844E-2</v>
          </cell>
          <cell r="N39">
            <v>4.3667897340755928E-2</v>
          </cell>
        </row>
        <row r="40">
          <cell r="D40" t="str">
            <v>1.2.14</v>
          </cell>
          <cell r="E40">
            <v>4.0442088570846316E-2</v>
          </cell>
          <cell r="F40">
            <v>4.8192651732031737E-2</v>
          </cell>
          <cell r="G40">
            <v>4.7252308188236274E-2</v>
          </cell>
          <cell r="H40">
            <v>5.3440498582095125E-2</v>
          </cell>
          <cell r="I40">
            <v>4.2176346975142442E-2</v>
          </cell>
          <cell r="J40">
            <v>3.891841462439842E-2</v>
          </cell>
          <cell r="K40">
            <v>4.5830378568122658E-2</v>
          </cell>
          <cell r="L40">
            <v>5.6031101668125832E-2</v>
          </cell>
          <cell r="M40">
            <v>5.2799744330657081E-2</v>
          </cell>
          <cell r="N40">
            <v>5.1286541807370037E-2</v>
          </cell>
        </row>
        <row r="41">
          <cell r="D41" t="str">
            <v>1.2.15</v>
          </cell>
          <cell r="E41">
            <v>3.8858442318801999E-2</v>
          </cell>
          <cell r="F41">
            <v>4.8698112544553536E-2</v>
          </cell>
          <cell r="G41">
            <v>4.6957451079873445E-2</v>
          </cell>
          <cell r="H41">
            <v>5.0938299874342161E-2</v>
          </cell>
          <cell r="I41">
            <v>4.143756559989048E-2</v>
          </cell>
          <cell r="J41">
            <v>3.893352362495052E-2</v>
          </cell>
          <cell r="K41">
            <v>4.7053540299531842E-2</v>
          </cell>
          <cell r="L41">
            <v>5.5294655182604187E-2</v>
          </cell>
          <cell r="M41">
            <v>5.3717932153438626E-2</v>
          </cell>
          <cell r="N41">
            <v>4.9805659009234386E-2</v>
          </cell>
        </row>
        <row r="42">
          <cell r="D42" t="str">
            <v>1.2.16</v>
          </cell>
          <cell r="E42">
            <v>4.0887963676033992E-2</v>
          </cell>
          <cell r="F42">
            <v>4.6555308873574515E-2</v>
          </cell>
          <cell r="G42">
            <v>4.586702607494219E-2</v>
          </cell>
          <cell r="H42">
            <v>4.5577969519408207E-2</v>
          </cell>
          <cell r="I42">
            <v>4.1598956634785439E-2</v>
          </cell>
          <cell r="J42">
            <v>4.1251318362535372E-2</v>
          </cell>
          <cell r="K42">
            <v>4.5197718241958611E-2</v>
          </cell>
          <cell r="L42">
            <v>4.9650332558027685E-2</v>
          </cell>
          <cell r="M42">
            <v>4.4376904589691353E-2</v>
          </cell>
          <cell r="N42">
            <v>5.1205532250349489E-2</v>
          </cell>
        </row>
        <row r="43">
          <cell r="D43" t="str">
            <v>1.2.17</v>
          </cell>
          <cell r="E43">
            <v>4.5682457566034146E-2</v>
          </cell>
          <cell r="F43">
            <v>4.7461966398853805E-2</v>
          </cell>
          <cell r="G43">
            <v>4.5136034000218032E-2</v>
          </cell>
          <cell r="H43">
            <v>4.3115544389835336E-2</v>
          </cell>
          <cell r="I43">
            <v>3.8226579656493093E-2</v>
          </cell>
          <cell r="J43">
            <v>4.7117805065200143E-2</v>
          </cell>
          <cell r="K43">
            <v>4.5648249080287549E-2</v>
          </cell>
          <cell r="L43">
            <v>4.6854435585705866E-2</v>
          </cell>
          <cell r="M43">
            <v>3.4635709424063743E-2</v>
          </cell>
          <cell r="N43">
            <v>4.6353387569153713E-2</v>
          </cell>
        </row>
        <row r="44">
          <cell r="D44" t="str">
            <v>1.2.18</v>
          </cell>
          <cell r="E44">
            <v>5.2013052577963487E-2</v>
          </cell>
          <cell r="F44">
            <v>4.3535445149990318E-2</v>
          </cell>
          <cell r="G44">
            <v>4.5490977181734664E-2</v>
          </cell>
          <cell r="H44">
            <v>4.3204426161482692E-2</v>
          </cell>
          <cell r="I44">
            <v>3.7241816083228796E-2</v>
          </cell>
          <cell r="J44">
            <v>5.3027634815169283E-2</v>
          </cell>
          <cell r="K44">
            <v>4.2930925050600373E-2</v>
          </cell>
          <cell r="L44">
            <v>4.3828607761363506E-2</v>
          </cell>
          <cell r="M44">
            <v>3.5219498490415814E-2</v>
          </cell>
          <cell r="N44">
            <v>4.2871849670611861E-2</v>
          </cell>
        </row>
        <row r="45">
          <cell r="D45" t="str">
            <v>1.2.19</v>
          </cell>
          <cell r="E45">
            <v>5.3316986141992456E-2</v>
          </cell>
          <cell r="F45">
            <v>3.9086839518332119E-2</v>
          </cell>
          <cell r="G45">
            <v>4.2885638302186224E-2</v>
          </cell>
          <cell r="H45">
            <v>4.1812003051317589E-2</v>
          </cell>
          <cell r="I45">
            <v>4.0682227730541524E-2</v>
          </cell>
          <cell r="J45">
            <v>5.4336132842134968E-2</v>
          </cell>
          <cell r="K45">
            <v>3.9077725030890569E-2</v>
          </cell>
          <cell r="L45">
            <v>4.0509628614077031E-2</v>
          </cell>
          <cell r="M45">
            <v>3.425598892958185E-2</v>
          </cell>
          <cell r="N45">
            <v>3.9904230782648313E-2</v>
          </cell>
        </row>
        <row r="46">
          <cell r="D46" t="str">
            <v>1.2.20</v>
          </cell>
          <cell r="E46">
            <v>5.2158056854193141E-2</v>
          </cell>
          <cell r="F46">
            <v>3.774139733875919E-2</v>
          </cell>
          <cell r="G46">
            <v>4.1912206286252855E-2</v>
          </cell>
          <cell r="H46">
            <v>4.1538110364258141E-2</v>
          </cell>
          <cell r="I46">
            <v>3.7002790395341247E-2</v>
          </cell>
          <cell r="J46">
            <v>5.2126289537170745E-2</v>
          </cell>
          <cell r="K46">
            <v>3.7574050706729686E-2</v>
          </cell>
          <cell r="L46">
            <v>3.963996164820164E-2</v>
          </cell>
          <cell r="M46">
            <v>3.4441381403355814E-2</v>
          </cell>
          <cell r="N46">
            <v>4.4627603046614915E-2</v>
          </cell>
        </row>
        <row r="47">
          <cell r="D47" t="str">
            <v>1.2.21</v>
          </cell>
          <cell r="E47">
            <v>4.9404387450655986E-2</v>
          </cell>
          <cell r="F47">
            <v>3.6760909821217436E-2</v>
          </cell>
          <cell r="G47">
            <v>4.0502996148145981E-2</v>
          </cell>
          <cell r="H47">
            <v>3.9813003884417518E-2</v>
          </cell>
          <cell r="I47">
            <v>4.0190680725124349E-2</v>
          </cell>
          <cell r="J47">
            <v>5.0212414642436379E-2</v>
          </cell>
          <cell r="K47">
            <v>3.7513052075631881E-2</v>
          </cell>
          <cell r="L47">
            <v>3.7034439724282789E-2</v>
          </cell>
          <cell r="M47">
            <v>3.4183216547344908E-2</v>
          </cell>
          <cell r="N47">
            <v>4.3689203322515663E-2</v>
          </cell>
        </row>
        <row r="48">
          <cell r="D48" t="str">
            <v>1.2.22</v>
          </cell>
          <cell r="E48">
            <v>4.60585942333053E-2</v>
          </cell>
          <cell r="F48">
            <v>3.5796609368821113E-2</v>
          </cell>
          <cell r="G48">
            <v>3.8167554748040955E-2</v>
          </cell>
          <cell r="H48">
            <v>4.0343279607500879E-2</v>
          </cell>
          <cell r="I48">
            <v>4.7506146772346249E-2</v>
          </cell>
          <cell r="J48">
            <v>4.5245040578332306E-2</v>
          </cell>
          <cell r="K48">
            <v>3.7327678175867733E-2</v>
          </cell>
          <cell r="L48">
            <v>3.2482909892108738E-2</v>
          </cell>
          <cell r="M48">
            <v>3.4327875807167667E-2</v>
          </cell>
          <cell r="N48">
            <v>4.1780093704176041E-2</v>
          </cell>
        </row>
        <row r="49">
          <cell r="D49" t="str">
            <v>1.2.23</v>
          </cell>
          <cell r="E49">
            <v>4.0285343102860541E-2</v>
          </cell>
          <cell r="F49">
            <v>3.5620043044740632E-2</v>
          </cell>
          <cell r="G49">
            <v>3.6182644637675787E-2</v>
          </cell>
          <cell r="H49">
            <v>3.976766432445128E-2</v>
          </cell>
          <cell r="I49">
            <v>4.7657381302459029E-2</v>
          </cell>
          <cell r="J49">
            <v>3.9262550572599066E-2</v>
          </cell>
          <cell r="K49">
            <v>3.7324212554034432E-2</v>
          </cell>
          <cell r="L49">
            <v>2.9167690075385153E-2</v>
          </cell>
          <cell r="M49">
            <v>3.3724283636799801E-2</v>
          </cell>
          <cell r="N49">
            <v>2.9126915987236074E-2</v>
          </cell>
        </row>
        <row r="50">
          <cell r="D50" t="str">
            <v>1.2.24</v>
          </cell>
          <cell r="E50">
            <v>3.5563015131011649E-2</v>
          </cell>
          <cell r="F50">
            <v>3.3910446462536985E-2</v>
          </cell>
          <cell r="G50">
            <v>3.3574639158832867E-2</v>
          </cell>
          <cell r="H50">
            <v>3.8115089544761248E-2</v>
          </cell>
          <cell r="I50">
            <v>4.8101763169230177E-2</v>
          </cell>
          <cell r="J50">
            <v>3.5679866119444528E-2</v>
          </cell>
          <cell r="K50">
            <v>3.7411111178088548E-2</v>
          </cell>
          <cell r="L50">
            <v>2.7248545451287753E-2</v>
          </cell>
          <cell r="M50">
            <v>3.2998411324155472E-2</v>
          </cell>
          <cell r="N50">
            <v>2.8294577908600148E-2</v>
          </cell>
        </row>
        <row r="51">
          <cell r="D51" t="str">
            <v>1.3.1</v>
          </cell>
          <cell r="E51">
            <v>3.3163054526489148E-2</v>
          </cell>
          <cell r="F51">
            <v>3.3037483624188103E-2</v>
          </cell>
          <cell r="G51">
            <v>3.293341198477482E-2</v>
          </cell>
          <cell r="H51">
            <v>3.4029743834091263E-2</v>
          </cell>
          <cell r="I51">
            <v>4.8673156711395674E-2</v>
          </cell>
          <cell r="J51">
            <v>3.4174949038412027E-2</v>
          </cell>
          <cell r="K51">
            <v>3.643658118279814E-2</v>
          </cell>
          <cell r="L51">
            <v>2.6580993618719725E-2</v>
          </cell>
          <cell r="M51">
            <v>3.302885848780808E-2</v>
          </cell>
          <cell r="N51">
            <v>4.6601147170791196E-2</v>
          </cell>
        </row>
        <row r="52">
          <cell r="D52" t="str">
            <v>1.3.2</v>
          </cell>
          <cell r="E52">
            <v>3.2547212951679845E-2</v>
          </cell>
          <cell r="F52">
            <v>3.3359217090331829E-2</v>
          </cell>
          <cell r="G52">
            <v>3.2361962679859316E-2</v>
          </cell>
          <cell r="H52">
            <v>3.3164546169619995E-2</v>
          </cell>
          <cell r="I52">
            <v>4.4178639038671252E-2</v>
          </cell>
          <cell r="J52">
            <v>3.235159367527448E-2</v>
          </cell>
          <cell r="K52">
            <v>3.5971574141835064E-2</v>
          </cell>
          <cell r="L52">
            <v>2.5631345318884547E-2</v>
          </cell>
          <cell r="M52">
            <v>3.3670582479670183E-2</v>
          </cell>
          <cell r="N52">
            <v>4.5871993545425462E-2</v>
          </cell>
        </row>
        <row r="53">
          <cell r="D53" t="str">
            <v>1.3.3</v>
          </cell>
          <cell r="E53">
            <v>3.2383412035368375E-2</v>
          </cell>
          <cell r="F53">
            <v>3.3239298143769989E-2</v>
          </cell>
          <cell r="G53">
            <v>3.2079799841271114E-2</v>
          </cell>
          <cell r="H53">
            <v>3.2936884954596922E-2</v>
          </cell>
          <cell r="I53">
            <v>3.9472013043828753E-2</v>
          </cell>
          <cell r="J53">
            <v>3.2158482363720396E-2</v>
          </cell>
          <cell r="K53">
            <v>3.6011373404747742E-2</v>
          </cell>
          <cell r="L53">
            <v>2.4947917152847155E-2</v>
          </cell>
          <cell r="M53">
            <v>3.2257866925997296E-2</v>
          </cell>
          <cell r="N53">
            <v>3.4245876630452428E-2</v>
          </cell>
        </row>
        <row r="54">
          <cell r="D54" t="str">
            <v>1.3.4</v>
          </cell>
          <cell r="E54">
            <v>3.2405932929745869E-2</v>
          </cell>
          <cell r="F54">
            <v>3.2724565431632414E-2</v>
          </cell>
          <cell r="G54">
            <v>3.2574663810244042E-2</v>
          </cell>
          <cell r="H54">
            <v>3.249293761210973E-2</v>
          </cell>
          <cell r="I54">
            <v>3.9479574609390666E-2</v>
          </cell>
          <cell r="J54">
            <v>3.4220879029610393E-2</v>
          </cell>
          <cell r="K54">
            <v>3.6043643558442133E-2</v>
          </cell>
          <cell r="L54">
            <v>2.5156131701097782E-2</v>
          </cell>
          <cell r="M54">
            <v>3.2363747009444492E-2</v>
          </cell>
          <cell r="N54">
            <v>4.0930905448829422E-2</v>
          </cell>
        </row>
        <row r="55">
          <cell r="D55" t="str">
            <v>1.3.5</v>
          </cell>
          <cell r="E55">
            <v>3.3696929205656173E-2</v>
          </cell>
          <cell r="F55">
            <v>3.3395150739617054E-2</v>
          </cell>
          <cell r="G55">
            <v>3.4274561661605175E-2</v>
          </cell>
          <cell r="H55">
            <v>3.3651495595449159E-2</v>
          </cell>
          <cell r="I55">
            <v>4.2652099930061915E-2</v>
          </cell>
          <cell r="J55">
            <v>3.4728681369427326E-2</v>
          </cell>
          <cell r="K55">
            <v>3.6162489568490372E-2</v>
          </cell>
          <cell r="L55">
            <v>2.9713747523534003E-2</v>
          </cell>
          <cell r="M55">
            <v>3.5058637758460562E-2</v>
          </cell>
          <cell r="N55">
            <v>3.6752124862631637E-2</v>
          </cell>
        </row>
        <row r="56">
          <cell r="D56" t="str">
            <v>1.3.6</v>
          </cell>
          <cell r="E56">
            <v>3.7747365492148965E-2</v>
          </cell>
          <cell r="F56">
            <v>3.5577771646318625E-2</v>
          </cell>
          <cell r="G56">
            <v>3.6675699540719302E-2</v>
          </cell>
          <cell r="H56">
            <v>3.6698796505105345E-2</v>
          </cell>
          <cell r="I56">
            <v>4.5124347382423102E-2</v>
          </cell>
          <cell r="J56">
            <v>3.8034401948436047E-2</v>
          </cell>
          <cell r="K56">
            <v>3.8151544949182513E-2</v>
          </cell>
          <cell r="L56">
            <v>3.8192689178018394E-2</v>
          </cell>
          <cell r="M56">
            <v>4.3625776351194134E-2</v>
          </cell>
          <cell r="N56">
            <v>3.9643468220957892E-2</v>
          </cell>
        </row>
        <row r="57">
          <cell r="D57" t="str">
            <v>1.3.7</v>
          </cell>
          <cell r="E57">
            <v>4.4431802160360467E-2</v>
          </cell>
          <cell r="F57">
            <v>4.2758028162132908E-2</v>
          </cell>
          <cell r="G57">
            <v>4.3097510517095192E-2</v>
          </cell>
          <cell r="H57">
            <v>4.4187909642682995E-2</v>
          </cell>
          <cell r="I57">
            <v>4.3819528755544443E-2</v>
          </cell>
          <cell r="J57">
            <v>4.37269252154837E-2</v>
          </cell>
          <cell r="K57">
            <v>4.1834347315672323E-2</v>
          </cell>
          <cell r="L57">
            <v>4.5262963240150549E-2</v>
          </cell>
          <cell r="M57">
            <v>4.8101616242370727E-2</v>
          </cell>
          <cell r="N57">
            <v>3.9303814783386889E-2</v>
          </cell>
        </row>
        <row r="58">
          <cell r="D58" t="str">
            <v>1.3.8</v>
          </cell>
          <cell r="E58">
            <v>4.6316596901180347E-2</v>
          </cell>
          <cell r="F58">
            <v>4.7738261412350456E-2</v>
          </cell>
          <cell r="G58">
            <v>4.740046053239292E-2</v>
          </cell>
          <cell r="H58">
            <v>4.8812095353850803E-2</v>
          </cell>
          <cell r="I58">
            <v>4.1159908271801625E-2</v>
          </cell>
          <cell r="J58">
            <v>4.7404862309240993E-2</v>
          </cell>
          <cell r="K58">
            <v>4.54220657543985E-2</v>
          </cell>
          <cell r="L58">
            <v>4.9639778026933909E-2</v>
          </cell>
          <cell r="M58">
            <v>5.2918006574747482E-2</v>
          </cell>
          <cell r="N58">
            <v>5.0883098937684612E-2</v>
          </cell>
        </row>
        <row r="59">
          <cell r="D59" t="str">
            <v>1.3.9</v>
          </cell>
          <cell r="E59">
            <v>4.4616993120214513E-2</v>
          </cell>
          <cell r="F59">
            <v>5.1059013404668334E-2</v>
          </cell>
          <cell r="G59">
            <v>4.8458807258178103E-2</v>
          </cell>
          <cell r="H59">
            <v>5.0509003275493673E-2</v>
          </cell>
          <cell r="I59">
            <v>4.6288443992573258E-2</v>
          </cell>
          <cell r="J59">
            <v>4.3817206023113182E-2</v>
          </cell>
          <cell r="K59">
            <v>4.5184925512991768E-2</v>
          </cell>
          <cell r="L59">
            <v>5.329566266092263E-2</v>
          </cell>
          <cell r="M59">
            <v>5.3224509926755009E-2</v>
          </cell>
          <cell r="N59">
            <v>5.2831527258057794E-2</v>
          </cell>
        </row>
        <row r="60">
          <cell r="D60" t="str">
            <v>1.3.10</v>
          </cell>
          <cell r="E60">
            <v>4.258721199384919E-2</v>
          </cell>
          <cell r="F60">
            <v>5.1019176534788963E-2</v>
          </cell>
          <cell r="G60">
            <v>5.0400540863337409E-2</v>
          </cell>
          <cell r="H60">
            <v>5.2384298084275797E-2</v>
          </cell>
          <cell r="I60">
            <v>4.3429018751016485E-2</v>
          </cell>
          <cell r="J60">
            <v>4.1790868111095607E-2</v>
          </cell>
          <cell r="K60">
            <v>4.8191425198967401E-2</v>
          </cell>
          <cell r="L60">
            <v>5.5496470208729526E-2</v>
          </cell>
          <cell r="M60">
            <v>5.1836613746512265E-2</v>
          </cell>
          <cell r="N60">
            <v>4.7520413983056745E-2</v>
          </cell>
        </row>
        <row r="61">
          <cell r="D61" t="str">
            <v>1.3.11</v>
          </cell>
          <cell r="E61">
            <v>4.1400454720774978E-2</v>
          </cell>
          <cell r="F61">
            <v>5.088707953997338E-2</v>
          </cell>
          <cell r="G61">
            <v>5.1266625693131666E-2</v>
          </cell>
          <cell r="H61">
            <v>5.0240413007104329E-2</v>
          </cell>
          <cell r="I61">
            <v>4.4562869098918982E-2</v>
          </cell>
          <cell r="J61">
            <v>4.1221857403710351E-2</v>
          </cell>
          <cell r="K61">
            <v>4.9311251150169329E-2</v>
          </cell>
          <cell r="L61">
            <v>5.6257314536374371E-2</v>
          </cell>
          <cell r="M61">
            <v>5.0860385058259905E-2</v>
          </cell>
          <cell r="N61">
            <v>3.871121806909919E-2</v>
          </cell>
        </row>
        <row r="62">
          <cell r="D62" t="str">
            <v>1.3.12</v>
          </cell>
          <cell r="E62">
            <v>4.0404760350515129E-2</v>
          </cell>
          <cell r="F62">
            <v>5.1215394436534299E-2</v>
          </cell>
          <cell r="G62">
            <v>4.9393872127396307E-2</v>
          </cell>
          <cell r="H62">
            <v>5.1484549920209614E-2</v>
          </cell>
          <cell r="I62">
            <v>4.4624258758311469E-2</v>
          </cell>
          <cell r="J62">
            <v>4.1113045008087941E-2</v>
          </cell>
          <cell r="K62">
            <v>4.9073932915636873E-2</v>
          </cell>
          <cell r="L62">
            <v>5.6212839818410985E-2</v>
          </cell>
          <cell r="M62">
            <v>5.0320165939785173E-2</v>
          </cell>
          <cell r="N62">
            <v>3.3260070202771948E-2</v>
          </cell>
        </row>
        <row r="63">
          <cell r="D63" t="str">
            <v>1.3.13</v>
          </cell>
          <cell r="E63">
            <v>3.9564003853148053E-2</v>
          </cell>
          <cell r="F63">
            <v>5.045030315053313E-2</v>
          </cell>
          <cell r="G63">
            <v>4.9380182593662787E-2</v>
          </cell>
          <cell r="H63">
            <v>5.0348104256610925E-2</v>
          </cell>
          <cell r="I63">
            <v>4.339133908533508E-2</v>
          </cell>
          <cell r="J63">
            <v>4.087058867014981E-2</v>
          </cell>
          <cell r="K63">
            <v>4.7518006007090004E-2</v>
          </cell>
          <cell r="L63">
            <v>5.5999474243503579E-2</v>
          </cell>
          <cell r="M63">
            <v>5.3304536496212467E-2</v>
          </cell>
          <cell r="N63">
            <v>3.3323827673988352E-2</v>
          </cell>
        </row>
        <row r="64">
          <cell r="D64" t="str">
            <v>1.3.14</v>
          </cell>
          <cell r="E64">
            <v>3.8111533386519132E-2</v>
          </cell>
          <cell r="F64">
            <v>4.8872789525110628E-2</v>
          </cell>
          <cell r="G64">
            <v>4.9375156760213389E-2</v>
          </cell>
          <cell r="H64">
            <v>4.9179500051081591E-2</v>
          </cell>
          <cell r="I64">
            <v>4.2764369954337113E-2</v>
          </cell>
          <cell r="J64">
            <v>4.0468853305511886E-2</v>
          </cell>
          <cell r="K64">
            <v>4.8308847264009816E-2</v>
          </cell>
          <cell r="L64">
            <v>5.589813721664124E-2</v>
          </cell>
          <cell r="M64">
            <v>5.293033671218874E-2</v>
          </cell>
          <cell r="N64">
            <v>3.3551731652918242E-2</v>
          </cell>
        </row>
        <row r="65">
          <cell r="D65" t="str">
            <v>1.3.15</v>
          </cell>
          <cell r="E65">
            <v>3.8730125755984383E-2</v>
          </cell>
          <cell r="F65">
            <v>4.9176015720683301E-2</v>
          </cell>
          <cell r="G65">
            <v>4.836967952072687E-2</v>
          </cell>
          <cell r="H65">
            <v>4.5833098124163016E-2</v>
          </cell>
          <cell r="I65">
            <v>3.9843298729131518E-2</v>
          </cell>
          <cell r="J65">
            <v>3.8687778533227218E-2</v>
          </cell>
          <cell r="K65">
            <v>4.8763121319491509E-2</v>
          </cell>
          <cell r="L65">
            <v>5.4194190162059216E-2</v>
          </cell>
          <cell r="M65">
            <v>5.3856449357937923E-2</v>
          </cell>
          <cell r="N65">
            <v>3.2532307649505481E-2</v>
          </cell>
        </row>
        <row r="66">
          <cell r="D66" t="str">
            <v>1.3.16</v>
          </cell>
          <cell r="E66">
            <v>4.2231480246707545E-2</v>
          </cell>
          <cell r="F66">
            <v>4.7972130380442457E-2</v>
          </cell>
          <cell r="G66">
            <v>4.6356868081853894E-2</v>
          </cell>
          <cell r="H66">
            <v>4.2518482656871769E-2</v>
          </cell>
          <cell r="I66">
            <v>3.9088423794221859E-2</v>
          </cell>
          <cell r="J66">
            <v>3.8490085940811283E-2</v>
          </cell>
          <cell r="K66">
            <v>4.7011366374019266E-2</v>
          </cell>
          <cell r="L66">
            <v>4.9108053877678422E-2</v>
          </cell>
          <cell r="M66">
            <v>4.4740500325157653E-2</v>
          </cell>
          <cell r="N66">
            <v>3.9593621470734162E-2</v>
          </cell>
        </row>
        <row r="67">
          <cell r="D67" t="str">
            <v>1.3.17</v>
          </cell>
          <cell r="E67">
            <v>4.7270986944694636E-2</v>
          </cell>
          <cell r="F67">
            <v>4.6787568984620026E-2</v>
          </cell>
          <cell r="G67">
            <v>4.4417866045694192E-2</v>
          </cell>
          <cell r="H67">
            <v>3.9339570921066359E-2</v>
          </cell>
          <cell r="I67">
            <v>3.4286445176022348E-2</v>
          </cell>
          <cell r="J67">
            <v>4.5641231000993022E-2</v>
          </cell>
          <cell r="K67">
            <v>4.6313668919792647E-2</v>
          </cell>
          <cell r="L67">
            <v>4.64906036542162E-2</v>
          </cell>
          <cell r="M67">
            <v>3.5212008758375046E-2</v>
          </cell>
          <cell r="N67">
            <v>5.7189987990410876E-2</v>
          </cell>
        </row>
        <row r="68">
          <cell r="D68" t="str">
            <v>1.3.18</v>
          </cell>
          <cell r="E68">
            <v>5.1386291662205701E-2</v>
          </cell>
          <cell r="F68">
            <v>4.2463341012229275E-2</v>
          </cell>
          <cell r="G68">
            <v>4.3280798163194127E-2</v>
          </cell>
          <cell r="H68">
            <v>3.9603961974889544E-2</v>
          </cell>
          <cell r="I68">
            <v>3.7115495993203303E-2</v>
          </cell>
          <cell r="J68">
            <v>5.419528032762732E-2</v>
          </cell>
          <cell r="K68">
            <v>4.3279420105516109E-2</v>
          </cell>
          <cell r="L68">
            <v>4.4111206243174966E-2</v>
          </cell>
          <cell r="M68">
            <v>3.6055151511535641E-2</v>
          </cell>
          <cell r="N68">
            <v>6.0669986692076933E-2</v>
          </cell>
        </row>
        <row r="69">
          <cell r="D69" t="str">
            <v>1.3.19</v>
          </cell>
          <cell r="E69">
            <v>5.2887456565786396E-2</v>
          </cell>
          <cell r="F69">
            <v>3.9495368102165501E-2</v>
          </cell>
          <cell r="G69">
            <v>4.2353218173299657E-2</v>
          </cell>
          <cell r="H69">
            <v>3.9555378656997639E-2</v>
          </cell>
          <cell r="I69">
            <v>4.050115493301798E-2</v>
          </cell>
          <cell r="J69">
            <v>5.4746172376110729E-2</v>
          </cell>
          <cell r="K69">
            <v>3.8867468899483636E-2</v>
          </cell>
          <cell r="L69">
            <v>4.2135448306350604E-2</v>
          </cell>
          <cell r="M69">
            <v>3.5573560207862252E-2</v>
          </cell>
          <cell r="N69">
            <v>5.1314331288457353E-2</v>
          </cell>
        </row>
        <row r="70">
          <cell r="D70" t="str">
            <v>1.3.20</v>
          </cell>
          <cell r="E70">
            <v>5.3234687141776489E-2</v>
          </cell>
          <cell r="F70">
            <v>3.7326138244579254E-2</v>
          </cell>
          <cell r="G70">
            <v>4.0451095487508207E-2</v>
          </cell>
          <cell r="H70">
            <v>3.8526890015979337E-2</v>
          </cell>
          <cell r="I70">
            <v>3.7862168551910214E-2</v>
          </cell>
          <cell r="J70">
            <v>5.1073899107048654E-2</v>
          </cell>
          <cell r="K70">
            <v>3.6577391544561154E-2</v>
          </cell>
          <cell r="L70">
            <v>4.0061242942983549E-2</v>
          </cell>
          <cell r="M70">
            <v>3.5206838055577103E-2</v>
          </cell>
          <cell r="N70">
            <v>4.8153351788223185E-2</v>
          </cell>
        </row>
        <row r="71">
          <cell r="D71" t="str">
            <v>1.3.21</v>
          </cell>
          <cell r="E71">
            <v>5.1382308240139681E-2</v>
          </cell>
          <cell r="F71">
            <v>3.6187082395929854E-2</v>
          </cell>
          <cell r="G71">
            <v>3.8724579098331879E-2</v>
          </cell>
          <cell r="H71">
            <v>3.9413881072502786E-2</v>
          </cell>
          <cell r="I71">
            <v>3.8643573047350645E-2</v>
          </cell>
          <cell r="J71">
            <v>4.9893468758599673E-2</v>
          </cell>
          <cell r="K71">
            <v>3.603899793786064E-2</v>
          </cell>
          <cell r="L71">
            <v>3.6598509245144302E-2</v>
          </cell>
          <cell r="M71">
            <v>3.439662870177574E-2</v>
          </cell>
          <cell r="N71">
            <v>4.3772402056931947E-2</v>
          </cell>
        </row>
        <row r="72">
          <cell r="D72" t="str">
            <v>1.3.22</v>
          </cell>
          <cell r="E72">
            <v>4.6865856805956486E-2</v>
          </cell>
          <cell r="F72">
            <v>3.5386261629105305E-2</v>
          </cell>
          <cell r="G72">
            <v>3.7466922901781864E-2</v>
          </cell>
          <cell r="H72">
            <v>4.0072307285552222E-2</v>
          </cell>
          <cell r="I72">
            <v>4.2573536545494922E-2</v>
          </cell>
          <cell r="J72">
            <v>4.4380067435115064E-2</v>
          </cell>
          <cell r="K72">
            <v>3.6339290140275489E-2</v>
          </cell>
          <cell r="L72">
            <v>3.1988604220401978E-2</v>
          </cell>
          <cell r="M72">
            <v>3.417675450895228E-2</v>
          </cell>
          <cell r="N72">
            <v>3.4710262866257696E-2</v>
          </cell>
        </row>
        <row r="73">
          <cell r="D73" t="str">
            <v>1.3.23</v>
          </cell>
          <cell r="E73">
            <v>4.0942400762962447E-2</v>
          </cell>
          <cell r="F73">
            <v>3.4732177936801778E-2</v>
          </cell>
          <cell r="G73">
            <v>3.5096941387405711E-2</v>
          </cell>
          <cell r="H73">
            <v>3.777060615715417E-2</v>
          </cell>
          <cell r="I73">
            <v>4.0068607750450909E-2</v>
          </cell>
          <cell r="J73">
            <v>4.020440012328947E-2</v>
          </cell>
          <cell r="K73">
            <v>3.6057758413312324E-2</v>
          </cell>
          <cell r="L73">
            <v>2.9076477581733193E-2</v>
          </cell>
          <cell r="M73">
            <v>3.3307678692528132E-2</v>
          </cell>
          <cell r="N73">
            <v>3.0570895989539142E-2</v>
          </cell>
        </row>
        <row r="74">
          <cell r="D74" t="str">
            <v>1.3.24</v>
          </cell>
          <cell r="E74">
            <v>3.5691142246136072E-2</v>
          </cell>
          <cell r="F74">
            <v>3.5140382751492845E-2</v>
          </cell>
          <cell r="G74">
            <v>3.3808775276321805E-2</v>
          </cell>
          <cell r="H74">
            <v>3.724554487254108E-2</v>
          </cell>
          <cell r="I74">
            <v>4.0397728095586387E-2</v>
          </cell>
          <cell r="J74">
            <v>3.6604422925903497E-2</v>
          </cell>
          <cell r="K74">
            <v>3.7129508421255258E-2</v>
          </cell>
          <cell r="L74">
            <v>2.7950199321489178E-2</v>
          </cell>
          <cell r="M74">
            <v>3.3972790170891727E-2</v>
          </cell>
          <cell r="N74">
            <v>2.8061633767811525E-2</v>
          </cell>
        </row>
        <row r="75">
          <cell r="D75" t="str">
            <v>1.4.1</v>
          </cell>
          <cell r="E75">
            <v>3.3973629375949041E-2</v>
          </cell>
          <cell r="F75">
            <v>3.5002192128448018E-2</v>
          </cell>
          <cell r="G75">
            <v>3.4161126786977164E-2</v>
          </cell>
          <cell r="H75">
            <v>3.5279603519907866E-2</v>
          </cell>
          <cell r="I75">
            <v>4.1224560918427883E-2</v>
          </cell>
          <cell r="J75">
            <v>3.4165749567415866E-2</v>
          </cell>
          <cell r="K75">
            <v>3.7944041132655683E-2</v>
          </cell>
          <cell r="L75">
            <v>2.8711702610945855E-2</v>
          </cell>
          <cell r="M75">
            <v>3.4848512385453841E-2</v>
          </cell>
          <cell r="N75">
            <v>2.9527868845696512E-2</v>
          </cell>
        </row>
        <row r="76">
          <cell r="D76" t="str">
            <v>1.4.2</v>
          </cell>
          <cell r="E76">
            <v>3.3525048547723028E-2</v>
          </cell>
          <cell r="F76">
            <v>3.435790073275341E-2</v>
          </cell>
          <cell r="G76">
            <v>3.3092678065454413E-2</v>
          </cell>
          <cell r="H76">
            <v>3.3940321635546195E-2</v>
          </cell>
          <cell r="I76">
            <v>3.775406165369357E-2</v>
          </cell>
          <cell r="J76">
            <v>3.3117442844284632E-2</v>
          </cell>
          <cell r="K76">
            <v>3.7243979396486458E-2</v>
          </cell>
          <cell r="L76">
            <v>2.715146165864419E-2</v>
          </cell>
          <cell r="M76">
            <v>3.4599396623249817E-2</v>
          </cell>
          <cell r="N76">
            <v>2.6883662123182495E-2</v>
          </cell>
        </row>
        <row r="77">
          <cell r="D77" t="str">
            <v>1.4.3</v>
          </cell>
          <cell r="E77">
            <v>3.2828928128139381E-2</v>
          </cell>
          <cell r="F77">
            <v>3.4035273876319529E-2</v>
          </cell>
          <cell r="G77">
            <v>3.2889012614659714E-2</v>
          </cell>
          <cell r="H77">
            <v>3.367005949897648E-2</v>
          </cell>
          <cell r="I77">
            <v>3.7284697175049182E-2</v>
          </cell>
          <cell r="J77">
            <v>3.2918453874926264E-2</v>
          </cell>
          <cell r="K77">
            <v>3.7637684392321319E-2</v>
          </cell>
          <cell r="L77">
            <v>2.6590630869665274E-2</v>
          </cell>
          <cell r="M77">
            <v>3.4229917072145503E-2</v>
          </cell>
          <cell r="N77">
            <v>2.7538113599823444E-2</v>
          </cell>
        </row>
        <row r="78">
          <cell r="D78" t="str">
            <v>1.4.4</v>
          </cell>
          <cell r="E78">
            <v>3.1879565208603695E-2</v>
          </cell>
          <cell r="F78">
            <v>3.4794081015618324E-2</v>
          </cell>
          <cell r="G78">
            <v>3.420629875960593E-2</v>
          </cell>
          <cell r="H78">
            <v>3.3701606725196828E-2</v>
          </cell>
          <cell r="I78">
            <v>3.6529476048113609E-2</v>
          </cell>
          <cell r="J78">
            <v>3.3122566195084302E-2</v>
          </cell>
          <cell r="K78">
            <v>3.8382923226895287E-2</v>
          </cell>
          <cell r="L78">
            <v>2.7292482856841226E-2</v>
          </cell>
          <cell r="M78">
            <v>3.5275111477972125E-2</v>
          </cell>
          <cell r="N78">
            <v>3.7591668067491216E-2</v>
          </cell>
        </row>
        <row r="79">
          <cell r="D79" t="str">
            <v>1.4.5</v>
          </cell>
          <cell r="E79">
            <v>3.3710925439903429E-2</v>
          </cell>
          <cell r="F79">
            <v>3.5105009703916161E-2</v>
          </cell>
          <cell r="G79">
            <v>3.5516108452309389E-2</v>
          </cell>
          <cell r="H79">
            <v>3.4384070820481616E-2</v>
          </cell>
          <cell r="I79">
            <v>3.3565886305789876E-2</v>
          </cell>
          <cell r="J79">
            <v>3.2643813534601419E-2</v>
          </cell>
          <cell r="K79">
            <v>3.8070994497793054E-2</v>
          </cell>
          <cell r="L79">
            <v>3.044110866194049E-2</v>
          </cell>
          <cell r="M79">
            <v>3.6165856774147936E-2</v>
          </cell>
          <cell r="N79">
            <v>3.7900433860283994E-2</v>
          </cell>
        </row>
        <row r="80">
          <cell r="D80" t="str">
            <v>1.4.6</v>
          </cell>
          <cell r="E80">
            <v>3.770815484992552E-2</v>
          </cell>
          <cell r="F80">
            <v>3.6884544663941754E-2</v>
          </cell>
          <cell r="G80">
            <v>3.8342343145715725E-2</v>
          </cell>
          <cell r="H80">
            <v>3.6777756327681356E-2</v>
          </cell>
          <cell r="I80">
            <v>3.5072316897450391E-2</v>
          </cell>
          <cell r="J80">
            <v>3.5228954868946123E-2</v>
          </cell>
          <cell r="K80">
            <v>3.9476132760022598E-2</v>
          </cell>
          <cell r="L80">
            <v>3.8113920345994999E-2</v>
          </cell>
          <cell r="M80">
            <v>4.343321996635538E-2</v>
          </cell>
          <cell r="N80">
            <v>4.1465575295436478E-2</v>
          </cell>
        </row>
        <row r="81">
          <cell r="D81" t="str">
            <v>1.4.7</v>
          </cell>
          <cell r="E81">
            <v>4.2724164554850223E-2</v>
          </cell>
          <cell r="F81">
            <v>4.2961958529562923E-2</v>
          </cell>
          <cell r="G81">
            <v>4.3149117187358671E-2</v>
          </cell>
          <cell r="H81">
            <v>4.3108308708718464E-2</v>
          </cell>
          <cell r="I81">
            <v>4.0140794942754611E-2</v>
          </cell>
          <cell r="J81">
            <v>4.1142612838501041E-2</v>
          </cell>
          <cell r="K81">
            <v>4.1803655110259304E-2</v>
          </cell>
          <cell r="L81">
            <v>4.4706715235941892E-2</v>
          </cell>
          <cell r="M81">
            <v>4.6244859490921081E-2</v>
          </cell>
          <cell r="N81">
            <v>3.4505041421436435E-2</v>
          </cell>
        </row>
        <row r="82">
          <cell r="D82" t="str">
            <v>1.4.8</v>
          </cell>
          <cell r="E82">
            <v>4.4922441608373581E-2</v>
          </cell>
          <cell r="F82">
            <v>4.7502411531751422E-2</v>
          </cell>
          <cell r="G82">
            <v>4.667364312246406E-2</v>
          </cell>
          <cell r="H82">
            <v>4.7463051502821339E-2</v>
          </cell>
          <cell r="I82">
            <v>4.4317141030293598E-2</v>
          </cell>
          <cell r="J82">
            <v>4.4379910480288665E-2</v>
          </cell>
          <cell r="K82">
            <v>4.5333568647216861E-2</v>
          </cell>
          <cell r="L82">
            <v>4.9044851830876021E-2</v>
          </cell>
          <cell r="M82">
            <v>5.1569093108780294E-2</v>
          </cell>
          <cell r="N82">
            <v>4.3821023093494983E-2</v>
          </cell>
        </row>
        <row r="83">
          <cell r="D83" t="str">
            <v>1.4.9</v>
          </cell>
          <cell r="E83">
            <v>4.3080123384438083E-2</v>
          </cell>
          <cell r="F83">
            <v>4.8488646296303339E-2</v>
          </cell>
          <cell r="G83">
            <v>4.7509648317240923E-2</v>
          </cell>
          <cell r="H83">
            <v>4.8990254993732989E-2</v>
          </cell>
          <cell r="I83">
            <v>4.714124836344754E-2</v>
          </cell>
          <cell r="J83">
            <v>4.3383506309211187E-2</v>
          </cell>
          <cell r="K83">
            <v>4.4504192782248084E-2</v>
          </cell>
          <cell r="L83">
            <v>5.2454465981232677E-2</v>
          </cell>
          <cell r="M83">
            <v>5.2356583849323172E-2</v>
          </cell>
          <cell r="N83">
            <v>5.29297171090694E-2</v>
          </cell>
        </row>
        <row r="84">
          <cell r="D84" t="str">
            <v>1.4.10</v>
          </cell>
          <cell r="E84">
            <v>4.3288951284964246E-2</v>
          </cell>
          <cell r="F84">
            <v>4.833626938641826E-2</v>
          </cell>
          <cell r="G84">
            <v>4.8059251092863374E-2</v>
          </cell>
          <cell r="H84">
            <v>4.7979427395602167E-2</v>
          </cell>
          <cell r="I84">
            <v>4.726077532469776E-2</v>
          </cell>
          <cell r="J84">
            <v>4.2134172052950281E-2</v>
          </cell>
          <cell r="K84">
            <v>4.5722816052037443E-2</v>
          </cell>
          <cell r="L84">
            <v>5.294248035384426E-2</v>
          </cell>
          <cell r="M84">
            <v>5.0760032751199988E-2</v>
          </cell>
          <cell r="N84">
            <v>5.339977538680804E-2</v>
          </cell>
        </row>
        <row r="85">
          <cell r="D85" t="str">
            <v>1.4.11</v>
          </cell>
          <cell r="E85">
            <v>4.1700789488640158E-2</v>
          </cell>
          <cell r="F85">
            <v>4.9540849907901745E-2</v>
          </cell>
          <cell r="G85">
            <v>4.9803827969653235E-2</v>
          </cell>
          <cell r="H85">
            <v>4.8971008916153962E-2</v>
          </cell>
          <cell r="I85">
            <v>3.9515181364162648E-2</v>
          </cell>
          <cell r="J85">
            <v>4.0093987309141252E-2</v>
          </cell>
          <cell r="K85">
            <v>4.8289625993597395E-2</v>
          </cell>
          <cell r="L85">
            <v>5.4719037135531917E-2</v>
          </cell>
          <cell r="M85">
            <v>5.0295021099945283E-2</v>
          </cell>
          <cell r="N85">
            <v>5.462266943187713E-2</v>
          </cell>
        </row>
        <row r="86">
          <cell r="D86" t="str">
            <v>1.4.12</v>
          </cell>
          <cell r="E86">
            <v>4.1890783624925994E-2</v>
          </cell>
          <cell r="F86">
            <v>4.8562253535911669E-2</v>
          </cell>
          <cell r="G86">
            <v>4.8297380273584378E-2</v>
          </cell>
          <cell r="H86">
            <v>5.0213606495696436E-2</v>
          </cell>
          <cell r="I86">
            <v>3.9005597400278307E-2</v>
          </cell>
          <cell r="J86">
            <v>4.098517195411136E-2</v>
          </cell>
          <cell r="K86">
            <v>4.684705276472477E-2</v>
          </cell>
          <cell r="L86">
            <v>5.4394768113546897E-2</v>
          </cell>
          <cell r="M86">
            <v>4.9325786363994338E-2</v>
          </cell>
          <cell r="N86">
            <v>5.5236075889970475E-2</v>
          </cell>
        </row>
        <row r="87">
          <cell r="D87" t="str">
            <v>1.4.13</v>
          </cell>
          <cell r="E87">
            <v>4.1236537085875213E-2</v>
          </cell>
          <cell r="F87">
            <v>4.7570375182104753E-2</v>
          </cell>
          <cell r="G87">
            <v>4.7785754951602893E-2</v>
          </cell>
          <cell r="H87">
            <v>4.907477432498808E-2</v>
          </cell>
          <cell r="I87">
            <v>4.2403166703285942E-2</v>
          </cell>
          <cell r="J87">
            <v>4.1538839588075048E-2</v>
          </cell>
          <cell r="K87">
            <v>4.6105450385978249E-2</v>
          </cell>
          <cell r="L87">
            <v>5.3826933673985153E-2</v>
          </cell>
          <cell r="M87">
            <v>5.1130311177009391E-2</v>
          </cell>
          <cell r="N87">
            <v>4.6823290882333835E-2</v>
          </cell>
        </row>
        <row r="88">
          <cell r="D88" t="str">
            <v>1.4.14</v>
          </cell>
          <cell r="E88">
            <v>4.0557916096149234E-2</v>
          </cell>
          <cell r="F88">
            <v>4.75061104383857E-2</v>
          </cell>
          <cell r="G88">
            <v>4.7348998571773118E-2</v>
          </cell>
          <cell r="H88">
            <v>5.0600933806974453E-2</v>
          </cell>
          <cell r="I88">
            <v>4.3287583926030701E-2</v>
          </cell>
          <cell r="J88">
            <v>4.0121278918396605E-2</v>
          </cell>
          <cell r="K88">
            <v>4.6573394800580786E-2</v>
          </cell>
          <cell r="L88">
            <v>5.4293753922448389E-2</v>
          </cell>
          <cell r="M88">
            <v>5.129001954513538E-2</v>
          </cell>
          <cell r="N88">
            <v>4.9692935822297758E-2</v>
          </cell>
        </row>
        <row r="89">
          <cell r="D89" t="str">
            <v>1.4.15</v>
          </cell>
          <cell r="E89">
            <v>4.0669095395910744E-2</v>
          </cell>
          <cell r="F89">
            <v>4.6958642184101521E-2</v>
          </cell>
          <cell r="G89">
            <v>4.6285635090812155E-2</v>
          </cell>
          <cell r="H89">
            <v>4.8014923699061601E-2</v>
          </cell>
          <cell r="I89">
            <v>4.4345736981436082E-2</v>
          </cell>
          <cell r="J89">
            <v>3.9968992816406597E-2</v>
          </cell>
          <cell r="K89">
            <v>4.5872409287326353E-2</v>
          </cell>
          <cell r="L89">
            <v>5.2710454797458638E-2</v>
          </cell>
          <cell r="M89">
            <v>5.287405493954548E-2</v>
          </cell>
          <cell r="N89">
            <v>4.184714958846697E-2</v>
          </cell>
        </row>
        <row r="90">
          <cell r="D90" t="str">
            <v>1.4.16</v>
          </cell>
          <cell r="E90">
            <v>4.1884002281693519E-2</v>
          </cell>
          <cell r="F90">
            <v>4.6354477409699599E-2</v>
          </cell>
          <cell r="G90">
            <v>4.484305049797898E-2</v>
          </cell>
          <cell r="H90">
            <v>4.3186927119961124E-2</v>
          </cell>
          <cell r="I90">
            <v>4.3976252605523174E-2</v>
          </cell>
          <cell r="J90">
            <v>4.2382513124533991E-2</v>
          </cell>
          <cell r="K90">
            <v>4.4619958180464714E-2</v>
          </cell>
          <cell r="L90">
            <v>4.8247319201891563E-2</v>
          </cell>
          <cell r="M90">
            <v>4.42611870252895E-2</v>
          </cell>
          <cell r="N90">
            <v>3.6728691396118458E-2</v>
          </cell>
        </row>
        <row r="91">
          <cell r="D91" t="str">
            <v>1.4.17</v>
          </cell>
          <cell r="E91">
            <v>4.6583872985148801E-2</v>
          </cell>
          <cell r="F91">
            <v>4.7015609355924227E-2</v>
          </cell>
          <cell r="G91">
            <v>4.5397399150060004E-2</v>
          </cell>
          <cell r="H91">
            <v>4.1107079774038331E-2</v>
          </cell>
          <cell r="I91">
            <v>4.5904730634369284E-2</v>
          </cell>
          <cell r="J91">
            <v>4.7704112005842035E-2</v>
          </cell>
          <cell r="K91">
            <v>4.6374328170284543E-2</v>
          </cell>
          <cell r="L91">
            <v>4.7503639258465548E-2</v>
          </cell>
          <cell r="M91">
            <v>3.6400393072984059E-2</v>
          </cell>
          <cell r="N91">
            <v>3.9079601553935528E-2</v>
          </cell>
        </row>
        <row r="92">
          <cell r="D92" t="str">
            <v>1.4.18</v>
          </cell>
          <cell r="E92">
            <v>5.1601212454817878E-2</v>
          </cell>
          <cell r="F92">
            <v>4.3387944264874835E-2</v>
          </cell>
          <cell r="G92">
            <v>4.4213175059484661E-2</v>
          </cell>
          <cell r="H92">
            <v>4.0706997397194959E-2</v>
          </cell>
          <cell r="I92">
            <v>4.8008281716612887E-2</v>
          </cell>
          <cell r="J92">
            <v>5.4291910441924156E-2</v>
          </cell>
          <cell r="K92">
            <v>4.4099857018369264E-2</v>
          </cell>
          <cell r="L92">
            <v>4.4525062089517391E-2</v>
          </cell>
          <cell r="M92">
            <v>3.6173046646493748E-2</v>
          </cell>
          <cell r="N92">
            <v>3.4184931528040037E-2</v>
          </cell>
        </row>
        <row r="93">
          <cell r="D93" t="str">
            <v>1.4.19</v>
          </cell>
          <cell r="E93">
            <v>5.2639898094141414E-2</v>
          </cell>
          <cell r="F93">
            <v>3.9787424537417897E-2</v>
          </cell>
          <cell r="G93">
            <v>4.2869575144075078E-2</v>
          </cell>
          <cell r="H93">
            <v>4.0264156046107606E-2</v>
          </cell>
          <cell r="I93">
            <v>4.443728517034546E-2</v>
          </cell>
          <cell r="J93">
            <v>5.389814882783571E-2</v>
          </cell>
          <cell r="K93">
            <v>3.8921793193261438E-2</v>
          </cell>
          <cell r="L93">
            <v>4.2185099330405748E-2</v>
          </cell>
          <cell r="M93">
            <v>3.5777071084337267E-2</v>
          </cell>
          <cell r="N93">
            <v>3.6637319822165754E-2</v>
          </cell>
        </row>
        <row r="94">
          <cell r="D94" t="str">
            <v>1.4.20</v>
          </cell>
          <cell r="E94">
            <v>5.1700405593326844E-2</v>
          </cell>
          <cell r="F94">
            <v>3.961574113924661E-2</v>
          </cell>
          <cell r="G94">
            <v>4.1544363542072631E-2</v>
          </cell>
          <cell r="H94">
            <v>3.9525633210704639E-2</v>
          </cell>
          <cell r="I94">
            <v>4.2125847695084047E-2</v>
          </cell>
          <cell r="J94">
            <v>5.2850807503847262E-2</v>
          </cell>
          <cell r="K94">
            <v>3.7334744160889347E-2</v>
          </cell>
          <cell r="L94">
            <v>4.0786427209626441E-2</v>
          </cell>
          <cell r="M94">
            <v>3.5494535730303624E-2</v>
          </cell>
          <cell r="N94">
            <v>4.3084275323384214E-2</v>
          </cell>
        </row>
        <row r="95">
          <cell r="D95" t="str">
            <v>1.4.21</v>
          </cell>
          <cell r="E95">
            <v>4.9321056622292178E-2</v>
          </cell>
          <cell r="F95">
            <v>3.8128580189524162E-2</v>
          </cell>
          <cell r="G95">
            <v>4.0435697563827804E-2</v>
          </cell>
          <cell r="H95">
            <v>3.880435921841497E-2</v>
          </cell>
          <cell r="I95">
            <v>4.2710110293966375E-2</v>
          </cell>
          <cell r="J95">
            <v>5.1247791413723855E-2</v>
          </cell>
          <cell r="K95">
            <v>3.7070353293854018E-2</v>
          </cell>
          <cell r="L95">
            <v>3.7816265196224733E-2</v>
          </cell>
          <cell r="M95">
            <v>3.4852040748734658E-2</v>
          </cell>
          <cell r="N95">
            <v>4.1834774205990306E-2</v>
          </cell>
        </row>
        <row r="96">
          <cell r="D96" t="str">
            <v>1.4.22</v>
          </cell>
          <cell r="E96">
            <v>4.6258078337958218E-2</v>
          </cell>
          <cell r="F96">
            <v>3.6414803569663437E-2</v>
          </cell>
          <cell r="G96">
            <v>3.8143178185028055E-2</v>
          </cell>
          <cell r="H96">
            <v>3.9731121402214735E-2</v>
          </cell>
          <cell r="I96">
            <v>4.2223464808876184E-2</v>
          </cell>
          <cell r="J96">
            <v>4.6251940654337291E-2</v>
          </cell>
          <cell r="K96">
            <v>3.7596862243032519E-2</v>
          </cell>
          <cell r="L96">
            <v>3.3545805415614832E-2</v>
          </cell>
          <cell r="M96">
            <v>3.4744858392468367E-2</v>
          </cell>
          <cell r="N96">
            <v>4.3680975015134064E-2</v>
          </cell>
        </row>
        <row r="97">
          <cell r="D97" t="str">
            <v>1.4.23</v>
          </cell>
          <cell r="E97">
            <v>4.1055149863321434E-2</v>
          </cell>
          <cell r="F97">
            <v>3.573394412138934E-2</v>
          </cell>
          <cell r="G97">
            <v>3.5753188214803597E-2</v>
          </cell>
          <cell r="H97">
            <v>3.8092617481529999E-2</v>
          </cell>
          <cell r="I97">
            <v>4.137710694556565E-2</v>
          </cell>
          <cell r="J97">
            <v>3.9773842992476535E-2</v>
          </cell>
          <cell r="K97">
            <v>3.6979691171349485E-2</v>
          </cell>
          <cell r="L97">
            <v>2.9862348527469534E-2</v>
          </cell>
          <cell r="M97">
            <v>3.4169069448774458E-2</v>
          </cell>
          <cell r="N97">
            <v>4.9409952076331358E-2</v>
          </cell>
        </row>
        <row r="98">
          <cell r="D98" t="str">
            <v>1.4.24</v>
          </cell>
          <cell r="E98">
            <v>3.5259269692928211E-2</v>
          </cell>
          <cell r="F98">
            <v>3.5954956298821499E-2</v>
          </cell>
          <cell r="G98">
            <v>3.3679548240594222E-2</v>
          </cell>
          <cell r="H98">
            <v>3.6411399978293686E-2</v>
          </cell>
          <cell r="I98">
            <v>4.0388695094745165E-2</v>
          </cell>
          <cell r="J98">
            <v>3.6653479883138378E-2</v>
          </cell>
          <cell r="K98">
            <v>3.7194491338350781E-2</v>
          </cell>
          <cell r="L98">
            <v>2.8133265721886416E-2</v>
          </cell>
          <cell r="M98">
            <v>3.3730021225435183E-2</v>
          </cell>
          <cell r="N98">
            <v>4.1574478661231123E-2</v>
          </cell>
        </row>
        <row r="99">
          <cell r="D99" t="str">
            <v>1.5.1</v>
          </cell>
          <cell r="E99">
            <v>3.3401224539033769E-2</v>
          </cell>
          <cell r="F99">
            <v>3.4130440136326406E-2</v>
          </cell>
          <cell r="G99">
            <v>3.2737213220976738E-2</v>
          </cell>
          <cell r="H99">
            <v>3.4295627686645042E-2</v>
          </cell>
          <cell r="I99">
            <v>3.8104608365981035E-2</v>
          </cell>
          <cell r="J99">
            <v>3.4269945014031668E-2</v>
          </cell>
          <cell r="K99">
            <v>3.6307664372468164E-2</v>
          </cell>
          <cell r="L99">
            <v>2.7046391359557467E-2</v>
          </cell>
          <cell r="M99">
            <v>3.283629766733169E-2</v>
          </cell>
          <cell r="N99">
            <v>3.9975251418324448E-2</v>
          </cell>
        </row>
        <row r="100">
          <cell r="D100" t="str">
            <v>1.5.2</v>
          </cell>
          <cell r="E100">
            <v>3.2509234760842123E-2</v>
          </cell>
          <cell r="F100">
            <v>3.3783390405358243E-2</v>
          </cell>
          <cell r="G100">
            <v>3.2575945485883342E-2</v>
          </cell>
          <cell r="H100">
            <v>3.3539097565908331E-2</v>
          </cell>
          <cell r="I100">
            <v>3.705915723474322E-2</v>
          </cell>
          <cell r="J100">
            <v>3.2465440855281018E-2</v>
          </cell>
          <cell r="K100">
            <v>3.6399249502060915E-2</v>
          </cell>
          <cell r="L100">
            <v>2.6027520557056753E-2</v>
          </cell>
          <cell r="M100">
            <v>3.3187023169277449E-2</v>
          </cell>
          <cell r="N100">
            <v>3.3331215433771537E-2</v>
          </cell>
        </row>
        <row r="101">
          <cell r="D101" t="str">
            <v>1.5.3</v>
          </cell>
          <cell r="E101">
            <v>3.2017762667481922E-2</v>
          </cell>
          <cell r="F101">
            <v>3.3605748196353424E-2</v>
          </cell>
          <cell r="G101">
            <v>3.2015197345263736E-2</v>
          </cell>
          <cell r="H101">
            <v>3.2979001804050036E-2</v>
          </cell>
          <cell r="I101">
            <v>3.824050317647943E-2</v>
          </cell>
          <cell r="J101">
            <v>3.2299749316627331E-2</v>
          </cell>
          <cell r="K101">
            <v>3.6466638312122712E-2</v>
          </cell>
          <cell r="L101">
            <v>2.5711706133193287E-2</v>
          </cell>
          <cell r="M101">
            <v>3.2144869227701676E-2</v>
          </cell>
          <cell r="N101">
            <v>3.0273626454745118E-2</v>
          </cell>
        </row>
        <row r="102">
          <cell r="D102" t="str">
            <v>1.5.4</v>
          </cell>
          <cell r="E102">
            <v>3.2260208436470185E-2</v>
          </cell>
          <cell r="F102">
            <v>3.4593670142294627E-2</v>
          </cell>
          <cell r="G102">
            <v>3.3404397457855839E-2</v>
          </cell>
          <cell r="H102">
            <v>3.3390720940097665E-2</v>
          </cell>
          <cell r="I102">
            <v>3.8925511853980778E-2</v>
          </cell>
          <cell r="J102">
            <v>3.1593962576197426E-2</v>
          </cell>
          <cell r="K102">
            <v>3.7763777001433796E-2</v>
          </cell>
          <cell r="L102">
            <v>2.641084252156763E-2</v>
          </cell>
          <cell r="M102">
            <v>3.357783892826921E-2</v>
          </cell>
          <cell r="N102">
            <v>2.6508288903707336E-2</v>
          </cell>
        </row>
        <row r="103">
          <cell r="D103" t="str">
            <v>1.5.5</v>
          </cell>
          <cell r="E103">
            <v>3.3904573507010635E-2</v>
          </cell>
          <cell r="F103">
            <v>3.4805453594652536E-2</v>
          </cell>
          <cell r="G103">
            <v>3.4442626369738709E-2</v>
          </cell>
          <cell r="H103">
            <v>3.4024701674796834E-2</v>
          </cell>
          <cell r="I103">
            <v>3.5579633370626168E-2</v>
          </cell>
          <cell r="J103">
            <v>3.294026048711967E-2</v>
          </cell>
          <cell r="K103">
            <v>3.7857450715272606E-2</v>
          </cell>
          <cell r="L103">
            <v>3.0743483217801997E-2</v>
          </cell>
          <cell r="M103">
            <v>3.5463622942394864E-2</v>
          </cell>
          <cell r="N103">
            <v>3.0079314310482847E-2</v>
          </cell>
        </row>
        <row r="104">
          <cell r="D104" t="str">
            <v>1.5.6</v>
          </cell>
          <cell r="E104">
            <v>3.7969402662569401E-2</v>
          </cell>
          <cell r="F104">
            <v>3.6153431459505933E-2</v>
          </cell>
          <cell r="G104">
            <v>3.698784244143296E-2</v>
          </cell>
          <cell r="H104">
            <v>3.5115079203607534E-2</v>
          </cell>
          <cell r="I104">
            <v>3.7683087371962389E-2</v>
          </cell>
          <cell r="J104">
            <v>3.7049520769765185E-2</v>
          </cell>
          <cell r="K104">
            <v>3.8539039582294508E-2</v>
          </cell>
          <cell r="L104">
            <v>3.824360875446934E-2</v>
          </cell>
          <cell r="M104">
            <v>4.3466126527549623E-2</v>
          </cell>
          <cell r="N104">
            <v>3.4941024722056534E-2</v>
          </cell>
        </row>
        <row r="105">
          <cell r="D105" t="str">
            <v>1.5.7</v>
          </cell>
          <cell r="E105">
            <v>4.3264858038861327E-2</v>
          </cell>
          <cell r="F105">
            <v>4.2688915841883245E-2</v>
          </cell>
          <cell r="G105">
            <v>4.215880696867607E-2</v>
          </cell>
          <cell r="H105">
            <v>4.1530028217992829E-2</v>
          </cell>
          <cell r="I105">
            <v>4.3290156669420807E-2</v>
          </cell>
          <cell r="J105">
            <v>4.418624420379183E-2</v>
          </cell>
          <cell r="K105">
            <v>4.1402886409219998E-2</v>
          </cell>
          <cell r="L105">
            <v>4.46868681663481E-2</v>
          </cell>
          <cell r="M105">
            <v>4.773548191412217E-2</v>
          </cell>
          <cell r="N105">
            <v>4.2832770856221565E-2</v>
          </cell>
        </row>
        <row r="106">
          <cell r="D106" t="str">
            <v>1.5.8</v>
          </cell>
          <cell r="E106">
            <v>4.5118692188599666E-2</v>
          </cell>
          <cell r="F106">
            <v>4.8069706625806216E-2</v>
          </cell>
          <cell r="G106">
            <v>4.7269069025498128E-2</v>
          </cell>
          <cell r="H106">
            <v>4.7864678783888892E-2</v>
          </cell>
          <cell r="I106">
            <v>4.4345589892193421E-2</v>
          </cell>
          <cell r="J106">
            <v>4.7145796029662991E-2</v>
          </cell>
          <cell r="K106">
            <v>4.5623503136890134E-2</v>
          </cell>
          <cell r="L106">
            <v>5.0888884844130421E-2</v>
          </cell>
          <cell r="M106">
            <v>5.3738483929107322E-2</v>
          </cell>
          <cell r="N106">
            <v>4.4158205863538601E-2</v>
          </cell>
        </row>
        <row r="107">
          <cell r="D107" t="str">
            <v>1.5.9</v>
          </cell>
          <cell r="E107">
            <v>4.4212176221286238E-2</v>
          </cell>
          <cell r="F107">
            <v>4.8837764351731962E-2</v>
          </cell>
          <cell r="G107">
            <v>4.7627052749330462E-2</v>
          </cell>
          <cell r="H107">
            <v>4.8935209205625614E-2</v>
          </cell>
          <cell r="I107">
            <v>4.591771989262828E-2</v>
          </cell>
          <cell r="J107">
            <v>4.4455244723699126E-2</v>
          </cell>
          <cell r="K107">
            <v>4.5888142389728256E-2</v>
          </cell>
          <cell r="L107">
            <v>5.3402507142064036E-2</v>
          </cell>
          <cell r="M107">
            <v>5.2527295586428914E-2</v>
          </cell>
          <cell r="N107">
            <v>4.3707689558693488E-2</v>
          </cell>
        </row>
        <row r="108">
          <cell r="D108" t="str">
            <v>1.5.10</v>
          </cell>
          <cell r="E108">
            <v>4.3564450006778166E-2</v>
          </cell>
          <cell r="F108">
            <v>5.0385087058727566E-2</v>
          </cell>
          <cell r="G108">
            <v>4.8928367984576344E-2</v>
          </cell>
          <cell r="H108">
            <v>4.9722723347231088E-2</v>
          </cell>
          <cell r="I108">
            <v>4.1023431230307612E-2</v>
          </cell>
          <cell r="J108">
            <v>4.2376121011329482E-2</v>
          </cell>
          <cell r="K108">
            <v>4.6607041612057407E-2</v>
          </cell>
          <cell r="L108">
            <v>5.5102700835520407E-2</v>
          </cell>
          <cell r="M108">
            <v>5.351393994132559E-2</v>
          </cell>
          <cell r="N108">
            <v>4.7582212028888168E-2</v>
          </cell>
        </row>
        <row r="109">
          <cell r="D109" t="str">
            <v>1.5.11</v>
          </cell>
          <cell r="E109">
            <v>4.2508593081624454E-2</v>
          </cell>
          <cell r="F109">
            <v>4.9855941076581443E-2</v>
          </cell>
          <cell r="G109">
            <v>4.9348718511379959E-2</v>
          </cell>
          <cell r="H109">
            <v>4.6708173121028228E-2</v>
          </cell>
          <cell r="I109">
            <v>4.2769901918538231E-2</v>
          </cell>
          <cell r="J109">
            <v>4.1938025939580847E-2</v>
          </cell>
          <cell r="K109">
            <v>4.7312841006666342E-2</v>
          </cell>
          <cell r="L109">
            <v>5.5434521886290743E-2</v>
          </cell>
          <cell r="M109">
            <v>5.219976332613957E-2</v>
          </cell>
          <cell r="N109">
            <v>4.891525502492234E-2</v>
          </cell>
        </row>
        <row r="110">
          <cell r="D110" t="str">
            <v>1.5.12</v>
          </cell>
          <cell r="E110">
            <v>4.0636539408942463E-2</v>
          </cell>
          <cell r="F110">
            <v>5.1011057953341654E-2</v>
          </cell>
          <cell r="G110">
            <v>4.9411460804011959E-2</v>
          </cell>
          <cell r="H110">
            <v>4.9603337364722805E-2</v>
          </cell>
          <cell r="I110">
            <v>4.4931568315062481E-2</v>
          </cell>
          <cell r="J110">
            <v>4.0735503079196621E-2</v>
          </cell>
          <cell r="K110">
            <v>4.8263288919186777E-2</v>
          </cell>
          <cell r="L110">
            <v>5.6607017515527117E-2</v>
          </cell>
          <cell r="M110">
            <v>5.2267094398870693E-2</v>
          </cell>
          <cell r="N110">
            <v>5.0233904528788946E-2</v>
          </cell>
        </row>
        <row r="111">
          <cell r="D111" t="str">
            <v>1.5.13</v>
          </cell>
          <cell r="E111">
            <v>4.0386124908443614E-2</v>
          </cell>
          <cell r="F111">
            <v>5.0048571185598696E-2</v>
          </cell>
          <cell r="G111">
            <v>4.9261645503570421E-2</v>
          </cell>
          <cell r="H111">
            <v>4.780860420626068E-2</v>
          </cell>
          <cell r="I111">
            <v>4.7948630773305717E-2</v>
          </cell>
          <cell r="J111">
            <v>4.0321599188728872E-2</v>
          </cell>
          <cell r="K111">
            <v>4.7140994568189105E-2</v>
          </cell>
          <cell r="L111">
            <v>5.605040952311819E-2</v>
          </cell>
          <cell r="M111">
            <v>5.3902571295286007E-2</v>
          </cell>
          <cell r="N111">
            <v>4.9245482859509866E-2</v>
          </cell>
        </row>
        <row r="112">
          <cell r="D112" t="str">
            <v>1.5.14</v>
          </cell>
          <cell r="E112">
            <v>3.912518055153421E-2</v>
          </cell>
          <cell r="F112">
            <v>4.9137224133174139E-2</v>
          </cell>
          <cell r="G112">
            <v>4.8005784814009737E-2</v>
          </cell>
          <cell r="H112">
            <v>4.9362268682075397E-2</v>
          </cell>
          <cell r="I112">
            <v>4.8999913027321283E-2</v>
          </cell>
          <cell r="J112">
            <v>3.8929987945705867E-2</v>
          </cell>
          <cell r="K112">
            <v>4.742865087190222E-2</v>
          </cell>
          <cell r="L112">
            <v>5.5960637662774405E-2</v>
          </cell>
          <cell r="M112">
            <v>5.3459394062748578E-2</v>
          </cell>
          <cell r="N112">
            <v>5.6443051428564386E-2</v>
          </cell>
        </row>
        <row r="113">
          <cell r="D113" t="str">
            <v>1.5.15</v>
          </cell>
          <cell r="E113">
            <v>3.9291904892953824E-2</v>
          </cell>
          <cell r="F113">
            <v>4.9457626570795422E-2</v>
          </cell>
          <cell r="G113">
            <v>4.7995108729602325E-2</v>
          </cell>
          <cell r="H113">
            <v>4.7747979527665733E-2</v>
          </cell>
          <cell r="I113">
            <v>4.5462991148553296E-2</v>
          </cell>
          <cell r="J113">
            <v>3.9483117500381193E-2</v>
          </cell>
          <cell r="K113">
            <v>4.7831889711953686E-2</v>
          </cell>
          <cell r="L113">
            <v>5.4128287214256575E-2</v>
          </cell>
          <cell r="M113">
            <v>5.5284400219237174E-2</v>
          </cell>
          <cell r="N113">
            <v>5.4056816048497033E-2</v>
          </cell>
        </row>
        <row r="114">
          <cell r="D114" t="str">
            <v>1.5.16</v>
          </cell>
          <cell r="E114">
            <v>4.2040040907910525E-2</v>
          </cell>
          <cell r="F114">
            <v>4.8395823320556745E-2</v>
          </cell>
          <cell r="G114">
            <v>4.5823276532014429E-2</v>
          </cell>
          <cell r="H114">
            <v>4.3864490019700213E-2</v>
          </cell>
          <cell r="I114">
            <v>4.3018169383245111E-2</v>
          </cell>
          <cell r="J114">
            <v>4.1704784137824372E-2</v>
          </cell>
          <cell r="K114">
            <v>4.566220588169477E-2</v>
          </cell>
          <cell r="L114">
            <v>4.8225128960789045E-2</v>
          </cell>
          <cell r="M114">
            <v>4.3879493056129766E-2</v>
          </cell>
          <cell r="N114">
            <v>5.6028930096771574E-2</v>
          </cell>
        </row>
        <row r="115">
          <cell r="D115" t="str">
            <v>1.5.17</v>
          </cell>
          <cell r="E115">
            <v>4.607334391379158E-2</v>
          </cell>
          <cell r="F115">
            <v>4.7801482859345004E-2</v>
          </cell>
          <cell r="G115">
            <v>4.6310723001840519E-2</v>
          </cell>
          <cell r="H115">
            <v>4.3003394245318315E-2</v>
          </cell>
          <cell r="I115">
            <v>3.9401983767735516E-2</v>
          </cell>
          <cell r="J115">
            <v>4.7509634104095505E-2</v>
          </cell>
          <cell r="K115">
            <v>4.7340930333567489E-2</v>
          </cell>
          <cell r="L115">
            <v>4.6781092339382505E-2</v>
          </cell>
          <cell r="M115">
            <v>3.5373548358454958E-2</v>
          </cell>
          <cell r="N115">
            <v>5.1502999295335757E-2</v>
          </cell>
        </row>
        <row r="116">
          <cell r="D116" t="str">
            <v>1.5.18</v>
          </cell>
          <cell r="E116">
            <v>5.1884198365970725E-2</v>
          </cell>
          <cell r="F116">
            <v>4.1402063212382205E-2</v>
          </cell>
          <cell r="G116">
            <v>4.4572784329765081E-2</v>
          </cell>
          <cell r="H116">
            <v>4.1550048662246486E-2</v>
          </cell>
          <cell r="I116">
            <v>3.820630710052856E-2</v>
          </cell>
          <cell r="J116">
            <v>5.354630418889484E-2</v>
          </cell>
          <cell r="K116">
            <v>4.2477285403119132E-2</v>
          </cell>
          <cell r="L116">
            <v>4.3337156310642777E-2</v>
          </cell>
          <cell r="M116">
            <v>3.4547522020569515E-2</v>
          </cell>
          <cell r="N116">
            <v>4.5897556581331773E-2</v>
          </cell>
        </row>
        <row r="117">
          <cell r="D117" t="str">
            <v>1.5.19</v>
          </cell>
          <cell r="E117">
            <v>5.2451181697169863E-2</v>
          </cell>
          <cell r="F117">
            <v>3.8775371205454295E-2</v>
          </cell>
          <cell r="G117">
            <v>4.3174080269409158E-2</v>
          </cell>
          <cell r="H117">
            <v>4.1670864676487174E-2</v>
          </cell>
          <cell r="I117">
            <v>3.7536222144034667E-2</v>
          </cell>
          <cell r="J117">
            <v>5.4367157005212087E-2</v>
          </cell>
          <cell r="K117">
            <v>3.8568691795366192E-2</v>
          </cell>
          <cell r="L117">
            <v>4.1448905167646599E-2</v>
          </cell>
          <cell r="M117">
            <v>3.4381378743773082E-2</v>
          </cell>
          <cell r="N117">
            <v>4.5849441193228729E-2</v>
          </cell>
        </row>
        <row r="118">
          <cell r="D118" t="str">
            <v>1.5.20</v>
          </cell>
          <cell r="E118">
            <v>5.2640109927288438E-2</v>
          </cell>
          <cell r="F118">
            <v>3.8352102519544878E-2</v>
          </cell>
          <cell r="G118">
            <v>4.1944930087605435E-2</v>
          </cell>
          <cell r="H118">
            <v>4.0702559856469894E-2</v>
          </cell>
          <cell r="I118">
            <v>4.1068301225919444E-2</v>
          </cell>
          <cell r="J118">
            <v>5.0617560012916091E-2</v>
          </cell>
          <cell r="K118">
            <v>3.7325430054769924E-2</v>
          </cell>
          <cell r="L118">
            <v>3.9483948798516355E-2</v>
          </cell>
          <cell r="M118">
            <v>3.4350026106852491E-2</v>
          </cell>
          <cell r="N118">
            <v>3.8154269037809448E-2</v>
          </cell>
        </row>
        <row r="119">
          <cell r="D119" t="str">
            <v>1.5.21</v>
          </cell>
          <cell r="E119">
            <v>5.0292004234163551E-2</v>
          </cell>
          <cell r="F119">
            <v>3.6965413929627294E-2</v>
          </cell>
          <cell r="G119">
            <v>4.0074732793819297E-2</v>
          </cell>
          <cell r="H119">
            <v>4.0414083455178544E-2</v>
          </cell>
          <cell r="I119">
            <v>4.2579550351251022E-2</v>
          </cell>
          <cell r="J119">
            <v>4.9893101832755027E-2</v>
          </cell>
          <cell r="K119">
            <v>3.7480056329259194E-2</v>
          </cell>
          <cell r="L119">
            <v>3.6508482231117995E-2</v>
          </cell>
          <cell r="M119">
            <v>3.3722909121233775E-2</v>
          </cell>
          <cell r="N119">
            <v>3.7397582592428334E-2</v>
          </cell>
        </row>
        <row r="120">
          <cell r="D120" t="str">
            <v>1.5.22</v>
          </cell>
          <cell r="E120">
            <v>4.6745655397342781E-2</v>
          </cell>
          <cell r="F120">
            <v>3.4933783881023403E-2</v>
          </cell>
          <cell r="G120">
            <v>3.8056156193834637E-2</v>
          </cell>
          <cell r="H120">
            <v>4.1108428862703134E-2</v>
          </cell>
          <cell r="I120">
            <v>4.1573039260257842E-2</v>
          </cell>
          <cell r="J120">
            <v>4.5234534743670174E-2</v>
          </cell>
          <cell r="K120">
            <v>3.7255966868518148E-2</v>
          </cell>
          <cell r="L120">
            <v>3.2228638903737158E-2</v>
          </cell>
          <cell r="M120">
            <v>3.3664636904662093E-2</v>
          </cell>
          <cell r="N120">
            <v>3.2846565990357596E-2</v>
          </cell>
        </row>
        <row r="121">
          <cell r="D121" t="str">
            <v>1.5.23</v>
          </cell>
          <cell r="E121">
            <v>4.1914763209454989E-2</v>
          </cell>
          <cell r="F121">
            <v>3.3581428933688838E-2</v>
          </cell>
          <cell r="G121">
            <v>3.4823885378350912E-2</v>
          </cell>
          <cell r="H121">
            <v>3.8261972366500148E-2</v>
          </cell>
          <cell r="I121">
            <v>4.1258257462848835E-2</v>
          </cell>
          <cell r="J121">
            <v>4.0457633963913026E-2</v>
          </cell>
          <cell r="K121">
            <v>3.6176580846929436E-2</v>
          </cell>
          <cell r="L121">
            <v>2.846605054151654E-2</v>
          </cell>
          <cell r="M121">
            <v>3.2404684932019062E-2</v>
          </cell>
          <cell r="N121">
            <v>2.9458337934110301E-2</v>
          </cell>
        </row>
        <row r="122">
          <cell r="D122" t="str">
            <v>1.5.24</v>
          </cell>
          <cell r="E122">
            <v>3.5787776474475702E-2</v>
          </cell>
          <cell r="F122">
            <v>3.3228501406245975E-2</v>
          </cell>
          <cell r="G122">
            <v>3.3050194001553679E-2</v>
          </cell>
          <cell r="H122">
            <v>3.6796926523799567E-2</v>
          </cell>
          <cell r="I122">
            <v>4.5075765063074959E-2</v>
          </cell>
          <cell r="J122">
            <v>3.6478771369619606E-2</v>
          </cell>
          <cell r="K122">
            <v>3.6879794375328956E-2</v>
          </cell>
          <cell r="L122">
            <v>2.7075209412974623E-2</v>
          </cell>
          <cell r="M122">
            <v>3.2371597620514753E-2</v>
          </cell>
          <cell r="N122">
            <v>3.0580207837914482E-2</v>
          </cell>
        </row>
        <row r="123">
          <cell r="D123" t="str">
            <v>1.6.1</v>
          </cell>
          <cell r="E123">
            <v>3.3774675350484472E-2</v>
          </cell>
          <cell r="F123">
            <v>3.4386011225147707E-2</v>
          </cell>
          <cell r="G123">
            <v>3.3881925775003853E-2</v>
          </cell>
          <cell r="H123">
            <v>3.5598767977658471E-2</v>
          </cell>
          <cell r="I123">
            <v>4.5993720895362661E-2</v>
          </cell>
          <cell r="J123">
            <v>3.3810114764849061E-2</v>
          </cell>
          <cell r="K123">
            <v>3.7692613228056997E-2</v>
          </cell>
          <cell r="L123">
            <v>2.793792696230174E-2</v>
          </cell>
          <cell r="M123">
            <v>3.3347843844823782E-2</v>
          </cell>
          <cell r="N123">
            <v>3.278706316260771E-2</v>
          </cell>
        </row>
        <row r="124">
          <cell r="D124" t="str">
            <v>1.6.2</v>
          </cell>
          <cell r="E124">
            <v>3.2640681297594391E-2</v>
          </cell>
          <cell r="F124">
            <v>3.3752951127718658E-2</v>
          </cell>
          <cell r="G124">
            <v>3.3552216951804666E-2</v>
          </cell>
          <cell r="H124">
            <v>3.4480773272017401E-2</v>
          </cell>
          <cell r="I124">
            <v>4.2689612167116947E-2</v>
          </cell>
          <cell r="J124">
            <v>3.2620328292399636E-2</v>
          </cell>
          <cell r="K124">
            <v>3.7523779390471808E-2</v>
          </cell>
          <cell r="L124">
            <v>2.665114863848423E-2</v>
          </cell>
          <cell r="M124">
            <v>3.3481669873370513E-2</v>
          </cell>
          <cell r="N124">
            <v>3.0523538896171314E-2</v>
          </cell>
        </row>
        <row r="125">
          <cell r="D125" t="str">
            <v>1.6.3</v>
          </cell>
          <cell r="E125">
            <v>3.2517267473167334E-2</v>
          </cell>
          <cell r="F125">
            <v>3.3118427111802254E-2</v>
          </cell>
          <cell r="G125">
            <v>3.3307096317913662E-2</v>
          </cell>
          <cell r="H125">
            <v>3.3807646229940029E-2</v>
          </cell>
          <cell r="I125">
            <v>4.5044404167304188E-2</v>
          </cell>
          <cell r="J125">
            <v>3.1965344970439243E-2</v>
          </cell>
          <cell r="K125">
            <v>3.7247021147616841E-2</v>
          </cell>
          <cell r="L125">
            <v>2.5679364129570604E-2</v>
          </cell>
          <cell r="M125">
            <v>3.2738177221949112E-2</v>
          </cell>
          <cell r="N125">
            <v>2.8011778771729768E-2</v>
          </cell>
        </row>
        <row r="126">
          <cell r="D126" t="str">
            <v>1.6.4</v>
          </cell>
          <cell r="E126">
            <v>3.2513955882075236E-2</v>
          </cell>
          <cell r="F126">
            <v>3.4418237349127641E-2</v>
          </cell>
          <cell r="G126">
            <v>3.4004054679633709E-2</v>
          </cell>
          <cell r="H126">
            <v>3.421671016833449E-2</v>
          </cell>
          <cell r="I126">
            <v>4.5843371529840055E-2</v>
          </cell>
          <cell r="J126">
            <v>3.1543368552160486E-2</v>
          </cell>
          <cell r="K126">
            <v>3.9072100978703103E-2</v>
          </cell>
          <cell r="L126">
            <v>2.667405211961996E-2</v>
          </cell>
          <cell r="M126">
            <v>3.3732105321150688E-2</v>
          </cell>
          <cell r="N126">
            <v>2.9632612903410401E-2</v>
          </cell>
        </row>
        <row r="127">
          <cell r="D127" t="str">
            <v>1.6.5</v>
          </cell>
          <cell r="E127">
            <v>3.3921563744678369E-2</v>
          </cell>
          <cell r="F127">
            <v>3.4381828600898147E-2</v>
          </cell>
          <cell r="G127">
            <v>3.5899596726748736E-2</v>
          </cell>
          <cell r="H127">
            <v>3.5101810571419791E-2</v>
          </cell>
          <cell r="I127">
            <v>3.9225137596243777E-2</v>
          </cell>
          <cell r="J127">
            <v>3.2630692479433718E-2</v>
          </cell>
          <cell r="K127">
            <v>3.9612075507192201E-2</v>
          </cell>
          <cell r="L127">
            <v>3.1302710065179179E-2</v>
          </cell>
          <cell r="M127">
            <v>3.6102170246308761E-2</v>
          </cell>
          <cell r="N127">
            <v>3.9822122629697816E-2</v>
          </cell>
        </row>
        <row r="128">
          <cell r="D128" t="str">
            <v>1.6.6</v>
          </cell>
          <cell r="E128">
            <v>3.8585224848220558E-2</v>
          </cell>
          <cell r="F128">
            <v>3.6871854361581316E-2</v>
          </cell>
          <cell r="G128">
            <v>3.8416790847612299E-2</v>
          </cell>
          <cell r="H128">
            <v>3.7866308890218033E-2</v>
          </cell>
          <cell r="I128">
            <v>3.9859241922350026E-2</v>
          </cell>
          <cell r="J128">
            <v>3.5136763078842101E-2</v>
          </cell>
          <cell r="K128">
            <v>3.9477948442831347E-2</v>
          </cell>
          <cell r="L128">
            <v>3.8815545894960425E-2</v>
          </cell>
          <cell r="M128">
            <v>4.3065560318523162E-2</v>
          </cell>
          <cell r="N128">
            <v>4.4576687811441779E-2</v>
          </cell>
        </row>
        <row r="129">
          <cell r="D129" t="str">
            <v>1.6.7</v>
          </cell>
          <cell r="E129">
            <v>4.405338134864064E-2</v>
          </cell>
          <cell r="F129">
            <v>4.1893762001330735E-2</v>
          </cell>
          <cell r="G129">
            <v>4.3373906607056603E-2</v>
          </cell>
          <cell r="H129">
            <v>4.4780680071774132E-2</v>
          </cell>
          <cell r="I129">
            <v>3.7322006946324662E-2</v>
          </cell>
          <cell r="J129">
            <v>4.3260741028828383E-2</v>
          </cell>
          <cell r="K129">
            <v>4.1812937307362165E-2</v>
          </cell>
          <cell r="L129">
            <v>4.5074418760311832E-2</v>
          </cell>
          <cell r="M129">
            <v>4.7540951691783483E-2</v>
          </cell>
          <cell r="N129">
            <v>4.7000835280116809E-2</v>
          </cell>
        </row>
        <row r="130">
          <cell r="D130" t="str">
            <v>1.6.8</v>
          </cell>
          <cell r="E130">
            <v>4.5524007252701219E-2</v>
          </cell>
          <cell r="F130">
            <v>4.514085270981321E-2</v>
          </cell>
          <cell r="G130">
            <v>4.717046571576524E-2</v>
          </cell>
          <cell r="H130">
            <v>4.8401958982538067E-2</v>
          </cell>
          <cell r="I130">
            <v>4.116506346818067E-2</v>
          </cell>
          <cell r="J130">
            <v>4.8498022338758766E-2</v>
          </cell>
          <cell r="K130">
            <v>4.447087688270842E-2</v>
          </cell>
          <cell r="L130">
            <v>5.0145810771459895E-2</v>
          </cell>
          <cell r="M130">
            <v>5.1991974941092707E-2</v>
          </cell>
          <cell r="N130">
            <v>5.3930720095126831E-2</v>
          </cell>
        </row>
        <row r="131">
          <cell r="D131" t="str">
            <v>1.6.9</v>
          </cell>
          <cell r="E131">
            <v>4.4630802201898814E-2</v>
          </cell>
          <cell r="F131">
            <v>4.9477507076676579E-2</v>
          </cell>
          <cell r="G131">
            <v>4.8822989283545511E-2</v>
          </cell>
          <cell r="H131">
            <v>4.939944566308456E-2</v>
          </cell>
          <cell r="I131">
            <v>4.37467593374775E-2</v>
          </cell>
          <cell r="J131">
            <v>4.6411093152429722E-2</v>
          </cell>
          <cell r="K131">
            <v>4.3936953640960084E-2</v>
          </cell>
          <cell r="L131">
            <v>5.1746952249847121E-2</v>
          </cell>
          <cell r="M131">
            <v>5.1191468825753081E-2</v>
          </cell>
          <cell r="N131">
            <v>5.2640209354782114E-2</v>
          </cell>
        </row>
        <row r="132">
          <cell r="D132" t="str">
            <v>1.6.10</v>
          </cell>
          <cell r="E132">
            <v>4.4313147956782893E-2</v>
          </cell>
          <cell r="F132">
            <v>4.9727140033971072E-2</v>
          </cell>
          <cell r="G132">
            <v>4.9000976931881469E-2</v>
          </cell>
          <cell r="H132">
            <v>5.101116608480652E-2</v>
          </cell>
          <cell r="I132">
            <v>4.3548473974381732E-2</v>
          </cell>
          <cell r="J132">
            <v>4.4951749945807695E-2</v>
          </cell>
          <cell r="K132">
            <v>4.6446622003568416E-2</v>
          </cell>
          <cell r="L132">
            <v>5.3207687715838246E-2</v>
          </cell>
          <cell r="M132">
            <v>5.1567386868335847E-2</v>
          </cell>
          <cell r="N132">
            <v>5.5112504318968476E-2</v>
          </cell>
        </row>
        <row r="133">
          <cell r="D133" t="str">
            <v>1.6.11</v>
          </cell>
          <cell r="E133">
            <v>4.2133534153930549E-2</v>
          </cell>
          <cell r="F133">
            <v>5.0031087354734848E-2</v>
          </cell>
          <cell r="G133">
            <v>4.9917840531297913E-2</v>
          </cell>
          <cell r="H133">
            <v>4.8273499298765753E-2</v>
          </cell>
          <cell r="I133">
            <v>4.3855509660330014E-2</v>
          </cell>
          <cell r="J133">
            <v>4.3615167551605293E-2</v>
          </cell>
          <cell r="K133">
            <v>4.7740921736990141E-2</v>
          </cell>
          <cell r="L133">
            <v>5.5009084872333754E-2</v>
          </cell>
          <cell r="M133">
            <v>5.037924217253479E-2</v>
          </cell>
          <cell r="N133">
            <v>5.1416986712672516E-2</v>
          </cell>
        </row>
        <row r="134">
          <cell r="D134" t="str">
            <v>1.6.12</v>
          </cell>
          <cell r="E134">
            <v>4.1441134485342111E-2</v>
          </cell>
          <cell r="F134">
            <v>5.057049650349045E-2</v>
          </cell>
          <cell r="G134">
            <v>4.8992965735910887E-2</v>
          </cell>
          <cell r="H134">
            <v>5.0035535835064059E-2</v>
          </cell>
          <cell r="I134">
            <v>4.1564598253923626E-2</v>
          </cell>
          <cell r="J134">
            <v>4.1808136162460104E-2</v>
          </cell>
          <cell r="K134">
            <v>4.7213314158587753E-2</v>
          </cell>
          <cell r="L134">
            <v>5.5789968498095879E-2</v>
          </cell>
          <cell r="M134">
            <v>5.0737082775338609E-2</v>
          </cell>
          <cell r="N134">
            <v>3.8904360327963378E-2</v>
          </cell>
        </row>
        <row r="135">
          <cell r="D135" t="str">
            <v>1.6.13</v>
          </cell>
          <cell r="E135">
            <v>4.1378845366537145E-2</v>
          </cell>
          <cell r="F135">
            <v>4.8288377043897844E-2</v>
          </cell>
          <cell r="G135">
            <v>4.7534729358137795E-2</v>
          </cell>
          <cell r="H135">
            <v>4.7890331403872569E-2</v>
          </cell>
          <cell r="I135">
            <v>4.1196543824795873E-2</v>
          </cell>
          <cell r="J135">
            <v>4.1412493381384377E-2</v>
          </cell>
          <cell r="K135">
            <v>4.5002876050274622E-2</v>
          </cell>
          <cell r="L135">
            <v>5.4273430103536781E-2</v>
          </cell>
          <cell r="M135">
            <v>5.0956197237714225E-2</v>
          </cell>
          <cell r="N135">
            <v>3.664182269053335E-2</v>
          </cell>
        </row>
        <row r="136">
          <cell r="D136" t="str">
            <v>1.6.14</v>
          </cell>
          <cell r="E136">
            <v>4.0442098249174135E-2</v>
          </cell>
          <cell r="F136">
            <v>4.7518515257620735E-2</v>
          </cell>
          <cell r="G136">
            <v>4.7118157626147919E-2</v>
          </cell>
          <cell r="H136">
            <v>5.00859246881823E-2</v>
          </cell>
          <cell r="I136">
            <v>4.2528428652889104E-2</v>
          </cell>
          <cell r="J136">
            <v>4.0902585553878129E-2</v>
          </cell>
          <cell r="K136">
            <v>4.504755569654989E-2</v>
          </cell>
          <cell r="L136">
            <v>5.3683016409697817E-2</v>
          </cell>
          <cell r="M136">
            <v>5.1098035611364438E-2</v>
          </cell>
          <cell r="N136">
            <v>3.8235228535836635E-2</v>
          </cell>
        </row>
        <row r="137">
          <cell r="D137" t="str">
            <v>1.6.15</v>
          </cell>
          <cell r="E137">
            <v>3.8935110050238586E-2</v>
          </cell>
          <cell r="F137">
            <v>4.7626397087371847E-2</v>
          </cell>
          <cell r="G137">
            <v>4.699336703826152E-2</v>
          </cell>
          <cell r="H137">
            <v>4.7109155352703679E-2</v>
          </cell>
          <cell r="I137">
            <v>4.4099891259898043E-2</v>
          </cell>
          <cell r="J137">
            <v>4.0804451825776411E-2</v>
          </cell>
          <cell r="K137">
            <v>4.4958519530961243E-2</v>
          </cell>
          <cell r="L137">
            <v>5.3213668478007244E-2</v>
          </cell>
          <cell r="M137">
            <v>5.2428747075825122E-2</v>
          </cell>
          <cell r="N137">
            <v>4.2544429384100795E-2</v>
          </cell>
        </row>
        <row r="138">
          <cell r="D138" t="str">
            <v>1.6.16</v>
          </cell>
          <cell r="E138">
            <v>4.0744284429568692E-2</v>
          </cell>
          <cell r="F138">
            <v>4.6455132835316243E-2</v>
          </cell>
          <cell r="G138">
            <v>4.4700977953152081E-2</v>
          </cell>
          <cell r="H138">
            <v>4.2773715439306179E-2</v>
          </cell>
          <cell r="I138">
            <v>3.9098296289232524E-2</v>
          </cell>
          <cell r="J138">
            <v>4.4105470832553111E-2</v>
          </cell>
          <cell r="K138">
            <v>4.4318610645714455E-2</v>
          </cell>
          <cell r="L138">
            <v>4.8362334879460213E-2</v>
          </cell>
          <cell r="M138">
            <v>4.4181130384295907E-2</v>
          </cell>
          <cell r="N138">
            <v>4.8083561951717931E-2</v>
          </cell>
        </row>
        <row r="139">
          <cell r="D139" t="str">
            <v>1.6.17</v>
          </cell>
          <cell r="E139">
            <v>4.4542313786479056E-2</v>
          </cell>
          <cell r="F139">
            <v>4.7204788563016326E-2</v>
          </cell>
          <cell r="G139">
            <v>4.4993491190882112E-2</v>
          </cell>
          <cell r="H139">
            <v>4.0391236914950335E-2</v>
          </cell>
          <cell r="I139">
            <v>3.9717989153381802E-2</v>
          </cell>
          <cell r="J139">
            <v>4.7810859626622966E-2</v>
          </cell>
          <cell r="K139">
            <v>4.5466739491650497E-2</v>
          </cell>
          <cell r="L139">
            <v>4.6421761498220242E-2</v>
          </cell>
          <cell r="M139">
            <v>3.683036660253259E-2</v>
          </cell>
          <cell r="N139">
            <v>4.7756001121599854E-2</v>
          </cell>
        </row>
        <row r="140">
          <cell r="D140" t="str">
            <v>1.6.18</v>
          </cell>
          <cell r="E140">
            <v>5.0092675528784082E-2</v>
          </cell>
          <cell r="F140">
            <v>4.3831631567926306E-2</v>
          </cell>
          <cell r="G140">
            <v>4.4043950069520388E-2</v>
          </cell>
          <cell r="H140">
            <v>4.0491972098947893E-2</v>
          </cell>
          <cell r="I140">
            <v>4.052002278441915E-2</v>
          </cell>
          <cell r="J140">
            <v>5.1523694356045278E-2</v>
          </cell>
          <cell r="K140">
            <v>4.4913516757724085E-2</v>
          </cell>
          <cell r="L140">
            <v>4.4098871311404358E-2</v>
          </cell>
          <cell r="M140">
            <v>3.679414550524656E-2</v>
          </cell>
          <cell r="N140">
            <v>4.5101574442835808E-2</v>
          </cell>
        </row>
        <row r="141">
          <cell r="D141" t="str">
            <v>1.6.19</v>
          </cell>
          <cell r="E141">
            <v>5.0028141421362526E-2</v>
          </cell>
          <cell r="F141">
            <v>4.1033734786588123E-2</v>
          </cell>
          <cell r="G141">
            <v>4.2419397707514697E-2</v>
          </cell>
          <cell r="H141">
            <v>4.110458999504446E-2</v>
          </cell>
          <cell r="I141">
            <v>3.9157781898161249E-2</v>
          </cell>
          <cell r="J141">
            <v>5.1648226468613979E-2</v>
          </cell>
          <cell r="K141">
            <v>4.0893626413208622E-2</v>
          </cell>
          <cell r="L141">
            <v>4.2610334235682147E-2</v>
          </cell>
          <cell r="M141">
            <v>3.7679013006221292E-2</v>
          </cell>
          <cell r="N141">
            <v>3.8391115918844636E-2</v>
          </cell>
        </row>
        <row r="142">
          <cell r="D142" t="str">
            <v>1.6.20</v>
          </cell>
          <cell r="E142">
            <v>4.9840936385124601E-2</v>
          </cell>
          <cell r="F142">
            <v>3.9328927018355463E-2</v>
          </cell>
          <cell r="G142">
            <v>4.0867688661351174E-2</v>
          </cell>
          <cell r="H142">
            <v>3.9301094275800773E-2</v>
          </cell>
          <cell r="I142">
            <v>4.0730879848370975E-2</v>
          </cell>
          <cell r="J142">
            <v>4.9517565130301811E-2</v>
          </cell>
          <cell r="K142">
            <v>3.8775866992599946E-2</v>
          </cell>
          <cell r="L142">
            <v>4.0776426538960485E-2</v>
          </cell>
          <cell r="M142">
            <v>3.6831889610279535E-2</v>
          </cell>
          <cell r="N142">
            <v>3.9102080780841875E-2</v>
          </cell>
        </row>
        <row r="143">
          <cell r="D143" t="str">
            <v>1.6.21</v>
          </cell>
          <cell r="E143">
            <v>4.8273878438910657E-2</v>
          </cell>
          <cell r="F143">
            <v>3.7730646706307394E-2</v>
          </cell>
          <cell r="G143">
            <v>3.9683396489394569E-2</v>
          </cell>
          <cell r="H143">
            <v>3.8320148746193515E-2</v>
          </cell>
          <cell r="I143">
            <v>4.0699808327555966E-2</v>
          </cell>
          <cell r="J143">
            <v>4.8138323538775764E-2</v>
          </cell>
          <cell r="K143">
            <v>3.7646215133848068E-2</v>
          </cell>
          <cell r="L143">
            <v>3.7558156342714956E-2</v>
          </cell>
          <cell r="M143">
            <v>3.5073544057568101E-2</v>
          </cell>
          <cell r="N143">
            <v>4.2946974018703725E-2</v>
          </cell>
        </row>
        <row r="144">
          <cell r="D144" t="str">
            <v>1.6.22</v>
          </cell>
          <cell r="E144">
            <v>4.7119164817844415E-2</v>
          </cell>
          <cell r="F144">
            <v>3.6745668571423799E-2</v>
          </cell>
          <cell r="G144">
            <v>3.7689858481125028E-2</v>
          </cell>
          <cell r="H144">
            <v>3.9296757007431099E-2</v>
          </cell>
          <cell r="I144">
            <v>3.9175157419669641E-2</v>
          </cell>
          <cell r="J144">
            <v>4.1859994096066985E-2</v>
          </cell>
          <cell r="K144">
            <v>3.7645510129567593E-2</v>
          </cell>
          <cell r="L144">
            <v>3.392092797547859E-2</v>
          </cell>
          <cell r="M144">
            <v>3.4866348786255524E-2</v>
          </cell>
          <cell r="N144">
            <v>4.3205470818375218E-2</v>
          </cell>
        </row>
        <row r="145">
          <cell r="D145" t="str">
            <v>1.6.23</v>
          </cell>
          <cell r="E145">
            <v>4.343497082251873E-2</v>
          </cell>
          <cell r="F145">
            <v>3.5598912505744762E-2</v>
          </cell>
          <cell r="G145">
            <v>3.5109683391417033E-2</v>
          </cell>
          <cell r="H145">
            <v>3.6538509457753859E-2</v>
          </cell>
          <cell r="I145">
            <v>4.032470148087481E-2</v>
          </cell>
          <cell r="J145">
            <v>4.0003172060956237E-2</v>
          </cell>
          <cell r="K145">
            <v>3.6553047246610924E-2</v>
          </cell>
          <cell r="L145">
            <v>2.9589584333455519E-2</v>
          </cell>
          <cell r="M145">
            <v>3.3889637296367243E-2</v>
          </cell>
          <cell r="N145">
            <v>4.1418093710417679E-2</v>
          </cell>
        </row>
        <row r="146">
          <cell r="D146" t="str">
            <v>1.6.24</v>
          </cell>
          <cell r="E146">
            <v>3.9118204707940946E-2</v>
          </cell>
          <cell r="F146">
            <v>3.4867112600138625E-2</v>
          </cell>
          <cell r="G146">
            <v>3.2504475928921042E-2</v>
          </cell>
          <cell r="H146">
            <v>3.3722261574191996E-2</v>
          </cell>
          <cell r="I146">
            <v>4.2892599141914983E-2</v>
          </cell>
          <cell r="J146">
            <v>3.6021640811010718E-2</v>
          </cell>
          <cell r="K146">
            <v>3.6530751486240819E-2</v>
          </cell>
          <cell r="L146">
            <v>2.7456817215379001E-2</v>
          </cell>
          <cell r="M146">
            <v>3.3495310725364887E-2</v>
          </cell>
          <cell r="N146">
            <v>3.2214226361503638E-2</v>
          </cell>
        </row>
        <row r="147">
          <cell r="D147" t="str">
            <v>1.7.1</v>
          </cell>
          <cell r="E147">
            <v>3.4540611270297374E-2</v>
          </cell>
          <cell r="F147">
            <v>3.9873904028341629E-2</v>
          </cell>
          <cell r="G147">
            <v>3.702791033211511E-2</v>
          </cell>
          <cell r="H147">
            <v>4.5757302514355544E-2</v>
          </cell>
          <cell r="I147">
            <v>4.3028971758749618E-2</v>
          </cell>
          <cell r="J147">
            <v>3.1729525863410428E-2</v>
          </cell>
          <cell r="K147">
            <v>4.107361198394123E-2</v>
          </cell>
          <cell r="L147">
            <v>3.4137307703445842E-2</v>
          </cell>
          <cell r="M147">
            <v>3.8258173473401567E-2</v>
          </cell>
          <cell r="N147">
            <v>2.74529344518692E-2</v>
          </cell>
        </row>
        <row r="148">
          <cell r="D148" t="str">
            <v>1.7.2</v>
          </cell>
          <cell r="E148">
            <v>3.2136555715965721E-2</v>
          </cell>
          <cell r="F148">
            <v>3.9529258110494167E-2</v>
          </cell>
          <cell r="G148">
            <v>3.7328480536183144E-2</v>
          </cell>
          <cell r="H148">
            <v>4.4000809371420944E-2</v>
          </cell>
          <cell r="I148">
            <v>3.9997931216154144E-2</v>
          </cell>
          <cell r="J148">
            <v>3.1840691199190529E-2</v>
          </cell>
          <cell r="K148">
            <v>4.1019970550832029E-2</v>
          </cell>
          <cell r="L148">
            <v>3.3982630986493172E-2</v>
          </cell>
          <cell r="M148">
            <v>3.9016498820699193E-2</v>
          </cell>
          <cell r="N148">
            <v>2.6119546565314573E-2</v>
          </cell>
        </row>
        <row r="149">
          <cell r="D149" t="str">
            <v>1.7.3</v>
          </cell>
          <cell r="E149">
            <v>3.1540853603503304E-2</v>
          </cell>
          <cell r="F149">
            <v>3.8933644109673454E-2</v>
          </cell>
          <cell r="G149">
            <v>3.6639287290542867E-2</v>
          </cell>
          <cell r="H149">
            <v>4.2864939090871593E-2</v>
          </cell>
          <cell r="I149">
            <v>4.3309222680453459E-2</v>
          </cell>
          <cell r="J149">
            <v>3.0469471319252078E-2</v>
          </cell>
          <cell r="K149">
            <v>4.1555515937333927E-2</v>
          </cell>
          <cell r="L149">
            <v>3.2835350378820405E-2</v>
          </cell>
          <cell r="M149">
            <v>3.7595243917070774E-2</v>
          </cell>
          <cell r="N149">
            <v>2.746121485153E-2</v>
          </cell>
        </row>
        <row r="150">
          <cell r="D150" t="str">
            <v>1.7.4</v>
          </cell>
          <cell r="E150">
            <v>3.1705597964428019E-2</v>
          </cell>
          <cell r="F150">
            <v>3.9169505719747311E-2</v>
          </cell>
          <cell r="G150">
            <v>3.7269677920608965E-2</v>
          </cell>
          <cell r="H150">
            <v>4.231692391712194E-2</v>
          </cell>
          <cell r="I150">
            <v>4.3750324020795241E-2</v>
          </cell>
          <cell r="J150">
            <v>2.9563494857344504E-2</v>
          </cell>
          <cell r="K150">
            <v>4.1717563506497468E-2</v>
          </cell>
          <cell r="L150">
            <v>3.2880425081961005E-2</v>
          </cell>
          <cell r="M150">
            <v>3.7650582967950048E-2</v>
          </cell>
          <cell r="N150">
            <v>3.1689820125365246E-2</v>
          </cell>
        </row>
        <row r="151">
          <cell r="D151" t="str">
            <v>1.7.5</v>
          </cell>
          <cell r="E151">
            <v>3.2222074679903338E-2</v>
          </cell>
          <cell r="F151">
            <v>3.9418246188064499E-2</v>
          </cell>
          <cell r="G151">
            <v>3.7341881851705831E-2</v>
          </cell>
          <cell r="H151">
            <v>4.3768841950585134E-2</v>
          </cell>
          <cell r="I151">
            <v>4.3790041701089702E-2</v>
          </cell>
          <cell r="J151">
            <v>3.0884205661514664E-2</v>
          </cell>
          <cell r="K151">
            <v>4.2358844613972005E-2</v>
          </cell>
          <cell r="L151">
            <v>3.5040592382850504E-2</v>
          </cell>
          <cell r="M151">
            <v>4.0101827650465265E-2</v>
          </cell>
          <cell r="N151">
            <v>3.614248327237498E-2</v>
          </cell>
        </row>
        <row r="152">
          <cell r="D152" t="str">
            <v>1.7.6</v>
          </cell>
          <cell r="E152">
            <v>3.4591776678329245E-2</v>
          </cell>
          <cell r="F152">
            <v>4.0216927180545599E-2</v>
          </cell>
          <cell r="G152">
            <v>3.9068279506176466E-2</v>
          </cell>
          <cell r="H152">
            <v>4.4769869380811227E-2</v>
          </cell>
          <cell r="I152">
            <v>4.3783360222161657E-2</v>
          </cell>
          <cell r="J152">
            <v>3.2040077283478158E-2</v>
          </cell>
          <cell r="K152">
            <v>4.267937919885683E-2</v>
          </cell>
          <cell r="L152">
            <v>3.7610745770160728E-2</v>
          </cell>
          <cell r="M152">
            <v>4.5969190861443916E-2</v>
          </cell>
          <cell r="N152">
            <v>3.9047442306315357E-2</v>
          </cell>
        </row>
        <row r="153">
          <cell r="D153" t="str">
            <v>1.7.7</v>
          </cell>
          <cell r="E153">
            <v>3.716137381616097E-2</v>
          </cell>
          <cell r="F153">
            <v>4.163711266206855E-2</v>
          </cell>
          <cell r="G153">
            <v>4.1011236073887743E-2</v>
          </cell>
          <cell r="H153">
            <v>4.4071138247317988E-2</v>
          </cell>
          <cell r="I153">
            <v>4.7888510367984936E-2</v>
          </cell>
          <cell r="J153">
            <v>3.6722958549333308E-2</v>
          </cell>
          <cell r="K153">
            <v>4.2516208359857345E-2</v>
          </cell>
          <cell r="L153">
            <v>4.1806599962074746E-2</v>
          </cell>
          <cell r="M153">
            <v>4.5742803835119618E-2</v>
          </cell>
          <cell r="N153">
            <v>4.4983027616107035E-2</v>
          </cell>
        </row>
        <row r="154">
          <cell r="D154" t="str">
            <v>1.7.8</v>
          </cell>
          <cell r="E154">
            <v>4.0484093646749146E-2</v>
          </cell>
          <cell r="F154">
            <v>4.1650139044461298E-2</v>
          </cell>
          <cell r="G154">
            <v>4.2617354277539751E-2</v>
          </cell>
          <cell r="H154">
            <v>4.4044106813453651E-2</v>
          </cell>
          <cell r="I154">
            <v>3.9314193205851548E-2</v>
          </cell>
          <cell r="J154">
            <v>4.3114306951604106E-2</v>
          </cell>
          <cell r="K154">
            <v>4.2336591154957914E-2</v>
          </cell>
          <cell r="L154">
            <v>4.4665628640801716E-2</v>
          </cell>
          <cell r="M154">
            <v>4.6385515179036538E-2</v>
          </cell>
          <cell r="N154">
            <v>4.2792374823493545E-2</v>
          </cell>
        </row>
        <row r="155">
          <cell r="D155" t="str">
            <v>1.7.9</v>
          </cell>
          <cell r="E155">
            <v>4.5816252278231932E-2</v>
          </cell>
          <cell r="F155">
            <v>3.8383069231667087E-2</v>
          </cell>
          <cell r="G155">
            <v>4.2513437425042516E-2</v>
          </cell>
          <cell r="H155">
            <v>4.199506126273729E-2</v>
          </cell>
          <cell r="I155">
            <v>3.7775102161668787E-2</v>
          </cell>
          <cell r="J155">
            <v>4.4419896570094035E-2</v>
          </cell>
          <cell r="K155">
            <v>3.9311053254943516E-2</v>
          </cell>
          <cell r="L155">
            <v>4.5235158665640991E-2</v>
          </cell>
          <cell r="M155">
            <v>4.5975360738471624E-2</v>
          </cell>
          <cell r="N155">
            <v>4.2043729277690997E-2</v>
          </cell>
        </row>
        <row r="156">
          <cell r="D156" t="str">
            <v>1.7.10</v>
          </cell>
          <cell r="E156">
            <v>4.7696532600553287E-2</v>
          </cell>
          <cell r="F156">
            <v>3.917581975334198E-2</v>
          </cell>
          <cell r="G156">
            <v>4.3762985451701063E-2</v>
          </cell>
          <cell r="H156">
            <v>4.1362101379663958E-2</v>
          </cell>
          <cell r="I156">
            <v>4.0970086400183722E-2</v>
          </cell>
          <cell r="J156">
            <v>4.7537472309294143E-2</v>
          </cell>
          <cell r="K156">
            <v>4.0247012547305554E-2</v>
          </cell>
          <cell r="L156">
            <v>4.6005644707190492E-2</v>
          </cell>
          <cell r="M156">
            <v>4.6580103608371885E-2</v>
          </cell>
          <cell r="N156">
            <v>4.4238278728968392E-2</v>
          </cell>
        </row>
        <row r="157">
          <cell r="D157" t="str">
            <v>1.7.11</v>
          </cell>
          <cell r="E157">
            <v>4.8245338937156781E-2</v>
          </cell>
          <cell r="F157">
            <v>4.0272174974498975E-2</v>
          </cell>
          <cell r="G157">
            <v>4.4510951095744121E-2</v>
          </cell>
          <cell r="H157">
            <v>4.1396440730241624E-2</v>
          </cell>
          <cell r="I157">
            <v>4.435771994779044E-2</v>
          </cell>
          <cell r="J157">
            <v>4.8786505484306866E-2</v>
          </cell>
          <cell r="K157">
            <v>4.2259276280211831E-2</v>
          </cell>
          <cell r="L157">
            <v>4.6692167108870301E-2</v>
          </cell>
          <cell r="M157">
            <v>4.4073994480902608E-2</v>
          </cell>
          <cell r="N157">
            <v>4.2510597693859987E-2</v>
          </cell>
        </row>
        <row r="158">
          <cell r="D158" t="str">
            <v>1.7.12</v>
          </cell>
          <cell r="E158">
            <v>4.7072253988734727E-2</v>
          </cell>
          <cell r="F158">
            <v>4.120175414474999E-2</v>
          </cell>
          <cell r="G158">
            <v>4.4782898084189018E-2</v>
          </cell>
          <cell r="H158">
            <v>4.1160544321925528E-2</v>
          </cell>
          <cell r="I158">
            <v>4.7857948788443724E-2</v>
          </cell>
          <cell r="J158">
            <v>4.7484949288561493E-2</v>
          </cell>
          <cell r="K158">
            <v>4.2501139589039227E-2</v>
          </cell>
          <cell r="L158">
            <v>4.6788941796544851E-2</v>
          </cell>
          <cell r="M158">
            <v>4.6225193297501216E-2</v>
          </cell>
          <cell r="N158">
            <v>5.6273352553602198E-2</v>
          </cell>
        </row>
        <row r="159">
          <cell r="D159" t="str">
            <v>1.7.13</v>
          </cell>
          <cell r="E159">
            <v>4.5093443693191286E-2</v>
          </cell>
          <cell r="F159">
            <v>4.1783722161750428E-2</v>
          </cell>
          <cell r="G159">
            <v>4.600465386743835E-2</v>
          </cell>
          <cell r="H159">
            <v>4.2422770839840723E-2</v>
          </cell>
          <cell r="I159">
            <v>4.7753519747420314E-2</v>
          </cell>
          <cell r="J159">
            <v>4.4741513621834081E-2</v>
          </cell>
          <cell r="K159">
            <v>4.268703015000358E-2</v>
          </cell>
          <cell r="L159">
            <v>4.8408131268083909E-2</v>
          </cell>
          <cell r="M159">
            <v>4.6162545315373733E-2</v>
          </cell>
          <cell r="N159">
            <v>7.0162505278754783E-2</v>
          </cell>
        </row>
        <row r="160">
          <cell r="D160" t="str">
            <v>1.7.14</v>
          </cell>
          <cell r="E160">
            <v>4.3829349050699913E-2</v>
          </cell>
          <cell r="F160">
            <v>3.9599951682890586E-2</v>
          </cell>
          <cell r="G160">
            <v>4.5130999898893333E-2</v>
          </cell>
          <cell r="H160">
            <v>4.1652139235458331E-2</v>
          </cell>
          <cell r="I160">
            <v>4.6705393673357104E-2</v>
          </cell>
          <cell r="J160">
            <v>4.3891601182794303E-2</v>
          </cell>
          <cell r="K160">
            <v>4.0060443785685546E-2</v>
          </cell>
          <cell r="L160">
            <v>4.7259564672130869E-2</v>
          </cell>
          <cell r="M160">
            <v>4.5830795773653225E-2</v>
          </cell>
          <cell r="N160">
            <v>5.7865137617806942E-2</v>
          </cell>
        </row>
        <row r="161">
          <cell r="D161" t="str">
            <v>1.7.15</v>
          </cell>
          <cell r="E161">
            <v>4.2603071952346652E-2</v>
          </cell>
          <cell r="F161">
            <v>4.0658658741118597E-2</v>
          </cell>
          <cell r="G161">
            <v>4.3831110064656877E-2</v>
          </cell>
          <cell r="H161">
            <v>4.1146399966996511E-2</v>
          </cell>
          <cell r="I161">
            <v>4.2277800303710346E-2</v>
          </cell>
          <cell r="J161">
            <v>4.4130735016048903E-2</v>
          </cell>
          <cell r="K161">
            <v>3.9470324440172913E-2</v>
          </cell>
          <cell r="L161">
            <v>4.6384897301545679E-2</v>
          </cell>
          <cell r="M161">
            <v>4.5467057792573672E-2</v>
          </cell>
          <cell r="N161">
            <v>5.6291374599922742E-2</v>
          </cell>
        </row>
        <row r="162">
          <cell r="D162" t="str">
            <v>1.7.16</v>
          </cell>
          <cell r="E162">
            <v>4.3953909463856133E-2</v>
          </cell>
          <cell r="F162">
            <v>4.0809487431473557E-2</v>
          </cell>
          <cell r="G162">
            <v>4.3656756985590572E-2</v>
          </cell>
          <cell r="H162">
            <v>4.0583376061072186E-2</v>
          </cell>
          <cell r="I162">
            <v>3.9510059523316078E-2</v>
          </cell>
          <cell r="J162">
            <v>4.375361828865635E-2</v>
          </cell>
          <cell r="K162">
            <v>3.8859625943514872E-2</v>
          </cell>
          <cell r="L162">
            <v>4.5538244941471503E-2</v>
          </cell>
          <cell r="M162">
            <v>4.303128526322024E-2</v>
          </cell>
          <cell r="N162">
            <v>4.4116021063388411E-2</v>
          </cell>
        </row>
        <row r="163">
          <cell r="D163" t="str">
            <v>1.7.17</v>
          </cell>
          <cell r="E163">
            <v>4.6544515100821596E-2</v>
          </cell>
          <cell r="F163">
            <v>4.7107337626954855E-2</v>
          </cell>
          <cell r="G163">
            <v>4.4398528109493483E-2</v>
          </cell>
          <cell r="H163">
            <v>4.0919697389384273E-2</v>
          </cell>
          <cell r="I163">
            <v>3.6977655278498278E-2</v>
          </cell>
          <cell r="J163">
            <v>4.5859585046004944E-2</v>
          </cell>
          <cell r="K163">
            <v>4.2947967852271618E-2</v>
          </cell>
          <cell r="L163">
            <v>4.8575879486164014E-2</v>
          </cell>
          <cell r="M163">
            <v>3.8550151038589636E-2</v>
          </cell>
          <cell r="N163">
            <v>4.5091403435196867E-2</v>
          </cell>
        </row>
        <row r="164">
          <cell r="D164" t="str">
            <v>1.7.18</v>
          </cell>
          <cell r="E164">
            <v>4.889315526480062E-2</v>
          </cell>
          <cell r="F164">
            <v>4.8770200334254311E-2</v>
          </cell>
          <cell r="G164">
            <v>4.542599503483525E-2</v>
          </cell>
          <cell r="H164">
            <v>4.1860611311162067E-2</v>
          </cell>
          <cell r="I164">
            <v>3.9162127694693044E-2</v>
          </cell>
          <cell r="J164">
            <v>5.2075155889160993E-2</v>
          </cell>
          <cell r="K164">
            <v>4.4586543023905141E-2</v>
          </cell>
          <cell r="L164">
            <v>4.8316614481859137E-2</v>
          </cell>
          <cell r="M164">
            <v>3.8685508648459009E-2</v>
          </cell>
          <cell r="N164">
            <v>3.853137857451458E-2</v>
          </cell>
        </row>
        <row r="165">
          <cell r="D165" t="str">
            <v>1.7.19</v>
          </cell>
          <cell r="E165">
            <v>4.9156233100425321E-2</v>
          </cell>
          <cell r="F165">
            <v>4.6900494017069611E-2</v>
          </cell>
          <cell r="G165">
            <v>4.4441625350224563E-2</v>
          </cell>
          <cell r="H165">
            <v>4.1503623508703701E-2</v>
          </cell>
          <cell r="I165">
            <v>4.0176970105207321E-2</v>
          </cell>
          <cell r="J165">
            <v>5.1294829674892566E-2</v>
          </cell>
          <cell r="K165">
            <v>4.3162385228314983E-2</v>
          </cell>
          <cell r="L165">
            <v>4.5921274109004248E-2</v>
          </cell>
          <cell r="M165">
            <v>3.8877818969353363E-2</v>
          </cell>
          <cell r="N165">
            <v>3.7904990694292026E-2</v>
          </cell>
        </row>
        <row r="166">
          <cell r="D166" t="str">
            <v>1.7.20</v>
          </cell>
          <cell r="E166">
            <v>4.7617694586366902E-2</v>
          </cell>
          <cell r="F166">
            <v>4.6242019976186058E-2</v>
          </cell>
          <cell r="G166">
            <v>4.3882698330555657E-2</v>
          </cell>
          <cell r="H166">
            <v>4.0314790476920152E-2</v>
          </cell>
          <cell r="I166">
            <v>4.0232772827365572E-2</v>
          </cell>
          <cell r="J166">
            <v>5.0430791957023081E-2</v>
          </cell>
          <cell r="K166">
            <v>4.2329915117253689E-2</v>
          </cell>
          <cell r="L166">
            <v>4.5512883299184376E-2</v>
          </cell>
          <cell r="M166">
            <v>3.9017163268994487E-2</v>
          </cell>
          <cell r="N166">
            <v>3.64171977081802E-2</v>
          </cell>
        </row>
        <row r="167">
          <cell r="D167" t="str">
            <v>1.7.21</v>
          </cell>
          <cell r="E167">
            <v>4.6459711952928737E-2</v>
          </cell>
          <cell r="F167">
            <v>4.3536707371923368E-2</v>
          </cell>
          <cell r="G167">
            <v>4.257507290043689E-2</v>
          </cell>
          <cell r="H167">
            <v>3.8981763604610281E-2</v>
          </cell>
          <cell r="I167">
            <v>3.8495217112801815E-2</v>
          </cell>
          <cell r="J167">
            <v>4.8721743874944635E-2</v>
          </cell>
          <cell r="K167">
            <v>4.1671191536666201E-2</v>
          </cell>
          <cell r="L167">
            <v>4.2156095764324129E-2</v>
          </cell>
          <cell r="M167">
            <v>3.7945787853429537E-2</v>
          </cell>
          <cell r="N167">
            <v>3.5918181858034005E-2</v>
          </cell>
        </row>
        <row r="168">
          <cell r="D168" t="str">
            <v>1.7.22</v>
          </cell>
          <cell r="E168">
            <v>4.3538115783980702E-2</v>
          </cell>
          <cell r="F168">
            <v>4.2995500277404411E-2</v>
          </cell>
          <cell r="G168">
            <v>4.1422174496550175E-2</v>
          </cell>
          <cell r="H168">
            <v>3.8470602333425676E-2</v>
          </cell>
          <cell r="I168">
            <v>3.8020955840002348E-2</v>
          </cell>
          <cell r="J168">
            <v>4.4192625093992174E-2</v>
          </cell>
          <cell r="K168">
            <v>4.2031358472366588E-2</v>
          </cell>
          <cell r="L168">
            <v>3.8384080519926048E-2</v>
          </cell>
          <cell r="M168">
            <v>3.7766766498441011E-2</v>
          </cell>
          <cell r="N168">
            <v>4.7394085164397588E-2</v>
          </cell>
        </row>
        <row r="169">
          <cell r="D169" t="str">
            <v>1.7.23</v>
          </cell>
          <cell r="E169">
            <v>4.1494376762493485E-2</v>
          </cell>
          <cell r="F169">
            <v>4.1154384140375005E-2</v>
          </cell>
          <cell r="G169">
            <v>3.8448547983327121E-2</v>
          </cell>
          <cell r="H169">
            <v>3.7711443372485706E-2</v>
          </cell>
          <cell r="I169">
            <v>3.740786828280919E-2</v>
          </cell>
          <cell r="J169">
            <v>4.0214735221980304E-2</v>
          </cell>
          <cell r="K169">
            <v>4.123407002031805E-2</v>
          </cell>
          <cell r="L169">
            <v>3.3312256690813898E-2</v>
          </cell>
          <cell r="M169">
            <v>3.7634351445307926E-2</v>
          </cell>
          <cell r="N169">
            <v>3.4212419527910057E-2</v>
          </cell>
        </row>
        <row r="170">
          <cell r="D170" t="str">
            <v>1.7.24</v>
          </cell>
          <cell r="E170">
            <v>3.7603108108074726E-2</v>
          </cell>
          <cell r="F170">
            <v>4.0979981090944625E-2</v>
          </cell>
          <cell r="G170">
            <v>3.6907457132560849E-2</v>
          </cell>
          <cell r="H170">
            <v>3.6924702919434151E-2</v>
          </cell>
          <cell r="I170">
            <v>3.745624713949184E-2</v>
          </cell>
          <cell r="J170">
            <v>3.609950979528332E-2</v>
          </cell>
          <cell r="K170">
            <v>4.1382977451778026E-2</v>
          </cell>
          <cell r="L170">
            <v>3.2548884280637617E-2</v>
          </cell>
          <cell r="M170">
            <v>3.7456279302169819E-2</v>
          </cell>
          <cell r="N170">
            <v>3.5340502211110243E-2</v>
          </cell>
        </row>
        <row r="171">
          <cell r="D171" t="str">
            <v>2.1.1</v>
          </cell>
          <cell r="E171">
            <v>3.3666790198623557E-2</v>
          </cell>
          <cell r="F171">
            <v>4.169178283045611E-2</v>
          </cell>
          <cell r="G171">
            <v>3.7576849100741105E-2</v>
          </cell>
          <cell r="H171">
            <v>4.120702221337131E-2</v>
          </cell>
          <cell r="I171">
            <v>3.7811749620090054E-2</v>
          </cell>
          <cell r="J171">
            <v>3.2645482933429476E-2</v>
          </cell>
          <cell r="K171">
            <v>4.1251794869626761E-2</v>
          </cell>
          <cell r="L171">
            <v>3.570384515145493E-2</v>
          </cell>
          <cell r="M171">
            <v>4.1597634487658922E-2</v>
          </cell>
          <cell r="N171">
            <v>2.3352905886034919E-2</v>
          </cell>
        </row>
        <row r="172">
          <cell r="D172" t="str">
            <v>2.1.2</v>
          </cell>
          <cell r="E172">
            <v>3.2482240996298005E-2</v>
          </cell>
          <cell r="F172">
            <v>4.163945728497187E-2</v>
          </cell>
          <cell r="G172">
            <v>3.8355138230151173E-2</v>
          </cell>
          <cell r="H172">
            <v>4.0606833671923165E-2</v>
          </cell>
          <cell r="I172">
            <v>3.4957724424278476E-2</v>
          </cell>
          <cell r="J172">
            <v>3.0863582981916545E-2</v>
          </cell>
          <cell r="K172">
            <v>4.104121382554976E-2</v>
          </cell>
          <cell r="L172">
            <v>3.5288954309945268E-2</v>
          </cell>
          <cell r="M172">
            <v>4.2472164432934736E-2</v>
          </cell>
          <cell r="N172">
            <v>2.8310972781734917E-2</v>
          </cell>
        </row>
        <row r="173">
          <cell r="D173" t="str">
            <v>2.1.3</v>
          </cell>
          <cell r="E173">
            <v>3.1229619706763412E-2</v>
          </cell>
          <cell r="F173">
            <v>4.2685144633513826E-2</v>
          </cell>
          <cell r="G173">
            <v>3.8284611665862708E-2</v>
          </cell>
          <cell r="H173">
            <v>4.1240262738464518E-2</v>
          </cell>
          <cell r="I173">
            <v>3.5199078968864331E-2</v>
          </cell>
          <cell r="J173">
            <v>3.1635073837306828E-2</v>
          </cell>
          <cell r="K173">
            <v>4.2361643955436998E-2</v>
          </cell>
          <cell r="L173">
            <v>3.6003332116361655E-2</v>
          </cell>
          <cell r="M173">
            <v>4.2676405790498563E-2</v>
          </cell>
          <cell r="N173">
            <v>2.8660853578161252E-2</v>
          </cell>
        </row>
        <row r="174">
          <cell r="D174" t="str">
            <v>2.1.4</v>
          </cell>
          <cell r="E174">
            <v>3.1538694196929638E-2</v>
          </cell>
          <cell r="F174">
            <v>4.1890437543328884E-2</v>
          </cell>
          <cell r="G174">
            <v>3.8843860972779143E-2</v>
          </cell>
          <cell r="H174">
            <v>4.1298638157252383E-2</v>
          </cell>
          <cell r="I174">
            <v>3.6875460438506986E-2</v>
          </cell>
          <cell r="J174">
            <v>3.1278704063734661E-2</v>
          </cell>
          <cell r="K174">
            <v>4.3022860342348132E-2</v>
          </cell>
          <cell r="L174">
            <v>3.6289639443811694E-2</v>
          </cell>
          <cell r="M174">
            <v>4.3498595046850039E-2</v>
          </cell>
          <cell r="N174">
            <v>3.5551699303354195E-2</v>
          </cell>
        </row>
        <row r="175">
          <cell r="D175" t="str">
            <v>2.1.5</v>
          </cell>
          <cell r="E175">
            <v>3.2419893283122475E-2</v>
          </cell>
          <cell r="F175">
            <v>4.2479121989700198E-2</v>
          </cell>
          <cell r="G175">
            <v>3.9618144303631128E-2</v>
          </cell>
          <cell r="H175">
            <v>4.1569470354991714E-2</v>
          </cell>
          <cell r="I175">
            <v>3.8279354785015665E-2</v>
          </cell>
          <cell r="J175">
            <v>3.1001130823480775E-2</v>
          </cell>
          <cell r="K175">
            <v>4.4083917739559546E-2</v>
          </cell>
          <cell r="L175">
            <v>3.689287991419106E-2</v>
          </cell>
          <cell r="M175">
            <v>4.2905025003177832E-2</v>
          </cell>
          <cell r="N175">
            <v>4.1485582351083856E-2</v>
          </cell>
        </row>
        <row r="176">
          <cell r="D176" t="str">
            <v>2.1.6</v>
          </cell>
          <cell r="E176">
            <v>3.4583578938131271E-2</v>
          </cell>
          <cell r="F176">
            <v>4.38952794945923E-2</v>
          </cell>
          <cell r="G176">
            <v>4.1140860926838843E-2</v>
          </cell>
          <cell r="H176">
            <v>4.0489487925620946E-2</v>
          </cell>
          <cell r="I176">
            <v>4.0057764804157577E-2</v>
          </cell>
          <cell r="J176">
            <v>3.2638995309616559E-2</v>
          </cell>
          <cell r="K176">
            <v>4.426209236359703E-2</v>
          </cell>
          <cell r="L176">
            <v>3.7244480858398939E-2</v>
          </cell>
          <cell r="M176">
            <v>4.3423105638362311E-2</v>
          </cell>
          <cell r="N176">
            <v>4.0795743639581904E-2</v>
          </cell>
        </row>
        <row r="177">
          <cell r="D177" t="str">
            <v>2.1.7</v>
          </cell>
          <cell r="E177">
            <v>3.7074064831679639E-2</v>
          </cell>
          <cell r="F177">
            <v>4.4469257491979851E-2</v>
          </cell>
          <cell r="G177">
            <v>4.2049855510156664E-2</v>
          </cell>
          <cell r="H177">
            <v>4.0589878773217895E-2</v>
          </cell>
          <cell r="I177">
            <v>3.6506339024533076E-2</v>
          </cell>
          <cell r="J177">
            <v>3.7106081890373843E-2</v>
          </cell>
          <cell r="K177">
            <v>4.5625306250278018E-2</v>
          </cell>
          <cell r="L177">
            <v>4.0396625211323312E-2</v>
          </cell>
          <cell r="M177">
            <v>4.3361853716685696E-2</v>
          </cell>
          <cell r="N177">
            <v>5.423469876811398E-2</v>
          </cell>
        </row>
        <row r="178">
          <cell r="D178" t="str">
            <v>2.1.8</v>
          </cell>
          <cell r="E178">
            <v>4.1257406615980735E-2</v>
          </cell>
          <cell r="F178">
            <v>3.9502992615303711E-2</v>
          </cell>
          <cell r="G178">
            <v>4.3805919473461283E-2</v>
          </cell>
          <cell r="H178">
            <v>3.9187307086902261E-2</v>
          </cell>
          <cell r="I178">
            <v>4.1665408006312812E-2</v>
          </cell>
          <cell r="J178">
            <v>4.1338209213434209E-2</v>
          </cell>
          <cell r="K178">
            <v>4.2175377840752946E-2</v>
          </cell>
          <cell r="L178">
            <v>4.1094351418122073E-2</v>
          </cell>
          <cell r="M178">
            <v>4.2819804938236457E-2</v>
          </cell>
          <cell r="N178">
            <v>6.4614826491473584E-2</v>
          </cell>
        </row>
        <row r="179">
          <cell r="D179" t="str">
            <v>2.1.9</v>
          </cell>
          <cell r="E179">
            <v>4.4812459249188752E-2</v>
          </cell>
          <cell r="F179">
            <v>3.7631714633710893E-2</v>
          </cell>
          <cell r="G179">
            <v>4.4300241142945763E-2</v>
          </cell>
          <cell r="H179">
            <v>3.8384998305625584E-2</v>
          </cell>
          <cell r="I179">
            <v>4.4568906260114227E-2</v>
          </cell>
          <cell r="J179">
            <v>4.4501819786142073E-2</v>
          </cell>
          <cell r="K179">
            <v>3.9189638020895014E-2</v>
          </cell>
          <cell r="L179">
            <v>4.3200105105449541E-2</v>
          </cell>
          <cell r="M179">
            <v>4.2159144579015449E-2</v>
          </cell>
          <cell r="N179">
            <v>5.5379402360732868E-2</v>
          </cell>
        </row>
        <row r="180">
          <cell r="D180" t="str">
            <v>2.1.10</v>
          </cell>
          <cell r="E180">
            <v>4.618801381714787E-2</v>
          </cell>
          <cell r="F180">
            <v>3.8111850780133003E-2</v>
          </cell>
          <cell r="G180">
            <v>4.5502256444115874E-2</v>
          </cell>
          <cell r="H180">
            <v>4.0689600348497536E-2</v>
          </cell>
          <cell r="I180">
            <v>4.7667368434031292E-2</v>
          </cell>
          <cell r="J180">
            <v>4.8150648428038782E-2</v>
          </cell>
          <cell r="K180">
            <v>4.1669639446615676E-2</v>
          </cell>
          <cell r="L180">
            <v>4.4851601773333166E-2</v>
          </cell>
          <cell r="M180">
            <v>4.3753435817972815E-2</v>
          </cell>
          <cell r="N180">
            <v>4.8726705787957167E-2</v>
          </cell>
        </row>
        <row r="181">
          <cell r="D181" t="str">
            <v>2.1.11</v>
          </cell>
          <cell r="E181">
            <v>4.6509584959917298E-2</v>
          </cell>
          <cell r="F181">
            <v>3.8198751187178102E-2</v>
          </cell>
          <cell r="G181">
            <v>4.5209419548759566E-2</v>
          </cell>
          <cell r="H181">
            <v>3.9115248767404888E-2</v>
          </cell>
          <cell r="I181">
            <v>5.2304119055912257E-2</v>
          </cell>
          <cell r="J181">
            <v>4.6799935366920051E-2</v>
          </cell>
          <cell r="K181">
            <v>4.1707790825014253E-2</v>
          </cell>
          <cell r="L181">
            <v>4.5846603944259559E-2</v>
          </cell>
          <cell r="M181">
            <v>4.1745233181866279E-2</v>
          </cell>
          <cell r="N181">
            <v>4.4747431908692036E-2</v>
          </cell>
        </row>
        <row r="182">
          <cell r="D182" t="str">
            <v>2.1.12</v>
          </cell>
          <cell r="E182">
            <v>4.7608907200027202E-2</v>
          </cell>
          <cell r="F182">
            <v>3.8585692566390058E-2</v>
          </cell>
          <cell r="G182">
            <v>4.451445562492011E-2</v>
          </cell>
          <cell r="H182">
            <v>3.9399912593035366E-2</v>
          </cell>
          <cell r="I182">
            <v>5.0432773666153945E-2</v>
          </cell>
          <cell r="J182">
            <v>4.5529117137639123E-2</v>
          </cell>
          <cell r="K182">
            <v>4.2507573989247906E-2</v>
          </cell>
          <cell r="L182">
            <v>4.5446723725226769E-2</v>
          </cell>
          <cell r="M182">
            <v>4.0725153101636512E-2</v>
          </cell>
          <cell r="N182">
            <v>4.0880683503944047E-2</v>
          </cell>
        </row>
        <row r="183">
          <cell r="D183" t="str">
            <v>2.1.13</v>
          </cell>
          <cell r="E183">
            <v>4.6118554950801388E-2</v>
          </cell>
          <cell r="F183">
            <v>3.9887742733617094E-2</v>
          </cell>
          <cell r="G183">
            <v>4.4758901248211413E-2</v>
          </cell>
          <cell r="H183">
            <v>4.0928976747323154E-2</v>
          </cell>
          <cell r="I183">
            <v>4.4612368572740792E-2</v>
          </cell>
          <cell r="J183">
            <v>4.6355017190849383E-2</v>
          </cell>
          <cell r="K183">
            <v>4.081908217857478E-2</v>
          </cell>
          <cell r="L183">
            <v>4.6089295826653116E-2</v>
          </cell>
          <cell r="M183">
            <v>4.0792038561259972E-2</v>
          </cell>
          <cell r="N183">
            <v>3.8840936013490368E-2</v>
          </cell>
        </row>
        <row r="184">
          <cell r="D184" t="str">
            <v>2.1.14</v>
          </cell>
          <cell r="E184">
            <v>4.673142009408196E-2</v>
          </cell>
          <cell r="F184">
            <v>3.73959408436031E-2</v>
          </cell>
          <cell r="G184">
            <v>4.2420556551099026E-2</v>
          </cell>
          <cell r="H184">
            <v>4.0501163009378512E-2</v>
          </cell>
          <cell r="I184">
            <v>4.5151177951969518E-2</v>
          </cell>
          <cell r="J184">
            <v>4.7299160573506555E-2</v>
          </cell>
          <cell r="K184">
            <v>3.847087090676015E-2</v>
          </cell>
          <cell r="L184">
            <v>4.5426133780471389E-2</v>
          </cell>
          <cell r="M184">
            <v>4.0586158356293423E-2</v>
          </cell>
          <cell r="N184">
            <v>3.1586912830861118E-2</v>
          </cell>
        </row>
        <row r="185">
          <cell r="D185" t="str">
            <v>2.1.15</v>
          </cell>
          <cell r="E185">
            <v>4.4189493036063072E-2</v>
          </cell>
          <cell r="F185">
            <v>3.7874753409616671E-2</v>
          </cell>
          <cell r="G185">
            <v>4.2467055983309639E-2</v>
          </cell>
          <cell r="H185">
            <v>4.1521059657372732E-2</v>
          </cell>
          <cell r="I185">
            <v>5.1229428609298466E-2</v>
          </cell>
          <cell r="J185">
            <v>4.7276745066978147E-2</v>
          </cell>
          <cell r="K185">
            <v>3.869108082470657E-2</v>
          </cell>
          <cell r="L185">
            <v>4.5601010123343444E-2</v>
          </cell>
          <cell r="M185">
            <v>4.0305198454689821E-2</v>
          </cell>
          <cell r="N185">
            <v>3.7390607675269347E-2</v>
          </cell>
        </row>
        <row r="186">
          <cell r="D186" t="str">
            <v>2.1.16</v>
          </cell>
          <cell r="E186">
            <v>4.3653088429736447E-2</v>
          </cell>
          <cell r="F186">
            <v>3.8260885934134521E-2</v>
          </cell>
          <cell r="G186">
            <v>4.1755073160051309E-2</v>
          </cell>
          <cell r="H186">
            <v>4.13479412179611E-2</v>
          </cell>
          <cell r="I186">
            <v>5.0650855837666708E-2</v>
          </cell>
          <cell r="J186">
            <v>4.6942259529952853E-2</v>
          </cell>
          <cell r="K186">
            <v>3.7361163422036221E-2</v>
          </cell>
          <cell r="L186">
            <v>4.4910521489407502E-2</v>
          </cell>
          <cell r="M186">
            <v>4.0720646271279033E-2</v>
          </cell>
          <cell r="N186">
            <v>3.8136212979962343E-2</v>
          </cell>
        </row>
        <row r="187">
          <cell r="D187" t="str">
            <v>2.1.17</v>
          </cell>
          <cell r="E187">
            <v>4.4850290688327334E-2</v>
          </cell>
          <cell r="F187">
            <v>3.8736463081371665E-2</v>
          </cell>
          <cell r="G187">
            <v>4.0405509668779885E-2</v>
          </cell>
          <cell r="H187">
            <v>4.0209434642620855E-2</v>
          </cell>
          <cell r="I187">
            <v>4.6488029369426573E-2</v>
          </cell>
          <cell r="J187">
            <v>4.8243651324997798E-2</v>
          </cell>
          <cell r="K187">
            <v>3.6113839910140756E-2</v>
          </cell>
          <cell r="L187">
            <v>4.6791564949115204E-2</v>
          </cell>
          <cell r="M187">
            <v>3.9273441586715668E-2</v>
          </cell>
          <cell r="N187">
            <v>4.2685457164012737E-2</v>
          </cell>
        </row>
        <row r="188">
          <cell r="D188" t="str">
            <v>2.1.18</v>
          </cell>
          <cell r="E188">
            <v>4.7993271806409193E-2</v>
          </cell>
          <cell r="F188">
            <v>4.5525665841830966E-2</v>
          </cell>
          <cell r="G188">
            <v>4.206895773119658E-2</v>
          </cell>
          <cell r="H188">
            <v>4.1683990284843049E-2</v>
          </cell>
          <cell r="I188">
            <v>4.1776067369666998E-2</v>
          </cell>
          <cell r="J188">
            <v>5.0818548349422572E-2</v>
          </cell>
          <cell r="K188">
            <v>4.138318044900046E-2</v>
          </cell>
          <cell r="L188">
            <v>4.822028601506078E-2</v>
          </cell>
          <cell r="M188">
            <v>4.0130866062225601E-2</v>
          </cell>
          <cell r="N188">
            <v>3.9526408657197996E-2</v>
          </cell>
        </row>
        <row r="189">
          <cell r="D189" t="str">
            <v>2.1.19</v>
          </cell>
          <cell r="E189">
            <v>4.8990939486325685E-2</v>
          </cell>
          <cell r="F189">
            <v>4.8084499726312992E-2</v>
          </cell>
          <cell r="G189">
            <v>4.311331460498681E-2</v>
          </cell>
          <cell r="H189">
            <v>4.3133187942598149E-2</v>
          </cell>
          <cell r="I189">
            <v>3.9026690791846341E-2</v>
          </cell>
          <cell r="J189">
            <v>4.9685993132834866E-2</v>
          </cell>
          <cell r="K189">
            <v>4.3356978219871653E-2</v>
          </cell>
          <cell r="L189">
            <v>4.5764261438681619E-2</v>
          </cell>
          <cell r="M189">
            <v>4.1531978163587495E-2</v>
          </cell>
          <cell r="N189">
            <v>4.1199406452929133E-2</v>
          </cell>
        </row>
        <row r="190">
          <cell r="D190" t="str">
            <v>2.1.20</v>
          </cell>
          <cell r="E190">
            <v>4.9303261959208561E-2</v>
          </cell>
          <cell r="F190">
            <v>4.7495329967125209E-2</v>
          </cell>
          <cell r="G190">
            <v>4.1746571369612545E-2</v>
          </cell>
          <cell r="H190">
            <v>4.3184498820258821E-2</v>
          </cell>
          <cell r="I190">
            <v>3.6234930753130973E-2</v>
          </cell>
          <cell r="J190">
            <v>4.8658195161547527E-2</v>
          </cell>
          <cell r="K190">
            <v>4.2825023396039483E-2</v>
          </cell>
          <cell r="L190">
            <v>4.3352076862125576E-2</v>
          </cell>
          <cell r="M190">
            <v>4.1046674476457393E-2</v>
          </cell>
          <cell r="N190">
            <v>5.1725202074517279E-2</v>
          </cell>
        </row>
        <row r="191">
          <cell r="D191" t="str">
            <v>2.1.21</v>
          </cell>
          <cell r="E191">
            <v>4.8988405746999385E-2</v>
          </cell>
          <cell r="F191">
            <v>4.5696363595185585E-2</v>
          </cell>
          <cell r="G191">
            <v>4.1605326759268965E-2</v>
          </cell>
          <cell r="H191">
            <v>4.503302896067736E-2</v>
          </cell>
          <cell r="I191">
            <v>3.7904684990706455E-2</v>
          </cell>
          <cell r="J191">
            <v>4.6600816399515597E-2</v>
          </cell>
          <cell r="K191">
            <v>4.3380888574732268E-2</v>
          </cell>
          <cell r="L191">
            <v>4.2481840774226141E-2</v>
          </cell>
          <cell r="M191">
            <v>4.1529519892483421E-2</v>
          </cell>
          <cell r="N191">
            <v>5.4412318344291839E-2</v>
          </cell>
        </row>
        <row r="192">
          <cell r="D192" t="str">
            <v>2.1.22</v>
          </cell>
          <cell r="E192">
            <v>4.4796894478080336E-2</v>
          </cell>
          <cell r="F192">
            <v>4.4208350380558779E-2</v>
          </cell>
          <cell r="G192">
            <v>4.1231485417353719E-2</v>
          </cell>
          <cell r="H192">
            <v>4.6954807238046264E-2</v>
          </cell>
          <cell r="I192">
            <v>3.6513428621628194E-2</v>
          </cell>
          <cell r="J192">
            <v>4.3050706915244548E-2</v>
          </cell>
          <cell r="K192">
            <v>4.3448351377998046E-2</v>
          </cell>
          <cell r="L192">
            <v>3.9602806837851556E-2</v>
          </cell>
          <cell r="M192">
            <v>4.1440305136997917E-2</v>
          </cell>
          <cell r="N192">
            <v>5.6685452004114435E-2</v>
          </cell>
        </row>
        <row r="193">
          <cell r="D193" t="str">
            <v>2.1.23</v>
          </cell>
          <cell r="E193">
            <v>3.9678957397339419E-2</v>
          </cell>
          <cell r="F193">
            <v>4.3314654182264087E-2</v>
          </cell>
          <cell r="G193">
            <v>4.087522210161592E-2</v>
          </cell>
          <cell r="H193">
            <v>4.7066278260674291E-2</v>
          </cell>
          <cell r="I193">
            <v>3.777707224299439E-2</v>
          </cell>
          <cell r="J193">
            <v>3.8185872802738233E-2</v>
          </cell>
          <cell r="K193">
            <v>4.3096594050865009E-2</v>
          </cell>
          <cell r="L193">
            <v>3.7079467651814906E-2</v>
          </cell>
          <cell r="M193">
            <v>4.0509849524104323E-2</v>
          </cell>
          <cell r="N193">
            <v>3.3549857219660251E-2</v>
          </cell>
        </row>
        <row r="194">
          <cell r="D194" t="str">
            <v>2.1.24</v>
          </cell>
          <cell r="E194">
            <v>3.5334167932817309E-2</v>
          </cell>
          <cell r="F194">
            <v>4.2737867253120641E-2</v>
          </cell>
          <cell r="G194">
            <v>3.8350412460150522E-2</v>
          </cell>
          <cell r="H194">
            <v>4.4656972281938261E-2</v>
          </cell>
          <cell r="I194">
            <v>3.6309217400953699E-2</v>
          </cell>
          <cell r="J194">
            <v>3.3394251780378935E-2</v>
          </cell>
          <cell r="K194">
            <v>4.2154097220352467E-2</v>
          </cell>
          <cell r="L194">
            <v>3.6421591279370724E-2</v>
          </cell>
          <cell r="M194">
            <v>4.0995767779010442E-2</v>
          </cell>
          <cell r="N194">
            <v>2.7519722222828627E-2</v>
          </cell>
        </row>
        <row r="195">
          <cell r="D195" t="str">
            <v>2.2.1</v>
          </cell>
          <cell r="E195">
            <v>3.3665980302765047E-2</v>
          </cell>
          <cell r="F195">
            <v>3.4371177997007729E-2</v>
          </cell>
          <cell r="G195">
            <v>3.2529603690019199E-2</v>
          </cell>
          <cell r="H195">
            <v>3.3257683077705352E-2</v>
          </cell>
          <cell r="I195">
            <v>3.4161725586739133E-2</v>
          </cell>
          <cell r="J195">
            <v>3.2244713651396119E-2</v>
          </cell>
          <cell r="K195">
            <v>3.5737305157159067E-2</v>
          </cell>
          <cell r="L195">
            <v>2.7217528411788903E-2</v>
          </cell>
          <cell r="M195">
            <v>3.2467372203684328E-2</v>
          </cell>
          <cell r="N195">
            <v>2.7939637750056142E-2</v>
          </cell>
        </row>
        <row r="196">
          <cell r="D196" t="str">
            <v>2.2.2</v>
          </cell>
          <cell r="E196">
            <v>3.2513033393595729E-2</v>
          </cell>
          <cell r="F196">
            <v>3.4154643775063574E-2</v>
          </cell>
          <cell r="G196">
            <v>3.2638694419565982E-2</v>
          </cell>
          <cell r="H196">
            <v>3.1698367971095383E-2</v>
          </cell>
          <cell r="I196">
            <v>3.9069020125528764E-2</v>
          </cell>
          <cell r="J196">
            <v>3.0786528474222762E-2</v>
          </cell>
          <cell r="K196">
            <v>3.6112971773099307E-2</v>
          </cell>
          <cell r="L196">
            <v>2.6706313714171516E-2</v>
          </cell>
          <cell r="M196">
            <v>3.3058831622036655E-2</v>
          </cell>
          <cell r="N196">
            <v>2.5692894989560591E-2</v>
          </cell>
        </row>
        <row r="197">
          <cell r="D197" t="str">
            <v>2.2.3</v>
          </cell>
          <cell r="E197">
            <v>3.2472338635897303E-2</v>
          </cell>
          <cell r="F197">
            <v>3.3175684577041155E-2</v>
          </cell>
          <cell r="G197">
            <v>3.2492320008752143E-2</v>
          </cell>
          <cell r="H197">
            <v>3.0546752884803085E-2</v>
          </cell>
          <cell r="I197">
            <v>3.8826657069811539E-2</v>
          </cell>
          <cell r="J197">
            <v>3.0995800596191413E-2</v>
          </cell>
          <cell r="K197">
            <v>3.6214182083481289E-2</v>
          </cell>
          <cell r="L197">
            <v>2.5993101339368246E-2</v>
          </cell>
          <cell r="M197">
            <v>3.2387279570104788E-2</v>
          </cell>
          <cell r="N197">
            <v>2.5406229246594646E-2</v>
          </cell>
        </row>
        <row r="198">
          <cell r="D198" t="str">
            <v>2.2.4</v>
          </cell>
          <cell r="E198">
            <v>3.2708283293996943E-2</v>
          </cell>
          <cell r="F198">
            <v>3.4477630239667538E-2</v>
          </cell>
          <cell r="G198">
            <v>3.30820617971639E-2</v>
          </cell>
          <cell r="H198">
            <v>3.1671659299244127E-2</v>
          </cell>
          <cell r="I198">
            <v>4.2047283089444221E-2</v>
          </cell>
          <cell r="J198">
            <v>3.1823743568378991E-2</v>
          </cell>
          <cell r="K198">
            <v>3.6900166925981276E-2</v>
          </cell>
          <cell r="L198">
            <v>2.7007368311916503E-2</v>
          </cell>
          <cell r="M198">
            <v>3.25699162514482E-2</v>
          </cell>
          <cell r="N198">
            <v>2.4107872319078086E-2</v>
          </cell>
        </row>
        <row r="199">
          <cell r="D199" t="str">
            <v>2.2.5</v>
          </cell>
          <cell r="E199">
            <v>3.4294211634396179E-2</v>
          </cell>
          <cell r="F199">
            <v>3.5007091027027842E-2</v>
          </cell>
          <cell r="G199">
            <v>3.5072624192013582E-2</v>
          </cell>
          <cell r="H199">
            <v>3.4618871460981748E-2</v>
          </cell>
          <cell r="I199">
            <v>3.6781061922805294E-2</v>
          </cell>
          <cell r="J199">
            <v>3.1826353648401591E-2</v>
          </cell>
          <cell r="K199">
            <v>3.7678630480706361E-2</v>
          </cell>
          <cell r="L199">
            <v>3.1026616552532398E-2</v>
          </cell>
          <cell r="M199">
            <v>3.539592830069227E-2</v>
          </cell>
          <cell r="N199">
            <v>2.4199844244946325E-2</v>
          </cell>
        </row>
        <row r="200">
          <cell r="D200" t="str">
            <v>2.2.6</v>
          </cell>
          <cell r="E200">
            <v>3.8318473380983667E-2</v>
          </cell>
          <cell r="F200">
            <v>3.7094742459910242E-2</v>
          </cell>
          <cell r="G200">
            <v>3.8474854061990992E-2</v>
          </cell>
          <cell r="H200">
            <v>3.6894158527301789E-2</v>
          </cell>
          <cell r="I200">
            <v>3.542163130082239E-2</v>
          </cell>
          <cell r="J200">
            <v>3.4224336521240732E-2</v>
          </cell>
          <cell r="K200">
            <v>3.9725168097124203E-2</v>
          </cell>
          <cell r="L200">
            <v>3.7966802395488969E-2</v>
          </cell>
          <cell r="M200">
            <v>4.4106599314547176E-2</v>
          </cell>
          <cell r="N200">
            <v>3.0908061518468439E-2</v>
          </cell>
        </row>
        <row r="201">
          <cell r="D201" t="str">
            <v>2.2.7</v>
          </cell>
          <cell r="E201">
            <v>4.288970247895979E-2</v>
          </cell>
          <cell r="F201">
            <v>4.4023416897282133E-2</v>
          </cell>
          <cell r="G201">
            <v>4.2944392484444434E-2</v>
          </cell>
          <cell r="H201">
            <v>4.2955568160502514E-2</v>
          </cell>
          <cell r="I201">
            <v>4.0029714156502513E-2</v>
          </cell>
          <cell r="J201">
            <v>4.1868293642477634E-2</v>
          </cell>
          <cell r="K201">
            <v>4.1691925932763371E-2</v>
          </cell>
          <cell r="L201">
            <v>4.3596047125881089E-2</v>
          </cell>
          <cell r="M201">
            <v>4.715736435046626E-2</v>
          </cell>
          <cell r="N201">
            <v>4.0697696640755274E-2</v>
          </cell>
        </row>
        <row r="202">
          <cell r="D202" t="str">
            <v>2.2.8</v>
          </cell>
          <cell r="E202">
            <v>4.4928956958477435E-2</v>
          </cell>
          <cell r="F202">
            <v>4.3902926467942104E-2</v>
          </cell>
          <cell r="G202">
            <v>4.5091333809377403E-2</v>
          </cell>
          <cell r="H202">
            <v>4.7278389143889994E-2</v>
          </cell>
          <cell r="I202">
            <v>4.0546288238464859E-2</v>
          </cell>
          <cell r="J202">
            <v>4.5262247227312001E-2</v>
          </cell>
          <cell r="K202">
            <v>4.106768596294421E-2</v>
          </cell>
          <cell r="L202">
            <v>4.833430166067991E-2</v>
          </cell>
          <cell r="M202">
            <v>5.2359006711221318E-2</v>
          </cell>
          <cell r="N202">
            <v>5.041662087977717E-2</v>
          </cell>
        </row>
        <row r="203">
          <cell r="D203" t="str">
            <v>2.2.9</v>
          </cell>
          <cell r="E203">
            <v>4.4297891737510649E-2</v>
          </cell>
          <cell r="F203">
            <v>4.7795097857999867E-2</v>
          </cell>
          <cell r="G203">
            <v>4.7252329410408411E-2</v>
          </cell>
          <cell r="H203">
            <v>4.9633633893798358E-2</v>
          </cell>
          <cell r="I203">
            <v>4.1045027456931588E-2</v>
          </cell>
          <cell r="J203">
            <v>4.3428543184142465E-2</v>
          </cell>
          <cell r="K203">
            <v>4.3733647310515315E-2</v>
          </cell>
          <cell r="L203">
            <v>5.2383232595963919E-2</v>
          </cell>
          <cell r="M203">
            <v>5.3248783324427076E-2</v>
          </cell>
          <cell r="N203">
            <v>6.4322537182935749E-2</v>
          </cell>
        </row>
        <row r="204">
          <cell r="D204" t="str">
            <v>2.2.10</v>
          </cell>
          <cell r="E204">
            <v>4.2022227852726156E-2</v>
          </cell>
          <cell r="F204">
            <v>4.8812722164370118E-2</v>
          </cell>
          <cell r="G204">
            <v>4.8349035957654822E-2</v>
          </cell>
          <cell r="H204">
            <v>5.0777898484266039E-2</v>
          </cell>
          <cell r="I204">
            <v>4.4049883476237818E-2</v>
          </cell>
          <cell r="J204">
            <v>4.4740205633772775E-2</v>
          </cell>
          <cell r="K204">
            <v>4.7055725891018023E-2</v>
          </cell>
          <cell r="L204">
            <v>5.5072349753674379E-2</v>
          </cell>
          <cell r="M204">
            <v>5.3387472556728842E-2</v>
          </cell>
          <cell r="N204">
            <v>6.0627176867985653E-2</v>
          </cell>
        </row>
        <row r="205">
          <cell r="D205" t="str">
            <v>2.2.11</v>
          </cell>
          <cell r="E205">
            <v>4.2657510520687295E-2</v>
          </cell>
          <cell r="F205">
            <v>5.0118766304443389E-2</v>
          </cell>
          <cell r="G205">
            <v>4.8809956601250724E-2</v>
          </cell>
          <cell r="H205">
            <v>4.8526458446384618E-2</v>
          </cell>
          <cell r="I205">
            <v>4.7849027880509591E-2</v>
          </cell>
          <cell r="J205">
            <v>4.2713253312851751E-2</v>
          </cell>
          <cell r="K205">
            <v>4.7455768218479556E-2</v>
          </cell>
          <cell r="L205">
            <v>5.4419788890970738E-2</v>
          </cell>
          <cell r="M205">
            <v>5.2454783488752328E-2</v>
          </cell>
          <cell r="N205">
            <v>5.1514789563455857E-2</v>
          </cell>
        </row>
        <row r="206">
          <cell r="D206" t="str">
            <v>2.2.12</v>
          </cell>
          <cell r="E206">
            <v>4.1334522238496506E-2</v>
          </cell>
          <cell r="F206">
            <v>5.0259292399190879E-2</v>
          </cell>
          <cell r="G206">
            <v>4.900278334279163E-2</v>
          </cell>
          <cell r="H206">
            <v>5.0813416528975801E-2</v>
          </cell>
          <cell r="I206">
            <v>4.3119604257118214E-2</v>
          </cell>
          <cell r="J206">
            <v>4.3033131414130919E-2</v>
          </cell>
          <cell r="K206">
            <v>4.7453152203952388E-2</v>
          </cell>
          <cell r="L206">
            <v>5.5313937090973167E-2</v>
          </cell>
          <cell r="M206">
            <v>5.1038911326149308E-2</v>
          </cell>
          <cell r="N206">
            <v>5.2197054031714783E-2</v>
          </cell>
        </row>
        <row r="207">
          <cell r="D207" t="str">
            <v>2.2.13</v>
          </cell>
          <cell r="E207">
            <v>4.2437730516932025E-2</v>
          </cell>
          <cell r="F207">
            <v>4.8778071400501055E-2</v>
          </cell>
          <cell r="G207">
            <v>4.8082620274829603E-2</v>
          </cell>
          <cell r="H207">
            <v>4.8704834219105486E-2</v>
          </cell>
          <cell r="I207">
            <v>5.0810252180192625E-2</v>
          </cell>
          <cell r="J207">
            <v>4.0560413249978097E-2</v>
          </cell>
          <cell r="K207">
            <v>4.6488916968599796E-2</v>
          </cell>
          <cell r="L207">
            <v>5.4438431304095619E-2</v>
          </cell>
          <cell r="M207">
            <v>5.2823161834251876E-2</v>
          </cell>
          <cell r="N207">
            <v>5.3157384270650684E-2</v>
          </cell>
        </row>
        <row r="208">
          <cell r="D208" t="str">
            <v>2.2.14</v>
          </cell>
          <cell r="E208">
            <v>4.1104541835709323E-2</v>
          </cell>
          <cell r="F208">
            <v>4.8413907857501194E-2</v>
          </cell>
          <cell r="G208">
            <v>4.8424076331786518E-2</v>
          </cell>
          <cell r="H208">
            <v>4.9283054520423072E-2</v>
          </cell>
          <cell r="I208">
            <v>4.6486412461473899E-2</v>
          </cell>
          <cell r="J208">
            <v>4.0716844045999082E-2</v>
          </cell>
          <cell r="K208">
            <v>4.6666598061252576E-2</v>
          </cell>
          <cell r="L208">
            <v>5.4228487680331915E-2</v>
          </cell>
          <cell r="M208">
            <v>5.1498846857152322E-2</v>
          </cell>
          <cell r="N208">
            <v>5.4854684357128182E-2</v>
          </cell>
        </row>
        <row r="209">
          <cell r="D209" t="str">
            <v>2.2.15</v>
          </cell>
          <cell r="E209">
            <v>4.0612134199174046E-2</v>
          </cell>
          <cell r="F209">
            <v>4.7859519673587154E-2</v>
          </cell>
          <cell r="G209">
            <v>4.724859067490423E-2</v>
          </cell>
          <cell r="H209">
            <v>4.6348242813473536E-2</v>
          </cell>
          <cell r="I209">
            <v>4.1513511103396815E-2</v>
          </cell>
          <cell r="J209">
            <v>4.120673047722069E-2</v>
          </cell>
          <cell r="K209">
            <v>4.7432310710732693E-2</v>
          </cell>
          <cell r="L209">
            <v>5.2427495593246796E-2</v>
          </cell>
          <cell r="M209">
            <v>5.4222712933352103E-2</v>
          </cell>
          <cell r="N209">
            <v>5.3683893685231465E-2</v>
          </cell>
        </row>
        <row r="210">
          <cell r="D210" t="str">
            <v>2.2.16</v>
          </cell>
          <cell r="E210">
            <v>4.1142218407781657E-2</v>
          </cell>
          <cell r="F210">
            <v>4.6204612171716009E-2</v>
          </cell>
          <cell r="G210">
            <v>4.4938862084682382E-2</v>
          </cell>
          <cell r="H210">
            <v>4.1431490545326549E-2</v>
          </cell>
          <cell r="I210">
            <v>4.1227516328056379E-2</v>
          </cell>
          <cell r="J210">
            <v>4.423379381354535E-2</v>
          </cell>
          <cell r="K210">
            <v>4.5086057522659886E-2</v>
          </cell>
          <cell r="L210">
            <v>4.8362316215922234E-2</v>
          </cell>
          <cell r="M210">
            <v>4.6229213334292966E-2</v>
          </cell>
          <cell r="N210">
            <v>5.1764188759836217E-2</v>
          </cell>
        </row>
        <row r="211">
          <cell r="D211" t="str">
            <v>2.2.17</v>
          </cell>
          <cell r="E211">
            <v>4.3474901962252822E-2</v>
          </cell>
          <cell r="F211">
            <v>4.3415279765736309E-2</v>
          </cell>
          <cell r="G211">
            <v>4.3823202675478019E-2</v>
          </cell>
          <cell r="H211">
            <v>3.9797323824746898E-2</v>
          </cell>
          <cell r="I211">
            <v>4.1225764689677355E-2</v>
          </cell>
          <cell r="J211">
            <v>4.824153074581123E-2</v>
          </cell>
          <cell r="K211">
            <v>4.3534674285055364E-2</v>
          </cell>
          <cell r="L211">
            <v>4.6732034641372815E-2</v>
          </cell>
          <cell r="M211">
            <v>3.5422360462072408E-2</v>
          </cell>
          <cell r="N211">
            <v>4.2345546886571148E-2</v>
          </cell>
        </row>
        <row r="212">
          <cell r="D212" t="str">
            <v>2.2.18</v>
          </cell>
          <cell r="E212">
            <v>4.953872000692057E-2</v>
          </cell>
          <cell r="F212">
            <v>4.2538638275940482E-2</v>
          </cell>
          <cell r="G212">
            <v>4.4463297520394164E-2</v>
          </cell>
          <cell r="H212">
            <v>4.0826393240192264E-2</v>
          </cell>
          <cell r="I212">
            <v>3.9076185918897548E-2</v>
          </cell>
          <cell r="J212">
            <v>5.3118127492971887E-2</v>
          </cell>
          <cell r="K212">
            <v>4.3913979066894308E-2</v>
          </cell>
          <cell r="L212">
            <v>4.4508328383458542E-2</v>
          </cell>
          <cell r="M212">
            <v>3.5366470771443337E-2</v>
          </cell>
          <cell r="N212">
            <v>4.0750968691323101E-2</v>
          </cell>
        </row>
        <row r="213">
          <cell r="D213" t="str">
            <v>2.2.19</v>
          </cell>
          <cell r="E213">
            <v>5.2442222592108748E-2</v>
          </cell>
          <cell r="F213">
            <v>4.1415198733669015E-2</v>
          </cell>
          <cell r="G213">
            <v>4.3937619645205803E-2</v>
          </cell>
          <cell r="H213">
            <v>4.1519191499325522E-2</v>
          </cell>
          <cell r="I213">
            <v>4.3767073497950178E-2</v>
          </cell>
          <cell r="J213">
            <v>5.3895455383936933E-2</v>
          </cell>
          <cell r="K213">
            <v>4.1738147964276405E-2</v>
          </cell>
          <cell r="L213">
            <v>4.2786159067714311E-2</v>
          </cell>
          <cell r="M213">
            <v>3.5043313714088094E-2</v>
          </cell>
          <cell r="N213">
            <v>3.7806433734824632E-2</v>
          </cell>
        </row>
        <row r="214">
          <cell r="D214" t="str">
            <v>2.2.20</v>
          </cell>
          <cell r="E214">
            <v>5.2752983531246099E-2</v>
          </cell>
          <cell r="F214">
            <v>3.9378243423575272E-2</v>
          </cell>
          <cell r="G214">
            <v>4.2443751825873371E-2</v>
          </cell>
          <cell r="H214">
            <v>4.0342494950181308E-2</v>
          </cell>
          <cell r="I214">
            <v>4.7243120241216525E-2</v>
          </cell>
          <cell r="J214">
            <v>5.2134751696536669E-2</v>
          </cell>
          <cell r="K214">
            <v>4.0074570620195718E-2</v>
          </cell>
          <cell r="L214">
            <v>4.0900741298239819E-2</v>
          </cell>
          <cell r="M214">
            <v>3.4404244559273961E-2</v>
          </cell>
          <cell r="N214">
            <v>3.7775139391217509E-2</v>
          </cell>
        </row>
        <row r="215">
          <cell r="D215" t="str">
            <v>2.2.21</v>
          </cell>
          <cell r="E215">
            <v>5.104424441643271E-2</v>
          </cell>
          <cell r="F215">
            <v>3.8191692136220062E-2</v>
          </cell>
          <cell r="G215">
            <v>4.046076409619595E-2</v>
          </cell>
          <cell r="H215">
            <v>4.0676970565528638E-2</v>
          </cell>
          <cell r="I215">
            <v>4.4219155439593552E-2</v>
          </cell>
          <cell r="J215">
            <v>4.992631181137773E-2</v>
          </cell>
          <cell r="K215">
            <v>3.8664919931244907E-2</v>
          </cell>
          <cell r="L215">
            <v>3.785955758446586E-2</v>
          </cell>
          <cell r="M215">
            <v>3.3258028211714606E-2</v>
          </cell>
          <cell r="N215">
            <v>3.3914707385942863E-2</v>
          </cell>
        </row>
        <row r="216">
          <cell r="D216" t="str">
            <v>2.2.22</v>
          </cell>
          <cell r="E216">
            <v>4.5985824068229077E-2</v>
          </cell>
          <cell r="F216">
            <v>3.7564276535979838E-2</v>
          </cell>
          <cell r="G216">
            <v>3.8555499299573505E-2</v>
          </cell>
          <cell r="H216">
            <v>4.2207613127357109E-2</v>
          </cell>
          <cell r="I216">
            <v>4.1136590372199258E-2</v>
          </cell>
          <cell r="J216">
            <v>4.6378291855954622E-2</v>
          </cell>
          <cell r="K216">
            <v>3.8356282190838364E-2</v>
          </cell>
          <cell r="L216">
            <v>3.3741150552180889E-2</v>
          </cell>
          <cell r="M216">
            <v>3.4042633484007274E-2</v>
          </cell>
          <cell r="N216">
            <v>3.9187923727801319E-2</v>
          </cell>
        </row>
        <row r="217">
          <cell r="D217" t="str">
            <v>2.2.23</v>
          </cell>
          <cell r="E217">
            <v>4.0533380922018747E-2</v>
          </cell>
          <cell r="F217">
            <v>3.6758102416480323E-2</v>
          </cell>
          <cell r="G217">
            <v>3.6935123556525742E-2</v>
          </cell>
          <cell r="H217">
            <v>4.0647231918299297E-2</v>
          </cell>
          <cell r="I217">
            <v>4.2400636322451141E-2</v>
          </cell>
          <cell r="J217">
            <v>4.1186586800810998E-2</v>
          </cell>
          <cell r="K217">
            <v>3.8140521628445834E-2</v>
          </cell>
          <cell r="L217">
            <v>3.0424430953709943E-2</v>
          </cell>
          <cell r="M217">
            <v>3.3775764192000679E-2</v>
          </cell>
          <cell r="N217">
            <v>3.9327912165616347E-2</v>
          </cell>
        </row>
        <row r="218">
          <cell r="D218" t="str">
            <v>2.2.24</v>
          </cell>
          <cell r="E218">
            <v>3.6827965112701533E-2</v>
          </cell>
          <cell r="F218">
            <v>3.6289265442146564E-2</v>
          </cell>
          <cell r="G218">
            <v>3.4946602239117691E-2</v>
          </cell>
          <cell r="H218">
            <v>3.9542300897091542E-2</v>
          </cell>
          <cell r="I218">
            <v>3.7946856883978634E-2</v>
          </cell>
          <cell r="J218">
            <v>3.5454011751337708E-2</v>
          </cell>
          <cell r="K218">
            <v>3.9076691012579885E-2</v>
          </cell>
          <cell r="L218">
            <v>2.8553478881851491E-2</v>
          </cell>
          <cell r="M218">
            <v>3.428100062609192E-2</v>
          </cell>
          <cell r="N218">
            <v>3.7400801708527824E-2</v>
          </cell>
        </row>
        <row r="219">
          <cell r="D219" t="str">
            <v>2.3.1</v>
          </cell>
          <cell r="E219">
            <v>3.4380576924096379E-2</v>
          </cell>
          <cell r="F219">
            <v>3.4738202400961836E-2</v>
          </cell>
          <cell r="G219">
            <v>3.3921165862757667E-2</v>
          </cell>
          <cell r="H219">
            <v>3.5199849678745947E-2</v>
          </cell>
          <cell r="I219">
            <v>3.8373973236732931E-2</v>
          </cell>
          <cell r="J219">
            <v>3.4870334166649856E-2</v>
          </cell>
          <cell r="K219">
            <v>3.7840234799527951E-2</v>
          </cell>
          <cell r="L219">
            <v>2.7632347791200464E-2</v>
          </cell>
          <cell r="M219">
            <v>3.3831467819189116E-2</v>
          </cell>
          <cell r="N219">
            <v>4.2117484157114971E-2</v>
          </cell>
        </row>
        <row r="220">
          <cell r="D220" t="str">
            <v>2.3.2</v>
          </cell>
          <cell r="E220">
            <v>3.3945027995223663E-2</v>
          </cell>
          <cell r="F220">
            <v>3.4705079358563345E-2</v>
          </cell>
          <cell r="G220">
            <v>3.2922829460733986E-2</v>
          </cell>
          <cell r="H220">
            <v>3.4021451649716088E-2</v>
          </cell>
          <cell r="I220">
            <v>3.7516871927784468E-2</v>
          </cell>
          <cell r="J220">
            <v>3.4029559581430051E-2</v>
          </cell>
          <cell r="K220">
            <v>3.703851903472765E-2</v>
          </cell>
          <cell r="L220">
            <v>2.6526875379770297E-2</v>
          </cell>
          <cell r="M220">
            <v>3.3077716087328991E-2</v>
          </cell>
          <cell r="N220">
            <v>3.8795332791323973E-2</v>
          </cell>
        </row>
        <row r="221">
          <cell r="D221" t="str">
            <v>2.3.3</v>
          </cell>
          <cell r="E221">
            <v>3.3985157396155513E-2</v>
          </cell>
          <cell r="F221">
            <v>3.4221737008336459E-2</v>
          </cell>
          <cell r="G221">
            <v>3.3047490677606227E-2</v>
          </cell>
          <cell r="H221">
            <v>3.3974733516268098E-2</v>
          </cell>
          <cell r="I221">
            <v>3.9829799484526029E-2</v>
          </cell>
          <cell r="J221">
            <v>3.3836983221872986E-2</v>
          </cell>
          <cell r="K221">
            <v>3.7668973777817978E-2</v>
          </cell>
          <cell r="L221">
            <v>2.6250124867676923E-2</v>
          </cell>
          <cell r="M221">
            <v>3.2761486912468142E-2</v>
          </cell>
          <cell r="N221">
            <v>3.8947999767710281E-2</v>
          </cell>
        </row>
        <row r="222">
          <cell r="D222" t="str">
            <v>2.3.4</v>
          </cell>
          <cell r="E222">
            <v>3.3966720644341919E-2</v>
          </cell>
          <cell r="F222">
            <v>3.4797085195793817E-2</v>
          </cell>
          <cell r="G222">
            <v>3.3637664992390577E-2</v>
          </cell>
          <cell r="H222">
            <v>3.3951786063054663E-2</v>
          </cell>
          <cell r="I222">
            <v>4.1143485939882582E-2</v>
          </cell>
          <cell r="J222">
            <v>3.3972875104756849E-2</v>
          </cell>
          <cell r="K222">
            <v>3.843642365244896E-2</v>
          </cell>
          <cell r="L222">
            <v>2.6957246950833097E-2</v>
          </cell>
          <cell r="M222">
            <v>3.2749453838843298E-2</v>
          </cell>
          <cell r="N222">
            <v>4.3708351178507396E-2</v>
          </cell>
        </row>
        <row r="223">
          <cell r="D223" t="str">
            <v>2.3.5</v>
          </cell>
          <cell r="E223">
            <v>3.5406840554373133E-2</v>
          </cell>
          <cell r="F223">
            <v>3.5028840630586977E-2</v>
          </cell>
          <cell r="G223">
            <v>3.4822206633579107E-2</v>
          </cell>
          <cell r="H223">
            <v>3.4045222329950629E-2</v>
          </cell>
          <cell r="I223">
            <v>3.9116313467589592E-2</v>
          </cell>
          <cell r="J223">
            <v>3.6358037406740061E-2</v>
          </cell>
          <cell r="K223">
            <v>3.7987271906869589E-2</v>
          </cell>
          <cell r="L223">
            <v>3.1185011762655264E-2</v>
          </cell>
          <cell r="M223">
            <v>3.4991295675642242E-2</v>
          </cell>
          <cell r="N223">
            <v>4.2667811177491126E-2</v>
          </cell>
        </row>
        <row r="224">
          <cell r="D224" t="str">
            <v>2.3.6</v>
          </cell>
          <cell r="E224">
            <v>4.0081189119186934E-2</v>
          </cell>
          <cell r="F224">
            <v>3.7877116453312598E-2</v>
          </cell>
          <cell r="G224">
            <v>3.8285539079994262E-2</v>
          </cell>
          <cell r="H224">
            <v>3.7724995662622635E-2</v>
          </cell>
          <cell r="I224">
            <v>3.9063851260461913E-2</v>
          </cell>
          <cell r="J224">
            <v>3.8231833592012363E-2</v>
          </cell>
          <cell r="K224">
            <v>4.0626720565104232E-2</v>
          </cell>
          <cell r="L224">
            <v>3.9293136817377707E-2</v>
          </cell>
          <cell r="M224">
            <v>4.4270239409230645E-2</v>
          </cell>
          <cell r="N224">
            <v>4.1152483685276464E-2</v>
          </cell>
        </row>
        <row r="225">
          <cell r="D225" t="str">
            <v>2.3.7</v>
          </cell>
          <cell r="E225">
            <v>4.6491202938804377E-2</v>
          </cell>
          <cell r="F225">
            <v>4.4326758578012264E-2</v>
          </cell>
          <cell r="G225">
            <v>4.3727795394734786E-2</v>
          </cell>
          <cell r="H225">
            <v>4.4776603970382765E-2</v>
          </cell>
          <cell r="I225">
            <v>4.4340401686725546E-2</v>
          </cell>
          <cell r="J225">
            <v>4.4858913447770848E-2</v>
          </cell>
          <cell r="K225">
            <v>4.374443756655589E-2</v>
          </cell>
          <cell r="L225">
            <v>4.4771575775597358E-2</v>
          </cell>
          <cell r="M225">
            <v>4.8887490200064297E-2</v>
          </cell>
          <cell r="N225">
            <v>4.4895433329219872E-2</v>
          </cell>
        </row>
        <row r="226">
          <cell r="D226" t="str">
            <v>2.3.8</v>
          </cell>
          <cell r="E226">
            <v>4.760227456079065E-2</v>
          </cell>
          <cell r="F226">
            <v>4.6215642415584908E-2</v>
          </cell>
          <cell r="G226">
            <v>4.6803550205811228E-2</v>
          </cell>
          <cell r="H226">
            <v>4.7089563189568397E-2</v>
          </cell>
          <cell r="I226">
            <v>4.6484630458672169E-2</v>
          </cell>
          <cell r="J226">
            <v>4.8297139569887897E-2</v>
          </cell>
          <cell r="K226">
            <v>4.4085283096128289E-2</v>
          </cell>
          <cell r="L226">
            <v>4.9628008729498976E-2</v>
          </cell>
          <cell r="M226">
            <v>5.353610720281337E-2</v>
          </cell>
          <cell r="N226">
            <v>4.7877543390994419E-2</v>
          </cell>
        </row>
        <row r="227">
          <cell r="D227" t="str">
            <v>2.3.9</v>
          </cell>
          <cell r="E227">
            <v>4.4323196653946607E-2</v>
          </cell>
          <cell r="F227">
            <v>4.8536701971838479E-2</v>
          </cell>
          <cell r="G227">
            <v>4.7792485634732693E-2</v>
          </cell>
          <cell r="H227">
            <v>4.8906065063336009E-2</v>
          </cell>
          <cell r="I227">
            <v>4.6363147660292134E-2</v>
          </cell>
          <cell r="J227">
            <v>4.5804462151433363E-2</v>
          </cell>
          <cell r="K227">
            <v>4.4855470136224616E-2</v>
          </cell>
          <cell r="L227">
            <v>5.2734246262799878E-2</v>
          </cell>
          <cell r="M227">
            <v>5.2354379152363024E-2</v>
          </cell>
          <cell r="N227">
            <v>5.1179051822385475E-2</v>
          </cell>
        </row>
        <row r="228">
          <cell r="D228" t="str">
            <v>2.3.10</v>
          </cell>
          <cell r="E228">
            <v>4.3210031764651435E-2</v>
          </cell>
          <cell r="F228">
            <v>4.8100609359294381E-2</v>
          </cell>
          <cell r="G228">
            <v>4.8721063264013431E-2</v>
          </cell>
          <cell r="H228">
            <v>4.8536333227480064E-2</v>
          </cell>
          <cell r="I228">
            <v>4.6647755133959794E-2</v>
          </cell>
          <cell r="J228">
            <v>4.1629529064985328E-2</v>
          </cell>
          <cell r="K228">
            <v>4.6314995191484562E-2</v>
          </cell>
          <cell r="L228">
            <v>5.4142435089477067E-2</v>
          </cell>
          <cell r="M228">
            <v>5.1995552896870231E-2</v>
          </cell>
          <cell r="N228">
            <v>4.3006945099775699E-2</v>
          </cell>
        </row>
        <row r="229">
          <cell r="D229" t="str">
            <v>2.3.11</v>
          </cell>
          <cell r="E229">
            <v>4.0089287530418911E-2</v>
          </cell>
          <cell r="F229">
            <v>4.9977883664605899E-2</v>
          </cell>
          <cell r="G229">
            <v>5.0083151353351611E-2</v>
          </cell>
          <cell r="H229">
            <v>4.7961772218434236E-2</v>
          </cell>
          <cell r="I229">
            <v>4.1439569521359423E-2</v>
          </cell>
          <cell r="J229">
            <v>3.8676337417664748E-2</v>
          </cell>
          <cell r="K229">
            <v>4.8311860042160558E-2</v>
          </cell>
          <cell r="L229">
            <v>5.4543440159553522E-2</v>
          </cell>
          <cell r="M229">
            <v>5.1063631454871611E-2</v>
          </cell>
          <cell r="N229">
            <v>4.632886962013371E-2</v>
          </cell>
        </row>
        <row r="230">
          <cell r="D230" t="str">
            <v>2.3.12</v>
          </cell>
          <cell r="E230">
            <v>3.8233660726029156E-2</v>
          </cell>
          <cell r="F230">
            <v>5.0378853619265807E-2</v>
          </cell>
          <cell r="G230">
            <v>4.8039270693820683E-2</v>
          </cell>
          <cell r="H230">
            <v>4.9419450014375615E-2</v>
          </cell>
          <cell r="I230">
            <v>4.204714745765685E-2</v>
          </cell>
          <cell r="J230">
            <v>3.8585555137996025E-2</v>
          </cell>
          <cell r="K230">
            <v>4.7070008070532375E-2</v>
          </cell>
          <cell r="L230">
            <v>5.4636798579606946E-2</v>
          </cell>
          <cell r="M230">
            <v>4.8863905375759603E-2</v>
          </cell>
          <cell r="N230">
            <v>4.9042394689276202E-2</v>
          </cell>
        </row>
        <row r="231">
          <cell r="D231" t="str">
            <v>2.3.13</v>
          </cell>
          <cell r="E231">
            <v>3.787715197079064E-2</v>
          </cell>
          <cell r="F231">
            <v>4.7782258811526188E-2</v>
          </cell>
          <cell r="G231">
            <v>4.7351267899156238E-2</v>
          </cell>
          <cell r="H231">
            <v>4.7606549758825362E-2</v>
          </cell>
          <cell r="I231">
            <v>4.5625725761353687E-2</v>
          </cell>
          <cell r="J231">
            <v>3.7754347485817963E-2</v>
          </cell>
          <cell r="K231">
            <v>4.4811641274210744E-2</v>
          </cell>
          <cell r="L231">
            <v>5.3089564490618635E-2</v>
          </cell>
          <cell r="M231">
            <v>5.1508935399481606E-2</v>
          </cell>
          <cell r="N231">
            <v>4.3864420836388182E-2</v>
          </cell>
        </row>
        <row r="232">
          <cell r="D232" t="str">
            <v>2.3.14</v>
          </cell>
          <cell r="E232">
            <v>3.7652889710988E-2</v>
          </cell>
          <cell r="F232">
            <v>4.7713236789937274E-2</v>
          </cell>
          <cell r="G232">
            <v>4.6492011345490178E-2</v>
          </cell>
          <cell r="H232">
            <v>4.8519199815103213E-2</v>
          </cell>
          <cell r="I232">
            <v>4.1953699151210687E-2</v>
          </cell>
          <cell r="J232">
            <v>3.6509270379365494E-2</v>
          </cell>
          <cell r="K232">
            <v>4.5235268951825752E-2</v>
          </cell>
          <cell r="L232">
            <v>5.2686903367322541E-2</v>
          </cell>
          <cell r="M232">
            <v>5.2173080843082059E-2</v>
          </cell>
          <cell r="N232">
            <v>4.0418865555063556E-2</v>
          </cell>
        </row>
        <row r="233">
          <cell r="D233" t="str">
            <v>2.3.15</v>
          </cell>
          <cell r="E233">
            <v>3.6499483424293488E-2</v>
          </cell>
          <cell r="F233">
            <v>4.8011673519956666E-2</v>
          </cell>
          <cell r="G233">
            <v>4.6937250819897122E-2</v>
          </cell>
          <cell r="H233">
            <v>4.7146365854024971E-2</v>
          </cell>
          <cell r="I233">
            <v>3.8805474890358092E-2</v>
          </cell>
          <cell r="J233">
            <v>3.8118119357906551E-2</v>
          </cell>
          <cell r="K233">
            <v>4.5877852759384413E-2</v>
          </cell>
          <cell r="L233">
            <v>5.2678559893086216E-2</v>
          </cell>
          <cell r="M233">
            <v>5.3776848895801053E-2</v>
          </cell>
          <cell r="N233">
            <v>3.8709358372229767E-2</v>
          </cell>
        </row>
        <row r="234">
          <cell r="D234" t="str">
            <v>2.3.16</v>
          </cell>
          <cell r="E234">
            <v>3.8454792417907419E-2</v>
          </cell>
          <cell r="F234">
            <v>4.7083534348600846E-2</v>
          </cell>
          <cell r="G234">
            <v>4.5947427309845898E-2</v>
          </cell>
          <cell r="H234">
            <v>4.2807908001087483E-2</v>
          </cell>
          <cell r="I234">
            <v>4.4081861372224446E-2</v>
          </cell>
          <cell r="J234">
            <v>3.9813655055108456E-2</v>
          </cell>
          <cell r="K234">
            <v>4.5846426678385378E-2</v>
          </cell>
          <cell r="L234">
            <v>4.9391724067451771E-2</v>
          </cell>
          <cell r="M234">
            <v>4.6391028525363677E-2</v>
          </cell>
          <cell r="N234">
            <v>4.0079277941913051E-2</v>
          </cell>
        </row>
        <row r="235">
          <cell r="D235" t="str">
            <v>2.3.17</v>
          </cell>
          <cell r="E235">
            <v>4.276903234102792E-2</v>
          </cell>
          <cell r="F235">
            <v>4.3601980301552601E-2</v>
          </cell>
          <cell r="G235">
            <v>4.3867382718023686E-2</v>
          </cell>
          <cell r="H235">
            <v>3.9923783584318105E-2</v>
          </cell>
          <cell r="I235">
            <v>4.2190762749668875E-2</v>
          </cell>
          <cell r="J235">
            <v>4.5248629184920994E-2</v>
          </cell>
          <cell r="K235">
            <v>4.3317799006928989E-2</v>
          </cell>
          <cell r="L235">
            <v>4.6387441260993256E-2</v>
          </cell>
          <cell r="M235">
            <v>3.591631815542929E-2</v>
          </cell>
          <cell r="N235">
            <v>3.7170438954986604E-2</v>
          </cell>
        </row>
        <row r="236">
          <cell r="D236" t="str">
            <v>2.3.18</v>
          </cell>
          <cell r="E236">
            <v>4.8058806827820912E-2</v>
          </cell>
          <cell r="F236">
            <v>4.2765176508117356E-2</v>
          </cell>
          <cell r="G236">
            <v>4.4280143796827855E-2</v>
          </cell>
          <cell r="H236">
            <v>4.1836397212800282E-2</v>
          </cell>
          <cell r="I236">
            <v>4.0492298793910267E-2</v>
          </cell>
          <cell r="J236">
            <v>5.2770751137256544E-2</v>
          </cell>
          <cell r="K236">
            <v>4.2649964847952505E-2</v>
          </cell>
          <cell r="L236">
            <v>4.5252374799279391E-2</v>
          </cell>
          <cell r="M236">
            <v>3.6580624040011417E-2</v>
          </cell>
          <cell r="N236">
            <v>4.0237842899556474E-2</v>
          </cell>
        </row>
        <row r="237">
          <cell r="D237" t="str">
            <v>2.3.19</v>
          </cell>
          <cell r="E237">
            <v>5.3111439461050826E-2</v>
          </cell>
          <cell r="F237">
            <v>3.9735065063076988E-2</v>
          </cell>
          <cell r="G237">
            <v>4.2948250465901644E-2</v>
          </cell>
          <cell r="H237">
            <v>4.1685335054426627E-2</v>
          </cell>
          <cell r="I237">
            <v>3.7214722403608486E-2</v>
          </cell>
          <cell r="J237">
            <v>5.2724148858758375E-2</v>
          </cell>
          <cell r="K237">
            <v>4.0225383678747645E-2</v>
          </cell>
          <cell r="L237">
            <v>4.2536624501866141E-2</v>
          </cell>
          <cell r="M237">
            <v>3.5038304883269963E-2</v>
          </cell>
          <cell r="N237">
            <v>4.2446410034916046E-2</v>
          </cell>
        </row>
        <row r="238">
          <cell r="D238" t="str">
            <v>2.3.20</v>
          </cell>
          <cell r="E238">
            <v>5.3896422701632765E-2</v>
          </cell>
          <cell r="F238">
            <v>3.8189809265500647E-2</v>
          </cell>
          <cell r="G238">
            <v>4.0888403376344917E-2</v>
          </cell>
          <cell r="H238">
            <v>3.9866826564795073E-2</v>
          </cell>
          <cell r="I238">
            <v>3.5933496938912186E-2</v>
          </cell>
          <cell r="J238">
            <v>5.1762642871999033E-2</v>
          </cell>
          <cell r="K238">
            <v>3.677493000041468E-2</v>
          </cell>
          <cell r="L238">
            <v>3.9863590264217354E-2</v>
          </cell>
          <cell r="M238">
            <v>3.4089216256233235E-2</v>
          </cell>
          <cell r="N238">
            <v>4.1242314476731108E-2</v>
          </cell>
        </row>
        <row r="239">
          <cell r="D239" t="str">
            <v>2.3.21</v>
          </cell>
          <cell r="E239">
            <v>5.1600268458732453E-2</v>
          </cell>
          <cell r="F239">
            <v>3.7360086463373604E-2</v>
          </cell>
          <cell r="G239">
            <v>3.9603311920957236E-2</v>
          </cell>
          <cell r="H239">
            <v>3.9608641990299516E-2</v>
          </cell>
          <cell r="I239">
            <v>3.7599335959613282E-2</v>
          </cell>
          <cell r="J239">
            <v>5.1022116571267706E-2</v>
          </cell>
          <cell r="K239">
            <v>3.7169766118791067E-2</v>
          </cell>
          <cell r="L239">
            <v>3.6824669398050444E-2</v>
          </cell>
          <cell r="M239">
            <v>3.3785020154997222E-2</v>
          </cell>
          <cell r="N239">
            <v>3.9338173912412254E-2</v>
          </cell>
        </row>
        <row r="240">
          <cell r="D240" t="str">
            <v>2.3.22</v>
          </cell>
          <cell r="E240">
            <v>4.7530116836741486E-2</v>
          </cell>
          <cell r="F240">
            <v>3.6635096462921339E-2</v>
          </cell>
          <cell r="G240">
            <v>3.874716365124535E-2</v>
          </cell>
          <cell r="H240">
            <v>4.0340902425576676E-2</v>
          </cell>
          <cell r="I240">
            <v>4.3254761887977132E-2</v>
          </cell>
          <cell r="J240">
            <v>4.626411052239502E-2</v>
          </cell>
          <cell r="K240">
            <v>3.7878144541223013E-2</v>
          </cell>
          <cell r="L240">
            <v>3.3452312961493674E-2</v>
          </cell>
          <cell r="M240">
            <v>3.4320572151793544E-2</v>
          </cell>
          <cell r="N240">
            <v>3.3006917878323744E-2</v>
          </cell>
        </row>
        <row r="241">
          <cell r="D241" t="str">
            <v>2.3.23</v>
          </cell>
          <cell r="E241">
            <v>4.2659131807437287E-2</v>
          </cell>
          <cell r="F241">
            <v>3.6132110831158408E-2</v>
          </cell>
          <cell r="G241">
            <v>3.6664727583809412E-2</v>
          </cell>
          <cell r="H241">
            <v>3.8179365526586427E-2</v>
          </cell>
          <cell r="I241">
            <v>4.6161496051645115E-2</v>
          </cell>
          <cell r="J241">
            <v>4.042598126587342E-2</v>
          </cell>
          <cell r="K241">
            <v>3.8082097582959717E-2</v>
          </cell>
          <cell r="L241">
            <v>3.0631788854276389E-2</v>
          </cell>
          <cell r="M241">
            <v>3.4406969620419905E-2</v>
          </cell>
          <cell r="N241">
            <v>3.6961060620358741E-2</v>
          </cell>
        </row>
        <row r="242">
          <cell r="D242" t="str">
            <v>2.3.24</v>
          </cell>
          <cell r="E242">
            <v>3.8175297233558197E-2</v>
          </cell>
          <cell r="F242">
            <v>3.6085460978121327E-2</v>
          </cell>
          <cell r="G242">
            <v>3.4468445858974441E-2</v>
          </cell>
          <cell r="H242">
            <v>3.6870897628221211E-2</v>
          </cell>
          <cell r="I242">
            <v>4.4319416803874474E-2</v>
          </cell>
          <cell r="J242">
            <v>3.8434667446130014E-2</v>
          </cell>
          <cell r="K242">
            <v>3.815052671959341E-2</v>
          </cell>
          <cell r="L242">
            <v>2.8903197975296693E-2</v>
          </cell>
          <cell r="M242">
            <v>3.3630355048672587E-2</v>
          </cell>
          <cell r="N242">
            <v>3.6805217807910913E-2</v>
          </cell>
        </row>
        <row r="243">
          <cell r="D243" t="str">
            <v>2.4.1</v>
          </cell>
          <cell r="E243">
            <v>3.5982754381023163E-2</v>
          </cell>
          <cell r="F243">
            <v>3.4232833530549192E-2</v>
          </cell>
          <cell r="G243">
            <v>3.326645408463666E-2</v>
          </cell>
          <cell r="H243">
            <v>3.5113101343539926E-2</v>
          </cell>
          <cell r="I243">
            <v>3.8783639861146003E-2</v>
          </cell>
          <cell r="J243">
            <v>3.5235070901647216E-2</v>
          </cell>
          <cell r="K243">
            <v>3.8366318251605872E-2</v>
          </cell>
          <cell r="L243">
            <v>2.7402523711264861E-2</v>
          </cell>
          <cell r="M243">
            <v>3.3991586451453872E-2</v>
          </cell>
          <cell r="N243">
            <v>3.1759360266520764E-2</v>
          </cell>
        </row>
        <row r="244">
          <cell r="D244" t="str">
            <v>2.4.2</v>
          </cell>
          <cell r="E244">
            <v>3.5079730011240595E-2</v>
          </cell>
          <cell r="F244">
            <v>3.4475436339875924E-2</v>
          </cell>
          <cell r="G244">
            <v>3.2862015511310384E-2</v>
          </cell>
          <cell r="H244">
            <v>3.4096852724949327E-2</v>
          </cell>
          <cell r="I244">
            <v>3.7433342656074967E-2</v>
          </cell>
          <cell r="J244">
            <v>3.5004653868717185E-2</v>
          </cell>
          <cell r="K244">
            <v>3.8287825844912478E-2</v>
          </cell>
          <cell r="L244">
            <v>2.6388257909003787E-2</v>
          </cell>
          <cell r="M244">
            <v>3.489521795983324E-2</v>
          </cell>
          <cell r="N244">
            <v>3.5499579810634056E-2</v>
          </cell>
        </row>
        <row r="245">
          <cell r="D245" t="str">
            <v>2.4.3</v>
          </cell>
          <cell r="E245">
            <v>3.5142249942731595E-2</v>
          </cell>
          <cell r="F245">
            <v>3.4570532058205816E-2</v>
          </cell>
          <cell r="G245">
            <v>3.2837196625490672E-2</v>
          </cell>
          <cell r="H245">
            <v>3.4601932535336902E-2</v>
          </cell>
          <cell r="I245">
            <v>3.6779767767505522E-2</v>
          </cell>
          <cell r="J245">
            <v>3.5042040315897457E-2</v>
          </cell>
          <cell r="K245">
            <v>3.9148388674319294E-2</v>
          </cell>
          <cell r="L245">
            <v>2.5854155960739107E-2</v>
          </cell>
          <cell r="M245">
            <v>3.4319074363107667E-2</v>
          </cell>
          <cell r="N245">
            <v>3.7997530009385792E-2</v>
          </cell>
        </row>
        <row r="246">
          <cell r="D246" t="str">
            <v>2.4.4</v>
          </cell>
          <cell r="E246">
            <v>3.553272266768772E-2</v>
          </cell>
          <cell r="F246">
            <v>3.5519291307518304E-2</v>
          </cell>
          <cell r="G246">
            <v>3.3551231287715186E-2</v>
          </cell>
          <cell r="H246">
            <v>3.4786342183461397E-2</v>
          </cell>
          <cell r="I246">
            <v>3.9858755808218078E-2</v>
          </cell>
          <cell r="J246">
            <v>3.5024918831958955E-2</v>
          </cell>
          <cell r="K246">
            <v>4.052798812994024E-2</v>
          </cell>
          <cell r="L246">
            <v>2.6963655820695993E-2</v>
          </cell>
          <cell r="M246">
            <v>3.4830638342142964E-2</v>
          </cell>
          <cell r="N246">
            <v>3.8139146441620052E-2</v>
          </cell>
        </row>
        <row r="247">
          <cell r="D247" t="str">
            <v>2.4.5</v>
          </cell>
          <cell r="E247">
            <v>3.7730238144277659E-2</v>
          </cell>
          <cell r="F247">
            <v>3.5819379443502053E-2</v>
          </cell>
          <cell r="G247">
            <v>3.5354637090696618E-2</v>
          </cell>
          <cell r="H247">
            <v>3.5552737219423841E-2</v>
          </cell>
          <cell r="I247">
            <v>4.1858282117750271E-2</v>
          </cell>
          <cell r="J247">
            <v>3.6624923601664888E-2</v>
          </cell>
          <cell r="K247">
            <v>4.0182198651044561E-2</v>
          </cell>
          <cell r="L247">
            <v>3.1315431685026186E-2</v>
          </cell>
          <cell r="M247">
            <v>3.6867634088665231E-2</v>
          </cell>
          <cell r="N247">
            <v>3.4915838240846597E-2</v>
          </cell>
        </row>
        <row r="248">
          <cell r="D248" t="str">
            <v>2.4.6</v>
          </cell>
          <cell r="E248">
            <v>4.2337958677146487E-2</v>
          </cell>
          <cell r="F248">
            <v>3.8454012516135082E-2</v>
          </cell>
          <cell r="G248">
            <v>3.8338691340547758E-2</v>
          </cell>
          <cell r="H248">
            <v>3.7989410874622619E-2</v>
          </cell>
          <cell r="I248">
            <v>4.3217581304188443E-2</v>
          </cell>
          <cell r="J248">
            <v>3.8498877353519034E-2</v>
          </cell>
          <cell r="K248">
            <v>4.1256647271971134E-2</v>
          </cell>
          <cell r="L248">
            <v>3.9709344807279695E-2</v>
          </cell>
          <cell r="M248">
            <v>4.5220790224224122E-2</v>
          </cell>
          <cell r="N248">
            <v>3.392293201933895E-2</v>
          </cell>
        </row>
        <row r="249">
          <cell r="D249" t="str">
            <v>2.4.7</v>
          </cell>
          <cell r="E249">
            <v>4.8654409685775939E-2</v>
          </cell>
          <cell r="F249">
            <v>4.3700855058283757E-2</v>
          </cell>
          <cell r="G249">
            <v>4.3412739282468339E-2</v>
          </cell>
          <cell r="H249">
            <v>4.401081569749777E-2</v>
          </cell>
          <cell r="I249">
            <v>4.4668762783201567E-2</v>
          </cell>
          <cell r="J249">
            <v>4.5360369672327809E-2</v>
          </cell>
          <cell r="K249">
            <v>4.3952309622735858E-2</v>
          </cell>
          <cell r="L249">
            <v>4.4797509193219016E-2</v>
          </cell>
          <cell r="M249">
            <v>4.7160272358498359E-2</v>
          </cell>
          <cell r="N249">
            <v>3.5541405530587676E-2</v>
          </cell>
        </row>
        <row r="250">
          <cell r="D250" t="str">
            <v>2.4.8</v>
          </cell>
          <cell r="E250">
            <v>5.0112823138261736E-2</v>
          </cell>
          <cell r="F250">
            <v>4.4613114574054827E-2</v>
          </cell>
          <cell r="G250">
            <v>4.5944665235750193E-2</v>
          </cell>
          <cell r="H250">
            <v>4.765674385162167E-2</v>
          </cell>
          <cell r="I250">
            <v>4.6590064978784825E-2</v>
          </cell>
          <cell r="J250">
            <v>4.9306269219952847E-2</v>
          </cell>
          <cell r="K250">
            <v>4.3157139941612382E-2</v>
          </cell>
          <cell r="L250">
            <v>4.9370603466562128E-2</v>
          </cell>
          <cell r="M250">
            <v>5.2694713385269189E-2</v>
          </cell>
          <cell r="N250">
            <v>4.2105997740047252E-2</v>
          </cell>
        </row>
        <row r="251">
          <cell r="D251" t="str">
            <v>2.4.9</v>
          </cell>
          <cell r="E251">
            <v>4.6907701093736785E-2</v>
          </cell>
          <cell r="F251">
            <v>4.9832938895763339E-2</v>
          </cell>
          <cell r="G251">
            <v>4.7861994407452764E-2</v>
          </cell>
          <cell r="H251">
            <v>5.0749954741860767E-2</v>
          </cell>
          <cell r="I251">
            <v>4.7262264656389726E-2</v>
          </cell>
          <cell r="J251">
            <v>4.4483852381667049E-2</v>
          </cell>
          <cell r="K251">
            <v>4.5387383234379491E-2</v>
          </cell>
          <cell r="L251">
            <v>5.3628243503713764E-2</v>
          </cell>
          <cell r="M251">
            <v>5.2749952310126448E-2</v>
          </cell>
          <cell r="N251">
            <v>5.6411757846357324E-2</v>
          </cell>
        </row>
        <row r="252">
          <cell r="D252" t="str">
            <v>2.4.10</v>
          </cell>
          <cell r="E252">
            <v>4.3819445338154454E-2</v>
          </cell>
          <cell r="F252">
            <v>4.9598812161650414E-2</v>
          </cell>
          <cell r="G252">
            <v>4.8597014296152756E-2</v>
          </cell>
          <cell r="H252">
            <v>5.0285604698373045E-2</v>
          </cell>
          <cell r="I252">
            <v>5.0124739524565018E-2</v>
          </cell>
          <cell r="J252">
            <v>4.1237780392197873E-2</v>
          </cell>
          <cell r="K252">
            <v>4.6416036022754334E-2</v>
          </cell>
          <cell r="L252">
            <v>5.3988537992729381E-2</v>
          </cell>
          <cell r="M252">
            <v>5.095251312548519E-2</v>
          </cell>
          <cell r="N252">
            <v>5.545317599285509E-2</v>
          </cell>
        </row>
        <row r="253">
          <cell r="D253" t="str">
            <v>2.4.11</v>
          </cell>
          <cell r="E253">
            <v>4.0479425045701289E-2</v>
          </cell>
          <cell r="F253">
            <v>5.0236785883502416E-2</v>
          </cell>
          <cell r="G253">
            <v>4.9703586953999804E-2</v>
          </cell>
          <cell r="H253">
            <v>4.9045291193784347E-2</v>
          </cell>
          <cell r="I253">
            <v>4.5025893112956558E-2</v>
          </cell>
          <cell r="J253">
            <v>4.1246079177558521E-2</v>
          </cell>
          <cell r="K253">
            <v>4.7800259757262833E-2</v>
          </cell>
          <cell r="L253">
            <v>5.5418546445235604E-2</v>
          </cell>
          <cell r="M253">
            <v>5.1525113700791346E-2</v>
          </cell>
          <cell r="N253">
            <v>4.8338484640527278E-2</v>
          </cell>
        </row>
        <row r="254">
          <cell r="D254" t="str">
            <v>2.4.12</v>
          </cell>
          <cell r="E254">
            <v>3.9495740683333835E-2</v>
          </cell>
          <cell r="F254">
            <v>4.9502208286489373E-2</v>
          </cell>
          <cell r="G254">
            <v>4.7927847184494395E-2</v>
          </cell>
          <cell r="H254">
            <v>4.8405588246821972E-2</v>
          </cell>
          <cell r="I254">
            <v>4.4559962973919405E-2</v>
          </cell>
          <cell r="J254">
            <v>3.909235576771293E-2</v>
          </cell>
          <cell r="K254">
            <v>4.7243059937255576E-2</v>
          </cell>
          <cell r="L254">
            <v>5.4822257193930926E-2</v>
          </cell>
          <cell r="M254">
            <v>4.8830001725612471E-2</v>
          </cell>
          <cell r="N254">
            <v>4.4075898224384548E-2</v>
          </cell>
        </row>
        <row r="255">
          <cell r="D255" t="str">
            <v>2.4.13</v>
          </cell>
          <cell r="E255">
            <v>3.8389832386072791E-2</v>
          </cell>
          <cell r="F255">
            <v>4.8427254891165963E-2</v>
          </cell>
          <cell r="G255">
            <v>4.7994305604787485E-2</v>
          </cell>
          <cell r="H255">
            <v>4.6933841657198022E-2</v>
          </cell>
          <cell r="I255">
            <v>4.6084091543321423E-2</v>
          </cell>
          <cell r="J255">
            <v>3.6938145118575343E-2</v>
          </cell>
          <cell r="K255">
            <v>4.5338802520118536E-2</v>
          </cell>
          <cell r="L255">
            <v>5.404789236023054E-2</v>
          </cell>
          <cell r="M255">
            <v>5.1744942075223316E-2</v>
          </cell>
          <cell r="N255">
            <v>4.2169418261063879E-2</v>
          </cell>
        </row>
        <row r="256">
          <cell r="D256" t="str">
            <v>2.4.14</v>
          </cell>
          <cell r="E256">
            <v>3.6106446922607061E-2</v>
          </cell>
          <cell r="F256">
            <v>4.8504439785733697E-2</v>
          </cell>
          <cell r="G256">
            <v>4.7669481022174956E-2</v>
          </cell>
          <cell r="H256">
            <v>4.8616809952553915E-2</v>
          </cell>
          <cell r="I256">
            <v>4.2857657256078138E-2</v>
          </cell>
          <cell r="J256">
            <v>3.6550884185808423E-2</v>
          </cell>
          <cell r="K256">
            <v>4.5810221107230452E-2</v>
          </cell>
          <cell r="L256">
            <v>5.503694878016354E-2</v>
          </cell>
          <cell r="M256">
            <v>5.3206921550017099E-2</v>
          </cell>
          <cell r="N256">
            <v>4.3559896135826309E-2</v>
          </cell>
        </row>
        <row r="257">
          <cell r="D257" t="str">
            <v>2.4.15</v>
          </cell>
          <cell r="E257">
            <v>3.5361048609855797E-2</v>
          </cell>
          <cell r="F257">
            <v>4.8302650739953754E-2</v>
          </cell>
          <cell r="G257">
            <v>4.6307164574849805E-2</v>
          </cell>
          <cell r="H257">
            <v>4.6477064484942938E-2</v>
          </cell>
          <cell r="I257">
            <v>4.6901564575402933E-2</v>
          </cell>
          <cell r="J257">
            <v>3.6385783413668271E-2</v>
          </cell>
          <cell r="K257">
            <v>4.4541690298049726E-2</v>
          </cell>
          <cell r="L257">
            <v>5.2628516775914187E-2</v>
          </cell>
          <cell r="M257">
            <v>5.4075525460272701E-2</v>
          </cell>
          <cell r="N257">
            <v>4.4390727692513676E-2</v>
          </cell>
        </row>
        <row r="258">
          <cell r="D258" t="str">
            <v>2.4.16</v>
          </cell>
          <cell r="E258">
            <v>3.6555645458717839E-2</v>
          </cell>
          <cell r="F258">
            <v>4.6028525605656193E-2</v>
          </cell>
          <cell r="G258">
            <v>4.57144646064956E-2</v>
          </cell>
          <cell r="H258">
            <v>4.2787643489280235E-2</v>
          </cell>
          <cell r="I258">
            <v>4.1866508066240933E-2</v>
          </cell>
          <cell r="J258">
            <v>3.7432886847853397E-2</v>
          </cell>
          <cell r="K258">
            <v>4.417179955892974E-2</v>
          </cell>
          <cell r="L258">
            <v>4.8703216269156926E-2</v>
          </cell>
          <cell r="M258">
            <v>4.4566297540201E-2</v>
          </cell>
          <cell r="N258">
            <v>4.9530517659205409E-2</v>
          </cell>
        </row>
        <row r="259">
          <cell r="D259" t="str">
            <v>2.4.17</v>
          </cell>
          <cell r="E259">
            <v>3.9332145280616973E-2</v>
          </cell>
          <cell r="F259">
            <v>4.3080114074176834E-2</v>
          </cell>
          <cell r="G259">
            <v>4.5013217133744989E-2</v>
          </cell>
          <cell r="H259">
            <v>4.0445630724489423E-2</v>
          </cell>
          <cell r="I259">
            <v>3.8917427929050737E-2</v>
          </cell>
          <cell r="J259">
            <v>4.2578652445538358E-2</v>
          </cell>
          <cell r="K259">
            <v>4.2093813656894873E-2</v>
          </cell>
          <cell r="L259">
            <v>4.5584591037113611E-2</v>
          </cell>
          <cell r="M259">
            <v>3.490995370800945E-2</v>
          </cell>
          <cell r="N259">
            <v>4.2316717535683147E-2</v>
          </cell>
        </row>
        <row r="260">
          <cell r="D260" t="str">
            <v>2.4.18</v>
          </cell>
          <cell r="E260">
            <v>4.5529430853025646E-2</v>
          </cell>
          <cell r="F260">
            <v>4.1420673914385156E-2</v>
          </cell>
          <cell r="G260">
            <v>4.4664279208481969E-2</v>
          </cell>
          <cell r="H260">
            <v>4.0537682044405068E-2</v>
          </cell>
          <cell r="I260">
            <v>3.8918824788228397E-2</v>
          </cell>
          <cell r="J260">
            <v>5.1600427567672233E-2</v>
          </cell>
          <cell r="K260">
            <v>4.1141899831174278E-2</v>
          </cell>
          <cell r="L260">
            <v>4.4060346918290909E-2</v>
          </cell>
          <cell r="M260">
            <v>3.4524569605433826E-2</v>
          </cell>
          <cell r="N260">
            <v>4.1821400993406324E-2</v>
          </cell>
        </row>
        <row r="261">
          <cell r="D261" t="str">
            <v>2.4.19</v>
          </cell>
          <cell r="E261">
            <v>5.0341780766925873E-2</v>
          </cell>
          <cell r="F261">
            <v>3.9579986038676553E-2</v>
          </cell>
          <cell r="G261">
            <v>4.4348439374723422E-2</v>
          </cell>
          <cell r="H261">
            <v>4.0864543540581333E-2</v>
          </cell>
          <cell r="I261">
            <v>3.6719702822866157E-2</v>
          </cell>
          <cell r="J261">
            <v>5.3359088976946599E-2</v>
          </cell>
          <cell r="K261">
            <v>3.9260712236591444E-2</v>
          </cell>
          <cell r="L261">
            <v>4.2153332024525432E-2</v>
          </cell>
          <cell r="M261">
            <v>3.4435430407449868E-2</v>
          </cell>
          <cell r="N261">
            <v>4.0544352652648545E-2</v>
          </cell>
        </row>
        <row r="262">
          <cell r="D262" t="str">
            <v>2.4.20</v>
          </cell>
          <cell r="E262">
            <v>5.099545575913441E-2</v>
          </cell>
          <cell r="F262">
            <v>3.9319168435993777E-2</v>
          </cell>
          <cell r="G262">
            <v>4.2214458500113128E-2</v>
          </cell>
          <cell r="H262">
            <v>3.9604376833031384E-2</v>
          </cell>
          <cell r="I262">
            <v>3.7771848196794494E-2</v>
          </cell>
          <cell r="J262">
            <v>5.1118773190560143E-2</v>
          </cell>
          <cell r="K262">
            <v>3.7478920852149045E-2</v>
          </cell>
          <cell r="L262">
            <v>4.0525579679450724E-2</v>
          </cell>
          <cell r="M262">
            <v>3.4039417240615995E-2</v>
          </cell>
          <cell r="N262">
            <v>4.3149367601933719E-2</v>
          </cell>
        </row>
        <row r="263">
          <cell r="D263" t="str">
            <v>2.4.21</v>
          </cell>
          <cell r="E263">
            <v>4.9862258271128945E-2</v>
          </cell>
          <cell r="F263">
            <v>3.7490382138999183E-2</v>
          </cell>
          <cell r="G263">
            <v>4.1077016767676722E-2</v>
          </cell>
          <cell r="H263">
            <v>3.9871627552275066E-2</v>
          </cell>
          <cell r="I263">
            <v>4.1330734968320793E-2</v>
          </cell>
          <cell r="J263">
            <v>5.0450207534075343E-2</v>
          </cell>
          <cell r="K263">
            <v>3.7229055076571184E-2</v>
          </cell>
          <cell r="L263">
            <v>3.7332761488030962E-2</v>
          </cell>
          <cell r="M263">
            <v>3.4329139764867372E-2</v>
          </cell>
          <cell r="N263">
            <v>4.3939282693449079E-2</v>
          </cell>
        </row>
        <row r="264">
          <cell r="D264" t="str">
            <v>2.4.22</v>
          </cell>
          <cell r="E264">
            <v>4.6457890857891461E-2</v>
          </cell>
          <cell r="F264">
            <v>3.6257668524454771E-2</v>
          </cell>
          <cell r="G264">
            <v>3.7386120649680131E-2</v>
          </cell>
          <cell r="H264">
            <v>3.8824064087776528E-2</v>
          </cell>
          <cell r="I264">
            <v>3.9238860746487761E-2</v>
          </cell>
          <cell r="J264">
            <v>4.6850488883855602E-2</v>
          </cell>
          <cell r="K264">
            <v>3.7319494969609721E-2</v>
          </cell>
          <cell r="L264">
            <v>3.2633819981323337E-2</v>
          </cell>
          <cell r="M264">
            <v>3.3460696901039942E-2</v>
          </cell>
          <cell r="N264">
            <v>3.9075451552973074E-2</v>
          </cell>
        </row>
        <row r="265">
          <cell r="D265" t="str">
            <v>2.4.23</v>
          </cell>
          <cell r="E265">
            <v>4.2258975585558078E-2</v>
          </cell>
          <cell r="F265">
            <v>3.5576542811410795E-2</v>
          </cell>
          <cell r="G265">
            <v>3.492858891640882E-2</v>
          </cell>
          <cell r="H265">
            <v>3.7091206944773199E-2</v>
          </cell>
          <cell r="I265">
            <v>3.7269754925713487E-2</v>
          </cell>
          <cell r="J265">
            <v>4.2283773130362509E-2</v>
          </cell>
          <cell r="K265">
            <v>3.6684009030443089E-2</v>
          </cell>
          <cell r="L265">
            <v>2.9556041436586852E-2</v>
          </cell>
          <cell r="M265">
            <v>3.3205116219557483E-2</v>
          </cell>
          <cell r="N265">
            <v>3.8304858125566728E-2</v>
          </cell>
        </row>
        <row r="266">
          <cell r="D266" t="str">
            <v>2.4.24</v>
          </cell>
          <cell r="E266">
            <v>3.7533890439393917E-2</v>
          </cell>
          <cell r="F266">
            <v>3.5456392983862682E-2</v>
          </cell>
          <cell r="G266">
            <v>3.302439034014748E-2</v>
          </cell>
          <cell r="H266">
            <v>3.5651133377399259E-2</v>
          </cell>
          <cell r="I266">
            <v>3.5959966636794578E-2</v>
          </cell>
          <cell r="J266">
            <v>3.8293697220262123E-2</v>
          </cell>
          <cell r="K266">
            <v>3.7204025522443812E-2</v>
          </cell>
          <cell r="L266">
            <v>2.8077885559812461E-2</v>
          </cell>
          <cell r="M266">
            <v>3.3464481492101593E-2</v>
          </cell>
          <cell r="N266">
            <v>3.7036902332624959E-2</v>
          </cell>
        </row>
        <row r="267">
          <cell r="D267" t="str">
            <v>2.5.1</v>
          </cell>
          <cell r="E267">
            <v>3.5891787745627492E-2</v>
          </cell>
          <cell r="F267">
            <v>3.5307532190774822E-2</v>
          </cell>
          <cell r="G267">
            <v>3.2524198033169235E-2</v>
          </cell>
          <cell r="H267">
            <v>3.6236917212425106E-2</v>
          </cell>
          <cell r="I267">
            <v>3.6560518042083996E-2</v>
          </cell>
          <cell r="J267">
            <v>3.6431528678117178E-2</v>
          </cell>
          <cell r="K267">
            <v>3.7140275630251171E-2</v>
          </cell>
          <cell r="L267">
            <v>2.7297503810254472E-2</v>
          </cell>
          <cell r="M267">
            <v>3.3051273299771963E-2</v>
          </cell>
          <cell r="N267">
            <v>3.9800678948087094E-2</v>
          </cell>
        </row>
        <row r="268">
          <cell r="D268" t="str">
            <v>2.5.2</v>
          </cell>
          <cell r="E268">
            <v>3.5350372126893001E-2</v>
          </cell>
          <cell r="F268">
            <v>3.5152818887941875E-2</v>
          </cell>
          <cell r="G268">
            <v>3.2536181409230792E-2</v>
          </cell>
          <cell r="H268">
            <v>3.6229176891656729E-2</v>
          </cell>
          <cell r="I268">
            <v>3.8702301256218499E-2</v>
          </cell>
          <cell r="J268">
            <v>3.5436342370864966E-2</v>
          </cell>
          <cell r="K268">
            <v>3.7079032773900136E-2</v>
          </cell>
          <cell r="L268">
            <v>2.6502150947688152E-2</v>
          </cell>
          <cell r="M268">
            <v>3.4044977822981173E-2</v>
          </cell>
          <cell r="N268">
            <v>3.7532077308049583E-2</v>
          </cell>
        </row>
        <row r="269">
          <cell r="D269" t="str">
            <v>2.5.3</v>
          </cell>
          <cell r="E269">
            <v>3.5085224108840303E-2</v>
          </cell>
          <cell r="F269">
            <v>3.5479521084740971E-2</v>
          </cell>
          <cell r="G269">
            <v>3.2580917668183294E-2</v>
          </cell>
          <cell r="H269">
            <v>3.6346808705238626E-2</v>
          </cell>
          <cell r="I269">
            <v>4.059059586601791E-2</v>
          </cell>
          <cell r="J269">
            <v>3.3729100674824292E-2</v>
          </cell>
          <cell r="K269">
            <v>3.8023802473569797E-2</v>
          </cell>
          <cell r="L269">
            <v>2.6649862902735386E-2</v>
          </cell>
          <cell r="M269">
            <v>3.3520965916257223E-2</v>
          </cell>
          <cell r="N269">
            <v>3.7759731614984499E-2</v>
          </cell>
        </row>
        <row r="270">
          <cell r="D270" t="str">
            <v>2.5.4</v>
          </cell>
          <cell r="E270">
            <v>3.5447238649001372E-2</v>
          </cell>
          <cell r="F270">
            <v>3.6234773584261769E-2</v>
          </cell>
          <cell r="G270">
            <v>3.3422032344453671E-2</v>
          </cell>
          <cell r="H270">
            <v>3.6872308033594675E-2</v>
          </cell>
          <cell r="I270">
            <v>3.8368171996905349E-2</v>
          </cell>
          <cell r="J270">
            <v>3.4432912211945541E-2</v>
          </cell>
          <cell r="K270">
            <v>3.9089445328939584E-2</v>
          </cell>
          <cell r="L270">
            <v>2.7310460123364074E-2</v>
          </cell>
          <cell r="M270">
            <v>3.4323424629768499E-2</v>
          </cell>
          <cell r="N270">
            <v>3.3862033989758643E-2</v>
          </cell>
        </row>
        <row r="271">
          <cell r="D271" t="str">
            <v>2.5.5</v>
          </cell>
          <cell r="E271">
            <v>3.725463392038475E-2</v>
          </cell>
          <cell r="F271">
            <v>3.5960960184907353E-2</v>
          </cell>
          <cell r="G271">
            <v>3.4943996629751006E-2</v>
          </cell>
          <cell r="H271">
            <v>3.7140481187834889E-2</v>
          </cell>
          <cell r="I271">
            <v>3.992917958478371E-2</v>
          </cell>
          <cell r="J271">
            <v>3.5935379392909285E-2</v>
          </cell>
          <cell r="K271">
            <v>3.9030140971963237E-2</v>
          </cell>
          <cell r="L271">
            <v>3.1133308928532381E-2</v>
          </cell>
          <cell r="M271">
            <v>3.4932703315531811E-2</v>
          </cell>
          <cell r="N271">
            <v>2.5866779434962892E-2</v>
          </cell>
        </row>
        <row r="272">
          <cell r="D272" t="str">
            <v>2.5.6</v>
          </cell>
          <cell r="E272">
            <v>4.0731244087249097E-2</v>
          </cell>
          <cell r="F272">
            <v>3.8263510916497954E-2</v>
          </cell>
          <cell r="G272">
            <v>3.7725782555209107E-2</v>
          </cell>
          <cell r="H272">
            <v>3.8766369791139288E-2</v>
          </cell>
          <cell r="I272">
            <v>4.3401940882091462E-2</v>
          </cell>
          <cell r="J272">
            <v>3.8405063238862176E-2</v>
          </cell>
          <cell r="K272">
            <v>3.9744057697426761E-2</v>
          </cell>
          <cell r="L272">
            <v>3.8445924443175614E-2</v>
          </cell>
          <cell r="M272">
            <v>4.3570679349764246E-2</v>
          </cell>
          <cell r="N272">
            <v>2.762404126543146E-2</v>
          </cell>
        </row>
        <row r="273">
          <cell r="D273" t="str">
            <v>2.5.7</v>
          </cell>
          <cell r="E273">
            <v>4.6401395529443924E-2</v>
          </cell>
          <cell r="F273">
            <v>4.3820339327538649E-2</v>
          </cell>
          <cell r="G273">
            <v>4.2757642443713231E-2</v>
          </cell>
          <cell r="H273">
            <v>4.4349194619624041E-2</v>
          </cell>
          <cell r="I273">
            <v>4.883386281933088E-2</v>
          </cell>
          <cell r="J273">
            <v>4.6496846896604167E-2</v>
          </cell>
          <cell r="K273">
            <v>4.2112440752039626E-2</v>
          </cell>
          <cell r="L273">
            <v>4.3752945127242981E-2</v>
          </cell>
          <cell r="M273">
            <v>4.7624075050884035E-2</v>
          </cell>
          <cell r="N273">
            <v>3.5198400066707998E-2</v>
          </cell>
        </row>
        <row r="274">
          <cell r="D274" t="str">
            <v>2.5.8</v>
          </cell>
          <cell r="E274">
            <v>4.808056694924645E-2</v>
          </cell>
          <cell r="F274">
            <v>4.5662797642268861E-2</v>
          </cell>
          <cell r="G274">
            <v>4.6380033248455903E-2</v>
          </cell>
          <cell r="H274">
            <v>4.6108143022803777E-2</v>
          </cell>
          <cell r="I274">
            <v>4.8521237734678556E-2</v>
          </cell>
          <cell r="J274">
            <v>4.850340463907598E-2</v>
          </cell>
          <cell r="K274">
            <v>4.3240355755463825E-2</v>
          </cell>
          <cell r="L274">
            <v>4.9856579355595433E-2</v>
          </cell>
          <cell r="M274">
            <v>5.3816796507769313E-2</v>
          </cell>
          <cell r="N274">
            <v>4.0880933929734665E-2</v>
          </cell>
        </row>
        <row r="275">
          <cell r="D275" t="str">
            <v>2.5.9</v>
          </cell>
          <cell r="E275">
            <v>4.6208788283085528E-2</v>
          </cell>
          <cell r="F275">
            <v>4.9510640560510799E-2</v>
          </cell>
          <cell r="G275">
            <v>4.746578124622667E-2</v>
          </cell>
          <cell r="H275">
            <v>4.6741796220943717E-2</v>
          </cell>
          <cell r="I275">
            <v>4.7203944126289456E-2</v>
          </cell>
          <cell r="J275">
            <v>4.4010516097123656E-2</v>
          </cell>
          <cell r="K275">
            <v>4.4490241825738401E-2</v>
          </cell>
          <cell r="L275">
            <v>5.2776530410189398E-2</v>
          </cell>
          <cell r="M275">
            <v>5.2949702674419126E-2</v>
          </cell>
          <cell r="N275">
            <v>4.2396643951972873E-2</v>
          </cell>
        </row>
        <row r="276">
          <cell r="D276" t="str">
            <v>2.5.10</v>
          </cell>
          <cell r="E276">
            <v>4.2855156228845122E-2</v>
          </cell>
          <cell r="F276">
            <v>4.9587885109389183E-2</v>
          </cell>
          <cell r="G276">
            <v>4.9195107028950545E-2</v>
          </cell>
          <cell r="H276">
            <v>4.7856402411589075E-2</v>
          </cell>
          <cell r="I276">
            <v>4.435056822337885E-2</v>
          </cell>
          <cell r="J276">
            <v>4.3119144990808787E-2</v>
          </cell>
          <cell r="K276">
            <v>4.6534037741690765E-2</v>
          </cell>
          <cell r="L276">
            <v>5.4754277904977652E-2</v>
          </cell>
          <cell r="M276">
            <v>5.2556250486073021E-2</v>
          </cell>
          <cell r="N276">
            <v>4.064798533659196E-2</v>
          </cell>
        </row>
        <row r="277">
          <cell r="D277" t="str">
            <v>2.5.11</v>
          </cell>
          <cell r="E277">
            <v>4.0510795300947415E-2</v>
          </cell>
          <cell r="F277">
            <v>5.1137956404243352E-2</v>
          </cell>
          <cell r="G277">
            <v>5.0217967477557933E-2</v>
          </cell>
          <cell r="H277">
            <v>4.6708096865217479E-2</v>
          </cell>
          <cell r="I277">
            <v>4.6684096994905624E-2</v>
          </cell>
          <cell r="J277">
            <v>4.1322144577549236E-2</v>
          </cell>
          <cell r="K277">
            <v>4.7757196537400945E-2</v>
          </cell>
          <cell r="L277">
            <v>5.5383308154648557E-2</v>
          </cell>
          <cell r="M277">
            <v>5.1360420176634405E-2</v>
          </cell>
          <cell r="N277">
            <v>4.3391528568519862E-2</v>
          </cell>
        </row>
        <row r="278">
          <cell r="D278" t="str">
            <v>2.5.12</v>
          </cell>
          <cell r="E278">
            <v>4.0351650599441971E-2</v>
          </cell>
          <cell r="F278">
            <v>4.999157224918898E-2</v>
          </cell>
          <cell r="G278">
            <v>4.8781951187794555E-2</v>
          </cell>
          <cell r="H278">
            <v>4.7206794674722496E-2</v>
          </cell>
          <cell r="I278">
            <v>4.5885347234587572E-2</v>
          </cell>
          <cell r="J278">
            <v>3.8500385096162999E-2</v>
          </cell>
          <cell r="K278">
            <v>4.7570362938375972E-2</v>
          </cell>
          <cell r="L278">
            <v>5.5145800711633615E-2</v>
          </cell>
          <cell r="M278">
            <v>4.8311447790417801E-2</v>
          </cell>
          <cell r="N278">
            <v>5.2361593571324722E-2</v>
          </cell>
        </row>
        <row r="279">
          <cell r="D279" t="str">
            <v>2.5.13</v>
          </cell>
          <cell r="E279">
            <v>3.8166948034956696E-2</v>
          </cell>
          <cell r="F279">
            <v>4.8410997263706845E-2</v>
          </cell>
          <cell r="G279">
            <v>4.9706829914486834E-2</v>
          </cell>
          <cell r="H279">
            <v>4.6953207022882547E-2</v>
          </cell>
          <cell r="I279">
            <v>4.3383857826126686E-2</v>
          </cell>
          <cell r="J279">
            <v>3.8656407818766191E-2</v>
          </cell>
          <cell r="K279">
            <v>4.7128625249009244E-2</v>
          </cell>
          <cell r="L279">
            <v>5.5050088756985797E-2</v>
          </cell>
          <cell r="M279">
            <v>5.2263700006004145E-2</v>
          </cell>
          <cell r="N279">
            <v>6.1717259086263541E-2</v>
          </cell>
        </row>
        <row r="280">
          <cell r="D280" t="str">
            <v>2.5.14</v>
          </cell>
          <cell r="E280">
            <v>3.7469956733459132E-2</v>
          </cell>
          <cell r="F280">
            <v>4.8213260186781237E-2</v>
          </cell>
          <cell r="G280">
            <v>4.8435075248584078E-2</v>
          </cell>
          <cell r="H280">
            <v>4.8030954543202338E-2</v>
          </cell>
          <cell r="I280">
            <v>4.4794662012207526E-2</v>
          </cell>
          <cell r="J280">
            <v>3.7428015528613738E-2</v>
          </cell>
          <cell r="K280">
            <v>4.6435362977060184E-2</v>
          </cell>
          <cell r="L280">
            <v>5.5286772388184524E-2</v>
          </cell>
          <cell r="M280">
            <v>5.1585756579464327E-2</v>
          </cell>
          <cell r="N280">
            <v>5.8574879626682216E-2</v>
          </cell>
        </row>
        <row r="281">
          <cell r="D281" t="str">
            <v>2.5.15</v>
          </cell>
          <cell r="E281">
            <v>3.693689277826942E-2</v>
          </cell>
          <cell r="F281">
            <v>4.775274296030281E-2</v>
          </cell>
          <cell r="G281">
            <v>4.75541901136304E-2</v>
          </cell>
          <cell r="H281">
            <v>4.5033028264650096E-2</v>
          </cell>
          <cell r="I281">
            <v>4.0726788972203082E-2</v>
          </cell>
          <cell r="J281">
            <v>3.7503675295395972E-2</v>
          </cell>
          <cell r="K281">
            <v>4.7525382890938328E-2</v>
          </cell>
          <cell r="L281">
            <v>5.2884075298197421E-2</v>
          </cell>
          <cell r="M281">
            <v>5.3007648623501637E-2</v>
          </cell>
          <cell r="N281">
            <v>4.9061047311285709E-2</v>
          </cell>
        </row>
        <row r="282">
          <cell r="D282" t="str">
            <v>2.5.16</v>
          </cell>
          <cell r="E282">
            <v>3.8323087947379257E-2</v>
          </cell>
          <cell r="F282">
            <v>4.5309603845678746E-2</v>
          </cell>
          <cell r="G282">
            <v>4.591168716324328E-2</v>
          </cell>
          <cell r="H282">
            <v>4.1204886764635962E-2</v>
          </cell>
          <cell r="I282">
            <v>3.9586253163109326E-2</v>
          </cell>
          <cell r="J282">
            <v>4.0173414542367746E-2</v>
          </cell>
          <cell r="K282">
            <v>4.5891450931271387E-2</v>
          </cell>
          <cell r="L282">
            <v>4.9558883722007757E-2</v>
          </cell>
          <cell r="M282">
            <v>4.4531743943378992E-2</v>
          </cell>
          <cell r="N282">
            <v>4.6974216164382285E-2</v>
          </cell>
        </row>
        <row r="283">
          <cell r="D283" t="str">
            <v>2.5.17</v>
          </cell>
          <cell r="E283">
            <v>4.2291387002044135E-2</v>
          </cell>
          <cell r="F283">
            <v>4.3079931564114556E-2</v>
          </cell>
          <cell r="G283">
            <v>4.4473744973755738E-2</v>
          </cell>
          <cell r="H283">
            <v>3.9120055060534835E-2</v>
          </cell>
          <cell r="I283">
            <v>3.9911422349647126E-2</v>
          </cell>
          <cell r="J283">
            <v>4.3501982455225734E-2</v>
          </cell>
          <cell r="K283">
            <v>4.4068832647513406E-2</v>
          </cell>
          <cell r="L283">
            <v>4.5617356087315271E-2</v>
          </cell>
          <cell r="M283">
            <v>3.5222916615456901E-2</v>
          </cell>
          <cell r="N283">
            <v>5.3316550446054635E-2</v>
          </cell>
        </row>
        <row r="284">
          <cell r="D284" t="str">
            <v>2.5.18</v>
          </cell>
          <cell r="E284">
            <v>4.7812533907840488E-2</v>
          </cell>
          <cell r="F284">
            <v>4.1285417734885851E-2</v>
          </cell>
          <cell r="G284">
            <v>4.4298343341686634E-2</v>
          </cell>
          <cell r="H284">
            <v>4.1275339480201123E-2</v>
          </cell>
          <cell r="I284">
            <v>3.7867548294384983E-2</v>
          </cell>
          <cell r="J284">
            <v>4.9768589032193951E-2</v>
          </cell>
          <cell r="K284">
            <v>4.2797245677159257E-2</v>
          </cell>
          <cell r="L284">
            <v>4.3377598988978201E-2</v>
          </cell>
          <cell r="M284">
            <v>3.5271997398476716E-2</v>
          </cell>
          <cell r="N284">
            <v>5.1773927802260172E-2</v>
          </cell>
        </row>
        <row r="285">
          <cell r="D285" t="str">
            <v>2.5.19</v>
          </cell>
          <cell r="E285">
            <v>5.0502842137906949E-2</v>
          </cell>
          <cell r="F285">
            <v>3.9400832466367698E-2</v>
          </cell>
          <cell r="G285">
            <v>4.3789289023088429E-2</v>
          </cell>
          <cell r="H285">
            <v>4.2366672053298055E-2</v>
          </cell>
          <cell r="I285">
            <v>3.5813085062206526E-2</v>
          </cell>
          <cell r="J285">
            <v>5.2003304526442022E-2</v>
          </cell>
          <cell r="K285">
            <v>3.9439044255992185E-2</v>
          </cell>
          <cell r="L285">
            <v>4.2413839019981484E-2</v>
          </cell>
          <cell r="M285">
            <v>3.6221053721697455E-2</v>
          </cell>
          <cell r="N285">
            <v>4.3418441190076124E-2</v>
          </cell>
        </row>
        <row r="286">
          <cell r="D286" t="str">
            <v>2.5.20</v>
          </cell>
          <cell r="E286">
            <v>5.039049123769037E-2</v>
          </cell>
          <cell r="F286">
            <v>3.8167999554044298E-2</v>
          </cell>
          <cell r="G286">
            <v>4.1409399348568812E-2</v>
          </cell>
          <cell r="H286">
            <v>4.0222971787162665E-2</v>
          </cell>
          <cell r="I286">
            <v>3.713461434136215E-2</v>
          </cell>
          <cell r="J286">
            <v>5.2683451484855967E-2</v>
          </cell>
          <cell r="K286">
            <v>3.7154548475204698E-2</v>
          </cell>
          <cell r="L286">
            <v>4.0016459260808143E-2</v>
          </cell>
          <cell r="M286">
            <v>3.5747089707018342E-2</v>
          </cell>
          <cell r="N286">
            <v>3.5689886302997728E-2</v>
          </cell>
        </row>
        <row r="287">
          <cell r="D287" t="str">
            <v>2.5.21</v>
          </cell>
          <cell r="E287">
            <v>4.9440945949973739E-2</v>
          </cell>
          <cell r="F287">
            <v>3.6150814683365083E-2</v>
          </cell>
          <cell r="G287">
            <v>3.9345206177855814E-2</v>
          </cell>
          <cell r="H287">
            <v>3.9527396022875756E-2</v>
          </cell>
          <cell r="I287">
            <v>4.1712885708732793E-2</v>
          </cell>
          <cell r="J287">
            <v>5.0256000790135764E-2</v>
          </cell>
          <cell r="K287">
            <v>3.7145542172800125E-2</v>
          </cell>
          <cell r="L287">
            <v>3.6883477959738668E-2</v>
          </cell>
          <cell r="M287">
            <v>3.4533932027548099E-2</v>
          </cell>
          <cell r="N287">
            <v>3.6046588836247499E-2</v>
          </cell>
        </row>
        <row r="288">
          <cell r="D288" t="str">
            <v>2.5.22</v>
          </cell>
          <cell r="E288">
            <v>4.6291722058649287E-2</v>
          </cell>
          <cell r="F288">
            <v>3.6024823230817807E-2</v>
          </cell>
          <cell r="G288">
            <v>3.7294752350599945E-2</v>
          </cell>
          <cell r="H288">
            <v>4.0267202191553345E-2</v>
          </cell>
          <cell r="I288">
            <v>4.153938611771938E-2</v>
          </cell>
          <cell r="J288">
            <v>4.5559919618358827E-2</v>
          </cell>
          <cell r="K288">
            <v>3.6822619055726757E-2</v>
          </cell>
          <cell r="L288">
            <v>3.2673475046939807E-2</v>
          </cell>
          <cell r="M288">
            <v>3.4228567352897678E-2</v>
          </cell>
          <cell r="N288">
            <v>3.3327090487513311E-2</v>
          </cell>
        </row>
        <row r="289">
          <cell r="D289" t="str">
            <v>2.5.23</v>
          </cell>
          <cell r="E289">
            <v>4.1300245745703706E-2</v>
          </cell>
          <cell r="F289">
            <v>3.5111482552054159E-2</v>
          </cell>
          <cell r="G289">
            <v>3.5772410437905716E-2</v>
          </cell>
          <cell r="H289">
            <v>3.8542900938479667E-2</v>
          </cell>
          <cell r="I289">
            <v>4.0471671263727034E-2</v>
          </cell>
          <cell r="J289">
            <v>3.9873259778252491E-2</v>
          </cell>
          <cell r="K289">
            <v>3.7192254861271805E-2</v>
          </cell>
          <cell r="L289">
            <v>2.9852356446297506E-2</v>
          </cell>
          <cell r="M289">
            <v>3.354441831011399E-2</v>
          </cell>
          <cell r="N289">
            <v>3.7832307455082932E-2</v>
          </cell>
        </row>
        <row r="290">
          <cell r="D290" t="str">
            <v>2.5.24</v>
          </cell>
          <cell r="E290">
            <v>3.6904092937120297E-2</v>
          </cell>
          <cell r="F290">
            <v>3.4981785815616291E-2</v>
          </cell>
          <cell r="G290">
            <v>3.3477480633898174E-2</v>
          </cell>
          <cell r="H290">
            <v>3.6892896233733673E-2</v>
          </cell>
          <cell r="I290">
            <v>3.8026060127301455E-2</v>
          </cell>
          <cell r="J290">
            <v>3.6269210264543397E-2</v>
          </cell>
          <cell r="K290">
            <v>3.6587700379292272E-2</v>
          </cell>
          <cell r="L290">
            <v>2.7376964204527812E-2</v>
          </cell>
          <cell r="M290">
            <v>3.3778458694169101E-2</v>
          </cell>
          <cell r="N290">
            <v>3.4945377305027427E-2</v>
          </cell>
        </row>
        <row r="291">
          <cell r="D291" t="str">
            <v>2.6.1</v>
          </cell>
          <cell r="E291">
            <v>3.5270297302311918E-2</v>
          </cell>
          <cell r="F291">
            <v>3.5433562571160857E-2</v>
          </cell>
          <cell r="G291">
            <v>3.3838504398280282E-2</v>
          </cell>
          <cell r="H291">
            <v>3.6128833012795653E-2</v>
          </cell>
          <cell r="I291">
            <v>3.9730849726355516E-2</v>
          </cell>
          <cell r="J291">
            <v>3.5224647191076604E-2</v>
          </cell>
          <cell r="K291">
            <v>3.843918822169165E-2</v>
          </cell>
          <cell r="L291">
            <v>2.829773487038556E-2</v>
          </cell>
          <cell r="M291">
            <v>3.4751271027241418E-2</v>
          </cell>
          <cell r="N291">
            <v>3.7631068589355721E-2</v>
          </cell>
        </row>
        <row r="292">
          <cell r="D292" t="str">
            <v>2.6.2</v>
          </cell>
          <cell r="E292">
            <v>3.4568645883042141E-2</v>
          </cell>
          <cell r="F292">
            <v>3.5384034316449785E-2</v>
          </cell>
          <cell r="G292">
            <v>3.3489736850943322E-2</v>
          </cell>
          <cell r="H292">
            <v>3.5691936162744284E-2</v>
          </cell>
          <cell r="I292">
            <v>4.1350704178942536E-2</v>
          </cell>
          <cell r="J292">
            <v>3.3425742912073765E-2</v>
          </cell>
          <cell r="K292">
            <v>3.8638342944610472E-2</v>
          </cell>
          <cell r="L292">
            <v>2.7826450301453722E-2</v>
          </cell>
          <cell r="M292">
            <v>3.4881567575785942E-2</v>
          </cell>
          <cell r="N292">
            <v>3.6563458531961843E-2</v>
          </cell>
        </row>
        <row r="293">
          <cell r="D293" t="str">
            <v>2.6.3</v>
          </cell>
          <cell r="E293">
            <v>3.4709444709078476E-2</v>
          </cell>
          <cell r="F293">
            <v>3.4974865483172211E-2</v>
          </cell>
          <cell r="G293">
            <v>3.3306290196515605E-2</v>
          </cell>
          <cell r="H293">
            <v>3.4879587552808747E-2</v>
          </cell>
          <cell r="I293">
            <v>3.9243721429195022E-2</v>
          </cell>
          <cell r="J293">
            <v>3.203961836847951E-2</v>
          </cell>
          <cell r="K293">
            <v>3.7709279857019232E-2</v>
          </cell>
          <cell r="L293">
            <v>2.6903665223455265E-2</v>
          </cell>
          <cell r="M293">
            <v>3.2984472803180093E-2</v>
          </cell>
          <cell r="N293">
            <v>3.176314795449061E-2</v>
          </cell>
        </row>
        <row r="294">
          <cell r="D294" t="str">
            <v>2.6.4</v>
          </cell>
          <cell r="E294">
            <v>3.471562859720987E-2</v>
          </cell>
          <cell r="F294">
            <v>3.5240793358071072E-2</v>
          </cell>
          <cell r="G294">
            <v>3.3538748083549418E-2</v>
          </cell>
          <cell r="H294">
            <v>3.4852669737402739E-2</v>
          </cell>
          <cell r="I294">
            <v>3.5962399402401604E-2</v>
          </cell>
          <cell r="J294">
            <v>3.2949847661301684E-2</v>
          </cell>
          <cell r="K294">
            <v>3.8897299143679093E-2</v>
          </cell>
          <cell r="L294">
            <v>2.7301374548589451E-2</v>
          </cell>
          <cell r="M294">
            <v>3.3475464331196761E-2</v>
          </cell>
          <cell r="N294">
            <v>3.6367380272035087E-2</v>
          </cell>
        </row>
        <row r="295">
          <cell r="D295" t="str">
            <v>2.6.5</v>
          </cell>
          <cell r="E295">
            <v>3.6613083276008172E-2</v>
          </cell>
          <cell r="F295">
            <v>3.5766790531835159E-2</v>
          </cell>
          <cell r="G295">
            <v>3.5005765987481834E-2</v>
          </cell>
          <cell r="H295">
            <v>3.5430574528157878E-2</v>
          </cell>
          <cell r="I295">
            <v>3.821800044364683E-2</v>
          </cell>
          <cell r="J295">
            <v>3.343524058600484E-2</v>
          </cell>
          <cell r="K295">
            <v>3.8613264333287774E-2</v>
          </cell>
          <cell r="L295">
            <v>3.1221366187992296E-2</v>
          </cell>
          <cell r="M295">
            <v>3.5701582504094533E-2</v>
          </cell>
          <cell r="N295">
            <v>3.1646419090721502E-2</v>
          </cell>
        </row>
        <row r="296">
          <cell r="D296" t="str">
            <v>2.6.6</v>
          </cell>
          <cell r="E296">
            <v>4.0821284300127915E-2</v>
          </cell>
          <cell r="F296">
            <v>3.7750212673663873E-2</v>
          </cell>
          <cell r="G296">
            <v>3.7642266806573184E-2</v>
          </cell>
          <cell r="H296">
            <v>3.8152483316001545E-2</v>
          </cell>
          <cell r="I296">
            <v>3.9731019575831514E-2</v>
          </cell>
          <cell r="J296">
            <v>3.68228919203255E-2</v>
          </cell>
          <cell r="K296">
            <v>3.9914190654068295E-2</v>
          </cell>
          <cell r="L296">
            <v>3.850014686916664E-2</v>
          </cell>
          <cell r="M296">
            <v>4.1769889895313939E-2</v>
          </cell>
          <cell r="N296">
            <v>3.3297892060338764E-2</v>
          </cell>
        </row>
        <row r="297">
          <cell r="D297" t="str">
            <v>2.6.7</v>
          </cell>
          <cell r="E297">
            <v>4.7017054292075637E-2</v>
          </cell>
          <cell r="F297">
            <v>4.1419801634008331E-2</v>
          </cell>
          <cell r="G297">
            <v>4.2842151951106494E-2</v>
          </cell>
          <cell r="H297">
            <v>4.4582269410993171E-2</v>
          </cell>
          <cell r="I297">
            <v>4.1013383119611745E-2</v>
          </cell>
          <cell r="J297">
            <v>4.388889339987391E-2</v>
          </cell>
          <cell r="K297">
            <v>4.0149897630600506E-2</v>
          </cell>
          <cell r="L297">
            <v>4.3411879932791247E-2</v>
          </cell>
          <cell r="M297">
            <v>4.6016999432947452E-2</v>
          </cell>
          <cell r="N297">
            <v>4.4877657658287835E-2</v>
          </cell>
        </row>
        <row r="298">
          <cell r="D298" t="str">
            <v>2.6.8</v>
          </cell>
          <cell r="E298">
            <v>4.7991285419444238E-2</v>
          </cell>
          <cell r="F298">
            <v>4.3805100030160637E-2</v>
          </cell>
          <cell r="G298">
            <v>4.6228253420669246E-2</v>
          </cell>
          <cell r="H298">
            <v>4.8096183152128991E-2</v>
          </cell>
          <cell r="I298">
            <v>4.9182123818229818E-2</v>
          </cell>
          <cell r="J298">
            <v>4.7628811655904137E-2</v>
          </cell>
          <cell r="K298">
            <v>4.1961507599653995E-2</v>
          </cell>
          <cell r="L298">
            <v>4.7811543431055564E-2</v>
          </cell>
          <cell r="M298">
            <v>5.2440750557350049E-2</v>
          </cell>
          <cell r="N298">
            <v>4.8525325354383579E-2</v>
          </cell>
        </row>
        <row r="299">
          <cell r="D299" t="str">
            <v>2.6.9</v>
          </cell>
          <cell r="E299">
            <v>4.3817076777757015E-2</v>
          </cell>
          <cell r="F299">
            <v>4.9027505793862058E-2</v>
          </cell>
          <cell r="G299">
            <v>4.8307207881801748E-2</v>
          </cell>
          <cell r="H299">
            <v>4.9585152464318244E-2</v>
          </cell>
          <cell r="I299">
            <v>4.8099503258222501E-2</v>
          </cell>
          <cell r="J299">
            <v>4.6831001577833209E-2</v>
          </cell>
          <cell r="K299">
            <v>4.4486081885786531E-2</v>
          </cell>
          <cell r="L299">
            <v>5.357400415357963E-2</v>
          </cell>
          <cell r="M299">
            <v>5.2266803024028634E-2</v>
          </cell>
          <cell r="N299">
            <v>5.5287730091389514E-2</v>
          </cell>
        </row>
        <row r="300">
          <cell r="D300" t="str">
            <v>2.6.10</v>
          </cell>
          <cell r="E300">
            <v>4.4484396487984794E-2</v>
          </cell>
          <cell r="F300">
            <v>4.8641354545921625E-2</v>
          </cell>
          <cell r="G300">
            <v>4.9276674600653214E-2</v>
          </cell>
          <cell r="H300">
            <v>5.0127805269897442E-2</v>
          </cell>
          <cell r="I300">
            <v>4.3418451699734656E-2</v>
          </cell>
          <cell r="J300">
            <v>4.2435623527624748E-2</v>
          </cell>
          <cell r="K300">
            <v>4.5018220889921974E-2</v>
          </cell>
          <cell r="L300">
            <v>5.4394152878679498E-2</v>
          </cell>
          <cell r="M300">
            <v>5.1695729990105507E-2</v>
          </cell>
          <cell r="N300">
            <v>5.3844795204236157E-2</v>
          </cell>
        </row>
        <row r="301">
          <cell r="D301" t="str">
            <v>2.6.11</v>
          </cell>
          <cell r="E301">
            <v>4.2783753957304965E-2</v>
          </cell>
          <cell r="F301">
            <v>4.9749471110307524E-2</v>
          </cell>
          <cell r="G301">
            <v>4.9997049317162132E-2</v>
          </cell>
          <cell r="H301">
            <v>4.8351902398486066E-2</v>
          </cell>
          <cell r="I301">
            <v>4.1097968158658439E-2</v>
          </cell>
          <cell r="J301">
            <v>4.1154126497370214E-2</v>
          </cell>
          <cell r="K301">
            <v>4.7432729910922254E-2</v>
          </cell>
          <cell r="L301">
            <v>5.4706746258427995E-2</v>
          </cell>
          <cell r="M301">
            <v>5.0665419058069185E-2</v>
          </cell>
          <cell r="N301">
            <v>4.6789693934296078E-2</v>
          </cell>
        </row>
        <row r="302">
          <cell r="D302" t="str">
            <v>2.6.12</v>
          </cell>
          <cell r="E302">
            <v>4.0822085110926311E-2</v>
          </cell>
          <cell r="F302">
            <v>4.975233911614825E-2</v>
          </cell>
          <cell r="G302">
            <v>4.8740792628121705E-2</v>
          </cell>
          <cell r="H302">
            <v>4.9584686579051594E-2</v>
          </cell>
          <cell r="I302">
            <v>4.0058829064506453E-2</v>
          </cell>
          <cell r="J302">
            <v>4.1821801492217439E-2</v>
          </cell>
          <cell r="K302">
            <v>4.6606521099655185E-2</v>
          </cell>
          <cell r="L302">
            <v>5.5453646857122181E-2</v>
          </cell>
          <cell r="M302">
            <v>4.8995768890353404E-2</v>
          </cell>
          <cell r="N302">
            <v>3.852249238420672E-2</v>
          </cell>
        </row>
        <row r="303">
          <cell r="D303" t="str">
            <v>2.6.13</v>
          </cell>
          <cell r="E303">
            <v>3.9187193218714611E-2</v>
          </cell>
          <cell r="F303">
            <v>4.8104939402223254E-2</v>
          </cell>
          <cell r="G303">
            <v>4.8373415018548818E-2</v>
          </cell>
          <cell r="H303">
            <v>4.843524409618543E-2</v>
          </cell>
          <cell r="I303">
            <v>4.0170759869188728E-2</v>
          </cell>
          <cell r="J303">
            <v>4.2171760976737076E-2</v>
          </cell>
          <cell r="K303">
            <v>4.6086139914709272E-2</v>
          </cell>
          <cell r="L303">
            <v>5.441868668307584E-2</v>
          </cell>
          <cell r="M303">
            <v>5.0918053235001558E-2</v>
          </cell>
          <cell r="N303">
            <v>3.4757877230964011E-2</v>
          </cell>
        </row>
        <row r="304">
          <cell r="D304" t="str">
            <v>2.6.14</v>
          </cell>
          <cell r="E304">
            <v>3.8060191822526776E-2</v>
          </cell>
          <cell r="F304">
            <v>4.7632392542439624E-2</v>
          </cell>
          <cell r="G304">
            <v>4.8025551499217764E-2</v>
          </cell>
          <cell r="H304">
            <v>4.8887773985184131E-2</v>
          </cell>
          <cell r="I304">
            <v>3.87975268557499E-2</v>
          </cell>
          <cell r="J304">
            <v>4.0299313972130921E-2</v>
          </cell>
          <cell r="K304">
            <v>4.606711782354312E-2</v>
          </cell>
          <cell r="L304">
            <v>5.4151942076983213E-2</v>
          </cell>
          <cell r="M304">
            <v>5.1216799918408752E-2</v>
          </cell>
          <cell r="N304">
            <v>3.3970722477344978E-2</v>
          </cell>
        </row>
        <row r="305">
          <cell r="D305" t="str">
            <v>2.6.15</v>
          </cell>
          <cell r="E305">
            <v>3.8004045484413725E-2</v>
          </cell>
          <cell r="F305">
            <v>4.672640910764915E-2</v>
          </cell>
          <cell r="G305">
            <v>4.6873367805686204E-2</v>
          </cell>
          <cell r="H305">
            <v>4.6423240924645601E-2</v>
          </cell>
          <cell r="I305">
            <v>3.8022503696773846E-2</v>
          </cell>
          <cell r="J305">
            <v>3.9232567168498711E-2</v>
          </cell>
          <cell r="K305">
            <v>4.5232827731715261E-2</v>
          </cell>
          <cell r="L305">
            <v>5.3284256652484985E-2</v>
          </cell>
          <cell r="M305">
            <v>5.1938107826629776E-2</v>
          </cell>
          <cell r="N305">
            <v>3.4559175850503117E-2</v>
          </cell>
        </row>
        <row r="306">
          <cell r="D306" t="str">
            <v>2.6.16</v>
          </cell>
          <cell r="E306">
            <v>3.866735571142374E-2</v>
          </cell>
          <cell r="F306">
            <v>4.5085174380638207E-2</v>
          </cell>
          <cell r="G306">
            <v>4.6378283325592809E-2</v>
          </cell>
          <cell r="H306">
            <v>4.3127257958239185E-2</v>
          </cell>
          <cell r="I306">
            <v>4.2493961001880909E-2</v>
          </cell>
          <cell r="J306">
            <v>4.0570678427816191E-2</v>
          </cell>
          <cell r="K306">
            <v>4.4738502016181805E-2</v>
          </cell>
          <cell r="L306">
            <v>5.0117380842223391E-2</v>
          </cell>
          <cell r="M306">
            <v>4.5445844348301047E-2</v>
          </cell>
          <cell r="N306">
            <v>4.4389101458804765E-2</v>
          </cell>
        </row>
        <row r="307">
          <cell r="D307" t="str">
            <v>2.6.17</v>
          </cell>
          <cell r="E307">
            <v>4.1554924717527766E-2</v>
          </cell>
          <cell r="F307">
            <v>4.2032574369107352E-2</v>
          </cell>
          <cell r="G307">
            <v>4.437680406456674E-2</v>
          </cell>
          <cell r="H307">
            <v>3.9907990765739899E-2</v>
          </cell>
          <cell r="I307">
            <v>4.2833490104399678E-2</v>
          </cell>
          <cell r="J307">
            <v>4.578579814512123E-2</v>
          </cell>
          <cell r="K307">
            <v>4.2427238014741603E-2</v>
          </cell>
          <cell r="L307">
            <v>4.6014766105242064E-2</v>
          </cell>
          <cell r="M307">
            <v>3.6707770523491001E-2</v>
          </cell>
          <cell r="N307">
            <v>4.6081014203323313E-2</v>
          </cell>
        </row>
        <row r="308">
          <cell r="D308" t="str">
            <v>2.6.18</v>
          </cell>
          <cell r="E308">
            <v>4.6858396027928489E-2</v>
          </cell>
          <cell r="F308">
            <v>4.1219776611270194E-2</v>
          </cell>
          <cell r="G308">
            <v>4.3621637184516095E-2</v>
          </cell>
          <cell r="H308">
            <v>3.9690318816158622E-2</v>
          </cell>
          <cell r="I308">
            <v>4.4925526100259433E-2</v>
          </cell>
          <cell r="J308">
            <v>5.0403165869438916E-2</v>
          </cell>
          <cell r="K308">
            <v>4.1829756084928955E-2</v>
          </cell>
          <cell r="L308">
            <v>4.354929540680208E-2</v>
          </cell>
          <cell r="M308">
            <v>3.6362090826376321E-2</v>
          </cell>
          <cell r="N308">
            <v>5.7030793686323751E-2</v>
          </cell>
        </row>
        <row r="309">
          <cell r="D309" t="str">
            <v>2.6.19</v>
          </cell>
          <cell r="E309">
            <v>5.0586569342583008E-2</v>
          </cell>
          <cell r="F309">
            <v>4.0190971439172198E-2</v>
          </cell>
          <cell r="G309">
            <v>4.2381950037355405E-2</v>
          </cell>
          <cell r="H309">
            <v>3.9900226011295857E-2</v>
          </cell>
          <cell r="I309">
            <v>4.3839678400208172E-2</v>
          </cell>
          <cell r="J309">
            <v>5.0370763327288334E-2</v>
          </cell>
          <cell r="K309">
            <v>4.0684079156196373E-2</v>
          </cell>
          <cell r="L309">
            <v>4.1443130451681215E-2</v>
          </cell>
          <cell r="M309">
            <v>3.65951148804484E-2</v>
          </cell>
          <cell r="N309">
            <v>4.8031960100587925E-2</v>
          </cell>
        </row>
        <row r="310">
          <cell r="D310" t="str">
            <v>2.6.20</v>
          </cell>
          <cell r="E310">
            <v>4.910480333347729E-2</v>
          </cell>
          <cell r="F310">
            <v>3.9845707659115007E-2</v>
          </cell>
          <cell r="G310">
            <v>4.0817058187097494E-2</v>
          </cell>
          <cell r="H310">
            <v>3.8557182317624943E-2</v>
          </cell>
          <cell r="I310">
            <v>4.1628917620626253E-2</v>
          </cell>
          <cell r="J310">
            <v>4.9273844868646541E-2</v>
          </cell>
          <cell r="K310">
            <v>3.8912733501497376E-2</v>
          </cell>
          <cell r="L310">
            <v>3.9674707661402041E-2</v>
          </cell>
          <cell r="M310">
            <v>3.5522711927377229E-2</v>
          </cell>
          <cell r="N310">
            <v>4.2725824446783883E-2</v>
          </cell>
        </row>
        <row r="311">
          <cell r="D311" t="str">
            <v>2.6.21</v>
          </cell>
          <cell r="E311">
            <v>4.8472010784418582E-2</v>
          </cell>
          <cell r="F311">
            <v>3.9288971345827185E-2</v>
          </cell>
          <cell r="G311">
            <v>3.9965818959390283E-2</v>
          </cell>
          <cell r="H311">
            <v>3.8536165715596406E-2</v>
          </cell>
          <cell r="I311">
            <v>4.388366941449149E-2</v>
          </cell>
          <cell r="J311">
            <v>4.7164027097951831E-2</v>
          </cell>
          <cell r="K311">
            <v>3.9438336436959487E-2</v>
          </cell>
          <cell r="L311">
            <v>3.7231873486485066E-2</v>
          </cell>
          <cell r="M311">
            <v>3.5139945303346853E-2</v>
          </cell>
          <cell r="N311">
            <v>4.2062393545024987E-2</v>
          </cell>
        </row>
        <row r="312">
          <cell r="D312" t="str">
            <v>2.6.22</v>
          </cell>
          <cell r="E312">
            <v>4.5432037982233567E-2</v>
          </cell>
          <cell r="F312">
            <v>3.8036853924079135E-2</v>
          </cell>
          <cell r="G312">
            <v>3.7639651582698934E-2</v>
          </cell>
          <cell r="H312">
            <v>3.8975702582158739E-2</v>
          </cell>
          <cell r="I312">
            <v>4.1882502888290339E-2</v>
          </cell>
          <cell r="J312">
            <v>4.5474835442683603E-2</v>
          </cell>
          <cell r="K312">
            <v>3.8605236335895528E-2</v>
          </cell>
          <cell r="L312">
            <v>3.3162546215308696E-2</v>
          </cell>
          <cell r="M312">
            <v>3.4866716394875014E-2</v>
          </cell>
          <cell r="N312">
            <v>4.6514047684833817E-2</v>
          </cell>
        </row>
        <row r="313">
          <cell r="D313" t="str">
            <v>2.6.23</v>
          </cell>
          <cell r="E313">
            <v>4.1671840379481594E-2</v>
          </cell>
          <cell r="F313">
            <v>3.7210218650882212E-2</v>
          </cell>
          <cell r="G313">
            <v>3.6066694511159743E-2</v>
          </cell>
          <cell r="H313">
            <v>3.6894127210800307E-2</v>
          </cell>
          <cell r="I313">
            <v>4.2315619052083669E-2</v>
          </cell>
          <cell r="J313">
            <v>4.3404949458240263E-2</v>
          </cell>
          <cell r="K313">
            <v>3.8719510971341853E-2</v>
          </cell>
          <cell r="L313">
            <v>2.9329463124599425E-2</v>
          </cell>
          <cell r="M313">
            <v>3.4469016539210438E-2</v>
          </cell>
          <cell r="N313">
            <v>4.2560567853133231E-2</v>
          </cell>
        </row>
        <row r="314">
          <cell r="D314" t="str">
            <v>2.6.24</v>
          </cell>
          <cell r="E314">
            <v>3.8786595081999373E-2</v>
          </cell>
          <cell r="F314">
            <v>3.76801794028351E-2</v>
          </cell>
          <cell r="G314">
            <v>3.3266325701311508E-2</v>
          </cell>
          <cell r="H314">
            <v>3.520068603158464E-2</v>
          </cell>
          <cell r="I314">
            <v>4.2098891120711003E-2</v>
          </cell>
          <cell r="J314">
            <v>3.8190048455360809E-2</v>
          </cell>
          <cell r="K314">
            <v>3.9391997841392273E-2</v>
          </cell>
          <cell r="L314">
            <v>2.8219239781012963E-2</v>
          </cell>
          <cell r="M314">
            <v>3.5172109186866668E-2</v>
          </cell>
          <cell r="N314">
            <v>3.2199460336668775E-2</v>
          </cell>
        </row>
        <row r="315">
          <cell r="D315" t="str">
            <v>2.7.1</v>
          </cell>
          <cell r="E315">
            <v>3.6169967451613216E-2</v>
          </cell>
          <cell r="F315">
            <v>4.147914210275562E-2</v>
          </cell>
          <cell r="G315">
            <v>3.784329573782802E-2</v>
          </cell>
          <cell r="H315">
            <v>4.4046066521751588E-2</v>
          </cell>
          <cell r="I315">
            <v>3.6730404474385255E-2</v>
          </cell>
          <cell r="J315">
            <v>3.2915486080376311E-2</v>
          </cell>
          <cell r="K315">
            <v>4.2084903493752816E-2</v>
          </cell>
          <cell r="L315">
            <v>3.3381265894973144E-2</v>
          </cell>
          <cell r="M315">
            <v>3.9440026049693745E-2</v>
          </cell>
          <cell r="N315">
            <v>3.3163748439504141E-2</v>
          </cell>
        </row>
        <row r="316">
          <cell r="D316" t="str">
            <v>2.7.2</v>
          </cell>
          <cell r="E316">
            <v>3.4141696010348228E-2</v>
          </cell>
          <cell r="F316">
            <v>4.1558078362720928E-2</v>
          </cell>
          <cell r="G316">
            <v>3.7389618734600089E-2</v>
          </cell>
          <cell r="H316">
            <v>4.1939819435218809E-2</v>
          </cell>
          <cell r="I316">
            <v>4.1959227683106594E-2</v>
          </cell>
          <cell r="J316">
            <v>3.3208204329279137E-2</v>
          </cell>
          <cell r="K316">
            <v>4.2496406771181008E-2</v>
          </cell>
          <cell r="L316">
            <v>3.3382346949088024E-2</v>
          </cell>
          <cell r="M316">
            <v>3.954469337150731E-2</v>
          </cell>
          <cell r="N316">
            <v>2.839160407962921E-2</v>
          </cell>
        </row>
        <row r="317">
          <cell r="D317" t="str">
            <v>2.7.3</v>
          </cell>
          <cell r="E317">
            <v>3.4404399725821405E-2</v>
          </cell>
          <cell r="F317">
            <v>4.1834469013608121E-2</v>
          </cell>
          <cell r="G317">
            <v>3.6743344068627205E-2</v>
          </cell>
          <cell r="H317">
            <v>4.1142539464610363E-2</v>
          </cell>
          <cell r="I317">
            <v>4.1981322685397109E-2</v>
          </cell>
          <cell r="J317">
            <v>3.285906990910821E-2</v>
          </cell>
          <cell r="K317">
            <v>4.2357191932401415E-2</v>
          </cell>
          <cell r="L317">
            <v>3.293216739951272E-2</v>
          </cell>
          <cell r="M317">
            <v>3.9072840237519252E-2</v>
          </cell>
          <cell r="N317">
            <v>2.7304945970507297E-2</v>
          </cell>
        </row>
        <row r="318">
          <cell r="D318" t="str">
            <v>2.7.4</v>
          </cell>
          <cell r="E318">
            <v>3.4399542646827666E-2</v>
          </cell>
          <cell r="F318">
            <v>4.1359799349486734E-2</v>
          </cell>
          <cell r="G318">
            <v>3.7114420081287507E-2</v>
          </cell>
          <cell r="H318">
            <v>4.0054607514369067E-2</v>
          </cell>
          <cell r="I318">
            <v>4.0512086866419654E-2</v>
          </cell>
          <cell r="J318">
            <v>3.3447730481493569E-2</v>
          </cell>
          <cell r="K318">
            <v>4.3652006717266975E-2</v>
          </cell>
          <cell r="L318">
            <v>3.3270203482523616E-2</v>
          </cell>
          <cell r="M318">
            <v>3.9951082196815937E-2</v>
          </cell>
          <cell r="N318">
            <v>2.7007895093571026E-2</v>
          </cell>
        </row>
        <row r="319">
          <cell r="D319" t="str">
            <v>2.7.5</v>
          </cell>
          <cell r="E319">
            <v>3.536220945968712E-2</v>
          </cell>
          <cell r="F319">
            <v>4.0769128074223969E-2</v>
          </cell>
          <cell r="G319">
            <v>3.7181772816102063E-2</v>
          </cell>
          <cell r="H319">
            <v>3.9912452402977174E-2</v>
          </cell>
          <cell r="I319">
            <v>4.3793440206586626E-2</v>
          </cell>
          <cell r="J319">
            <v>3.3421542576348551E-2</v>
          </cell>
          <cell r="K319">
            <v>4.2920897258764378E-2</v>
          </cell>
          <cell r="L319">
            <v>3.5445347953085238E-2</v>
          </cell>
          <cell r="M319">
            <v>4.0656736433230513E-2</v>
          </cell>
          <cell r="N319">
            <v>2.6283130103879719E-2</v>
          </cell>
        </row>
        <row r="320">
          <cell r="D320" t="str">
            <v>2.7.6</v>
          </cell>
          <cell r="E320">
            <v>3.7008350796466132E-2</v>
          </cell>
          <cell r="F320">
            <v>4.2277603983096379E-2</v>
          </cell>
          <cell r="G320">
            <v>3.9202859121711307E-2</v>
          </cell>
          <cell r="H320">
            <v>4.0336708810609911E-2</v>
          </cell>
          <cell r="I320">
            <v>4.6567099494122639E-2</v>
          </cell>
          <cell r="J320">
            <v>3.5285524866198854E-2</v>
          </cell>
          <cell r="K320">
            <v>4.462298692705411E-2</v>
          </cell>
          <cell r="L320">
            <v>3.874633079502357E-2</v>
          </cell>
          <cell r="M320">
            <v>4.607279801162318E-2</v>
          </cell>
          <cell r="N320">
            <v>3.5392119391941257E-2</v>
          </cell>
        </row>
        <row r="321">
          <cell r="D321" t="str">
            <v>2.7.7</v>
          </cell>
          <cell r="E321">
            <v>4.0352659107794342E-2</v>
          </cell>
          <cell r="F321">
            <v>4.4985862703512874E-2</v>
          </cell>
          <cell r="G321">
            <v>4.2549542681779531E-2</v>
          </cell>
          <cell r="H321">
            <v>3.9464752871711389E-2</v>
          </cell>
          <cell r="I321">
            <v>4.1313398949489016E-2</v>
          </cell>
          <cell r="J321">
            <v>3.863477876194879E-2</v>
          </cell>
          <cell r="K321">
            <v>4.519086024179244E-2</v>
          </cell>
          <cell r="L321">
            <v>4.3212356117857724E-2</v>
          </cell>
          <cell r="M321">
            <v>4.6730086120990326E-2</v>
          </cell>
          <cell r="N321">
            <v>4.4533162769688675E-2</v>
          </cell>
        </row>
        <row r="322">
          <cell r="D322" t="str">
            <v>2.7.8</v>
          </cell>
          <cell r="E322">
            <v>4.4579730469682118E-2</v>
          </cell>
          <cell r="F322">
            <v>3.9421510386757813E-2</v>
          </cell>
          <cell r="G322">
            <v>4.2907214378795092E-2</v>
          </cell>
          <cell r="H322">
            <v>4.061232583861183E-2</v>
          </cell>
          <cell r="I322">
            <v>3.7173613853664626E-2</v>
          </cell>
          <cell r="J322">
            <v>4.2605508970073688E-2</v>
          </cell>
          <cell r="K322">
            <v>4.1377150878319974E-2</v>
          </cell>
          <cell r="L322">
            <v>4.4485821967334388E-2</v>
          </cell>
          <cell r="M322">
            <v>4.5199751632380415E-2</v>
          </cell>
          <cell r="N322">
            <v>4.2972055195674312E-2</v>
          </cell>
        </row>
        <row r="323">
          <cell r="D323" t="str">
            <v>2.7.9</v>
          </cell>
          <cell r="E323">
            <v>4.7275901002656946E-2</v>
          </cell>
          <cell r="F323">
            <v>3.7976971142342185E-2</v>
          </cell>
          <cell r="G323">
            <v>4.4111977109011394E-2</v>
          </cell>
          <cell r="H323">
            <v>4.1787189736671726E-2</v>
          </cell>
          <cell r="I323">
            <v>4.0370678851760364E-2</v>
          </cell>
          <cell r="J323">
            <v>4.6006907651661301E-2</v>
          </cell>
          <cell r="K323">
            <v>4.0183877955179248E-2</v>
          </cell>
          <cell r="L323">
            <v>4.6813633535913862E-2</v>
          </cell>
          <cell r="M323">
            <v>4.5975310036793213E-2</v>
          </cell>
          <cell r="N323">
            <v>4.5375867234407403E-2</v>
          </cell>
        </row>
        <row r="324">
          <cell r="D324" t="str">
            <v>2.7.10</v>
          </cell>
          <cell r="E324">
            <v>4.817762149008175E-2</v>
          </cell>
          <cell r="F324">
            <v>3.7649126902691579E-2</v>
          </cell>
          <cell r="G324">
            <v>4.3986995601096479E-2</v>
          </cell>
          <cell r="H324">
            <v>4.1279136631797449E-2</v>
          </cell>
          <cell r="I324">
            <v>4.5307193363512369E-2</v>
          </cell>
          <cell r="J324">
            <v>4.7294725225060945E-2</v>
          </cell>
          <cell r="K324">
            <v>4.0760630897326004E-2</v>
          </cell>
          <cell r="L324">
            <v>4.6571286639924665E-2</v>
          </cell>
          <cell r="M324">
            <v>4.5118417188263552E-2</v>
          </cell>
          <cell r="N324">
            <v>5.0218971029464807E-2</v>
          </cell>
        </row>
        <row r="325">
          <cell r="D325" t="str">
            <v>2.7.11</v>
          </cell>
          <cell r="E325">
            <v>4.5363892475280811E-2</v>
          </cell>
          <cell r="F325">
            <v>4.0819856564057587E-2</v>
          </cell>
          <cell r="G325">
            <v>4.4727363896597983E-2</v>
          </cell>
          <cell r="H325">
            <v>4.2673396814556903E-2</v>
          </cell>
          <cell r="I325">
            <v>4.3637629523767582E-2</v>
          </cell>
          <cell r="J325">
            <v>4.7877610186137128E-2</v>
          </cell>
          <cell r="K325">
            <v>4.0857400714389168E-2</v>
          </cell>
          <cell r="L325">
            <v>4.7052657780285251E-2</v>
          </cell>
          <cell r="M325">
            <v>4.3210316797187516E-2</v>
          </cell>
          <cell r="N325">
            <v>5.7609273859865397E-2</v>
          </cell>
        </row>
        <row r="326">
          <cell r="D326" t="str">
            <v>2.7.12</v>
          </cell>
          <cell r="E326">
            <v>4.5382636585698556E-2</v>
          </cell>
          <cell r="F326">
            <v>3.9108537783981087E-2</v>
          </cell>
          <cell r="G326">
            <v>4.3173516961870682E-2</v>
          </cell>
          <cell r="H326">
            <v>4.1920794164671621E-2</v>
          </cell>
          <cell r="I326">
            <v>4.3262832818246992E-2</v>
          </cell>
          <cell r="J326">
            <v>4.5501421016004885E-2</v>
          </cell>
          <cell r="K326">
            <v>4.0597555835238081E-2</v>
          </cell>
          <cell r="L326">
            <v>4.6682857783722373E-2</v>
          </cell>
          <cell r="M326">
            <v>4.3459232314316358E-2</v>
          </cell>
          <cell r="N326">
            <v>6.1220375047530591E-2</v>
          </cell>
        </row>
        <row r="327">
          <cell r="D327" t="str">
            <v>2.7.13</v>
          </cell>
          <cell r="E327">
            <v>4.3050260488892662E-2</v>
          </cell>
          <cell r="F327">
            <v>3.9677470308976032E-2</v>
          </cell>
          <cell r="G327">
            <v>4.2750200996998097E-2</v>
          </cell>
          <cell r="H327">
            <v>4.1796951766877581E-2</v>
          </cell>
          <cell r="I327">
            <v>4.4853181983113187E-2</v>
          </cell>
          <cell r="J327">
            <v>4.4610642066443704E-2</v>
          </cell>
          <cell r="K327">
            <v>3.9439358447121077E-2</v>
          </cell>
          <cell r="L327">
            <v>4.6845524632302883E-2</v>
          </cell>
          <cell r="M327">
            <v>4.3870911184770794E-2</v>
          </cell>
          <cell r="N327">
            <v>6.3213111737620398E-2</v>
          </cell>
        </row>
        <row r="328">
          <cell r="D328" t="str">
            <v>2.7.14</v>
          </cell>
          <cell r="E328">
            <v>4.1793257810862676E-2</v>
          </cell>
          <cell r="F328">
            <v>3.8491834035376017E-2</v>
          </cell>
          <cell r="G328">
            <v>4.3309833056737301E-2</v>
          </cell>
          <cell r="H328">
            <v>4.3129219495045085E-2</v>
          </cell>
          <cell r="I328">
            <v>4.2035987357730682E-2</v>
          </cell>
          <cell r="J328">
            <v>4.3184009600431617E-2</v>
          </cell>
          <cell r="K328">
            <v>3.9956410492973139E-2</v>
          </cell>
          <cell r="L328">
            <v>4.8472177220253432E-2</v>
          </cell>
          <cell r="M328">
            <v>4.5171034244446004E-2</v>
          </cell>
          <cell r="N328">
            <v>5.8532480580360091E-2</v>
          </cell>
        </row>
        <row r="329">
          <cell r="D329" t="str">
            <v>2.7.15</v>
          </cell>
          <cell r="E329">
            <v>4.0518611474699019E-2</v>
          </cell>
          <cell r="F329">
            <v>3.9477371439604309E-2</v>
          </cell>
          <cell r="G329">
            <v>4.3000668274000411E-2</v>
          </cell>
          <cell r="H329">
            <v>4.3025186180442501E-2</v>
          </cell>
          <cell r="I329">
            <v>4.3597367519593762E-2</v>
          </cell>
          <cell r="J329">
            <v>4.2805642886221136E-2</v>
          </cell>
          <cell r="K329">
            <v>3.8803528800175471E-2</v>
          </cell>
          <cell r="L329">
            <v>4.6582605912421665E-2</v>
          </cell>
          <cell r="M329">
            <v>4.4882632318907351E-2</v>
          </cell>
          <cell r="N329">
            <v>5.1408153288040007E-2</v>
          </cell>
        </row>
        <row r="330">
          <cell r="D330" t="str">
            <v>2.7.16</v>
          </cell>
          <cell r="E330">
            <v>4.3409361743216537E-2</v>
          </cell>
          <cell r="F330">
            <v>4.0309799228636908E-2</v>
          </cell>
          <cell r="G330">
            <v>4.3135411375060315E-2</v>
          </cell>
          <cell r="H330">
            <v>4.309672689815551E-2</v>
          </cell>
          <cell r="I330">
            <v>4.3221916147338633E-2</v>
          </cell>
          <cell r="J330">
            <v>4.424273305911039E-2</v>
          </cell>
          <cell r="K330">
            <v>3.8567322657027746E-2</v>
          </cell>
          <cell r="L330">
            <v>4.529567458007288E-2</v>
          </cell>
          <cell r="M330">
            <v>4.3271246781456239E-2</v>
          </cell>
          <cell r="N330">
            <v>4.9372106873718138E-2</v>
          </cell>
        </row>
        <row r="331">
          <cell r="D331" t="str">
            <v>2.7.17</v>
          </cell>
          <cell r="E331">
            <v>4.4643837668698658E-2</v>
          </cell>
          <cell r="F331">
            <v>4.1141871577017659E-2</v>
          </cell>
          <cell r="G331">
            <v>4.3037930916761266E-2</v>
          </cell>
          <cell r="H331">
            <v>4.0873335449152434E-2</v>
          </cell>
          <cell r="I331">
            <v>4.162616598191253E-2</v>
          </cell>
          <cell r="J331">
            <v>4.730333987019588E-2</v>
          </cell>
          <cell r="K331">
            <v>3.9278397582035156E-2</v>
          </cell>
          <cell r="L331">
            <v>4.5970856466235367E-2</v>
          </cell>
          <cell r="M331">
            <v>3.8151994521780391E-2</v>
          </cell>
          <cell r="N331">
            <v>5.44493768048777E-2</v>
          </cell>
        </row>
        <row r="332">
          <cell r="D332" t="str">
            <v>2.7.18</v>
          </cell>
          <cell r="E332">
            <v>4.5630243552697874E-2</v>
          </cell>
          <cell r="F332">
            <v>4.7164315805891296E-2</v>
          </cell>
          <cell r="G332">
            <v>4.5454892347916484E-2</v>
          </cell>
          <cell r="H332">
            <v>4.2981862717923071E-2</v>
          </cell>
          <cell r="I332">
            <v>4.3724372866093313E-2</v>
          </cell>
          <cell r="J332">
            <v>5.1991046765427679E-2</v>
          </cell>
          <cell r="K332">
            <v>4.339483982098509E-2</v>
          </cell>
          <cell r="L332">
            <v>4.7222621744141227E-2</v>
          </cell>
          <cell r="M332">
            <v>3.8624508911411684E-2</v>
          </cell>
          <cell r="N332">
            <v>4.9724946547970286E-2</v>
          </cell>
        </row>
        <row r="333">
          <cell r="D333" t="str">
            <v>2.7.19</v>
          </cell>
          <cell r="E333">
            <v>4.7781495089405997E-2</v>
          </cell>
          <cell r="F333">
            <v>4.6351920651997579E-2</v>
          </cell>
          <cell r="G333">
            <v>4.5914530169780372E-2</v>
          </cell>
          <cell r="H333">
            <v>4.3465190096655497E-2</v>
          </cell>
          <cell r="I333">
            <v>4.400489756184104E-2</v>
          </cell>
          <cell r="J333">
            <v>4.9784193385003964E-2</v>
          </cell>
          <cell r="K333">
            <v>4.4029280138472238E-2</v>
          </cell>
          <cell r="L333">
            <v>4.6430129588659379E-2</v>
          </cell>
          <cell r="M333">
            <v>3.928066343967615E-2</v>
          </cell>
          <cell r="N333">
            <v>4.318664631517441E-2</v>
          </cell>
        </row>
        <row r="334">
          <cell r="D334" t="str">
            <v>2.7.20</v>
          </cell>
          <cell r="E334">
            <v>4.6734977974967847E-2</v>
          </cell>
          <cell r="F334">
            <v>4.5476598285098382E-2</v>
          </cell>
          <cell r="G334">
            <v>4.3485263260759265E-2</v>
          </cell>
          <cell r="H334">
            <v>4.1539291173998856E-2</v>
          </cell>
          <cell r="I334">
            <v>3.7722551910571209E-2</v>
          </cell>
          <cell r="J334">
            <v>4.733761363117376E-2</v>
          </cell>
          <cell r="K334">
            <v>4.1838227041642778E-2</v>
          </cell>
          <cell r="L334">
            <v>4.406527601879056E-2</v>
          </cell>
          <cell r="M334">
            <v>3.7947383132747738E-2</v>
          </cell>
          <cell r="N334">
            <v>3.3081533369775484E-2</v>
          </cell>
        </row>
        <row r="335">
          <cell r="D335" t="str">
            <v>2.7.21</v>
          </cell>
          <cell r="E335">
            <v>4.4885463690541777E-2</v>
          </cell>
          <cell r="F335">
            <v>4.418961877283973E-2</v>
          </cell>
          <cell r="G335">
            <v>4.3807538833980787E-2</v>
          </cell>
          <cell r="H335">
            <v>4.226061257380842E-2</v>
          </cell>
          <cell r="I335">
            <v>3.7571487561577535E-2</v>
          </cell>
          <cell r="J335">
            <v>4.5358719778715952E-2</v>
          </cell>
          <cell r="K335">
            <v>4.2140335725624409E-2</v>
          </cell>
          <cell r="L335">
            <v>4.1720724009285039E-2</v>
          </cell>
          <cell r="M335">
            <v>3.8265352632047799E-2</v>
          </cell>
          <cell r="N335">
            <v>2.9878571278263263E-2</v>
          </cell>
        </row>
        <row r="336">
          <cell r="D336" t="str">
            <v>2.7.22</v>
          </cell>
          <cell r="E336">
            <v>4.3015743229069939E-2</v>
          </cell>
          <cell r="F336">
            <v>4.3058137436957272E-2</v>
          </cell>
          <cell r="G336">
            <v>4.1645402399512484E-2</v>
          </cell>
          <cell r="H336">
            <v>4.1152372750511153E-2</v>
          </cell>
          <cell r="I336">
            <v>3.7025168171609092E-2</v>
          </cell>
          <cell r="J336">
            <v>4.2571142799314871E-2</v>
          </cell>
          <cell r="K336">
            <v>4.1936406323373948E-2</v>
          </cell>
          <cell r="L336">
            <v>3.8219921032494435E-2</v>
          </cell>
          <cell r="M336">
            <v>3.8417535895081782E-2</v>
          </cell>
          <cell r="N336">
            <v>2.8990599587652269E-2</v>
          </cell>
        </row>
        <row r="337">
          <cell r="D337" t="str">
            <v>2.7.23</v>
          </cell>
          <cell r="E337">
            <v>4.0145009225029067E-2</v>
          </cell>
          <cell r="F337">
            <v>4.3523579861756333E-2</v>
          </cell>
          <cell r="G337">
            <v>4.0118770515527119E-2</v>
          </cell>
          <cell r="H337">
            <v>4.1483355453476228E-2</v>
          </cell>
          <cell r="I337">
            <v>4.0695229885405498E-2</v>
          </cell>
          <cell r="J337">
            <v>3.7200373606583723E-2</v>
          </cell>
          <cell r="K337">
            <v>4.2015477291248909E-2</v>
          </cell>
          <cell r="L337">
            <v>3.4353562786327313E-2</v>
          </cell>
          <cell r="M337">
            <v>3.8980736772926988E-2</v>
          </cell>
          <cell r="N337">
            <v>2.9647096706943897E-2</v>
          </cell>
        </row>
        <row r="338">
          <cell r="D338" t="str">
            <v>2.7.24</v>
          </cell>
          <cell r="E338">
            <v>3.5773130829959796E-2</v>
          </cell>
          <cell r="F338">
            <v>4.1897396226613606E-2</v>
          </cell>
          <cell r="G338">
            <v>3.7407636663658761E-2</v>
          </cell>
          <cell r="H338">
            <v>4.0026105236395756E-2</v>
          </cell>
          <cell r="I338">
            <v>4.1312744282754478E-2</v>
          </cell>
          <cell r="J338">
            <v>3.4552032497686062E-2</v>
          </cell>
          <cell r="K338">
            <v>4.1498546056654102E-2</v>
          </cell>
          <cell r="L338">
            <v>3.2844649709771148E-2</v>
          </cell>
          <cell r="M338">
            <v>3.8704709774425868E-2</v>
          </cell>
          <cell r="N338">
            <v>2.9042228693940211E-2</v>
          </cell>
        </row>
        <row r="339">
          <cell r="D339" t="str">
            <v>3.1.1</v>
          </cell>
          <cell r="E339">
            <v>3.3947564686188481E-2</v>
          </cell>
          <cell r="F339">
            <v>4.4856643499949188E-2</v>
          </cell>
          <cell r="G339">
            <v>3.8111460707143476E-2</v>
          </cell>
          <cell r="H339">
            <v>4.1401144403838554E-2</v>
          </cell>
          <cell r="I339">
            <v>4.1297950721303961E-2</v>
          </cell>
          <cell r="J339">
            <v>3.3681394784623203E-2</v>
          </cell>
          <cell r="K339">
            <v>4.3916303578236754E-2</v>
          </cell>
          <cell r="L339">
            <v>3.6171394937867321E-2</v>
          </cell>
          <cell r="M339">
            <v>4.2532357604459191E-2</v>
          </cell>
          <cell r="N339">
            <v>3.2847330331991949E-2</v>
          </cell>
        </row>
        <row r="340">
          <cell r="D340" t="str">
            <v>3.1.2</v>
          </cell>
          <cell r="E340">
            <v>3.1824011540240414E-2</v>
          </cell>
          <cell r="F340">
            <v>4.4157891250695316E-2</v>
          </cell>
          <cell r="G340">
            <v>3.8169415699289957E-2</v>
          </cell>
          <cell r="H340">
            <v>4.1204271237099681E-2</v>
          </cell>
          <cell r="I340">
            <v>3.7064776712357028E-2</v>
          </cell>
          <cell r="J340">
            <v>3.2197829814979338E-2</v>
          </cell>
          <cell r="K340">
            <v>4.3794428155681832E-2</v>
          </cell>
          <cell r="L340">
            <v>3.6926373298865535E-2</v>
          </cell>
          <cell r="M340">
            <v>4.3953606984237489E-2</v>
          </cell>
          <cell r="N340">
            <v>3.5346758824607957E-2</v>
          </cell>
        </row>
        <row r="341">
          <cell r="D341" t="str">
            <v>3.1.3</v>
          </cell>
          <cell r="E341">
            <v>3.1741900119351414E-2</v>
          </cell>
          <cell r="F341">
            <v>4.4470191479916786E-2</v>
          </cell>
          <cell r="G341">
            <v>3.818190594232073E-2</v>
          </cell>
          <cell r="H341">
            <v>4.1206387463321947E-2</v>
          </cell>
          <cell r="I341">
            <v>3.7530287381226213E-2</v>
          </cell>
          <cell r="J341">
            <v>3.1218667408429934E-2</v>
          </cell>
          <cell r="K341">
            <v>4.3731250305058623E-2</v>
          </cell>
          <cell r="L341">
            <v>3.6334639172325663E-2</v>
          </cell>
          <cell r="M341">
            <v>4.2628908695573113E-2</v>
          </cell>
          <cell r="N341">
            <v>3.5812109730141733E-2</v>
          </cell>
        </row>
        <row r="342">
          <cell r="D342" t="str">
            <v>3.1.4</v>
          </cell>
          <cell r="E342">
            <v>3.1963221709697523E-2</v>
          </cell>
          <cell r="F342">
            <v>4.4309741520003262E-2</v>
          </cell>
          <cell r="G342">
            <v>3.7940862104477009E-2</v>
          </cell>
          <cell r="H342">
            <v>4.1101986969689745E-2</v>
          </cell>
          <cell r="I342">
            <v>3.8833282831738453E-2</v>
          </cell>
          <cell r="J342">
            <v>3.0738392173973048E-2</v>
          </cell>
          <cell r="K342">
            <v>4.3884152150974895E-2</v>
          </cell>
          <cell r="L342">
            <v>3.5530405827054946E-2</v>
          </cell>
          <cell r="M342">
            <v>4.2952419795484871E-2</v>
          </cell>
          <cell r="N342">
            <v>3.8810555121457313E-2</v>
          </cell>
        </row>
        <row r="343">
          <cell r="D343" t="str">
            <v>3.1.5</v>
          </cell>
          <cell r="E343">
            <v>3.2075603062582392E-2</v>
          </cell>
          <cell r="F343">
            <v>4.3863968067322102E-2</v>
          </cell>
          <cell r="G343">
            <v>3.8738928464100139E-2</v>
          </cell>
          <cell r="H343">
            <v>4.1190291318419198E-2</v>
          </cell>
          <cell r="I343">
            <v>3.8460629934087269E-2</v>
          </cell>
          <cell r="J343">
            <v>3.1121416023090317E-2</v>
          </cell>
          <cell r="K343">
            <v>4.3910737769465823E-2</v>
          </cell>
          <cell r="L343">
            <v>3.6358914522043158E-2</v>
          </cell>
          <cell r="M343">
            <v>4.2972076385334963E-2</v>
          </cell>
          <cell r="N343">
            <v>5.7348752358203282E-2</v>
          </cell>
        </row>
        <row r="344">
          <cell r="D344" t="str">
            <v>3.1.6</v>
          </cell>
          <cell r="E344">
            <v>3.3232523118573366E-2</v>
          </cell>
          <cell r="F344">
            <v>4.4377114892263612E-2</v>
          </cell>
          <cell r="G344">
            <v>4.0588621712591512E-2</v>
          </cell>
          <cell r="H344">
            <v>4.179559614605706E-2</v>
          </cell>
          <cell r="I344">
            <v>3.7135777610525174E-2</v>
          </cell>
          <cell r="J344">
            <v>3.4103046426721323E-2</v>
          </cell>
          <cell r="K344">
            <v>4.497582040958787E-2</v>
          </cell>
          <cell r="L344">
            <v>3.7356466562811129E-2</v>
          </cell>
          <cell r="M344">
            <v>4.2995716248899182E-2</v>
          </cell>
          <cell r="N344">
            <v>6.0378329743199066E-2</v>
          </cell>
        </row>
        <row r="345">
          <cell r="D345" t="str">
            <v>3.1.7</v>
          </cell>
          <cell r="E345">
            <v>3.6444455604818786E-2</v>
          </cell>
          <cell r="F345">
            <v>4.4737822615578647E-2</v>
          </cell>
          <cell r="G345">
            <v>4.1794039264589834E-2</v>
          </cell>
          <cell r="H345">
            <v>4.1438659323233422E-2</v>
          </cell>
          <cell r="I345">
            <v>3.3881411394680275E-2</v>
          </cell>
          <cell r="J345">
            <v>3.7979193026997454E-2</v>
          </cell>
          <cell r="K345">
            <v>4.6118449371202755E-2</v>
          </cell>
          <cell r="L345">
            <v>4.0343698193388011E-2</v>
          </cell>
          <cell r="M345">
            <v>4.2220363361155637E-2</v>
          </cell>
          <cell r="N345">
            <v>4.4998943865214407E-2</v>
          </cell>
        </row>
        <row r="346">
          <cell r="D346" t="str">
            <v>3.1.8</v>
          </cell>
          <cell r="E346">
            <v>4.0991029358268913E-2</v>
          </cell>
          <cell r="F346">
            <v>3.9025738312537764E-2</v>
          </cell>
          <cell r="G346">
            <v>4.3747535755717555E-2</v>
          </cell>
          <cell r="H346">
            <v>4.0376762656122979E-2</v>
          </cell>
          <cell r="I346">
            <v>3.8381347860415756E-2</v>
          </cell>
          <cell r="J346">
            <v>4.3016600188739693E-2</v>
          </cell>
          <cell r="K346">
            <v>4.1701407741064997E-2</v>
          </cell>
          <cell r="L346">
            <v>4.0385011242259107E-2</v>
          </cell>
          <cell r="M346">
            <v>4.1307154565740897E-2</v>
          </cell>
          <cell r="N346">
            <v>3.0994795708056477E-2</v>
          </cell>
        </row>
        <row r="347">
          <cell r="D347" t="str">
            <v>3.1.9</v>
          </cell>
          <cell r="E347">
            <v>4.5474559913759233E-2</v>
          </cell>
          <cell r="F347">
            <v>3.7552493545336518E-2</v>
          </cell>
          <cell r="G347">
            <v>4.4202269204079263E-2</v>
          </cell>
          <cell r="H347">
            <v>4.0052467019576245E-2</v>
          </cell>
          <cell r="I347">
            <v>4.1816678124555383E-2</v>
          </cell>
          <cell r="J347">
            <v>4.5273638578503438E-2</v>
          </cell>
          <cell r="K347">
            <v>3.9576650374307548E-2</v>
          </cell>
          <cell r="L347">
            <v>4.3251270713410429E-2</v>
          </cell>
          <cell r="M347">
            <v>4.1431155608319503E-2</v>
          </cell>
          <cell r="N347">
            <v>3.2860724329272971E-2</v>
          </cell>
        </row>
        <row r="348">
          <cell r="D348" t="str">
            <v>3.1.10</v>
          </cell>
          <cell r="E348">
            <v>4.7807829927468661E-2</v>
          </cell>
          <cell r="F348">
            <v>3.7813264099798689E-2</v>
          </cell>
          <cell r="G348">
            <v>4.5054091877011114E-2</v>
          </cell>
          <cell r="H348">
            <v>3.9614857088036803E-2</v>
          </cell>
          <cell r="I348">
            <v>4.2367987201918408E-2</v>
          </cell>
          <cell r="J348">
            <v>4.754202363175572E-2</v>
          </cell>
          <cell r="K348">
            <v>4.3771553076371532E-2</v>
          </cell>
          <cell r="L348">
            <v>4.4264287051035467E-2</v>
          </cell>
          <cell r="M348">
            <v>4.1722540739797837E-2</v>
          </cell>
          <cell r="N348">
            <v>3.7427172402284006E-2</v>
          </cell>
        </row>
        <row r="349">
          <cell r="D349" t="str">
            <v>3.1.11</v>
          </cell>
          <cell r="E349">
            <v>4.8190527430766336E-2</v>
          </cell>
          <cell r="F349">
            <v>3.8468675551653383E-2</v>
          </cell>
          <cell r="G349">
            <v>4.521543354995651E-2</v>
          </cell>
          <cell r="H349">
            <v>3.9498272261609679E-2</v>
          </cell>
          <cell r="I349">
            <v>3.9519127071787188E-2</v>
          </cell>
          <cell r="J349">
            <v>4.7352564936847349E-2</v>
          </cell>
          <cell r="K349">
            <v>4.2532844834271236E-2</v>
          </cell>
          <cell r="L349">
            <v>4.6072710696287017E-2</v>
          </cell>
          <cell r="M349">
            <v>4.0647056836986266E-2</v>
          </cell>
          <cell r="N349">
            <v>3.8660687151880514E-2</v>
          </cell>
        </row>
        <row r="350">
          <cell r="D350" t="str">
            <v>3.1.12</v>
          </cell>
          <cell r="E350">
            <v>4.6482060124501713E-2</v>
          </cell>
          <cell r="F350">
            <v>3.8888732095166863E-2</v>
          </cell>
          <cell r="G350">
            <v>4.5872087083905139E-2</v>
          </cell>
          <cell r="H350">
            <v>4.0552665944841138E-2</v>
          </cell>
          <cell r="I350">
            <v>4.3624418009846171E-2</v>
          </cell>
          <cell r="J350">
            <v>4.7137359393943562E-2</v>
          </cell>
          <cell r="K350">
            <v>4.3797645272099069E-2</v>
          </cell>
          <cell r="L350">
            <v>4.6417180905735184E-2</v>
          </cell>
          <cell r="M350">
            <v>4.1115351277115485E-2</v>
          </cell>
          <cell r="N350">
            <v>4.1275774621017759E-2</v>
          </cell>
        </row>
        <row r="351">
          <cell r="D351" t="str">
            <v>3.1.13</v>
          </cell>
          <cell r="E351">
            <v>4.6578920290100495E-2</v>
          </cell>
          <cell r="F351">
            <v>3.7990379383704267E-2</v>
          </cell>
          <cell r="G351">
            <v>4.5547565576255444E-2</v>
          </cell>
          <cell r="H351">
            <v>4.0538814282295346E-2</v>
          </cell>
          <cell r="I351">
            <v>4.410336861928639E-2</v>
          </cell>
          <cell r="J351">
            <v>4.580006259367108E-2</v>
          </cell>
          <cell r="K351">
            <v>4.1646183865387487E-2</v>
          </cell>
          <cell r="L351">
            <v>4.6620659284632715E-2</v>
          </cell>
          <cell r="M351">
            <v>4.0608003436006547E-2</v>
          </cell>
          <cell r="N351">
            <v>4.2140411445496483E-2</v>
          </cell>
        </row>
        <row r="352">
          <cell r="D352" t="str">
            <v>3.1.14</v>
          </cell>
          <cell r="E352">
            <v>4.5021074119378633E-2</v>
          </cell>
          <cell r="F352">
            <v>3.9528258768195927E-2</v>
          </cell>
          <cell r="G352">
            <v>4.5147117408615094E-2</v>
          </cell>
          <cell r="H352">
            <v>4.18429226597552E-2</v>
          </cell>
          <cell r="I352">
            <v>4.8934009077254391E-2</v>
          </cell>
          <cell r="J352">
            <v>4.4704184485537042E-2</v>
          </cell>
          <cell r="K352">
            <v>3.9588393836076E-2</v>
          </cell>
          <cell r="L352">
            <v>4.8249520265893596E-2</v>
          </cell>
          <cell r="M352">
            <v>4.2471829162585975E-2</v>
          </cell>
          <cell r="N352">
            <v>4.0485347781474404E-2</v>
          </cell>
        </row>
        <row r="353">
          <cell r="D353" t="str">
            <v>3.1.15</v>
          </cell>
          <cell r="E353">
            <v>4.3749080786875616E-2</v>
          </cell>
          <cell r="F353">
            <v>3.9740854622736979E-2</v>
          </cell>
          <cell r="G353">
            <v>4.3855663306952189E-2</v>
          </cell>
          <cell r="H353">
            <v>4.1686578431576249E-2</v>
          </cell>
          <cell r="I353">
            <v>4.5901062488392763E-2</v>
          </cell>
          <cell r="J353">
            <v>4.3980790815714751E-2</v>
          </cell>
          <cell r="K353">
            <v>3.7618808059946371E-2</v>
          </cell>
          <cell r="L353">
            <v>4.7863811931493222E-2</v>
          </cell>
          <cell r="M353">
            <v>4.1265416784649504E-2</v>
          </cell>
          <cell r="N353">
            <v>5.6160306599457761E-2</v>
          </cell>
        </row>
        <row r="354">
          <cell r="D354" t="str">
            <v>3.1.16</v>
          </cell>
          <cell r="E354">
            <v>4.382108070193276E-2</v>
          </cell>
          <cell r="F354">
            <v>3.8408737899136396E-2</v>
          </cell>
          <cell r="G354">
            <v>4.1476910076531662E-2</v>
          </cell>
          <cell r="H354">
            <v>4.0657451206877401E-2</v>
          </cell>
          <cell r="I354">
            <v>4.6252130026945039E-2</v>
          </cell>
          <cell r="J354">
            <v>4.3790003412974093E-2</v>
          </cell>
          <cell r="K354">
            <v>3.6520843726872657E-2</v>
          </cell>
          <cell r="L354">
            <v>4.5985034726412244E-2</v>
          </cell>
          <cell r="M354">
            <v>4.0227167831774227E-2</v>
          </cell>
          <cell r="N354">
            <v>6.549103570531975E-2</v>
          </cell>
        </row>
        <row r="355">
          <cell r="D355" t="str">
            <v>3.1.17</v>
          </cell>
          <cell r="E355">
            <v>4.5142515526160366E-2</v>
          </cell>
          <cell r="F355">
            <v>3.8391648068124014E-2</v>
          </cell>
          <cell r="G355">
            <v>4.1253441180972648E-2</v>
          </cell>
          <cell r="H355">
            <v>4.0046118340909417E-2</v>
          </cell>
          <cell r="I355">
            <v>4.9463868552493961E-2</v>
          </cell>
          <cell r="J355">
            <v>4.6086045645105184E-2</v>
          </cell>
          <cell r="K355">
            <v>3.6295842946771274E-2</v>
          </cell>
          <cell r="L355">
            <v>4.787055508419253E-2</v>
          </cell>
          <cell r="M355">
            <v>4.0399227937642716E-2</v>
          </cell>
          <cell r="N355">
            <v>6.3010250208919219E-2</v>
          </cell>
        </row>
        <row r="356">
          <cell r="D356" t="str">
            <v>3.1.18</v>
          </cell>
          <cell r="E356">
            <v>4.7115225362446708E-2</v>
          </cell>
          <cell r="F356">
            <v>3.8031268995405369E-2</v>
          </cell>
          <cell r="G356">
            <v>4.0852305355695874E-2</v>
          </cell>
          <cell r="H356">
            <v>3.9698223575580949E-2</v>
          </cell>
          <cell r="I356">
            <v>4.5357491558631252E-2</v>
          </cell>
          <cell r="J356">
            <v>4.6482557132218098E-2</v>
          </cell>
          <cell r="K356">
            <v>3.5929190359758688E-2</v>
          </cell>
          <cell r="L356">
            <v>4.6739683422167375E-2</v>
          </cell>
          <cell r="M356">
            <v>4.0557433178418624E-2</v>
          </cell>
          <cell r="N356">
            <v>5.236347037021552E-2</v>
          </cell>
        </row>
        <row r="357">
          <cell r="D357" t="str">
            <v>3.1.19</v>
          </cell>
          <cell r="E357">
            <v>4.8587521580275926E-2</v>
          </cell>
          <cell r="F357">
            <v>4.0975047162387618E-2</v>
          </cell>
          <cell r="G357">
            <v>4.1781317598316034E-2</v>
          </cell>
          <cell r="H357">
            <v>4.0695350894676317E-2</v>
          </cell>
          <cell r="I357">
            <v>4.3089942797440807E-2</v>
          </cell>
          <cell r="J357">
            <v>4.7864112438285228E-2</v>
          </cell>
          <cell r="K357">
            <v>3.6912917454654595E-2</v>
          </cell>
          <cell r="L357">
            <v>4.3780743063360029E-2</v>
          </cell>
          <cell r="M357">
            <v>4.0516128361861373E-2</v>
          </cell>
          <cell r="N357">
            <v>4.4222273022878573E-2</v>
          </cell>
        </row>
        <row r="358">
          <cell r="D358" t="str">
            <v>3.1.20</v>
          </cell>
          <cell r="E358">
            <v>5.0650664033231659E-2</v>
          </cell>
          <cell r="F358">
            <v>4.6440355948862679E-2</v>
          </cell>
          <cell r="G358">
            <v>4.1775148515866209E-2</v>
          </cell>
          <cell r="H358">
            <v>4.1312711798974409E-2</v>
          </cell>
          <cell r="I358">
            <v>4.431026224989492E-2</v>
          </cell>
          <cell r="J358">
            <v>5.0225176116337325E-2</v>
          </cell>
          <cell r="K358">
            <v>4.2362929771473615E-2</v>
          </cell>
          <cell r="L358">
            <v>4.2817041649142587E-2</v>
          </cell>
          <cell r="M358">
            <v>4.0758588500981525E-2</v>
          </cell>
          <cell r="N358">
            <v>3.8036237278643838E-2</v>
          </cell>
        </row>
        <row r="359">
          <cell r="D359" t="str">
            <v>3.1.21</v>
          </cell>
          <cell r="E359">
            <v>5.0505927928420867E-2</v>
          </cell>
          <cell r="F359">
            <v>4.5521394106251341E-2</v>
          </cell>
          <cell r="G359">
            <v>4.0719567595588549E-2</v>
          </cell>
          <cell r="H359">
            <v>4.3044682641737775E-2</v>
          </cell>
          <cell r="I359">
            <v>4.0687723116589171E-2</v>
          </cell>
          <cell r="J359">
            <v>4.9360663646742742E-2</v>
          </cell>
          <cell r="K359">
            <v>4.1686506373610918E-2</v>
          </cell>
          <cell r="L359">
            <v>4.0734186673813011E-2</v>
          </cell>
          <cell r="M359">
            <v>4.0327009453347641E-2</v>
          </cell>
          <cell r="N359">
            <v>3.3646807169698152E-2</v>
          </cell>
        </row>
        <row r="360">
          <cell r="D360" t="str">
            <v>3.1.22</v>
          </cell>
          <cell r="E360">
            <v>4.5509810679491378E-2</v>
          </cell>
          <cell r="F360">
            <v>4.5777097964019138E-2</v>
          </cell>
          <cell r="G360">
            <v>4.1337189946577604E-2</v>
          </cell>
          <cell r="H360">
            <v>4.7590849591722245E-2</v>
          </cell>
          <cell r="I360">
            <v>4.0634777896157846E-2</v>
          </cell>
          <cell r="J360">
            <v>4.5094518734727786E-2</v>
          </cell>
          <cell r="K360">
            <v>4.3705197583152146E-2</v>
          </cell>
          <cell r="L360">
            <v>3.8999173484281252E-2</v>
          </cell>
          <cell r="M360">
            <v>4.2583014454953945E-2</v>
          </cell>
          <cell r="N360">
            <v>2.7543669408635115E-2</v>
          </cell>
        </row>
        <row r="361">
          <cell r="D361" t="str">
            <v>3.1.23</v>
          </cell>
          <cell r="E361">
            <v>3.9321398604679356E-2</v>
          </cell>
          <cell r="F361">
            <v>4.3707256507942542E-2</v>
          </cell>
          <cell r="G361">
            <v>4.0141730206122064E-2</v>
          </cell>
          <cell r="H361">
            <v>4.7047620733271102E-2</v>
          </cell>
          <cell r="I361">
            <v>4.2055746158349103E-2</v>
          </cell>
          <cell r="J361">
            <v>3.9815778118708053E-2</v>
          </cell>
          <cell r="K361">
            <v>4.2935596230652719E-2</v>
          </cell>
          <cell r="L361">
            <v>3.54242386340003E-2</v>
          </cell>
          <cell r="M361">
            <v>4.1702364592506772E-2</v>
          </cell>
          <cell r="N361">
            <v>2.4884779948389675E-2</v>
          </cell>
        </row>
        <row r="362">
          <cell r="D362" t="str">
            <v>3.1.24</v>
          </cell>
          <cell r="E362">
            <v>3.3821493790788804E-2</v>
          </cell>
          <cell r="F362">
            <v>4.2965423643011612E-2</v>
          </cell>
          <cell r="G362">
            <v>3.8495391867324397E-2</v>
          </cell>
          <cell r="H362">
            <v>4.6405314010777104E-2</v>
          </cell>
          <cell r="I362">
            <v>3.9295942604122877E-2</v>
          </cell>
          <cell r="J362">
            <v>3.5433980471374298E-2</v>
          </cell>
          <cell r="K362">
            <v>4.308634675332066E-2</v>
          </cell>
          <cell r="L362">
            <v>3.5502998657528206E-2</v>
          </cell>
          <cell r="M362">
            <v>4.2105108202166723E-2</v>
          </cell>
          <cell r="N362">
            <v>2.5253476873544203E-2</v>
          </cell>
        </row>
        <row r="363">
          <cell r="D363" t="str">
            <v>3.2.1</v>
          </cell>
          <cell r="E363">
            <v>3.39324761184433E-2</v>
          </cell>
          <cell r="F363">
            <v>3.4579380793789811E-2</v>
          </cell>
          <cell r="G363">
            <v>3.1390769015298352E-2</v>
          </cell>
          <cell r="H363">
            <v>3.2864689858599132E-2</v>
          </cell>
          <cell r="I363">
            <v>3.649847156856998E-2</v>
          </cell>
          <cell r="J363">
            <v>3.3752457442076868E-2</v>
          </cell>
          <cell r="K363">
            <v>3.7194847938788307E-2</v>
          </cell>
          <cell r="L363">
            <v>2.5321947496958794E-2</v>
          </cell>
          <cell r="M363">
            <v>3.2159125871452643E-2</v>
          </cell>
          <cell r="N363">
            <v>2.5782425135855453E-2</v>
          </cell>
        </row>
        <row r="364">
          <cell r="D364" t="str">
            <v>3.2.2</v>
          </cell>
          <cell r="E364">
            <v>3.2389410371853909E-2</v>
          </cell>
          <cell r="F364">
            <v>3.4950402057296742E-2</v>
          </cell>
          <cell r="G364">
            <v>3.1654356542597878E-2</v>
          </cell>
          <cell r="H364">
            <v>3.2674106473968192E-2</v>
          </cell>
          <cell r="I364">
            <v>3.8104063608400893E-2</v>
          </cell>
          <cell r="J364">
            <v>3.1736834040432253E-2</v>
          </cell>
          <cell r="K364">
            <v>3.6940715110503529E-2</v>
          </cell>
          <cell r="L364">
            <v>2.5083337216206692E-2</v>
          </cell>
          <cell r="M364">
            <v>3.2834714139192742E-2</v>
          </cell>
          <cell r="N364">
            <v>2.5215151363174867E-2</v>
          </cell>
        </row>
        <row r="365">
          <cell r="D365" t="str">
            <v>3.2.3</v>
          </cell>
          <cell r="E365">
            <v>3.2235426471779398E-2</v>
          </cell>
          <cell r="F365">
            <v>3.4863609403448431E-2</v>
          </cell>
          <cell r="G365">
            <v>3.203439044584603E-2</v>
          </cell>
          <cell r="H365">
            <v>3.2464162380834612E-2</v>
          </cell>
          <cell r="I365">
            <v>4.2142845332559728E-2</v>
          </cell>
          <cell r="J365">
            <v>3.1605300815585345E-2</v>
          </cell>
          <cell r="K365">
            <v>3.7286371300023734E-2</v>
          </cell>
          <cell r="L365">
            <v>2.4871615282545275E-2</v>
          </cell>
          <cell r="M365">
            <v>3.2987358066940572E-2</v>
          </cell>
          <cell r="N365">
            <v>2.5647171904290469E-2</v>
          </cell>
        </row>
        <row r="366">
          <cell r="D366" t="str">
            <v>3.2.4</v>
          </cell>
          <cell r="E366">
            <v>3.3606723369870493E-2</v>
          </cell>
          <cell r="F366">
            <v>3.5391029642654441E-2</v>
          </cell>
          <cell r="G366">
            <v>3.2412573244670347E-2</v>
          </cell>
          <cell r="H366">
            <v>3.2209720249044602E-2</v>
          </cell>
          <cell r="I366">
            <v>4.1743263603190042E-2</v>
          </cell>
          <cell r="J366">
            <v>3.0790537098740536E-2</v>
          </cell>
          <cell r="K366">
            <v>3.7424032278013386E-2</v>
          </cell>
          <cell r="L366">
            <v>2.5342753704168625E-2</v>
          </cell>
          <cell r="M366">
            <v>3.3338611056658411E-2</v>
          </cell>
          <cell r="N366">
            <v>2.5506192623505942E-2</v>
          </cell>
        </row>
        <row r="367">
          <cell r="D367" t="str">
            <v>3.2.5</v>
          </cell>
          <cell r="E367">
            <v>3.4848557954246268E-2</v>
          </cell>
          <cell r="F367">
            <v>3.5866566615452809E-2</v>
          </cell>
          <cell r="G367">
            <v>3.4347670178592443E-2</v>
          </cell>
          <cell r="H367">
            <v>3.3970596995795702E-2</v>
          </cell>
          <cell r="I367">
            <v>3.769621467083735E-2</v>
          </cell>
          <cell r="J367">
            <v>3.2828620509388645E-2</v>
          </cell>
          <cell r="K367">
            <v>3.8148016924918274E-2</v>
          </cell>
          <cell r="L367">
            <v>3.0828209218630654E-2</v>
          </cell>
          <cell r="M367">
            <v>3.5824961065216522E-2</v>
          </cell>
          <cell r="N367">
            <v>2.4669202187587745E-2</v>
          </cell>
        </row>
        <row r="368">
          <cell r="D368" t="str">
            <v>3.2.6</v>
          </cell>
          <cell r="E368">
            <v>4.0770020648061588E-2</v>
          </cell>
          <cell r="F368">
            <v>3.7372321878596466E-2</v>
          </cell>
          <cell r="G368">
            <v>3.7359855495644065E-2</v>
          </cell>
          <cell r="H368">
            <v>3.636455537162632E-2</v>
          </cell>
          <cell r="I368">
            <v>3.6079599686747975E-2</v>
          </cell>
          <cell r="J368">
            <v>3.6630613346903491E-2</v>
          </cell>
          <cell r="K368">
            <v>3.9751469987189814E-2</v>
          </cell>
          <cell r="L368">
            <v>3.8572243578172599E-2</v>
          </cell>
          <cell r="M368">
            <v>4.4448549340363942E-2</v>
          </cell>
          <cell r="N368">
            <v>3.8877702250969176E-2</v>
          </cell>
        </row>
        <row r="369">
          <cell r="D369" t="str">
            <v>3.2.7</v>
          </cell>
          <cell r="E369">
            <v>4.7709388492891101E-2</v>
          </cell>
          <cell r="F369">
            <v>4.2684530999647863E-2</v>
          </cell>
          <cell r="G369">
            <v>4.3065933595395962E-2</v>
          </cell>
          <cell r="H369">
            <v>4.4222656271154619E-2</v>
          </cell>
          <cell r="I369">
            <v>4.0297128472916374E-2</v>
          </cell>
          <cell r="J369">
            <v>4.5708509157584121E-2</v>
          </cell>
          <cell r="K369">
            <v>4.1951260290012865E-2</v>
          </cell>
          <cell r="L369">
            <v>4.6336068692005135E-2</v>
          </cell>
          <cell r="M369">
            <v>4.8993542130120867E-2</v>
          </cell>
          <cell r="N369">
            <v>4.7275249606383477E-2</v>
          </cell>
        </row>
        <row r="370">
          <cell r="D370" t="str">
            <v>3.2.8</v>
          </cell>
          <cell r="E370">
            <v>5.1242941517995751E-2</v>
          </cell>
          <cell r="F370">
            <v>4.5756646548333751E-2</v>
          </cell>
          <cell r="G370">
            <v>4.5075783755042079E-2</v>
          </cell>
          <cell r="H370">
            <v>4.7690569845673943E-2</v>
          </cell>
          <cell r="I370">
            <v>3.8383269776038828E-2</v>
          </cell>
          <cell r="J370">
            <v>5.0979587861390702E-2</v>
          </cell>
          <cell r="K370">
            <v>4.3629729699525534E-2</v>
          </cell>
          <cell r="L370">
            <v>4.9525754398220115E-2</v>
          </cell>
          <cell r="M370">
            <v>5.2913012273153794E-2</v>
          </cell>
          <cell r="N370">
            <v>5.5076498043073317E-2</v>
          </cell>
        </row>
        <row r="371">
          <cell r="D371" t="str">
            <v>3.2.9</v>
          </cell>
          <cell r="E371">
            <v>4.7796844238639544E-2</v>
          </cell>
          <cell r="F371">
            <v>5.0119749709755614E-2</v>
          </cell>
          <cell r="G371">
            <v>4.8562999272835312E-2</v>
          </cell>
          <cell r="H371">
            <v>5.0781829636596339E-2</v>
          </cell>
          <cell r="I371">
            <v>4.4235200569986428E-2</v>
          </cell>
          <cell r="J371">
            <v>4.6670471662691747E-2</v>
          </cell>
          <cell r="K371">
            <v>4.8401179496210728E-2</v>
          </cell>
          <cell r="L371">
            <v>5.5220721120717305E-2</v>
          </cell>
          <cell r="M371">
            <v>5.4974631214122389E-2</v>
          </cell>
          <cell r="N371">
            <v>5.6412247111010713E-2</v>
          </cell>
        </row>
        <row r="372">
          <cell r="D372" t="str">
            <v>3.2.10</v>
          </cell>
          <cell r="E372">
            <v>4.4409080693016301E-2</v>
          </cell>
          <cell r="F372">
            <v>5.0751014753946062E-2</v>
          </cell>
          <cell r="G372">
            <v>4.9900757799391689E-2</v>
          </cell>
          <cell r="H372">
            <v>5.1937605265390638E-2</v>
          </cell>
          <cell r="I372">
            <v>4.7797490476426681E-2</v>
          </cell>
          <cell r="J372">
            <v>4.4335961926482842E-2</v>
          </cell>
          <cell r="K372">
            <v>5.0321239137453504E-2</v>
          </cell>
          <cell r="L372">
            <v>5.6571411012555167E-2</v>
          </cell>
          <cell r="M372">
            <v>5.5424494297545611E-2</v>
          </cell>
          <cell r="N372">
            <v>5.4676859297544074E-2</v>
          </cell>
        </row>
        <row r="373">
          <cell r="D373" t="str">
            <v>3.2.11</v>
          </cell>
          <cell r="E373">
            <v>4.3405955215408507E-2</v>
          </cell>
          <cell r="F373">
            <v>5.1139255894665871E-2</v>
          </cell>
          <cell r="G373">
            <v>5.000676870946559E-2</v>
          </cell>
          <cell r="H373">
            <v>4.9106835007049286E-2</v>
          </cell>
          <cell r="I373">
            <v>4.2971319802168215E-2</v>
          </cell>
          <cell r="J373">
            <v>4.5037355313386124E-2</v>
          </cell>
          <cell r="K373">
            <v>5.0315873503505054E-2</v>
          </cell>
          <cell r="L373">
            <v>5.4957316864520427E-2</v>
          </cell>
          <cell r="M373">
            <v>5.1652244857791144E-2</v>
          </cell>
          <cell r="N373">
            <v>5.2243683279185958E-2</v>
          </cell>
        </row>
        <row r="374">
          <cell r="D374" t="str">
            <v>3.2.12</v>
          </cell>
          <cell r="E374">
            <v>4.145509439432863E-2</v>
          </cell>
          <cell r="F374">
            <v>5.1339308377273449E-2</v>
          </cell>
          <cell r="G374">
            <v>4.9727625409902589E-2</v>
          </cell>
          <cell r="H374">
            <v>5.0863830586128526E-2</v>
          </cell>
          <cell r="I374">
            <v>4.2722050949050454E-2</v>
          </cell>
          <cell r="J374">
            <v>4.2846327654609204E-2</v>
          </cell>
          <cell r="K374">
            <v>5.0977572367791733E-2</v>
          </cell>
          <cell r="L374">
            <v>5.6529692821789747E-2</v>
          </cell>
          <cell r="M374">
            <v>5.196950348924971E-2</v>
          </cell>
          <cell r="N374">
            <v>5.1721428100369345E-2</v>
          </cell>
        </row>
        <row r="375">
          <cell r="D375" t="str">
            <v>3.2.13</v>
          </cell>
          <cell r="E375">
            <v>4.0648954601768907E-2</v>
          </cell>
          <cell r="F375">
            <v>5.0212815318874331E-2</v>
          </cell>
          <cell r="G375">
            <v>4.9671096361357109E-2</v>
          </cell>
          <cell r="H375">
            <v>4.9344579091878976E-2</v>
          </cell>
          <cell r="I375">
            <v>4.0014790787023191E-2</v>
          </cell>
          <cell r="J375">
            <v>4.3077860635047774E-2</v>
          </cell>
          <cell r="K375">
            <v>4.8943159789023277E-2</v>
          </cell>
          <cell r="L375">
            <v>5.6057761077573237E-2</v>
          </cell>
          <cell r="M375">
            <v>5.3765979663172786E-2</v>
          </cell>
          <cell r="N375">
            <v>5.2652997073396497E-2</v>
          </cell>
        </row>
        <row r="376">
          <cell r="D376" t="str">
            <v>3.2.14</v>
          </cell>
          <cell r="E376">
            <v>3.8946275671303793E-2</v>
          </cell>
          <cell r="F376">
            <v>4.9221431206165622E-2</v>
          </cell>
          <cell r="G376">
            <v>4.9275420084468925E-2</v>
          </cell>
          <cell r="H376">
            <v>5.0953864650144322E-2</v>
          </cell>
          <cell r="I376">
            <v>4.0995707565297169E-2</v>
          </cell>
          <cell r="J376">
            <v>4.0259901601198973E-2</v>
          </cell>
          <cell r="K376">
            <v>4.7528221611208295E-2</v>
          </cell>
          <cell r="L376">
            <v>5.5945902591938275E-2</v>
          </cell>
          <cell r="M376">
            <v>5.2588346310712672E-2</v>
          </cell>
          <cell r="N376">
            <v>4.4440855242711429E-2</v>
          </cell>
        </row>
        <row r="377">
          <cell r="D377" t="str">
            <v>3.2.15</v>
          </cell>
          <cell r="E377">
            <v>3.8179481993360673E-2</v>
          </cell>
          <cell r="F377">
            <v>4.8277770753161198E-2</v>
          </cell>
          <cell r="G377">
            <v>4.7924693001773613E-2</v>
          </cell>
          <cell r="H377">
            <v>4.7928765229070122E-2</v>
          </cell>
          <cell r="I377">
            <v>4.4914238988454473E-2</v>
          </cell>
          <cell r="J377">
            <v>3.8986001626332568E-2</v>
          </cell>
          <cell r="K377">
            <v>4.6444722401750724E-2</v>
          </cell>
          <cell r="L377">
            <v>5.4083710024937295E-2</v>
          </cell>
          <cell r="M377">
            <v>5.2843370134540935E-2</v>
          </cell>
          <cell r="N377">
            <v>4.3484012673129069E-2</v>
          </cell>
        </row>
        <row r="378">
          <cell r="D378" t="str">
            <v>3.2.16</v>
          </cell>
          <cell r="E378">
            <v>3.7319695798998097E-2</v>
          </cell>
          <cell r="F378">
            <v>4.787434481162639E-2</v>
          </cell>
          <cell r="G378">
            <v>4.7059328746559985E-2</v>
          </cell>
          <cell r="H378">
            <v>4.401541996942001E-2</v>
          </cell>
          <cell r="I378">
            <v>4.416242408573446E-2</v>
          </cell>
          <cell r="J378">
            <v>4.0918893600787216E-2</v>
          </cell>
          <cell r="K378">
            <v>4.625877071822497E-2</v>
          </cell>
          <cell r="L378">
            <v>4.972822090162804E-2</v>
          </cell>
          <cell r="M378">
            <v>4.5471753069214374E-2</v>
          </cell>
          <cell r="N378">
            <v>4.0562542871325401E-2</v>
          </cell>
        </row>
        <row r="379">
          <cell r="D379" t="str">
            <v>3.2.17</v>
          </cell>
          <cell r="E379">
            <v>4.0198031588036399E-2</v>
          </cell>
          <cell r="F379">
            <v>4.370738052435464E-2</v>
          </cell>
          <cell r="G379">
            <v>4.4083451056628545E-2</v>
          </cell>
          <cell r="H379">
            <v>4.023001785337129E-2</v>
          </cell>
          <cell r="I379">
            <v>4.2375955551480417E-2</v>
          </cell>
          <cell r="J379">
            <v>4.2288725183573711E-2</v>
          </cell>
          <cell r="K379">
            <v>4.2130086274951017E-2</v>
          </cell>
          <cell r="L379">
            <v>4.5029117319136586E-2</v>
          </cell>
          <cell r="M379">
            <v>3.4681917302969628E-2</v>
          </cell>
          <cell r="N379">
            <v>3.6026722089557782E-2</v>
          </cell>
        </row>
        <row r="380">
          <cell r="D380" t="str">
            <v>3.2.18</v>
          </cell>
          <cell r="E380">
            <v>4.4418124552350328E-2</v>
          </cell>
          <cell r="F380">
            <v>3.7509052176362134E-2</v>
          </cell>
          <cell r="G380">
            <v>4.4183973604463335E-2</v>
          </cell>
          <cell r="H380">
            <v>4.0153928915060193E-2</v>
          </cell>
          <cell r="I380">
            <v>4.1920883318627727E-2</v>
          </cell>
          <cell r="J380">
            <v>4.6016266658858385E-2</v>
          </cell>
          <cell r="K380">
            <v>3.7952342165861734E-2</v>
          </cell>
          <cell r="L380">
            <v>4.2785146187405323E-2</v>
          </cell>
          <cell r="M380">
            <v>3.5153208736735254E-2</v>
          </cell>
          <cell r="N380">
            <v>3.8435611761226118E-2</v>
          </cell>
        </row>
        <row r="381">
          <cell r="D381" t="str">
            <v>3.2.19</v>
          </cell>
          <cell r="E381">
            <v>4.7655128140315098E-2</v>
          </cell>
          <cell r="F381">
            <v>3.4269758456111431E-2</v>
          </cell>
          <cell r="G381">
            <v>4.2806670724338088E-2</v>
          </cell>
          <cell r="H381">
            <v>3.9681644965222931E-2</v>
          </cell>
          <cell r="I381">
            <v>4.1767188402660145E-2</v>
          </cell>
          <cell r="J381">
            <v>4.9096312379087438E-2</v>
          </cell>
          <cell r="K381">
            <v>3.3240905446969449E-2</v>
          </cell>
          <cell r="L381">
            <v>4.0649183282323573E-2</v>
          </cell>
          <cell r="M381">
            <v>3.3712945818812977E-2</v>
          </cell>
          <cell r="N381">
            <v>4.4943562874192378E-2</v>
          </cell>
        </row>
        <row r="382">
          <cell r="D382" t="str">
            <v>3.2.20</v>
          </cell>
          <cell r="E382">
            <v>5.0279607900086426E-2</v>
          </cell>
          <cell r="F382">
            <v>3.8595738245879536E-2</v>
          </cell>
          <cell r="G382">
            <v>4.262305415569994E-2</v>
          </cell>
          <cell r="H382">
            <v>3.961873394505349E-2</v>
          </cell>
          <cell r="I382">
            <v>4.3858541554245171E-2</v>
          </cell>
          <cell r="J382">
            <v>5.2684823310256146E-2</v>
          </cell>
          <cell r="K382">
            <v>3.7919088905786276E-2</v>
          </cell>
          <cell r="L382">
            <v>4.0441713557761459E-2</v>
          </cell>
          <cell r="M382">
            <v>3.3390065552233721E-2</v>
          </cell>
          <cell r="N382">
            <v>4.4492389685687285E-2</v>
          </cell>
        </row>
        <row r="383">
          <cell r="D383" t="str">
            <v>3.2.21</v>
          </cell>
          <cell r="E383">
            <v>5.1902902154555938E-2</v>
          </cell>
          <cell r="F383">
            <v>3.7875455381889245E-2</v>
          </cell>
          <cell r="G383">
            <v>4.0559565268450823E-2</v>
          </cell>
          <cell r="H383">
            <v>3.8589367044734514E-2</v>
          </cell>
          <cell r="I383">
            <v>4.3629564939421411E-2</v>
          </cell>
          <cell r="J383">
            <v>4.9733888030593164E-2</v>
          </cell>
          <cell r="K383">
            <v>3.7852941233765675E-2</v>
          </cell>
          <cell r="L383">
            <v>3.687724110327055E-2</v>
          </cell>
          <cell r="M383">
            <v>3.2097221748241221E-2</v>
          </cell>
          <cell r="N383">
            <v>3.9811838073646459E-2</v>
          </cell>
        </row>
        <row r="384">
          <cell r="D384" t="str">
            <v>3.2.22</v>
          </cell>
          <cell r="E384">
            <v>4.821713138913513E-2</v>
          </cell>
          <cell r="F384">
            <v>3.6400975441190024E-2</v>
          </cell>
          <cell r="G384">
            <v>3.7890440479444933E-2</v>
          </cell>
          <cell r="H384">
            <v>3.9532851827849456E-2</v>
          </cell>
          <cell r="I384">
            <v>4.4554740692751962E-2</v>
          </cell>
          <cell r="J384">
            <v>4.7239554403857992E-2</v>
          </cell>
          <cell r="K384">
            <v>3.6114202426367016E-2</v>
          </cell>
          <cell r="L384">
            <v>3.2546884439712473E-2</v>
          </cell>
          <cell r="M384">
            <v>3.2613221715437325E-2</v>
          </cell>
          <cell r="N384">
            <v>4.3960262008216289E-2</v>
          </cell>
        </row>
        <row r="385">
          <cell r="D385" t="str">
            <v>3.2.23</v>
          </cell>
          <cell r="E385">
            <v>4.1981754823984328E-2</v>
          </cell>
          <cell r="F385">
            <v>3.5637027888552775E-2</v>
          </cell>
          <cell r="G385">
            <v>3.5096885750089353E-2</v>
          </cell>
          <cell r="H385">
            <v>3.7761414694642365E-2</v>
          </cell>
          <cell r="I385">
            <v>4.1793743677464648E-2</v>
          </cell>
          <cell r="J385">
            <v>4.0619943319733863E-2</v>
          </cell>
          <cell r="K385">
            <v>3.6296753596657926E-2</v>
          </cell>
          <cell r="L385">
            <v>2.9508934901481754E-2</v>
          </cell>
          <cell r="M385">
            <v>3.2783458054268751E-2</v>
          </cell>
          <cell r="N385">
            <v>4.6432335671272647E-2</v>
          </cell>
        </row>
        <row r="386">
          <cell r="D386" t="str">
            <v>3.2.24</v>
          </cell>
          <cell r="E386">
            <v>3.6450991899569934E-2</v>
          </cell>
          <cell r="F386">
            <v>3.5604433120971245E-2</v>
          </cell>
          <cell r="G386">
            <v>3.3285937302043128E-2</v>
          </cell>
          <cell r="H386">
            <v>3.7038253871690401E-2</v>
          </cell>
          <cell r="I386">
            <v>4.1341301919946366E-2</v>
          </cell>
          <cell r="J386">
            <v>3.6155252421401177E-2</v>
          </cell>
          <cell r="K386">
            <v>3.6976497395497361E-2</v>
          </cell>
          <cell r="L386">
            <v>2.7185113206340719E-2</v>
          </cell>
          <cell r="M386">
            <v>3.3377764091851961E-2</v>
          </cell>
          <cell r="N386">
            <v>4.1653059072688049E-2</v>
          </cell>
        </row>
        <row r="387">
          <cell r="D387" t="str">
            <v>3.3.1</v>
          </cell>
          <cell r="E387">
            <v>3.4897683081830409E-2</v>
          </cell>
          <cell r="F387">
            <v>3.403254656226757E-2</v>
          </cell>
          <cell r="G387">
            <v>3.2848299856427614E-2</v>
          </cell>
          <cell r="H387">
            <v>3.5654164791755157E-2</v>
          </cell>
          <cell r="I387">
            <v>4.3523426512124729E-2</v>
          </cell>
          <cell r="J387">
            <v>3.4162418952636282E-2</v>
          </cell>
          <cell r="K387">
            <v>3.7772999648271445E-2</v>
          </cell>
          <cell r="L387">
            <v>2.6874364757545868E-2</v>
          </cell>
          <cell r="M387">
            <v>3.4039540067763857E-2</v>
          </cell>
          <cell r="N387">
            <v>3.3776446149819284E-2</v>
          </cell>
        </row>
        <row r="388">
          <cell r="D388" t="str">
            <v>3.3.2</v>
          </cell>
          <cell r="E388">
            <v>3.4260680700139587E-2</v>
          </cell>
          <cell r="F388">
            <v>3.4263777076640835E-2</v>
          </cell>
          <cell r="G388">
            <v>3.2401620321610057E-2</v>
          </cell>
          <cell r="H388">
            <v>3.462337500696936E-2</v>
          </cell>
          <cell r="I388">
            <v>4.0178690728950965E-2</v>
          </cell>
          <cell r="J388">
            <v>3.2544588521590284E-2</v>
          </cell>
          <cell r="K388">
            <v>3.7170598489159962E-2</v>
          </cell>
          <cell r="L388">
            <v>2.5928541536473313E-2</v>
          </cell>
          <cell r="M388">
            <v>3.4021827762935906E-2</v>
          </cell>
          <cell r="N388">
            <v>3.0109462720858161E-2</v>
          </cell>
        </row>
        <row r="389">
          <cell r="D389" t="str">
            <v>3.3.3</v>
          </cell>
          <cell r="E389">
            <v>3.4431084624934757E-2</v>
          </cell>
          <cell r="F389">
            <v>3.4038424266428162E-2</v>
          </cell>
          <cell r="G389">
            <v>3.2380422760433063E-2</v>
          </cell>
          <cell r="H389">
            <v>3.4081371078871187E-2</v>
          </cell>
          <cell r="I389">
            <v>3.8035730422297416E-2</v>
          </cell>
          <cell r="J389">
            <v>3.1494548305456449E-2</v>
          </cell>
          <cell r="K389">
            <v>3.6751625547893962E-2</v>
          </cell>
          <cell r="L389">
            <v>2.5492477008800161E-2</v>
          </cell>
          <cell r="M389">
            <v>3.2813881223079551E-2</v>
          </cell>
          <cell r="N389">
            <v>2.4278386972817336E-2</v>
          </cell>
        </row>
        <row r="390">
          <cell r="D390" t="str">
            <v>3.3.4</v>
          </cell>
          <cell r="E390">
            <v>3.5569336825956067E-2</v>
          </cell>
          <cell r="F390">
            <v>3.4821111325553579E-2</v>
          </cell>
          <cell r="G390">
            <v>3.2839614513464989E-2</v>
          </cell>
          <cell r="H390">
            <v>3.4189642327603006E-2</v>
          </cell>
          <cell r="I390">
            <v>3.7866894870133332E-2</v>
          </cell>
          <cell r="J390">
            <v>3.1140294433613647E-2</v>
          </cell>
          <cell r="K390">
            <v>3.7137965182681601E-2</v>
          </cell>
          <cell r="L390">
            <v>2.5876661160709392E-2</v>
          </cell>
          <cell r="M390">
            <v>3.3582448330268376E-2</v>
          </cell>
          <cell r="N390">
            <v>2.3812862844289139E-2</v>
          </cell>
        </row>
        <row r="391">
          <cell r="D391" t="str">
            <v>3.3.5</v>
          </cell>
          <cell r="E391">
            <v>3.6979934702785988E-2</v>
          </cell>
          <cell r="F391">
            <v>3.5079920789772956E-2</v>
          </cell>
          <cell r="G391">
            <v>3.4566480323798103E-2</v>
          </cell>
          <cell r="H391">
            <v>3.4802621675483009E-2</v>
          </cell>
          <cell r="I391">
            <v>4.0057277422454199E-2</v>
          </cell>
          <cell r="J391">
            <v>3.3887367992000497E-2</v>
          </cell>
          <cell r="K391">
            <v>3.7640551766723235E-2</v>
          </cell>
          <cell r="L391">
            <v>3.0799711366058094E-2</v>
          </cell>
          <cell r="M391">
            <v>3.6024379314313432E-2</v>
          </cell>
          <cell r="N391">
            <v>2.38457710208572E-2</v>
          </cell>
        </row>
        <row r="392">
          <cell r="D392" t="str">
            <v>3.3.6</v>
          </cell>
          <cell r="E392">
            <v>4.2572911778774529E-2</v>
          </cell>
          <cell r="F392">
            <v>3.7976077880124359E-2</v>
          </cell>
          <cell r="G392">
            <v>3.75651598721395E-2</v>
          </cell>
          <cell r="H392">
            <v>3.8749664620901403E-2</v>
          </cell>
          <cell r="I392">
            <v>4.1697283879294167E-2</v>
          </cell>
          <cell r="J392">
            <v>3.8545766631469899E-2</v>
          </cell>
          <cell r="K392">
            <v>4.0410448305255191E-2</v>
          </cell>
          <cell r="L392">
            <v>3.9140343361994394E-2</v>
          </cell>
          <cell r="M392">
            <v>4.5372313463718762E-2</v>
          </cell>
          <cell r="N392">
            <v>3.2083193895482615E-2</v>
          </cell>
        </row>
        <row r="393">
          <cell r="D393" t="str">
            <v>3.3.7</v>
          </cell>
          <cell r="E393">
            <v>5.0119603830748892E-2</v>
          </cell>
          <cell r="F393">
            <v>4.3318734086745248E-2</v>
          </cell>
          <cell r="G393">
            <v>4.423475785869465E-2</v>
          </cell>
          <cell r="H393">
            <v>4.5601842144081625E-2</v>
          </cell>
          <cell r="I393">
            <v>4.2536209665024388E-2</v>
          </cell>
          <cell r="J393">
            <v>4.6864565782707215E-2</v>
          </cell>
          <cell r="K393">
            <v>4.3458916718560496E-2</v>
          </cell>
          <cell r="L393">
            <v>4.6380791843480623E-2</v>
          </cell>
          <cell r="M393">
            <v>4.9292691347988034E-2</v>
          </cell>
          <cell r="N393">
            <v>4.0652736213625702E-2</v>
          </cell>
        </row>
        <row r="394">
          <cell r="D394" t="str">
            <v>3.3.8</v>
          </cell>
          <cell r="E394">
            <v>5.3232342592268299E-2</v>
          </cell>
          <cell r="F394">
            <v>4.5528995755467642E-2</v>
          </cell>
          <cell r="G394">
            <v>4.5920200240215953E-2</v>
          </cell>
          <cell r="H394">
            <v>4.7573609471434998E-2</v>
          </cell>
          <cell r="I394">
            <v>4.6866463126886949E-2</v>
          </cell>
          <cell r="J394">
            <v>5.2254715626553205E-2</v>
          </cell>
          <cell r="K394">
            <v>4.5265299629194317E-2</v>
          </cell>
          <cell r="L394">
            <v>4.857961394899965E-2</v>
          </cell>
          <cell r="M394">
            <v>5.3247432736094009E-2</v>
          </cell>
          <cell r="N394">
            <v>4.2670766856707162E-2</v>
          </cell>
        </row>
        <row r="395">
          <cell r="D395" t="str">
            <v>3.3.9</v>
          </cell>
          <cell r="E395">
            <v>4.8722095043953716E-2</v>
          </cell>
          <cell r="F395">
            <v>5.089312190923069E-2</v>
          </cell>
          <cell r="G395">
            <v>4.7905503255592646E-2</v>
          </cell>
          <cell r="H395">
            <v>4.9209768311941682E-2</v>
          </cell>
          <cell r="I395">
            <v>4.8441437774521902E-2</v>
          </cell>
          <cell r="J395">
            <v>4.9258047276156187E-2</v>
          </cell>
          <cell r="K395">
            <v>4.815003342546894E-2</v>
          </cell>
          <cell r="L395">
            <v>5.4177478764532966E-2</v>
          </cell>
          <cell r="M395">
            <v>5.2711655920929669E-2</v>
          </cell>
          <cell r="N395">
            <v>4.6629873637664777E-2</v>
          </cell>
        </row>
        <row r="396">
          <cell r="D396" t="str">
            <v>3.3.10</v>
          </cell>
          <cell r="E396">
            <v>4.4439006427156355E-2</v>
          </cell>
          <cell r="F396">
            <v>5.173789221855235E-2</v>
          </cell>
          <cell r="G396">
            <v>4.9100852698353688E-2</v>
          </cell>
          <cell r="H396">
            <v>5.1398348005274971E-2</v>
          </cell>
          <cell r="I396">
            <v>4.7547211780489061E-2</v>
          </cell>
          <cell r="J396">
            <v>4.4929375543538153E-2</v>
          </cell>
          <cell r="K396">
            <v>4.8591750792462286E-2</v>
          </cell>
          <cell r="L396">
            <v>5.5212617043296316E-2</v>
          </cell>
          <cell r="M396">
            <v>5.1633409161587658E-2</v>
          </cell>
          <cell r="N396">
            <v>5.5204731892022699E-2</v>
          </cell>
        </row>
        <row r="397">
          <cell r="D397" t="str">
            <v>3.3.11</v>
          </cell>
          <cell r="E397">
            <v>4.1888054971585265E-2</v>
          </cell>
          <cell r="F397">
            <v>5.2348180228097091E-2</v>
          </cell>
          <cell r="G397">
            <v>4.984163591556099E-2</v>
          </cell>
          <cell r="H397">
            <v>4.8896612885649539E-2</v>
          </cell>
          <cell r="I397">
            <v>4.2728988044805523E-2</v>
          </cell>
          <cell r="J397">
            <v>4.3728343079309041E-2</v>
          </cell>
          <cell r="K397">
            <v>5.007880701552548E-2</v>
          </cell>
          <cell r="L397">
            <v>5.3997501792870377E-2</v>
          </cell>
          <cell r="M397">
            <v>5.1326912826892016E-2</v>
          </cell>
          <cell r="N397">
            <v>5.3826891853099933E-2</v>
          </cell>
        </row>
        <row r="398">
          <cell r="D398" t="str">
            <v>3.3.12</v>
          </cell>
          <cell r="E398">
            <v>3.901217353400882E-2</v>
          </cell>
          <cell r="F398">
            <v>5.2890031080401606E-2</v>
          </cell>
          <cell r="G398">
            <v>4.9931411081249051E-2</v>
          </cell>
          <cell r="H398">
            <v>5.166184762457144E-2</v>
          </cell>
          <cell r="I398">
            <v>4.163719510546815E-2</v>
          </cell>
          <cell r="J398">
            <v>3.9238865638631854E-2</v>
          </cell>
          <cell r="K398">
            <v>5.1127049415305194E-2</v>
          </cell>
          <cell r="L398">
            <v>5.6297034416575062E-2</v>
          </cell>
          <cell r="M398">
            <v>5.0538184709138657E-2</v>
          </cell>
          <cell r="N398">
            <v>4.8737515776939265E-2</v>
          </cell>
        </row>
        <row r="399">
          <cell r="D399" t="str">
            <v>3.3.13</v>
          </cell>
          <cell r="E399">
            <v>3.8482544430488715E-2</v>
          </cell>
          <cell r="F399">
            <v>5.0234111541817714E-2</v>
          </cell>
          <cell r="G399">
            <v>4.9911770891913634E-2</v>
          </cell>
          <cell r="H399">
            <v>4.9424367756088099E-2</v>
          </cell>
          <cell r="I399">
            <v>4.2763743762314142E-2</v>
          </cell>
          <cell r="J399">
            <v>3.8340713449636327E-2</v>
          </cell>
          <cell r="K399">
            <v>4.7497304175386321E-2</v>
          </cell>
          <cell r="L399">
            <v>5.5723722592976699E-2</v>
          </cell>
          <cell r="M399">
            <v>5.1905378745397468E-2</v>
          </cell>
          <cell r="N399">
            <v>4.471841485869988E-2</v>
          </cell>
        </row>
        <row r="400">
          <cell r="D400" t="str">
            <v>3.3.14</v>
          </cell>
          <cell r="E400">
            <v>3.504534226405092E-2</v>
          </cell>
          <cell r="F400">
            <v>5.0684259324579671E-2</v>
          </cell>
          <cell r="G400">
            <v>4.9685592581383345E-2</v>
          </cell>
          <cell r="H400">
            <v>5.1137115281515245E-2</v>
          </cell>
          <cell r="I400">
            <v>4.6906779759196944E-2</v>
          </cell>
          <cell r="J400">
            <v>3.817181899051704E-2</v>
          </cell>
          <cell r="K400">
            <v>4.900295991033015E-2</v>
          </cell>
          <cell r="L400">
            <v>5.5866938310852876E-2</v>
          </cell>
          <cell r="M400">
            <v>5.3053740112330307E-2</v>
          </cell>
          <cell r="N400">
            <v>4.8510955638259134E-2</v>
          </cell>
        </row>
        <row r="401">
          <cell r="D401" t="str">
            <v>3.3.15</v>
          </cell>
          <cell r="E401">
            <v>3.4564807042718269E-2</v>
          </cell>
          <cell r="F401">
            <v>5.0010731572121908E-2</v>
          </cell>
          <cell r="G401">
            <v>4.8213343756277317E-2</v>
          </cell>
          <cell r="H401">
            <v>4.724571922415393E-2</v>
          </cell>
          <cell r="I401">
            <v>4.3998421318075832E-2</v>
          </cell>
          <cell r="J401">
            <v>3.723197296651154E-2</v>
          </cell>
          <cell r="K401">
            <v>4.6980915238636886E-2</v>
          </cell>
          <cell r="L401">
            <v>5.3641192284187837E-2</v>
          </cell>
          <cell r="M401">
            <v>5.3036435925125115E-2</v>
          </cell>
          <cell r="N401">
            <v>5.3601597413518574E-2</v>
          </cell>
        </row>
        <row r="402">
          <cell r="D402" t="str">
            <v>3.3.16</v>
          </cell>
          <cell r="E402">
            <v>3.6038795293545027E-2</v>
          </cell>
          <cell r="F402">
            <v>4.8444990097361029E-2</v>
          </cell>
          <cell r="G402">
            <v>4.7094019350038971E-2</v>
          </cell>
          <cell r="H402">
            <v>4.1596669520256362E-2</v>
          </cell>
          <cell r="I402">
            <v>4.2629046048236301E-2</v>
          </cell>
          <cell r="J402">
            <v>3.7636811614612242E-2</v>
          </cell>
          <cell r="K402">
            <v>4.723320793881871E-2</v>
          </cell>
          <cell r="L402">
            <v>5.0409555887213783E-2</v>
          </cell>
          <cell r="M402">
            <v>4.7018986448046224E-2</v>
          </cell>
          <cell r="N402">
            <v>5.4045857797187402E-2</v>
          </cell>
        </row>
        <row r="403">
          <cell r="D403" t="str">
            <v>3.3.17</v>
          </cell>
          <cell r="E403">
            <v>3.9492331219683326E-2</v>
          </cell>
          <cell r="F403">
            <v>4.3093857479415951E-2</v>
          </cell>
          <cell r="G403">
            <v>4.4168795840225199E-2</v>
          </cell>
          <cell r="H403">
            <v>3.821996669714562E-2</v>
          </cell>
          <cell r="I403">
            <v>4.0423370980211641E-2</v>
          </cell>
          <cell r="J403">
            <v>4.0715417007772967E-2</v>
          </cell>
          <cell r="K403">
            <v>4.346876351896789E-2</v>
          </cell>
          <cell r="L403">
            <v>4.5345204612623605E-2</v>
          </cell>
          <cell r="M403">
            <v>3.5507539156845319E-2</v>
          </cell>
          <cell r="N403">
            <v>4.7076412279711398E-2</v>
          </cell>
        </row>
        <row r="404">
          <cell r="D404" t="str">
            <v>3.3.18</v>
          </cell>
          <cell r="E404">
            <v>4.3719530312446617E-2</v>
          </cell>
          <cell r="F404">
            <v>3.5241421596222539E-2</v>
          </cell>
          <cell r="G404">
            <v>4.2659176746356581E-2</v>
          </cell>
          <cell r="H404">
            <v>3.8426200217287342E-2</v>
          </cell>
          <cell r="I404">
            <v>4.0386761624435899E-2</v>
          </cell>
          <cell r="J404">
            <v>4.8406488967234339E-2</v>
          </cell>
          <cell r="K404">
            <v>3.7829955393362945E-2</v>
          </cell>
          <cell r="L404">
            <v>4.250978164277408E-2</v>
          </cell>
          <cell r="M404">
            <v>3.4865080395090516E-2</v>
          </cell>
          <cell r="N404">
            <v>4.4902447507661272E-2</v>
          </cell>
        </row>
        <row r="405">
          <cell r="D405" t="str">
            <v>3.3.19</v>
          </cell>
          <cell r="E405">
            <v>4.7812490547139305E-2</v>
          </cell>
          <cell r="F405">
            <v>3.377614532405844E-2</v>
          </cell>
          <cell r="G405">
            <v>4.0552824675191133E-2</v>
          </cell>
          <cell r="H405">
            <v>3.795339057676355E-2</v>
          </cell>
          <cell r="I405">
            <v>4.2741036693541845E-2</v>
          </cell>
          <cell r="J405">
            <v>5.101568608709614E-2</v>
          </cell>
          <cell r="K405">
            <v>3.3528628909419086E-2</v>
          </cell>
          <cell r="L405">
            <v>3.9676088458932453E-2</v>
          </cell>
          <cell r="M405">
            <v>3.368766105341689E-2</v>
          </cell>
          <cell r="N405">
            <v>4.2174865949808439E-2</v>
          </cell>
        </row>
        <row r="406">
          <cell r="D406" t="str">
            <v>3.3.20</v>
          </cell>
          <cell r="E406">
            <v>5.207212208993154E-2</v>
          </cell>
          <cell r="F406">
            <v>3.8858400188249799E-2</v>
          </cell>
          <cell r="G406">
            <v>4.1253369131055859E-2</v>
          </cell>
          <cell r="H406">
            <v>3.926252274924126E-2</v>
          </cell>
          <cell r="I406">
            <v>4.4377799283414336E-2</v>
          </cell>
          <cell r="J406">
            <v>5.1901223835388789E-2</v>
          </cell>
          <cell r="K406">
            <v>3.5825226783069875E-2</v>
          </cell>
          <cell r="L406">
            <v>4.0609248590069251E-2</v>
          </cell>
          <cell r="M406">
            <v>3.4238456597098947E-2</v>
          </cell>
          <cell r="N406">
            <v>4.4633866158901934E-2</v>
          </cell>
        </row>
        <row r="407">
          <cell r="D407" t="str">
            <v>3.3.21</v>
          </cell>
          <cell r="E407">
            <v>5.1794832833995517E-2</v>
          </cell>
          <cell r="F407">
            <v>3.7164192781349324E-2</v>
          </cell>
          <cell r="G407">
            <v>3.9058426561671578E-2</v>
          </cell>
          <cell r="H407">
            <v>3.8156331701006636E-2</v>
          </cell>
          <cell r="I407">
            <v>3.9005492175715632E-2</v>
          </cell>
          <cell r="J407">
            <v>5.1719126662762266E-2</v>
          </cell>
          <cell r="K407">
            <v>3.5889651789154167E-2</v>
          </cell>
          <cell r="L407">
            <v>3.6766324304162885E-2</v>
          </cell>
          <cell r="M407">
            <v>3.2515710487888295E-2</v>
          </cell>
          <cell r="N407">
            <v>4.4406040321123039E-2</v>
          </cell>
        </row>
        <row r="408">
          <cell r="D408" t="str">
            <v>3.3.22</v>
          </cell>
          <cell r="E408">
            <v>4.7572826637360302E-2</v>
          </cell>
          <cell r="F408">
            <v>3.6655907429424858E-2</v>
          </cell>
          <cell r="G408">
            <v>3.8459038065721811E-2</v>
          </cell>
          <cell r="H408">
            <v>3.958506959989997E-2</v>
          </cell>
          <cell r="I408">
            <v>3.4655621042192664E-2</v>
          </cell>
          <cell r="J408">
            <v>4.8502664885831187E-2</v>
          </cell>
          <cell r="K408">
            <v>3.6657323497838505E-2</v>
          </cell>
          <cell r="L408">
            <v>3.3113887750699969E-2</v>
          </cell>
          <cell r="M408">
            <v>3.3704720370048416E-2</v>
          </cell>
          <cell r="N408">
            <v>3.8981507123607664E-2</v>
          </cell>
        </row>
        <row r="409">
          <cell r="D409" t="str">
            <v>3.3.23</v>
          </cell>
          <cell r="E409">
            <v>4.186596557392662E-2</v>
          </cell>
          <cell r="F409">
            <v>3.4717367125959811E-2</v>
          </cell>
          <cell r="G409">
            <v>3.618751805869154E-2</v>
          </cell>
          <cell r="H409">
            <v>3.7134663472071124E-2</v>
          </cell>
          <cell r="I409">
            <v>3.4096594634798506E-2</v>
          </cell>
          <cell r="J409">
            <v>4.0624488749987864E-2</v>
          </cell>
          <cell r="K409">
            <v>3.624154866268773E-2</v>
          </cell>
          <cell r="L409">
            <v>2.999809419836243E-2</v>
          </cell>
          <cell r="M409">
            <v>3.2931010980812761E-2</v>
          </cell>
          <cell r="N409">
            <v>4.2335609735352442E-2</v>
          </cell>
        </row>
        <row r="410">
          <cell r="D410" t="str">
            <v>3.3.24</v>
          </cell>
          <cell r="E410">
            <v>3.5413503640571005E-2</v>
          </cell>
          <cell r="F410">
            <v>3.4189802360156729E-2</v>
          </cell>
          <cell r="G410">
            <v>3.3220165643932591E-2</v>
          </cell>
          <cell r="H410">
            <v>3.5415115260033707E-2</v>
          </cell>
          <cell r="I410">
            <v>3.6898523345415449E-2</v>
          </cell>
          <cell r="J410">
            <v>3.7684688998986367E-2</v>
          </cell>
          <cell r="K410">
            <v>3.6288468245825545E-2</v>
          </cell>
          <cell r="L410">
            <v>2.7582824365807959E-2</v>
          </cell>
          <cell r="M410">
            <v>3.2930602863190002E-2</v>
          </cell>
          <cell r="N410">
            <v>3.8983785381985457E-2</v>
          </cell>
        </row>
        <row r="411">
          <cell r="D411" t="str">
            <v>3.4.1</v>
          </cell>
          <cell r="E411">
            <v>3.3340280934004325E-2</v>
          </cell>
          <cell r="F411">
            <v>3.346165584962954E-2</v>
          </cell>
          <cell r="G411">
            <v>3.3142942605727581E-2</v>
          </cell>
          <cell r="H411">
            <v>3.5401242131813372E-2</v>
          </cell>
          <cell r="I411">
            <v>4.2249111259857371E-2</v>
          </cell>
          <cell r="J411">
            <v>3.4808685834040856E-2</v>
          </cell>
          <cell r="K411">
            <v>3.7389312589738849E-2</v>
          </cell>
          <cell r="L411">
            <v>2.6911864801148759E-2</v>
          </cell>
          <cell r="M411">
            <v>3.3933493296886934E-2</v>
          </cell>
          <cell r="N411">
            <v>3.5436960895635375E-2</v>
          </cell>
        </row>
        <row r="412">
          <cell r="D412" t="str">
            <v>3.4.2</v>
          </cell>
          <cell r="E412">
            <v>3.3288318728112554E-2</v>
          </cell>
          <cell r="F412">
            <v>3.3283404151846399E-2</v>
          </cell>
          <cell r="G412">
            <v>3.1934199137917299E-2</v>
          </cell>
          <cell r="H412">
            <v>3.4183906482353234E-2</v>
          </cell>
          <cell r="I412">
            <v>4.1260052008540021E-2</v>
          </cell>
          <cell r="J412">
            <v>3.3123054491826939E-2</v>
          </cell>
          <cell r="K412">
            <v>3.6727372117057185E-2</v>
          </cell>
          <cell r="L412">
            <v>2.5453213083133142E-2</v>
          </cell>
          <cell r="M412">
            <v>3.4026872055785536E-2</v>
          </cell>
          <cell r="N412">
            <v>3.1775782386103311E-2</v>
          </cell>
        </row>
        <row r="413">
          <cell r="D413" t="str">
            <v>3.4.3</v>
          </cell>
          <cell r="E413">
            <v>3.3038911651813455E-2</v>
          </cell>
          <cell r="F413">
            <v>3.41448756983984E-2</v>
          </cell>
          <cell r="G413">
            <v>3.199266811793948E-2</v>
          </cell>
          <cell r="H413">
            <v>3.4645357311031105E-2</v>
          </cell>
          <cell r="I413">
            <v>4.3172504017418532E-2</v>
          </cell>
          <cell r="J413">
            <v>3.1961033000640848E-2</v>
          </cell>
          <cell r="K413">
            <v>3.6953647686800407E-2</v>
          </cell>
          <cell r="L413">
            <v>2.5576561605293362E-2</v>
          </cell>
          <cell r="M413">
            <v>3.3739202563611181E-2</v>
          </cell>
          <cell r="N413">
            <v>2.7025438753760039E-2</v>
          </cell>
        </row>
        <row r="414">
          <cell r="D414" t="str">
            <v>3.4.4</v>
          </cell>
          <cell r="E414">
            <v>3.3867004446427262E-2</v>
          </cell>
          <cell r="F414">
            <v>3.4346058504015162E-2</v>
          </cell>
          <cell r="G414">
            <v>3.3188441448187812E-2</v>
          </cell>
          <cell r="H414">
            <v>3.4836919404449156E-2</v>
          </cell>
          <cell r="I414">
            <v>3.8826329894586648E-2</v>
          </cell>
          <cell r="J414">
            <v>3.1680857015875988E-2</v>
          </cell>
          <cell r="K414">
            <v>3.7654683003338144E-2</v>
          </cell>
          <cell r="L414">
            <v>2.5954065638706871E-2</v>
          </cell>
          <cell r="M414">
            <v>3.450593489066698E-2</v>
          </cell>
          <cell r="N414">
            <v>2.7124544313631749E-2</v>
          </cell>
        </row>
        <row r="415">
          <cell r="D415" t="str">
            <v>3.4.5</v>
          </cell>
          <cell r="E415">
            <v>3.5365112544025822E-2</v>
          </cell>
          <cell r="F415">
            <v>3.4705395460223949E-2</v>
          </cell>
          <cell r="G415">
            <v>3.4541536878879037E-2</v>
          </cell>
          <cell r="H415">
            <v>3.4808665086570295E-2</v>
          </cell>
          <cell r="I415">
            <v>3.7267427642039747E-2</v>
          </cell>
          <cell r="J415">
            <v>3.3750076075249602E-2</v>
          </cell>
          <cell r="K415">
            <v>3.7354492742477215E-2</v>
          </cell>
          <cell r="L415">
            <v>2.9886895451157584E-2</v>
          </cell>
          <cell r="M415">
            <v>3.5420599701899917E-2</v>
          </cell>
          <cell r="N415">
            <v>2.7839448993007835E-2</v>
          </cell>
        </row>
        <row r="416">
          <cell r="D416" t="str">
            <v>3.4.6</v>
          </cell>
          <cell r="E416">
            <v>4.1322170774178199E-2</v>
          </cell>
          <cell r="F416">
            <v>3.7096810064508844E-2</v>
          </cell>
          <cell r="G416">
            <v>3.8151996395248682E-2</v>
          </cell>
          <cell r="H416">
            <v>3.872265174300505E-2</v>
          </cell>
          <cell r="I416">
            <v>3.7562080646239525E-2</v>
          </cell>
          <cell r="J416">
            <v>3.8575716594535535E-2</v>
          </cell>
          <cell r="K416">
            <v>4.0231928825239696E-2</v>
          </cell>
          <cell r="L416">
            <v>3.9330133039380849E-2</v>
          </cell>
          <cell r="M416">
            <v>4.5653934842653079E-2</v>
          </cell>
          <cell r="N416">
            <v>3.982101237076436E-2</v>
          </cell>
        </row>
        <row r="417">
          <cell r="D417" t="str">
            <v>3.4.7</v>
          </cell>
          <cell r="E417">
            <v>5.0083339010478935E-2</v>
          </cell>
          <cell r="F417">
            <v>4.2701496259623932E-2</v>
          </cell>
          <cell r="G417">
            <v>4.4359250831250779E-2</v>
          </cell>
          <cell r="H417">
            <v>4.4560222905840954E-2</v>
          </cell>
          <cell r="I417">
            <v>3.7471704595554475E-2</v>
          </cell>
          <cell r="J417">
            <v>4.6702497811712214E-2</v>
          </cell>
          <cell r="K417">
            <v>4.400563931900757E-2</v>
          </cell>
          <cell r="L417">
            <v>4.6552621998968674E-2</v>
          </cell>
          <cell r="M417">
            <v>4.8956463395402362E-2</v>
          </cell>
          <cell r="N417">
            <v>5.3250811769158753E-2</v>
          </cell>
        </row>
        <row r="418">
          <cell r="D418" t="str">
            <v>3.4.8</v>
          </cell>
          <cell r="E418">
            <v>5.2855298211167974E-2</v>
          </cell>
          <cell r="F418">
            <v>4.5435066767051197E-2</v>
          </cell>
          <cell r="G418">
            <v>4.6642895283063715E-2</v>
          </cell>
          <cell r="H418">
            <v>4.7894886955728695E-2</v>
          </cell>
          <cell r="I418">
            <v>4.1427264626661429E-2</v>
          </cell>
          <cell r="J418">
            <v>5.2838577183506291E-2</v>
          </cell>
          <cell r="K418">
            <v>4.3918023263804708E-2</v>
          </cell>
          <cell r="L418">
            <v>4.9679290542176818E-2</v>
          </cell>
          <cell r="M418">
            <v>5.3140792072077163E-2</v>
          </cell>
          <cell r="N418">
            <v>4.1877577242574564E-2</v>
          </cell>
        </row>
        <row r="419">
          <cell r="D419" t="str">
            <v>3.4.9</v>
          </cell>
          <cell r="E419">
            <v>4.9478179332516116E-2</v>
          </cell>
          <cell r="F419">
            <v>5.0376796527552975E-2</v>
          </cell>
          <cell r="G419">
            <v>4.7879566224452108E-2</v>
          </cell>
          <cell r="H419">
            <v>4.9747999302478335E-2</v>
          </cell>
          <cell r="I419">
            <v>4.6505078575544812E-2</v>
          </cell>
          <cell r="J419">
            <v>4.8426091388061296E-2</v>
          </cell>
          <cell r="K419">
            <v>4.7769025695999896E-2</v>
          </cell>
          <cell r="L419">
            <v>5.3666996190096294E-2</v>
          </cell>
          <cell r="M419">
            <v>5.2399805129788632E-2</v>
          </cell>
          <cell r="N419">
            <v>4.8302257017072067E-2</v>
          </cell>
        </row>
        <row r="420">
          <cell r="D420" t="str">
            <v>3.4.10</v>
          </cell>
          <cell r="E420">
            <v>4.4096533100977421E-2</v>
          </cell>
          <cell r="F420">
            <v>5.2581279062915785E-2</v>
          </cell>
          <cell r="G420">
            <v>4.9987877089161574E-2</v>
          </cell>
          <cell r="H420">
            <v>5.03583034776647E-2</v>
          </cell>
          <cell r="I420">
            <v>5.0651206833377184E-2</v>
          </cell>
          <cell r="J420">
            <v>4.6812148771777189E-2</v>
          </cell>
          <cell r="K420">
            <v>4.9308494719620385E-2</v>
          </cell>
          <cell r="L420">
            <v>5.5342841105361702E-2</v>
          </cell>
          <cell r="M420">
            <v>5.2579277779870356E-2</v>
          </cell>
          <cell r="N420">
            <v>4.875196717066077E-2</v>
          </cell>
        </row>
        <row r="421">
          <cell r="D421" t="str">
            <v>3.4.11</v>
          </cell>
          <cell r="E421">
            <v>4.2159778940890021E-2</v>
          </cell>
          <cell r="F421">
            <v>5.3497072040321371E-2</v>
          </cell>
          <cell r="G421">
            <v>5.0397486703425087E-2</v>
          </cell>
          <cell r="H421">
            <v>4.7524253577375726E-2</v>
          </cell>
          <cell r="I421">
            <v>4.1112302397588611E-2</v>
          </cell>
          <cell r="J421">
            <v>4.2752539828404469E-2</v>
          </cell>
          <cell r="K421">
            <v>4.9718466893026309E-2</v>
          </cell>
          <cell r="L421">
            <v>5.5313020438456748E-2</v>
          </cell>
          <cell r="M421">
            <v>5.0426185457003364E-2</v>
          </cell>
          <cell r="N421">
            <v>4.6441164166616873E-2</v>
          </cell>
        </row>
        <row r="422">
          <cell r="D422" t="str">
            <v>3.4.12</v>
          </cell>
          <cell r="E422">
            <v>3.9581645531466328E-2</v>
          </cell>
          <cell r="F422">
            <v>5.1433341446531604E-2</v>
          </cell>
          <cell r="G422">
            <v>4.9399312918799156E-2</v>
          </cell>
          <cell r="H422">
            <v>4.952611018060344E-2</v>
          </cell>
          <cell r="I422">
            <v>3.6598407926013488E-2</v>
          </cell>
          <cell r="J422">
            <v>4.1104170540331608E-2</v>
          </cell>
          <cell r="K422">
            <v>4.9169835205080024E-2</v>
          </cell>
          <cell r="L422">
            <v>5.5646222498371783E-2</v>
          </cell>
          <cell r="M422">
            <v>4.8548428020746985E-2</v>
          </cell>
          <cell r="N422">
            <v>4.8026604115619848E-2</v>
          </cell>
        </row>
        <row r="423">
          <cell r="D423" t="str">
            <v>3.4.13</v>
          </cell>
          <cell r="E423">
            <v>3.9139470327189896E-2</v>
          </cell>
          <cell r="F423">
            <v>4.9337418839393736E-2</v>
          </cell>
          <cell r="G423">
            <v>4.896217593802886E-2</v>
          </cell>
          <cell r="H423">
            <v>4.8316738103363989E-2</v>
          </cell>
          <cell r="I423">
            <v>4.2766488763498221E-2</v>
          </cell>
          <cell r="J423">
            <v>3.791694427474708E-2</v>
          </cell>
          <cell r="K423">
            <v>4.7838708140489121E-2</v>
          </cell>
          <cell r="L423">
            <v>5.48918084687341E-2</v>
          </cell>
          <cell r="M423">
            <v>5.0856406565155922E-2</v>
          </cell>
          <cell r="N423">
            <v>4.7851301818761328E-2</v>
          </cell>
        </row>
        <row r="424">
          <cell r="D424" t="str">
            <v>3.4.14</v>
          </cell>
          <cell r="E424">
            <v>3.6717640844766031E-2</v>
          </cell>
          <cell r="F424">
            <v>5.0062630674659589E-2</v>
          </cell>
          <cell r="G424">
            <v>4.9207068139481246E-2</v>
          </cell>
          <cell r="H424">
            <v>5.1796328258665113E-2</v>
          </cell>
          <cell r="I424">
            <v>4.552228133522998E-2</v>
          </cell>
          <cell r="J424">
            <v>3.6098562965138331E-2</v>
          </cell>
          <cell r="K424">
            <v>4.8789082633397041E-2</v>
          </cell>
          <cell r="L424">
            <v>5.6093756915995475E-2</v>
          </cell>
          <cell r="M424">
            <v>5.3089797998068705E-2</v>
          </cell>
          <cell r="N424">
            <v>4.3792705033964825E-2</v>
          </cell>
        </row>
        <row r="425">
          <cell r="D425" t="str">
            <v>3.4.15</v>
          </cell>
          <cell r="E425">
            <v>3.6162133781433375E-2</v>
          </cell>
          <cell r="F425">
            <v>4.9824680691925652E-2</v>
          </cell>
          <cell r="G425">
            <v>4.7891269356288207E-2</v>
          </cell>
          <cell r="H425">
            <v>4.9184876565448746E-2</v>
          </cell>
          <cell r="I425">
            <v>4.3969133363063774E-2</v>
          </cell>
          <cell r="J425">
            <v>3.6317615316161463E-2</v>
          </cell>
          <cell r="K425">
            <v>4.7361661270516588E-2</v>
          </cell>
          <cell r="L425">
            <v>5.3820297387425761E-2</v>
          </cell>
          <cell r="M425">
            <v>5.4304798037390425E-2</v>
          </cell>
          <cell r="N425">
            <v>5.4723450666347942E-2</v>
          </cell>
        </row>
        <row r="426">
          <cell r="D426" t="str">
            <v>3.4.16</v>
          </cell>
          <cell r="E426">
            <v>3.7284969273964123E-2</v>
          </cell>
          <cell r="F426">
            <v>4.7148721310146663E-2</v>
          </cell>
          <cell r="G426">
            <v>4.5646635343928932E-2</v>
          </cell>
          <cell r="H426">
            <v>4.2647001952329726E-2</v>
          </cell>
          <cell r="I426">
            <v>4.3469695674727443E-2</v>
          </cell>
          <cell r="J426">
            <v>3.9562360328389411E-2</v>
          </cell>
          <cell r="K426">
            <v>4.6948782099426448E-2</v>
          </cell>
          <cell r="L426">
            <v>4.9047776206600759E-2</v>
          </cell>
          <cell r="M426">
            <v>4.5340851096062174E-2</v>
          </cell>
          <cell r="N426">
            <v>4.7767883822386906E-2</v>
          </cell>
        </row>
        <row r="427">
          <cell r="D427" t="str">
            <v>3.4.17</v>
          </cell>
          <cell r="E427">
            <v>4.0142340181402135E-2</v>
          </cell>
          <cell r="F427">
            <v>4.3161472996505724E-2</v>
          </cell>
          <cell r="G427">
            <v>4.3767792553072483E-2</v>
          </cell>
          <cell r="H427">
            <v>3.9440845958277085E-2</v>
          </cell>
          <cell r="I427">
            <v>4.1532534108920056E-2</v>
          </cell>
          <cell r="J427">
            <v>4.3788078309766609E-2</v>
          </cell>
          <cell r="K427">
            <v>4.3931895627753639E-2</v>
          </cell>
          <cell r="L427">
            <v>4.5028916608306914E-2</v>
          </cell>
          <cell r="M427">
            <v>3.4723239183316677E-2</v>
          </cell>
          <cell r="N427">
            <v>4.4107203330743645E-2</v>
          </cell>
        </row>
        <row r="428">
          <cell r="D428" t="str">
            <v>3.4.18</v>
          </cell>
          <cell r="E428">
            <v>4.6615624435969137E-2</v>
          </cell>
          <cell r="F428">
            <v>3.7394859177357631E-2</v>
          </cell>
          <cell r="G428">
            <v>4.2792851652387859E-2</v>
          </cell>
          <cell r="H428">
            <v>3.9665953236049385E-2</v>
          </cell>
          <cell r="I428">
            <v>3.863203830996785E-2</v>
          </cell>
          <cell r="J428">
            <v>4.6868502862588861E-2</v>
          </cell>
          <cell r="K428">
            <v>3.6951018563894829E-2</v>
          </cell>
          <cell r="L428">
            <v>4.2434056558650422E-2</v>
          </cell>
          <cell r="M428">
            <v>3.4464046901302885E-2</v>
          </cell>
          <cell r="N428">
            <v>3.7013934540528703E-2</v>
          </cell>
        </row>
        <row r="429">
          <cell r="D429" t="str">
            <v>3.4.19</v>
          </cell>
          <cell r="E429">
            <v>4.8503553405087059E-2</v>
          </cell>
          <cell r="F429">
            <v>3.4403227317758266E-2</v>
          </cell>
          <cell r="G429">
            <v>4.1250752309656406E-2</v>
          </cell>
          <cell r="H429">
            <v>3.9015558474683555E-2</v>
          </cell>
          <cell r="I429">
            <v>4.0839651053667957E-2</v>
          </cell>
          <cell r="J429">
            <v>5.0042446505711193E-2</v>
          </cell>
          <cell r="K429">
            <v>3.3750456863542298E-2</v>
          </cell>
          <cell r="L429">
            <v>4.0293093724956791E-2</v>
          </cell>
          <cell r="M429">
            <v>3.4157751326901416E-2</v>
          </cell>
          <cell r="N429">
            <v>6.8870395824618028E-2</v>
          </cell>
        </row>
        <row r="430">
          <cell r="D430" t="str">
            <v>3.4.20</v>
          </cell>
          <cell r="E430">
            <v>5.0145751936954724E-2</v>
          </cell>
          <cell r="F430">
            <v>3.9830422038677211E-2</v>
          </cell>
          <cell r="G430">
            <v>4.1904520595741561E-2</v>
          </cell>
          <cell r="H430">
            <v>3.9093666936464488E-2</v>
          </cell>
          <cell r="I430">
            <v>4.2842817600312749E-2</v>
          </cell>
          <cell r="J430">
            <v>5.156221144655225E-2</v>
          </cell>
          <cell r="K430">
            <v>3.6491670179823243E-2</v>
          </cell>
          <cell r="L430">
            <v>4.0639932238573838E-2</v>
          </cell>
          <cell r="M430">
            <v>3.4644678507612083E-2</v>
          </cell>
          <cell r="N430">
            <v>4.4951592661208399E-2</v>
          </cell>
        </row>
        <row r="431">
          <cell r="D431" t="str">
            <v>3.4.21</v>
          </cell>
          <cell r="E431">
            <v>5.053448636523266E-2</v>
          </cell>
          <cell r="F431">
            <v>3.8887067500680779E-2</v>
          </cell>
          <cell r="G431">
            <v>4.0502965530262336E-2</v>
          </cell>
          <cell r="H431">
            <v>3.9143957440488243E-2</v>
          </cell>
          <cell r="I431">
            <v>4.1741719125112431E-2</v>
          </cell>
          <cell r="J431">
            <v>5.1465974825978075E-2</v>
          </cell>
          <cell r="K431">
            <v>3.6687251274018444E-2</v>
          </cell>
          <cell r="L431">
            <v>3.7887045095725991E-2</v>
          </cell>
          <cell r="M431">
            <v>3.4881685056128681E-2</v>
          </cell>
          <cell r="N431">
            <v>3.7604583756648539E-2</v>
          </cell>
        </row>
        <row r="432">
          <cell r="D432" t="str">
            <v>3.4.22</v>
          </cell>
          <cell r="E432">
            <v>4.7412073671802543E-2</v>
          </cell>
          <cell r="F432">
            <v>3.6525011349101487E-2</v>
          </cell>
          <cell r="G432">
            <v>3.804718834791649E-2</v>
          </cell>
          <cell r="H432">
            <v>3.797783956031045E-2</v>
          </cell>
          <cell r="I432">
            <v>4.0888223949822666E-2</v>
          </cell>
          <cell r="J432">
            <v>4.6522024685116063E-2</v>
          </cell>
          <cell r="K432">
            <v>3.7383434469421509E-2</v>
          </cell>
          <cell r="L432">
            <v>3.3194784939594268E-2</v>
          </cell>
          <cell r="M432">
            <v>3.3846571579827053E-2</v>
          </cell>
          <cell r="N432">
            <v>3.3814169604972209E-2</v>
          </cell>
        </row>
        <row r="433">
          <cell r="D433" t="str">
            <v>3.4.23</v>
          </cell>
          <cell r="E433">
            <v>4.2024930469161489E-2</v>
          </cell>
          <cell r="F433">
            <v>3.5414753178138893E-2</v>
          </cell>
          <cell r="G433">
            <v>3.5329954531365622E-2</v>
          </cell>
          <cell r="H433">
            <v>3.6147690664964274E-2</v>
          </cell>
          <cell r="I433">
            <v>4.3409783461351964E-2</v>
          </cell>
          <cell r="J433">
            <v>4.1538053364987754E-2</v>
          </cell>
          <cell r="K433">
            <v>3.6726153743027769E-2</v>
          </cell>
          <cell r="L433">
            <v>2.974340246786546E-2</v>
          </cell>
          <cell r="M433">
            <v>3.3386548740111113E-2</v>
          </cell>
          <cell r="N433">
            <v>2.98514412637702E-2</v>
          </cell>
        </row>
        <row r="434">
          <cell r="D434" t="str">
            <v>3.4.24</v>
          </cell>
          <cell r="E434">
            <v>3.684045210097852E-2</v>
          </cell>
          <cell r="F434">
            <v>3.4946483093035177E-2</v>
          </cell>
          <cell r="G434">
            <v>3.3078652067817696E-2</v>
          </cell>
          <cell r="H434">
            <v>3.535902429004071E-2</v>
          </cell>
          <cell r="I434">
            <v>4.028216283090285E-2</v>
          </cell>
          <cell r="J434">
            <v>3.5781776578900165E-2</v>
          </cell>
          <cell r="K434">
            <v>3.6938963073498539E-2</v>
          </cell>
          <cell r="L434">
            <v>2.7611402995317679E-2</v>
          </cell>
          <cell r="M434">
            <v>3.2972635801730744E-2</v>
          </cell>
          <cell r="N434">
            <v>3.3977768481443862E-2</v>
          </cell>
        </row>
        <row r="435">
          <cell r="D435" t="str">
            <v>3.5.1</v>
          </cell>
          <cell r="E435">
            <v>3.3445155001430263E-2</v>
          </cell>
          <cell r="F435">
            <v>3.4398439821212032E-2</v>
          </cell>
          <cell r="G435">
            <v>3.2186463651988934E-2</v>
          </cell>
          <cell r="H435">
            <v>3.6115132234747466E-2</v>
          </cell>
          <cell r="I435">
            <v>3.7282424542229693E-2</v>
          </cell>
          <cell r="J435">
            <v>3.3911025624516852E-2</v>
          </cell>
          <cell r="K435">
            <v>3.6917332474691381E-2</v>
          </cell>
          <cell r="L435">
            <v>2.6886894632700352E-2</v>
          </cell>
          <cell r="M435">
            <v>3.347196119551922E-2</v>
          </cell>
          <cell r="N435">
            <v>3.3843379171281163E-2</v>
          </cell>
        </row>
        <row r="436">
          <cell r="D436" t="str">
            <v>3.5.2</v>
          </cell>
          <cell r="E436">
            <v>3.2028331016452929E-2</v>
          </cell>
          <cell r="F436">
            <v>3.3932536233074059E-2</v>
          </cell>
          <cell r="G436">
            <v>3.1838032533559539E-2</v>
          </cell>
          <cell r="H436">
            <v>3.5832526514941253E-2</v>
          </cell>
          <cell r="I436">
            <v>4.0997643226229771E-2</v>
          </cell>
          <cell r="J436">
            <v>3.2616948353275464E-2</v>
          </cell>
          <cell r="K436">
            <v>3.6218776673315169E-2</v>
          </cell>
          <cell r="L436">
            <v>2.6010564697383286E-2</v>
          </cell>
          <cell r="M436">
            <v>3.394942571905607E-2</v>
          </cell>
          <cell r="N436">
            <v>2.8603549191875948E-2</v>
          </cell>
        </row>
        <row r="437">
          <cell r="D437" t="str">
            <v>3.5.3</v>
          </cell>
          <cell r="E437">
            <v>3.1831720225936527E-2</v>
          </cell>
          <cell r="F437">
            <v>3.4589611954930689E-2</v>
          </cell>
          <cell r="G437">
            <v>3.223219548173057E-2</v>
          </cell>
          <cell r="H437">
            <v>3.5129803681830794E-2</v>
          </cell>
          <cell r="I437">
            <v>4.2955053415079242E-2</v>
          </cell>
          <cell r="J437">
            <v>3.1309755505596927E-2</v>
          </cell>
          <cell r="K437">
            <v>3.6738258434014098E-2</v>
          </cell>
          <cell r="L437">
            <v>2.5665163469792536E-2</v>
          </cell>
          <cell r="M437">
            <v>3.2950129762804342E-2</v>
          </cell>
          <cell r="N437">
            <v>3.6382445875900289E-2</v>
          </cell>
        </row>
        <row r="438">
          <cell r="D438" t="str">
            <v>3.5.4</v>
          </cell>
          <cell r="E438">
            <v>3.2413038303868408E-2</v>
          </cell>
          <cell r="F438">
            <v>3.5396211250658775E-2</v>
          </cell>
          <cell r="G438">
            <v>3.2728268346758231E-2</v>
          </cell>
          <cell r="H438">
            <v>3.4632555692255845E-2</v>
          </cell>
          <cell r="I438">
            <v>4.1669496760237026E-2</v>
          </cell>
          <cell r="J438">
            <v>3.1480780644759759E-2</v>
          </cell>
          <cell r="K438">
            <v>3.6442339057549532E-2</v>
          </cell>
          <cell r="L438">
            <v>2.6399224646407472E-2</v>
          </cell>
          <cell r="M438">
            <v>3.3178873227009235E-2</v>
          </cell>
          <cell r="N438">
            <v>3.5566547945664224E-2</v>
          </cell>
        </row>
        <row r="439">
          <cell r="D439" t="str">
            <v>3.5.5</v>
          </cell>
          <cell r="E439">
            <v>3.4696884666961088E-2</v>
          </cell>
          <cell r="F439">
            <v>3.4999335527449757E-2</v>
          </cell>
          <cell r="G439">
            <v>3.4282914928108248E-2</v>
          </cell>
          <cell r="H439">
            <v>3.4795984871030451E-2</v>
          </cell>
          <cell r="I439">
            <v>4.1330205919744095E-2</v>
          </cell>
          <cell r="J439">
            <v>3.237775329285722E-2</v>
          </cell>
          <cell r="K439">
            <v>3.7005442231156392E-2</v>
          </cell>
          <cell r="L439">
            <v>3.0176563093271245E-2</v>
          </cell>
          <cell r="M439">
            <v>3.4918838522596904E-2</v>
          </cell>
          <cell r="N439">
            <v>2.8705685930724034E-2</v>
          </cell>
        </row>
        <row r="440">
          <cell r="D440" t="str">
            <v>3.5.6</v>
          </cell>
          <cell r="E440">
            <v>4.1227828842754506E-2</v>
          </cell>
          <cell r="F440">
            <v>3.7121231671287155E-2</v>
          </cell>
          <cell r="G440">
            <v>3.7064165501024267E-2</v>
          </cell>
          <cell r="H440">
            <v>3.8191837221821678E-2</v>
          </cell>
          <cell r="I440">
            <v>3.9495183928315108E-2</v>
          </cell>
          <cell r="J440">
            <v>3.9690283961199585E-2</v>
          </cell>
          <cell r="K440">
            <v>3.9413077801084107E-2</v>
          </cell>
          <cell r="L440">
            <v>3.8191748739712865E-2</v>
          </cell>
          <cell r="M440">
            <v>4.425020672648957E-2</v>
          </cell>
          <cell r="N440">
            <v>3.6052355244494315E-2</v>
          </cell>
        </row>
        <row r="441">
          <cell r="D441" t="str">
            <v>3.5.7</v>
          </cell>
          <cell r="E441">
            <v>4.868215348507459E-2</v>
          </cell>
          <cell r="F441">
            <v>4.3209166436780778E-2</v>
          </cell>
          <cell r="G441">
            <v>4.3172614500095116E-2</v>
          </cell>
          <cell r="H441">
            <v>4.6617211231591106E-2</v>
          </cell>
          <cell r="I441">
            <v>4.169785109393262E-2</v>
          </cell>
          <cell r="J441">
            <v>4.8046467025322011E-2</v>
          </cell>
          <cell r="K441">
            <v>4.3148618534380984E-2</v>
          </cell>
          <cell r="L441">
            <v>4.6254125718627317E-2</v>
          </cell>
          <cell r="M441">
            <v>4.9150211371280429E-2</v>
          </cell>
          <cell r="N441">
            <v>4.1629212542487221E-2</v>
          </cell>
        </row>
        <row r="442">
          <cell r="D442" t="str">
            <v>3.5.8</v>
          </cell>
          <cell r="E442">
            <v>5.1509119258227397E-2</v>
          </cell>
          <cell r="F442">
            <v>4.5235000411931577E-2</v>
          </cell>
          <cell r="G442">
            <v>4.6573754887118859E-2</v>
          </cell>
          <cell r="H442">
            <v>4.8543106398224074E-2</v>
          </cell>
          <cell r="I442">
            <v>4.0154061750292194E-2</v>
          </cell>
          <cell r="J442">
            <v>5.1092861586554489E-2</v>
          </cell>
          <cell r="K442">
            <v>4.6214613926073685E-2</v>
          </cell>
          <cell r="L442">
            <v>5.1065531129598607E-2</v>
          </cell>
          <cell r="M442">
            <v>5.511410619656721E-2</v>
          </cell>
          <cell r="N442">
            <v>4.4666046351422156E-2</v>
          </cell>
        </row>
        <row r="443">
          <cell r="D443" t="str">
            <v>3.5.9</v>
          </cell>
          <cell r="E443">
            <v>4.9608893407685713E-2</v>
          </cell>
          <cell r="F443">
            <v>4.9260793262924547E-2</v>
          </cell>
          <cell r="G443">
            <v>4.7376611291837407E-2</v>
          </cell>
          <cell r="H443">
            <v>4.7914911345046489E-2</v>
          </cell>
          <cell r="I443">
            <v>4.3181888084643925E-2</v>
          </cell>
          <cell r="J443">
            <v>4.5650801400565585E-2</v>
          </cell>
          <cell r="K443">
            <v>4.7665792398823945E-2</v>
          </cell>
          <cell r="L443">
            <v>5.5085406807965816E-2</v>
          </cell>
          <cell r="M443">
            <v>5.3531297982645776E-2</v>
          </cell>
          <cell r="N443">
            <v>4.2330296340060337E-2</v>
          </cell>
        </row>
        <row r="444">
          <cell r="D444" t="str">
            <v>3.5.10</v>
          </cell>
          <cell r="E444">
            <v>4.508823673821942E-2</v>
          </cell>
          <cell r="F444">
            <v>5.0922788841663576E-2</v>
          </cell>
          <cell r="G444">
            <v>4.8907374168202851E-2</v>
          </cell>
          <cell r="H444">
            <v>4.8825429172776186E-2</v>
          </cell>
          <cell r="I444">
            <v>4.5302856322663981E-2</v>
          </cell>
          <cell r="J444">
            <v>4.3150006343786081E-2</v>
          </cell>
          <cell r="K444">
            <v>4.8584633163687684E-2</v>
          </cell>
          <cell r="L444">
            <v>5.5292930692515098E-2</v>
          </cell>
          <cell r="M444">
            <v>5.2231921899589591E-2</v>
          </cell>
          <cell r="N444">
            <v>5.5749915683371343E-2</v>
          </cell>
        </row>
        <row r="445">
          <cell r="D445" t="str">
            <v>3.5.11</v>
          </cell>
          <cell r="E445">
            <v>4.4005827330881771E-2</v>
          </cell>
          <cell r="F445">
            <v>5.0505337239484326E-2</v>
          </cell>
          <cell r="G445">
            <v>4.9123499117117816E-2</v>
          </cell>
          <cell r="H445">
            <v>4.6144466301022195E-2</v>
          </cell>
          <cell r="I445">
            <v>4.4370527384198971E-2</v>
          </cell>
          <cell r="J445">
            <v>4.1153359354674658E-2</v>
          </cell>
          <cell r="K445">
            <v>4.9234704282660656E-2</v>
          </cell>
          <cell r="L445">
            <v>5.3480534460192436E-2</v>
          </cell>
          <cell r="M445">
            <v>5.1232126503459693E-2</v>
          </cell>
          <cell r="N445">
            <v>6.5362489744466817E-2</v>
          </cell>
        </row>
        <row r="446">
          <cell r="D446" t="str">
            <v>3.5.12</v>
          </cell>
          <cell r="E446">
            <v>4.017083014094746E-2</v>
          </cell>
          <cell r="F446">
            <v>5.12398174584194E-2</v>
          </cell>
          <cell r="G446">
            <v>4.9427684183013437E-2</v>
          </cell>
          <cell r="H446">
            <v>4.7973084889291744E-2</v>
          </cell>
          <cell r="I446">
            <v>3.8979038938670052E-2</v>
          </cell>
          <cell r="J446">
            <v>4.0088758763034318E-2</v>
          </cell>
          <cell r="K446">
            <v>5.0300669522082481E-2</v>
          </cell>
          <cell r="L446">
            <v>5.4040420293872231E-2</v>
          </cell>
          <cell r="M446">
            <v>5.0203613314334622E-2</v>
          </cell>
          <cell r="N446">
            <v>4.7679199745495351E-2</v>
          </cell>
        </row>
        <row r="447">
          <cell r="D447" t="str">
            <v>3.5.13</v>
          </cell>
          <cell r="E447">
            <v>3.8573696988420912E-2</v>
          </cell>
          <cell r="F447">
            <v>5.0569134884339693E-2</v>
          </cell>
          <cell r="G447">
            <v>5.0108693766138974E-2</v>
          </cell>
          <cell r="H447">
            <v>4.7290168223969066E-2</v>
          </cell>
          <cell r="I447">
            <v>4.0924754967294794E-2</v>
          </cell>
          <cell r="J447">
            <v>3.8318883410026143E-2</v>
          </cell>
          <cell r="K447">
            <v>4.8018929198133331E-2</v>
          </cell>
          <cell r="L447">
            <v>5.3923477550263853E-2</v>
          </cell>
          <cell r="M447">
            <v>5.2575037095896941E-2</v>
          </cell>
          <cell r="N447">
            <v>4.3575072895014444E-2</v>
          </cell>
        </row>
        <row r="448">
          <cell r="D448" t="str">
            <v>3.5.14</v>
          </cell>
          <cell r="E448">
            <v>3.6422918130102955E-2</v>
          </cell>
          <cell r="F448">
            <v>5.0206248691582481E-2</v>
          </cell>
          <cell r="G448">
            <v>4.9798742313811067E-2</v>
          </cell>
          <cell r="H448">
            <v>4.8958866154614998E-2</v>
          </cell>
          <cell r="I448">
            <v>4.8547425106112485E-2</v>
          </cell>
          <cell r="J448">
            <v>3.6088204250305601E-2</v>
          </cell>
          <cell r="K448">
            <v>4.8285415221826292E-2</v>
          </cell>
          <cell r="L448">
            <v>5.5654494951477812E-2</v>
          </cell>
          <cell r="M448">
            <v>5.0265127659330049E-2</v>
          </cell>
          <cell r="N448">
            <v>4.6094047126417549E-2</v>
          </cell>
        </row>
        <row r="449">
          <cell r="D449" t="str">
            <v>3.5.15</v>
          </cell>
          <cell r="E449">
            <v>3.5361598029594925E-2</v>
          </cell>
          <cell r="F449">
            <v>5.0549649209553668E-2</v>
          </cell>
          <cell r="G449">
            <v>4.8450232593185677E-2</v>
          </cell>
          <cell r="H449">
            <v>4.6686080106441763E-2</v>
          </cell>
          <cell r="I449">
            <v>5.105125694601078E-2</v>
          </cell>
          <cell r="J449">
            <v>3.7601404170422764E-2</v>
          </cell>
          <cell r="K449">
            <v>4.90191134314686E-2</v>
          </cell>
          <cell r="L449">
            <v>5.422154324964365E-2</v>
          </cell>
          <cell r="M449">
            <v>5.2476231239997666E-2</v>
          </cell>
          <cell r="N449">
            <v>4.6847754068127849E-2</v>
          </cell>
        </row>
        <row r="450">
          <cell r="D450" t="str">
            <v>3.5.16</v>
          </cell>
          <cell r="E450">
            <v>3.5640348439260401E-2</v>
          </cell>
          <cell r="F450">
            <v>4.7605242308919972E-2</v>
          </cell>
          <cell r="G450">
            <v>4.8424470394550639E-2</v>
          </cell>
          <cell r="H450">
            <v>4.428008343263299E-2</v>
          </cell>
          <cell r="I450">
            <v>4.4836371465480113E-2</v>
          </cell>
          <cell r="J450">
            <v>4.0265985020189514E-2</v>
          </cell>
          <cell r="K450">
            <v>4.830104111816122E-2</v>
          </cell>
          <cell r="L450">
            <v>5.0409479847301958E-2</v>
          </cell>
          <cell r="M450">
            <v>4.623356572270864E-2</v>
          </cell>
          <cell r="N450">
            <v>4.2994304740627709E-2</v>
          </cell>
        </row>
        <row r="451">
          <cell r="D451" t="str">
            <v>3.5.17</v>
          </cell>
          <cell r="E451">
            <v>4.0668947525622723E-2</v>
          </cell>
          <cell r="F451">
            <v>4.2937098392583632E-2</v>
          </cell>
          <cell r="G451">
            <v>4.5105879003762957E-2</v>
          </cell>
          <cell r="H451">
            <v>4.1407566623845746E-2</v>
          </cell>
          <cell r="I451">
            <v>3.7281623572351291E-2</v>
          </cell>
          <cell r="J451">
            <v>4.4179052917233334E-2</v>
          </cell>
          <cell r="K451">
            <v>4.3320291947565405E-2</v>
          </cell>
          <cell r="L451">
            <v>4.6090384903650049E-2</v>
          </cell>
          <cell r="M451">
            <v>3.5476463146581101E-2</v>
          </cell>
          <cell r="N451">
            <v>4.3166765135731838E-2</v>
          </cell>
        </row>
        <row r="452">
          <cell r="D452" t="str">
            <v>3.5.18</v>
          </cell>
          <cell r="E452">
            <v>4.4937376966575571E-2</v>
          </cell>
          <cell r="F452">
            <v>3.677908695813574E-2</v>
          </cell>
          <cell r="G452">
            <v>4.3875086036809154E-2</v>
          </cell>
          <cell r="H452">
            <v>4.0202559375637173E-2</v>
          </cell>
          <cell r="I452">
            <v>4.0956633568455372E-2</v>
          </cell>
          <cell r="J452">
            <v>4.8616426046808749E-2</v>
          </cell>
          <cell r="K452">
            <v>3.7905992873787771E-2</v>
          </cell>
          <cell r="L452">
            <v>4.3015384571016689E-2</v>
          </cell>
          <cell r="M452">
            <v>3.5482789385038002E-2</v>
          </cell>
          <cell r="N452">
            <v>4.1838987530706813E-2</v>
          </cell>
        </row>
        <row r="453">
          <cell r="D453" t="str">
            <v>3.5.19</v>
          </cell>
          <cell r="E453">
            <v>4.9186534511367418E-2</v>
          </cell>
          <cell r="F453">
            <v>3.3687778493693851E-2</v>
          </cell>
          <cell r="G453">
            <v>4.2273752015707149E-2</v>
          </cell>
          <cell r="H453">
            <v>3.9350724393610141E-2</v>
          </cell>
          <cell r="I453">
            <v>3.9848892226619366E-2</v>
          </cell>
          <cell r="J453">
            <v>5.0702233529696418E-2</v>
          </cell>
          <cell r="K453">
            <v>3.3621135278670722E-2</v>
          </cell>
          <cell r="L453">
            <v>4.0159142281801861E-2</v>
          </cell>
          <cell r="M453">
            <v>3.3945596679990045E-2</v>
          </cell>
          <cell r="N453">
            <v>4.3009374095539732E-2</v>
          </cell>
        </row>
        <row r="454">
          <cell r="D454" t="str">
            <v>3.5.20</v>
          </cell>
          <cell r="E454">
            <v>5.1373562451567156E-2</v>
          </cell>
          <cell r="F454">
            <v>3.9041039839510905E-2</v>
          </cell>
          <cell r="G454">
            <v>4.2097291427495541E-2</v>
          </cell>
          <cell r="H454">
            <v>3.9847972383185076E-2</v>
          </cell>
          <cell r="I454">
            <v>4.8229760452336519E-2</v>
          </cell>
          <cell r="J454">
            <v>5.2799150760422339E-2</v>
          </cell>
          <cell r="K454">
            <v>3.5772053653196058E-2</v>
          </cell>
          <cell r="L454">
            <v>4.0541746009825366E-2</v>
          </cell>
          <cell r="M454">
            <v>3.4416402005151212E-2</v>
          </cell>
          <cell r="N454">
            <v>4.326794509014107E-2</v>
          </cell>
        </row>
        <row r="455">
          <cell r="D455" t="str">
            <v>3.5.21</v>
          </cell>
          <cell r="E455">
            <v>5.2813843884548392E-2</v>
          </cell>
          <cell r="F455">
            <v>3.8607138574197848E-2</v>
          </cell>
          <cell r="G455">
            <v>3.9211113566388858E-2</v>
          </cell>
          <cell r="H455">
            <v>3.938467782410348E-2</v>
          </cell>
          <cell r="I455">
            <v>4.4011212296745879E-2</v>
          </cell>
          <cell r="J455">
            <v>5.1532674820746027E-2</v>
          </cell>
          <cell r="K455">
            <v>3.6283902195252356E-2</v>
          </cell>
          <cell r="L455">
            <v>3.7070312267013274E-2</v>
          </cell>
          <cell r="M455">
            <v>3.3132258838379419E-2</v>
          </cell>
          <cell r="N455">
            <v>3.9302551983294548E-2</v>
          </cell>
        </row>
        <row r="456">
          <cell r="D456" t="str">
            <v>3.5.22</v>
          </cell>
          <cell r="E456">
            <v>4.9454134464061876E-2</v>
          </cell>
          <cell r="F456">
            <v>3.795347146542348E-2</v>
          </cell>
          <cell r="G456">
            <v>3.8006259520469272E-2</v>
          </cell>
          <cell r="H456">
            <v>3.996296133445585E-2</v>
          </cell>
          <cell r="I456">
            <v>3.6902764819865076E-2</v>
          </cell>
          <cell r="J456">
            <v>4.8506571617135466E-2</v>
          </cell>
          <cell r="K456">
            <v>3.7030075748382629E-2</v>
          </cell>
          <cell r="L456">
            <v>3.3172072248094799E-2</v>
          </cell>
          <cell r="M456">
            <v>3.3823400389796171E-2</v>
          </cell>
          <cell r="N456">
            <v>3.1803993139855581E-2</v>
          </cell>
        </row>
        <row r="457">
          <cell r="D457" t="str">
            <v>3.5.23</v>
          </cell>
          <cell r="E457">
            <v>4.3957550294756648E-2</v>
          </cell>
          <cell r="F457">
            <v>3.5858499224920029E-2</v>
          </cell>
          <cell r="G457">
            <v>3.494316944724199E-2</v>
          </cell>
          <cell r="H457">
            <v>3.6559186516549512E-2</v>
          </cell>
          <cell r="I457">
            <v>3.6893633763251242E-2</v>
          </cell>
          <cell r="J457">
            <v>4.2630927566054411E-2</v>
          </cell>
          <cell r="K457">
            <v>3.7045828512617444E-2</v>
          </cell>
          <cell r="L457">
            <v>2.9519266484145452E-2</v>
          </cell>
          <cell r="M457">
            <v>3.3472543875377091E-2</v>
          </cell>
          <cell r="N457">
            <v>3.8252481061648025E-2</v>
          </cell>
        </row>
        <row r="458">
          <cell r="D458" t="str">
            <v>3.5.24</v>
          </cell>
          <cell r="E458">
            <v>3.6901469895680883E-2</v>
          </cell>
          <cell r="F458">
            <v>3.5395341847322008E-2</v>
          </cell>
          <cell r="G458">
            <v>3.2791731323883591E-2</v>
          </cell>
          <cell r="H458">
            <v>3.5353104076375312E-2</v>
          </cell>
          <cell r="I458">
            <v>3.3099439449240292E-2</v>
          </cell>
          <cell r="J458">
            <v>3.8189684034816332E-2</v>
          </cell>
          <cell r="K458">
            <v>3.7511962321417833E-2</v>
          </cell>
          <cell r="L458">
            <v>2.767358725372597E-2</v>
          </cell>
          <cell r="M458">
            <v>3.4517871540400764E-2</v>
          </cell>
          <cell r="N458">
            <v>4.3275599365651923E-2</v>
          </cell>
        </row>
        <row r="459">
          <cell r="D459" t="str">
            <v>3.6.1</v>
          </cell>
          <cell r="E459">
            <v>3.4596582281054646E-2</v>
          </cell>
          <cell r="F459">
            <v>3.5308697102662767E-2</v>
          </cell>
          <cell r="G459">
            <v>3.2857627582234136E-2</v>
          </cell>
          <cell r="H459">
            <v>3.4270047863354289E-2</v>
          </cell>
          <cell r="I459">
            <v>3.5040875414376067E-2</v>
          </cell>
          <cell r="J459">
            <v>3.3948892771391022E-2</v>
          </cell>
          <cell r="K459">
            <v>3.8217606543263012E-2</v>
          </cell>
          <cell r="L459">
            <v>2.7731871545417768E-2</v>
          </cell>
          <cell r="M459">
            <v>3.4092685734848568E-2</v>
          </cell>
          <cell r="N459">
            <v>3.4903183343408098E-2</v>
          </cell>
        </row>
        <row r="460">
          <cell r="D460" t="str">
            <v>3.6.2</v>
          </cell>
          <cell r="E460">
            <v>3.301335999444803E-2</v>
          </cell>
          <cell r="F460">
            <v>3.5440490572446283E-2</v>
          </cell>
          <cell r="G460">
            <v>3.2329887107006197E-2</v>
          </cell>
          <cell r="H460">
            <v>3.3707363070270654E-2</v>
          </cell>
          <cell r="I460">
            <v>4.0682219884726756E-2</v>
          </cell>
          <cell r="J460">
            <v>3.217063976292165E-2</v>
          </cell>
          <cell r="K460">
            <v>3.7298773138183375E-2</v>
          </cell>
          <cell r="L460">
            <v>2.6569208998244179E-2</v>
          </cell>
          <cell r="M460">
            <v>3.5266640722695954E-2</v>
          </cell>
          <cell r="N460">
            <v>3.8168133440928877E-2</v>
          </cell>
        </row>
        <row r="461">
          <cell r="D461" t="str">
            <v>3.6.3</v>
          </cell>
          <cell r="E461">
            <v>3.3084468633522227E-2</v>
          </cell>
          <cell r="F461">
            <v>3.5852329176341131E-2</v>
          </cell>
          <cell r="G461">
            <v>3.2771475244707325E-2</v>
          </cell>
          <cell r="H461">
            <v>3.4521487518562287E-2</v>
          </cell>
          <cell r="I461">
            <v>4.3936967316815956E-2</v>
          </cell>
          <cell r="J461">
            <v>3.07272769552395E-2</v>
          </cell>
          <cell r="K461">
            <v>3.815678002582866E-2</v>
          </cell>
          <cell r="L461">
            <v>2.6373311360937603E-2</v>
          </cell>
          <cell r="M461">
            <v>3.4394913343290784E-2</v>
          </cell>
          <cell r="N461">
            <v>4.1564582469281464E-2</v>
          </cell>
        </row>
        <row r="462">
          <cell r="D462" t="str">
            <v>3.6.4</v>
          </cell>
          <cell r="E462">
            <v>3.3575284452351521E-2</v>
          </cell>
          <cell r="F462">
            <v>3.6525594404111524E-2</v>
          </cell>
          <cell r="G462">
            <v>3.2999938330433215E-2</v>
          </cell>
          <cell r="H462">
            <v>3.4349212023713757E-2</v>
          </cell>
          <cell r="I462">
            <v>4.5180075066593321E-2</v>
          </cell>
          <cell r="J462">
            <v>3.0257864235000372E-2</v>
          </cell>
          <cell r="K462">
            <v>3.892324580284115E-2</v>
          </cell>
          <cell r="L462">
            <v>2.732377414733329E-2</v>
          </cell>
          <cell r="M462">
            <v>3.5083892655063717E-2</v>
          </cell>
          <cell r="N462">
            <v>3.5339996400842406E-2</v>
          </cell>
        </row>
        <row r="463">
          <cell r="D463" t="str">
            <v>3.6.5</v>
          </cell>
          <cell r="E463">
            <v>3.5252776271145418E-2</v>
          </cell>
          <cell r="F463">
            <v>3.7463725705739963E-2</v>
          </cell>
          <cell r="G463">
            <v>3.444196339610326E-2</v>
          </cell>
          <cell r="H463">
            <v>3.4498390998203711E-2</v>
          </cell>
          <cell r="I463">
            <v>4.3469413784549452E-2</v>
          </cell>
          <cell r="J463">
            <v>3.1959973188186157E-2</v>
          </cell>
          <cell r="K463">
            <v>3.9018984072320261E-2</v>
          </cell>
          <cell r="L463">
            <v>3.134272385540484E-2</v>
          </cell>
          <cell r="M463">
            <v>3.6877663328905907E-2</v>
          </cell>
          <cell r="N463">
            <v>3.471731028719776E-2</v>
          </cell>
        </row>
        <row r="464">
          <cell r="D464" t="str">
            <v>3.6.6</v>
          </cell>
          <cell r="E464">
            <v>4.1229348988015842E-2</v>
          </cell>
          <cell r="F464">
            <v>3.864469354621463E-2</v>
          </cell>
          <cell r="G464">
            <v>3.7556009741157546E-2</v>
          </cell>
          <cell r="H464">
            <v>3.8586140369492997E-2</v>
          </cell>
          <cell r="I464">
            <v>4.3719439791500204E-2</v>
          </cell>
          <cell r="J464">
            <v>3.6523534814379255E-2</v>
          </cell>
          <cell r="K464">
            <v>4.0342057684029264E-2</v>
          </cell>
          <cell r="L464">
            <v>3.8417722971919567E-2</v>
          </cell>
          <cell r="M464">
            <v>4.3855882930973443E-2</v>
          </cell>
          <cell r="N464">
            <v>3.4010674164077451E-2</v>
          </cell>
        </row>
        <row r="465">
          <cell r="D465" t="str">
            <v>3.6.7</v>
          </cell>
          <cell r="E465">
            <v>4.9610235591412373E-2</v>
          </cell>
          <cell r="F465">
            <v>4.2174464622250975E-2</v>
          </cell>
          <cell r="G465">
            <v>4.4126395204721454E-2</v>
          </cell>
          <cell r="H465">
            <v>4.5947068354207789E-2</v>
          </cell>
          <cell r="I465">
            <v>4.6022912572715367E-2</v>
          </cell>
          <cell r="J465">
            <v>4.3612297019652038E-2</v>
          </cell>
          <cell r="K465">
            <v>4.2127270770555308E-2</v>
          </cell>
          <cell r="L465">
            <v>4.6316591673950351E-2</v>
          </cell>
          <cell r="M465">
            <v>4.8260352146642156E-2</v>
          </cell>
          <cell r="N465">
            <v>4.7953655954660626E-2</v>
          </cell>
        </row>
        <row r="466">
          <cell r="D466" t="str">
            <v>3.6.8</v>
          </cell>
          <cell r="E466">
            <v>5.3972475992081236E-2</v>
          </cell>
          <cell r="F466">
            <v>4.2522801314898891E-2</v>
          </cell>
          <cell r="G466">
            <v>4.6484859344658562E-2</v>
          </cell>
          <cell r="H466">
            <v>4.9318267707415944E-2</v>
          </cell>
          <cell r="I466">
            <v>4.3108337689599673E-2</v>
          </cell>
          <cell r="J466">
            <v>4.9188063701799567E-2</v>
          </cell>
          <cell r="K466">
            <v>4.2585213086526033E-2</v>
          </cell>
          <cell r="L466">
            <v>4.9238985442380645E-2</v>
          </cell>
          <cell r="M466">
            <v>5.2133930338030772E-2</v>
          </cell>
          <cell r="N466">
            <v>4.805193889258335E-2</v>
          </cell>
        </row>
        <row r="467">
          <cell r="D467" t="str">
            <v>3.6.9</v>
          </cell>
          <cell r="E467">
            <v>4.8894972290773588E-2</v>
          </cell>
          <cell r="F467">
            <v>4.9408708093268854E-2</v>
          </cell>
          <cell r="G467">
            <v>4.8478168868671838E-2</v>
          </cell>
          <cell r="H467">
            <v>4.9940702194470686E-2</v>
          </cell>
          <cell r="I467">
            <v>3.8713693765991028E-2</v>
          </cell>
          <cell r="J467">
            <v>4.8687984671343894E-2</v>
          </cell>
          <cell r="K467">
            <v>4.6338764528626772E-2</v>
          </cell>
          <cell r="L467">
            <v>5.372138900787006E-2</v>
          </cell>
          <cell r="M467">
            <v>5.0965787419576511E-2</v>
          </cell>
          <cell r="N467">
            <v>4.59179251015761E-2</v>
          </cell>
        </row>
        <row r="468">
          <cell r="D468" t="str">
            <v>3.6.10</v>
          </cell>
          <cell r="E468">
            <v>4.7604299906162974E-2</v>
          </cell>
          <cell r="F468">
            <v>5.0627609371773526E-2</v>
          </cell>
          <cell r="G468">
            <v>5.0010743039799868E-2</v>
          </cell>
          <cell r="H468">
            <v>5.0984676072417731E-2</v>
          </cell>
          <cell r="I468">
            <v>3.6283493237294608E-2</v>
          </cell>
          <cell r="J468">
            <v>4.5579494068487873E-2</v>
          </cell>
          <cell r="K468">
            <v>4.7626151528196284E-2</v>
          </cell>
          <cell r="L468">
            <v>5.5232397180037467E-2</v>
          </cell>
          <cell r="M468">
            <v>5.0002229343760064E-2</v>
          </cell>
          <cell r="N468">
            <v>4.5987314675803942E-2</v>
          </cell>
        </row>
        <row r="469">
          <cell r="D469" t="str">
            <v>3.6.11</v>
          </cell>
          <cell r="E469">
            <v>4.460999749670852E-2</v>
          </cell>
          <cell r="F469">
            <v>5.0201543952042023E-2</v>
          </cell>
          <cell r="G469">
            <v>5.0974344372843171E-2</v>
          </cell>
          <cell r="H469">
            <v>5.0279060638854213E-2</v>
          </cell>
          <cell r="I469">
            <v>4.2751181009520432E-2</v>
          </cell>
          <cell r="J469">
            <v>4.6185766885957213E-2</v>
          </cell>
          <cell r="K469">
            <v>4.9087386999569514E-2</v>
          </cell>
          <cell r="L469">
            <v>5.5081922320817114E-2</v>
          </cell>
          <cell r="M469">
            <v>4.9793077875170524E-2</v>
          </cell>
          <cell r="N469">
            <v>4.0642724912654457E-2</v>
          </cell>
        </row>
        <row r="470">
          <cell r="D470" t="str">
            <v>3.6.12</v>
          </cell>
          <cell r="E470">
            <v>4.3876989555495884E-2</v>
          </cell>
          <cell r="F470">
            <v>4.9840216940038748E-2</v>
          </cell>
          <cell r="G470">
            <v>4.9397255459112499E-2</v>
          </cell>
          <cell r="H470">
            <v>5.159160130184038E-2</v>
          </cell>
          <cell r="I470">
            <v>4.4051120274920835E-2</v>
          </cell>
          <cell r="J470">
            <v>4.1547382444094359E-2</v>
          </cell>
          <cell r="K470">
            <v>4.8818402927249233E-2</v>
          </cell>
          <cell r="L470">
            <v>5.5701702383943348E-2</v>
          </cell>
          <cell r="M470">
            <v>5.0512196918224922E-2</v>
          </cell>
          <cell r="N470">
            <v>3.9601881299236745E-2</v>
          </cell>
        </row>
        <row r="471">
          <cell r="D471" t="str">
            <v>3.6.13</v>
          </cell>
          <cell r="E471">
            <v>4.131654378873427E-2</v>
          </cell>
          <cell r="F471">
            <v>4.8922864464337579E-2</v>
          </cell>
          <cell r="G471">
            <v>4.9141722871285057E-2</v>
          </cell>
          <cell r="H471">
            <v>4.8559931955642628E-2</v>
          </cell>
          <cell r="I471">
            <v>4.2294895795006775E-2</v>
          </cell>
          <cell r="J471">
            <v>4.2765023321031048E-2</v>
          </cell>
          <cell r="K471">
            <v>4.6705510116229004E-2</v>
          </cell>
          <cell r="L471">
            <v>5.4766725254067172E-2</v>
          </cell>
          <cell r="M471">
            <v>5.1759467009988368E-2</v>
          </cell>
          <cell r="N471">
            <v>4.4624093925727679E-2</v>
          </cell>
        </row>
        <row r="472">
          <cell r="D472" t="str">
            <v>3.6.14</v>
          </cell>
          <cell r="E472">
            <v>3.7800156548125921E-2</v>
          </cell>
          <cell r="F472">
            <v>4.9691965275710931E-2</v>
          </cell>
          <cell r="G472">
            <v>4.9535041115892409E-2</v>
          </cell>
          <cell r="H472">
            <v>5.1268640537695906E-2</v>
          </cell>
          <cell r="I472">
            <v>4.6307396768736415E-2</v>
          </cell>
          <cell r="J472">
            <v>3.9890073677199302E-2</v>
          </cell>
          <cell r="K472">
            <v>4.8663624623331889E-2</v>
          </cell>
          <cell r="L472">
            <v>5.5858382391997516E-2</v>
          </cell>
          <cell r="M472">
            <v>5.3018361240538048E-2</v>
          </cell>
          <cell r="N472">
            <v>4.5216976648474468E-2</v>
          </cell>
        </row>
        <row r="473">
          <cell r="D473" t="str">
            <v>3.6.15</v>
          </cell>
          <cell r="E473">
            <v>3.8858334756861082E-2</v>
          </cell>
          <cell r="F473">
            <v>4.8933339152920606E-2</v>
          </cell>
          <cell r="G473">
            <v>4.8859667844647015E-2</v>
          </cell>
          <cell r="H473">
            <v>4.7686225179469438E-2</v>
          </cell>
          <cell r="I473">
            <v>5.0550816601922843E-2</v>
          </cell>
          <cell r="J473">
            <v>3.7564048276008621E-2</v>
          </cell>
          <cell r="K473">
            <v>4.7700839431769247E-2</v>
          </cell>
          <cell r="L473">
            <v>5.4279117582657993E-2</v>
          </cell>
          <cell r="M473">
            <v>5.3332960253831337E-2</v>
          </cell>
          <cell r="N473">
            <v>4.8018495392873534E-2</v>
          </cell>
        </row>
        <row r="474">
          <cell r="D474" t="str">
            <v>3.6.16</v>
          </cell>
          <cell r="E474">
            <v>3.7846496400571382E-2</v>
          </cell>
          <cell r="F474">
            <v>4.665039712074262E-2</v>
          </cell>
          <cell r="G474">
            <v>4.6589733403698735E-2</v>
          </cell>
          <cell r="H474">
            <v>4.2983349640369324E-2</v>
          </cell>
          <cell r="I474">
            <v>5.106654627530658E-2</v>
          </cell>
          <cell r="J474">
            <v>4.1165937179785728E-2</v>
          </cell>
          <cell r="K474">
            <v>4.5866250538097286E-2</v>
          </cell>
          <cell r="L474">
            <v>4.9562551295386732E-2</v>
          </cell>
          <cell r="M474">
            <v>4.5956281780084075E-2</v>
          </cell>
          <cell r="N474">
            <v>4.9630836089767809E-2</v>
          </cell>
        </row>
        <row r="475">
          <cell r="D475" t="str">
            <v>3.6.17</v>
          </cell>
          <cell r="E475">
            <v>3.9518886319041463E-2</v>
          </cell>
          <cell r="F475">
            <v>4.2715211537472944E-2</v>
          </cell>
          <cell r="G475">
            <v>4.4721215094837778E-2</v>
          </cell>
          <cell r="H475">
            <v>3.9907105125653437E-2</v>
          </cell>
          <cell r="I475">
            <v>5.1111619546317946E-2</v>
          </cell>
          <cell r="J475">
            <v>4.2138728641721232E-2</v>
          </cell>
          <cell r="K475">
            <v>4.2463108049935416E-2</v>
          </cell>
          <cell r="L475">
            <v>4.5533654298285507E-2</v>
          </cell>
          <cell r="M475">
            <v>3.6803434899799495E-2</v>
          </cell>
          <cell r="N475">
            <v>4.7717048881883703E-2</v>
          </cell>
        </row>
        <row r="476">
          <cell r="D476" t="str">
            <v>3.6.18</v>
          </cell>
          <cell r="E476">
            <v>4.236672950206128E-2</v>
          </cell>
          <cell r="F476">
            <v>3.6488044706368829E-2</v>
          </cell>
          <cell r="G476">
            <v>4.1787118803175191E-2</v>
          </cell>
          <cell r="H476">
            <v>3.8528901166865213E-2</v>
          </cell>
          <cell r="I476">
            <v>4.3099355697187987E-2</v>
          </cell>
          <cell r="J476">
            <v>4.8532464605413626E-2</v>
          </cell>
          <cell r="K476">
            <v>3.7127636676711144E-2</v>
          </cell>
          <cell r="L476">
            <v>4.1672282711915122E-2</v>
          </cell>
          <cell r="M476">
            <v>3.4932612791717096E-2</v>
          </cell>
          <cell r="N476">
            <v>4.115734529594426E-2</v>
          </cell>
        </row>
        <row r="477">
          <cell r="D477" t="str">
            <v>3.6.19</v>
          </cell>
          <cell r="E477">
            <v>4.4889987763063167E-2</v>
          </cell>
          <cell r="F477">
            <v>3.46513926283235E-2</v>
          </cell>
          <cell r="G477">
            <v>4.0516554179085035E-2</v>
          </cell>
          <cell r="H477">
            <v>3.8571579519701721E-2</v>
          </cell>
          <cell r="I477">
            <v>4.0497354149998957E-2</v>
          </cell>
          <cell r="J477">
            <v>4.8337964583081289E-2</v>
          </cell>
          <cell r="K477">
            <v>3.4515863108049931E-2</v>
          </cell>
          <cell r="L477">
            <v>3.9921219648130238E-2</v>
          </cell>
          <cell r="M477">
            <v>3.430889471627261E-2</v>
          </cell>
          <cell r="N477">
            <v>4.9398551646205088E-2</v>
          </cell>
        </row>
        <row r="478">
          <cell r="D478" t="str">
            <v>3.6.20</v>
          </cell>
          <cell r="E478">
            <v>4.6673260908967638E-2</v>
          </cell>
          <cell r="F478">
            <v>3.9684956614678434E-2</v>
          </cell>
          <cell r="G478">
            <v>4.1134202142330913E-2</v>
          </cell>
          <cell r="H478">
            <v>3.8278019398622395E-2</v>
          </cell>
          <cell r="I478">
            <v>3.8807923031837263E-2</v>
          </cell>
          <cell r="J478">
            <v>5.1034282631122266E-2</v>
          </cell>
          <cell r="K478">
            <v>3.8041368919500641E-2</v>
          </cell>
          <cell r="L478">
            <v>3.9734194285033428E-2</v>
          </cell>
          <cell r="M478">
            <v>3.3998032033303476E-2</v>
          </cell>
          <cell r="N478">
            <v>4.1885822071936286E-2</v>
          </cell>
        </row>
        <row r="479">
          <cell r="D479" t="str">
            <v>3.6.21</v>
          </cell>
          <cell r="E479">
            <v>4.680600064848333E-2</v>
          </cell>
          <cell r="F479">
            <v>3.8599156365454752E-2</v>
          </cell>
          <cell r="G479">
            <v>3.994711532412281E-2</v>
          </cell>
          <cell r="H479">
            <v>3.7347519729393576E-2</v>
          </cell>
          <cell r="I479">
            <v>3.5583714373947785E-2</v>
          </cell>
          <cell r="J479">
            <v>5.0596532232500886E-2</v>
          </cell>
          <cell r="K479">
            <v>3.772085665088247E-2</v>
          </cell>
          <cell r="L479">
            <v>3.6631143595730525E-2</v>
          </cell>
          <cell r="M479">
            <v>3.3430026794470193E-2</v>
          </cell>
          <cell r="N479">
            <v>4.0384504693806562E-2</v>
          </cell>
        </row>
        <row r="480">
          <cell r="D480" t="str">
            <v>3.6.22</v>
          </cell>
          <cell r="E480">
            <v>4.4449681480088453E-2</v>
          </cell>
          <cell r="F480">
            <v>3.7404714977114804E-2</v>
          </cell>
          <cell r="G480">
            <v>3.7886854708709165E-2</v>
          </cell>
          <cell r="H480">
            <v>3.8044320548907211E-2</v>
          </cell>
          <cell r="I480">
            <v>3.2579482875668163E-2</v>
          </cell>
          <cell r="J480">
            <v>4.8466050294158083E-2</v>
          </cell>
          <cell r="K480">
            <v>3.7472277227722769E-2</v>
          </cell>
          <cell r="L480">
            <v>3.2825931327862802E-2</v>
          </cell>
          <cell r="M480">
            <v>3.3836041356360966E-2</v>
          </cell>
          <cell r="N480">
            <v>4.0260968501000916E-2</v>
          </cell>
        </row>
        <row r="481">
          <cell r="D481" t="str">
            <v>3.6.23</v>
          </cell>
          <cell r="E481">
            <v>4.2400043610408035E-2</v>
          </cell>
          <cell r="F481">
            <v>3.5879048870419962E-2</v>
          </cell>
          <cell r="G481">
            <v>3.5102910405749616E-2</v>
          </cell>
          <cell r="H481">
            <v>3.6436601892642681E-2</v>
          </cell>
          <cell r="I481">
            <v>3.2409641564610826E-2</v>
          </cell>
          <cell r="J481">
            <v>4.1602400216732088E-2</v>
          </cell>
          <cell r="K481">
            <v>3.7254520017219107E-2</v>
          </cell>
          <cell r="L481">
            <v>2.8948121540195777E-2</v>
          </cell>
          <cell r="M481">
            <v>3.3354469892359642E-2</v>
          </cell>
          <cell r="N481">
            <v>2.9545170679014521E-2</v>
          </cell>
        </row>
        <row r="482">
          <cell r="D482" t="str">
            <v>3.6.24</v>
          </cell>
          <cell r="E482">
            <v>3.775308682042168E-2</v>
          </cell>
          <cell r="F482">
            <v>3.6368033484665815E-2</v>
          </cell>
          <cell r="G482">
            <v>3.234919641501726E-2</v>
          </cell>
          <cell r="H482">
            <v>3.4393787192231885E-2</v>
          </cell>
          <cell r="I482">
            <v>3.2731523510855079E-2</v>
          </cell>
          <cell r="J482">
            <v>3.7517323822793124E-2</v>
          </cell>
          <cell r="K482">
            <v>3.7927507533362027E-2</v>
          </cell>
          <cell r="L482">
            <v>2.7215075180481045E-2</v>
          </cell>
          <cell r="M482">
            <v>3.4030164474091164E-2</v>
          </cell>
          <cell r="N482">
            <v>3.5300865231113927E-2</v>
          </cell>
        </row>
        <row r="483">
          <cell r="D483" t="str">
            <v>3.7.1</v>
          </cell>
          <cell r="E483">
            <v>3.3215203739798367E-2</v>
          </cell>
          <cell r="F483">
            <v>4.0792368387491916E-2</v>
          </cell>
          <cell r="G483">
            <v>3.7560401624964442E-2</v>
          </cell>
          <cell r="H483">
            <v>4.3011697416806369E-2</v>
          </cell>
          <cell r="I483">
            <v>3.6304934153576544E-2</v>
          </cell>
          <cell r="J483">
            <v>3.3367034296169301E-2</v>
          </cell>
          <cell r="K483">
            <v>4.2761385868443393E-2</v>
          </cell>
          <cell r="L483">
            <v>3.3873565796792182E-2</v>
          </cell>
          <cell r="M483">
            <v>3.9038301795808084E-2</v>
          </cell>
          <cell r="N483">
            <v>3.3214026586273142E-2</v>
          </cell>
        </row>
        <row r="484">
          <cell r="D484" t="str">
            <v>3.7.2</v>
          </cell>
          <cell r="E484">
            <v>3.2912671722617609E-2</v>
          </cell>
          <cell r="F484">
            <v>4.090974057402659E-2</v>
          </cell>
          <cell r="G484">
            <v>3.6694772362320195E-2</v>
          </cell>
          <cell r="H484">
            <v>4.1115395723987189E-2</v>
          </cell>
          <cell r="I484">
            <v>3.7126864722361638E-2</v>
          </cell>
          <cell r="J484">
            <v>3.1160198550392957E-2</v>
          </cell>
          <cell r="K484">
            <v>4.1579366945705389E-2</v>
          </cell>
          <cell r="L484">
            <v>3.3835879774191079E-2</v>
          </cell>
          <cell r="M484">
            <v>3.9398487538027806E-2</v>
          </cell>
          <cell r="N484">
            <v>2.9421284947183299E-2</v>
          </cell>
        </row>
        <row r="485">
          <cell r="D485" t="str">
            <v>3.7.3</v>
          </cell>
          <cell r="E485">
            <v>3.1861422618069749E-2</v>
          </cell>
          <cell r="F485">
            <v>4.1597391922123333E-2</v>
          </cell>
          <cell r="G485">
            <v>3.7386770848330503E-2</v>
          </cell>
          <cell r="H485">
            <v>4.0444991334706991E-2</v>
          </cell>
          <cell r="I485">
            <v>3.8798906336575865E-2</v>
          </cell>
          <cell r="J485">
            <v>3.1771156577228135E-2</v>
          </cell>
          <cell r="K485">
            <v>4.2548470510719499E-2</v>
          </cell>
          <cell r="L485">
            <v>3.3840158595525083E-2</v>
          </cell>
          <cell r="M485">
            <v>3.926759353959338E-2</v>
          </cell>
          <cell r="N485">
            <v>3.0306860801650744E-2</v>
          </cell>
        </row>
        <row r="486">
          <cell r="D486" t="str">
            <v>3.7.4</v>
          </cell>
          <cell r="E486">
            <v>3.22728052477722E-2</v>
          </cell>
          <cell r="F486">
            <v>4.1438237205794398E-2</v>
          </cell>
          <cell r="G486">
            <v>3.7460401405953601E-2</v>
          </cell>
          <cell r="H486">
            <v>4.1040712010388801E-2</v>
          </cell>
          <cell r="I486">
            <v>4.0428807700993656E-2</v>
          </cell>
          <cell r="J486">
            <v>3.1836761929056642E-2</v>
          </cell>
          <cell r="K486">
            <v>4.2992480499616959E-2</v>
          </cell>
          <cell r="L486">
            <v>3.4084564330209302E-2</v>
          </cell>
          <cell r="M486">
            <v>4.0148552568408394E-2</v>
          </cell>
          <cell r="N486">
            <v>2.877993659218429E-2</v>
          </cell>
        </row>
        <row r="487">
          <cell r="D487" t="str">
            <v>3.7.5</v>
          </cell>
          <cell r="E487">
            <v>3.421003507019009E-2</v>
          </cell>
          <cell r="F487">
            <v>4.1096430621074667E-2</v>
          </cell>
          <cell r="G487">
            <v>3.7939397658236486E-2</v>
          </cell>
          <cell r="H487">
            <v>4.1124957104963097E-2</v>
          </cell>
          <cell r="I487">
            <v>4.3802506522932314E-2</v>
          </cell>
          <cell r="J487">
            <v>3.2220811126791885E-2</v>
          </cell>
          <cell r="K487">
            <v>4.2850652874828747E-2</v>
          </cell>
          <cell r="L487">
            <v>3.5643459073134681E-2</v>
          </cell>
          <cell r="M487">
            <v>4.1193962332524987E-2</v>
          </cell>
          <cell r="N487">
            <v>2.9158059945886352E-2</v>
          </cell>
        </row>
        <row r="488">
          <cell r="D488" t="str">
            <v>3.7.6</v>
          </cell>
          <cell r="E488">
            <v>3.6015739469456513E-2</v>
          </cell>
          <cell r="F488">
            <v>4.3829633987310483E-2</v>
          </cell>
          <cell r="G488">
            <v>4.0754412659563206E-2</v>
          </cell>
          <cell r="H488">
            <v>4.3030295468826578E-2</v>
          </cell>
          <cell r="I488">
            <v>4.7361074490262799E-2</v>
          </cell>
          <cell r="J488">
            <v>3.47199330044222E-2</v>
          </cell>
          <cell r="K488">
            <v>4.5865409849706107E-2</v>
          </cell>
          <cell r="L488">
            <v>4.0059405157718234E-2</v>
          </cell>
          <cell r="M488">
            <v>4.8451761849883666E-2</v>
          </cell>
          <cell r="N488">
            <v>3.6840905420937153E-2</v>
          </cell>
        </row>
        <row r="489">
          <cell r="D489" t="str">
            <v>3.7.7</v>
          </cell>
          <cell r="E489">
            <v>3.9902161435684945E-2</v>
          </cell>
          <cell r="F489">
            <v>4.3542696155096143E-2</v>
          </cell>
          <cell r="G489">
            <v>4.3193095102272171E-2</v>
          </cell>
          <cell r="H489">
            <v>4.3069298907075858E-2</v>
          </cell>
          <cell r="I489">
            <v>4.0737227362042543E-2</v>
          </cell>
          <cell r="J489">
            <v>3.9202514133329265E-2</v>
          </cell>
          <cell r="K489">
            <v>4.4107567474991373E-2</v>
          </cell>
          <cell r="L489">
            <v>4.4082401568246055E-2</v>
          </cell>
          <cell r="M489">
            <v>4.7753736273741763E-2</v>
          </cell>
          <cell r="N489">
            <v>3.9619290063356676E-2</v>
          </cell>
        </row>
        <row r="490">
          <cell r="D490" t="str">
            <v>3.7.8</v>
          </cell>
          <cell r="E490">
            <v>4.4540008041505229E-2</v>
          </cell>
          <cell r="F490">
            <v>3.8458831134549266E-2</v>
          </cell>
          <cell r="G490">
            <v>4.3734114969312649E-2</v>
          </cell>
          <cell r="H490">
            <v>4.2742171415272118E-2</v>
          </cell>
          <cell r="I490">
            <v>4.0325348821462458E-2</v>
          </cell>
          <cell r="J490">
            <v>4.6489351653618546E-2</v>
          </cell>
          <cell r="K490">
            <v>4.0735962163677718E-2</v>
          </cell>
          <cell r="L490">
            <v>4.4569012886581549E-2</v>
          </cell>
          <cell r="M490">
            <v>4.6956858459198871E-2</v>
          </cell>
          <cell r="N490">
            <v>4.0721693174270671E-2</v>
          </cell>
        </row>
        <row r="491">
          <cell r="D491" t="str">
            <v>3.7.9</v>
          </cell>
          <cell r="E491">
            <v>4.8927870683498631E-2</v>
          </cell>
          <cell r="F491">
            <v>3.8275258056652266E-2</v>
          </cell>
          <cell r="G491">
            <v>4.3803396868080755E-2</v>
          </cell>
          <cell r="H491">
            <v>4.2741530103133488E-2</v>
          </cell>
          <cell r="I491">
            <v>4.165948564628727E-2</v>
          </cell>
          <cell r="J491">
            <v>4.8143794315727378E-2</v>
          </cell>
          <cell r="K491">
            <v>4.2162531675278628E-2</v>
          </cell>
          <cell r="L491">
            <v>4.6386337639793787E-2</v>
          </cell>
          <cell r="M491">
            <v>4.6734005366956918E-2</v>
          </cell>
          <cell r="N491">
            <v>4.9312034698206428E-2</v>
          </cell>
        </row>
        <row r="492">
          <cell r="D492" t="str">
            <v>3.7.10</v>
          </cell>
          <cell r="E492">
            <v>5.0396836737431117E-2</v>
          </cell>
          <cell r="F492">
            <v>4.137767714524393E-2</v>
          </cell>
          <cell r="G492">
            <v>4.4314298012253291E-2</v>
          </cell>
          <cell r="H492">
            <v>4.2230462629750568E-2</v>
          </cell>
          <cell r="I492">
            <v>4.3749276733715751E-2</v>
          </cell>
          <cell r="J492">
            <v>4.9193363494392288E-2</v>
          </cell>
          <cell r="K492">
            <v>4.3419208278910701E-2</v>
          </cell>
          <cell r="L492">
            <v>4.6649167952146527E-2</v>
          </cell>
          <cell r="M492">
            <v>4.6588113097868561E-2</v>
          </cell>
          <cell r="N492">
            <v>5.3764026184402909E-2</v>
          </cell>
        </row>
        <row r="493">
          <cell r="D493" t="str">
            <v>3.7.11</v>
          </cell>
          <cell r="E493">
            <v>4.8663595051776733E-2</v>
          </cell>
          <cell r="F493">
            <v>4.2963760148037621E-2</v>
          </cell>
          <cell r="G493">
            <v>4.5305987889281737E-2</v>
          </cell>
          <cell r="H493">
            <v>4.3726643849169453E-2</v>
          </cell>
          <cell r="I493">
            <v>4.4918114188596002E-2</v>
          </cell>
          <cell r="J493">
            <v>4.9112629269921125E-2</v>
          </cell>
          <cell r="K493">
            <v>4.5790202946049206E-2</v>
          </cell>
          <cell r="L493">
            <v>4.8203756878019699E-2</v>
          </cell>
          <cell r="M493">
            <v>4.4513503821756298E-2</v>
          </cell>
          <cell r="N493">
            <v>6.5176775407880028E-2</v>
          </cell>
        </row>
        <row r="494">
          <cell r="D494" t="str">
            <v>3.7.12</v>
          </cell>
          <cell r="E494">
            <v>4.8169578228735355E-2</v>
          </cell>
          <cell r="F494">
            <v>4.3130448591423981E-2</v>
          </cell>
          <cell r="G494">
            <v>4.4113268791367538E-2</v>
          </cell>
          <cell r="H494">
            <v>4.4038321548542605E-2</v>
          </cell>
          <cell r="I494">
            <v>4.195851181512146E-2</v>
          </cell>
          <cell r="J494">
            <v>4.7684464662876444E-2</v>
          </cell>
          <cell r="K494">
            <v>4.4775934962505017E-2</v>
          </cell>
          <cell r="L494">
            <v>4.7845645178295454E-2</v>
          </cell>
          <cell r="M494">
            <v>4.5059652970316603E-2</v>
          </cell>
          <cell r="N494">
            <v>5.8616791891866221E-2</v>
          </cell>
        </row>
        <row r="495">
          <cell r="D495" t="str">
            <v>3.7.13</v>
          </cell>
          <cell r="E495">
            <v>4.557823785237658E-2</v>
          </cell>
          <cell r="F495">
            <v>4.2496656451168346E-2</v>
          </cell>
          <cell r="G495">
            <v>4.433013369449882E-2</v>
          </cell>
          <cell r="H495">
            <v>4.436783938559033E-2</v>
          </cell>
          <cell r="I495">
            <v>4.0330567428248393E-2</v>
          </cell>
          <cell r="J495">
            <v>4.6512127448417963E-2</v>
          </cell>
          <cell r="K495">
            <v>4.3381092219170275E-2</v>
          </cell>
          <cell r="L495">
            <v>4.8520889077522972E-2</v>
          </cell>
          <cell r="M495">
            <v>4.6513954981857397E-2</v>
          </cell>
          <cell r="N495">
            <v>5.7765192338745927E-2</v>
          </cell>
        </row>
        <row r="496">
          <cell r="D496" t="str">
            <v>3.7.14</v>
          </cell>
          <cell r="E496">
            <v>4.2828201353019693E-2</v>
          </cell>
          <cell r="F496">
            <v>4.1401451922088502E-2</v>
          </cell>
          <cell r="G496">
            <v>4.4531118734525386E-2</v>
          </cell>
          <cell r="H496">
            <v>4.4130553894298007E-2</v>
          </cell>
          <cell r="I496">
            <v>4.382442467143325E-2</v>
          </cell>
          <cell r="J496">
            <v>4.4957366492393347E-2</v>
          </cell>
          <cell r="K496">
            <v>4.189540803086339E-2</v>
          </cell>
          <cell r="L496">
            <v>4.8671282223590871E-2</v>
          </cell>
          <cell r="M496">
            <v>4.5696094738167305E-2</v>
          </cell>
          <cell r="N496">
            <v>5.5612811915233165E-2</v>
          </cell>
        </row>
        <row r="497">
          <cell r="D497" t="str">
            <v>3.7.15</v>
          </cell>
          <cell r="E497">
            <v>4.2021015163770208E-2</v>
          </cell>
          <cell r="F497">
            <v>3.9935176632332148E-2</v>
          </cell>
          <cell r="G497">
            <v>4.2993763688689728E-2</v>
          </cell>
          <cell r="H497">
            <v>4.2472237306013287E-2</v>
          </cell>
          <cell r="I497">
            <v>4.6078993268127706E-2</v>
          </cell>
          <cell r="J497">
            <v>4.2973776234201476E-2</v>
          </cell>
          <cell r="K497">
            <v>4.0629925555600611E-2</v>
          </cell>
          <cell r="L497">
            <v>4.5979498668726408E-2</v>
          </cell>
          <cell r="M497">
            <v>4.4550848000707785E-2</v>
          </cell>
          <cell r="N497">
            <v>4.996342980898013E-2</v>
          </cell>
        </row>
        <row r="498">
          <cell r="D498" t="str">
            <v>3.7.16</v>
          </cell>
          <cell r="E498">
            <v>4.1660920736571419E-2</v>
          </cell>
          <cell r="F498">
            <v>4.0978629378057643E-2</v>
          </cell>
          <cell r="G498">
            <v>4.3787214050512981E-2</v>
          </cell>
          <cell r="H498">
            <v>4.3053849114645271E-2</v>
          </cell>
          <cell r="I498">
            <v>4.8468462850238633E-2</v>
          </cell>
          <cell r="J498">
            <v>4.1784805993630415E-2</v>
          </cell>
          <cell r="K498">
            <v>3.9533548769013292E-2</v>
          </cell>
          <cell r="L498">
            <v>4.5305834019013329E-2</v>
          </cell>
          <cell r="M498">
            <v>4.1646864656969089E-2</v>
          </cell>
          <cell r="N498">
            <v>4.6124107756753074E-2</v>
          </cell>
        </row>
        <row r="499">
          <cell r="D499" t="str">
            <v>3.7.17</v>
          </cell>
          <cell r="E499">
            <v>4.287683710611908E-2</v>
          </cell>
          <cell r="F499">
            <v>4.0116730620900508E-2</v>
          </cell>
          <cell r="G499">
            <v>4.2754555893908718E-2</v>
          </cell>
          <cell r="H499">
            <v>4.0534250324183285E-2</v>
          </cell>
          <cell r="I499">
            <v>4.6403068749534399E-2</v>
          </cell>
          <cell r="J499">
            <v>4.2814360226929402E-2</v>
          </cell>
          <cell r="K499">
            <v>3.8016632112926788E-2</v>
          </cell>
          <cell r="L499">
            <v>4.6478676493881967E-2</v>
          </cell>
          <cell r="M499">
            <v>3.8213624156366206E-2</v>
          </cell>
          <cell r="N499">
            <v>2.8922783192471734E-2</v>
          </cell>
        </row>
        <row r="500">
          <cell r="D500" t="str">
            <v>3.7.18</v>
          </cell>
          <cell r="E500">
            <v>4.5143842281100473E-2</v>
          </cell>
          <cell r="F500">
            <v>4.0280705913001535E-2</v>
          </cell>
          <cell r="G500">
            <v>4.2929638327344741E-2</v>
          </cell>
          <cell r="H500">
            <v>4.0074371219683581E-2</v>
          </cell>
          <cell r="I500">
            <v>4.0064418482165604E-2</v>
          </cell>
          <cell r="J500">
            <v>4.6308086604168838E-2</v>
          </cell>
          <cell r="K500">
            <v>3.5852877501629597E-2</v>
          </cell>
          <cell r="L500">
            <v>4.4965849944057446E-2</v>
          </cell>
          <cell r="M500">
            <v>3.7649522532326188E-2</v>
          </cell>
          <cell r="N500">
            <v>2.899329315118139E-2</v>
          </cell>
        </row>
        <row r="501">
          <cell r="D501" t="str">
            <v>3.7.19</v>
          </cell>
          <cell r="E501">
            <v>4.5653936604355301E-2</v>
          </cell>
          <cell r="F501">
            <v>4.1970910828610791E-2</v>
          </cell>
          <cell r="G501">
            <v>4.298554604887958E-2</v>
          </cell>
          <cell r="H501">
            <v>4.0250440552288685E-2</v>
          </cell>
          <cell r="I501">
            <v>4.0388493963572289E-2</v>
          </cell>
          <cell r="J501">
            <v>4.9545073392524168E-2</v>
          </cell>
          <cell r="K501">
            <v>3.6950609037698562E-2</v>
          </cell>
          <cell r="L501">
            <v>4.2920532852823948E-2</v>
          </cell>
          <cell r="M501">
            <v>3.7072013363307656E-2</v>
          </cell>
          <cell r="N501">
            <v>3.7540342291142566E-2</v>
          </cell>
        </row>
        <row r="502">
          <cell r="D502" t="str">
            <v>3.7.20</v>
          </cell>
          <cell r="E502">
            <v>4.7009896792166751E-2</v>
          </cell>
          <cell r="F502">
            <v>4.5423780728110368E-2</v>
          </cell>
          <cell r="G502">
            <v>4.2841169312583645E-2</v>
          </cell>
          <cell r="H502">
            <v>4.0508656139741687E-2</v>
          </cell>
          <cell r="I502">
            <v>4.1323668299612218E-2</v>
          </cell>
          <cell r="J502">
            <v>4.8590217361384788E-2</v>
          </cell>
          <cell r="K502">
            <v>4.0182675152402446E-2</v>
          </cell>
          <cell r="L502">
            <v>4.3668449225434128E-2</v>
          </cell>
          <cell r="M502">
            <v>3.7089132601528824E-2</v>
          </cell>
          <cell r="N502">
            <v>5.2290806451259365E-2</v>
          </cell>
        </row>
        <row r="503">
          <cell r="D503" t="str">
            <v>3.7.21</v>
          </cell>
          <cell r="E503">
            <v>4.5369688704881075E-2</v>
          </cell>
          <cell r="F503">
            <v>4.3343487754210618E-2</v>
          </cell>
          <cell r="G503">
            <v>4.2418655133005134E-2</v>
          </cell>
          <cell r="H503">
            <v>4.0411876307912382E-2</v>
          </cell>
          <cell r="I503">
            <v>4.0574145899982005E-2</v>
          </cell>
          <cell r="J503">
            <v>4.726646041358467E-2</v>
          </cell>
          <cell r="K503">
            <v>4.0804706546158642E-2</v>
          </cell>
          <cell r="L503">
            <v>4.0807402517483E-2</v>
          </cell>
          <cell r="M503">
            <v>3.5969110228350934E-2</v>
          </cell>
          <cell r="N503">
            <v>5.2519324478061916E-2</v>
          </cell>
        </row>
        <row r="504">
          <cell r="D504" t="str">
            <v>3.7.22</v>
          </cell>
          <cell r="E504">
            <v>4.4396359997846968E-2</v>
          </cell>
          <cell r="F504">
            <v>4.273017675133222E-2</v>
          </cell>
          <cell r="G504">
            <v>4.100538518599256E-2</v>
          </cell>
          <cell r="H504">
            <v>3.8828243433226058E-2</v>
          </cell>
          <cell r="I504">
            <v>4.0338264873257645E-2</v>
          </cell>
          <cell r="J504">
            <v>4.3280084958081506E-2</v>
          </cell>
          <cell r="K504">
            <v>4.0400057521930689E-2</v>
          </cell>
          <cell r="L504">
            <v>3.6952103508386479E-2</v>
          </cell>
          <cell r="M504">
            <v>3.6281271204941359E-2</v>
          </cell>
          <cell r="N504">
            <v>3.3279421832952051E-2</v>
          </cell>
        </row>
        <row r="505">
          <cell r="D505" t="str">
            <v>3.7.23</v>
          </cell>
          <cell r="E505">
            <v>4.0339883213579453E-2</v>
          </cell>
          <cell r="F505">
            <v>4.2779063951701578E-2</v>
          </cell>
          <cell r="G505">
            <v>4.0174576751944802E-2</v>
          </cell>
          <cell r="H505">
            <v>3.9221484376411979E-2</v>
          </cell>
          <cell r="I505">
            <v>3.964536435725486E-2</v>
          </cell>
          <cell r="J505">
            <v>3.7066451234366804E-2</v>
          </cell>
          <cell r="K505">
            <v>4.197535655770606E-2</v>
          </cell>
          <cell r="L505">
            <v>3.433581347945612E-2</v>
          </cell>
          <cell r="M505">
            <v>3.7409019959971278E-2</v>
          </cell>
          <cell r="N505">
            <v>2.9157877277599539E-2</v>
          </cell>
        </row>
        <row r="506">
          <cell r="D506" t="str">
            <v>3.7.24</v>
          </cell>
          <cell r="E506">
            <v>3.6033252147676255E-2</v>
          </cell>
          <cell r="F506">
            <v>4.1130755139661294E-2</v>
          </cell>
          <cell r="G506">
            <v>3.6987924986177555E-2</v>
          </cell>
          <cell r="H506">
            <v>3.7829720433382417E-2</v>
          </cell>
          <cell r="I506">
            <v>3.5389068662644595E-2</v>
          </cell>
          <cell r="J506">
            <v>3.399917662639057E-2</v>
          </cell>
          <cell r="K506">
            <v>4.0787936944466897E-2</v>
          </cell>
          <cell r="L506">
            <v>3.2320313158969702E-2</v>
          </cell>
          <cell r="M506">
            <v>3.6804013961420502E-2</v>
          </cell>
          <cell r="N506">
            <v>3.2898923791521414E-2</v>
          </cell>
        </row>
        <row r="507">
          <cell r="D507" t="str">
            <v>4.1.1</v>
          </cell>
          <cell r="E507">
            <v>3.3000468063582915E-2</v>
          </cell>
          <cell r="F507">
            <v>4.3709182766444164E-2</v>
          </cell>
          <cell r="G507">
            <v>3.8514056422615385E-2</v>
          </cell>
          <cell r="H507">
            <v>4.2274103546709983E-2</v>
          </cell>
          <cell r="I507">
            <v>4.1918603970002896E-2</v>
          </cell>
          <cell r="J507">
            <v>2.9919995279169803E-2</v>
          </cell>
          <cell r="K507">
            <v>4.5392876780800805E-2</v>
          </cell>
          <cell r="L507">
            <v>3.5879403653018491E-2</v>
          </cell>
          <cell r="M507">
            <v>4.2663573500205568E-2</v>
          </cell>
          <cell r="N507">
            <v>4.3333785365216634E-2</v>
          </cell>
        </row>
        <row r="508">
          <cell r="D508" t="str">
            <v>4.1.2</v>
          </cell>
          <cell r="E508">
            <v>3.065687280756553E-2</v>
          </cell>
          <cell r="F508">
            <v>4.4754855777476517E-2</v>
          </cell>
          <cell r="G508">
            <v>3.8431546611133842E-2</v>
          </cell>
          <cell r="H508">
            <v>4.1296523672068805E-2</v>
          </cell>
          <cell r="I508">
            <v>3.7501957096191141E-2</v>
          </cell>
          <cell r="J508">
            <v>2.9280273082225583E-2</v>
          </cell>
          <cell r="K508">
            <v>4.4386569422567745E-2</v>
          </cell>
          <cell r="L508">
            <v>3.6431434694336642E-2</v>
          </cell>
          <cell r="M508">
            <v>4.368768140681617E-2</v>
          </cell>
          <cell r="N508">
            <v>3.3306964806806588E-2</v>
          </cell>
        </row>
        <row r="509">
          <cell r="D509" t="str">
            <v>4.1.3</v>
          </cell>
          <cell r="E509">
            <v>2.9594304347177289E-2</v>
          </cell>
          <cell r="F509">
            <v>4.4178979873613904E-2</v>
          </cell>
          <cell r="G509">
            <v>3.7821148474734501E-2</v>
          </cell>
          <cell r="H509">
            <v>4.0717688592302646E-2</v>
          </cell>
          <cell r="I509">
            <v>3.7971527046270534E-2</v>
          </cell>
          <cell r="J509">
            <v>2.943501638231534E-2</v>
          </cell>
          <cell r="K509">
            <v>4.3563517579058499E-2</v>
          </cell>
          <cell r="L509">
            <v>3.5781687727056477E-2</v>
          </cell>
          <cell r="M509">
            <v>4.2639028673466507E-2</v>
          </cell>
          <cell r="N509">
            <v>2.7927283137703974E-2</v>
          </cell>
        </row>
        <row r="510">
          <cell r="D510" t="str">
            <v>4.1.4</v>
          </cell>
          <cell r="E510">
            <v>3.0506390915264577E-2</v>
          </cell>
          <cell r="F510">
            <v>4.5439766900752687E-2</v>
          </cell>
          <cell r="G510">
            <v>3.869590967088752E-2</v>
          </cell>
          <cell r="H510">
            <v>4.0965800594706829E-2</v>
          </cell>
          <cell r="I510">
            <v>3.9310340603967861E-2</v>
          </cell>
          <cell r="J510">
            <v>2.810833045337453E-2</v>
          </cell>
          <cell r="K510">
            <v>4.3848052606541232E-2</v>
          </cell>
          <cell r="L510">
            <v>3.5873348124119381E-2</v>
          </cell>
          <cell r="M510">
            <v>4.3665024643672418E-2</v>
          </cell>
          <cell r="N510">
            <v>1.8937624622678936E-2</v>
          </cell>
        </row>
        <row r="511">
          <cell r="D511" t="str">
            <v>4.1.5</v>
          </cell>
          <cell r="E511">
            <v>3.093297260295437E-2</v>
          </cell>
          <cell r="F511">
            <v>4.4693045005760122E-2</v>
          </cell>
          <cell r="G511">
            <v>3.8832409729576314E-2</v>
          </cell>
          <cell r="H511">
            <v>4.1222275923034735E-2</v>
          </cell>
          <cell r="I511">
            <v>3.9034882643459133E-2</v>
          </cell>
          <cell r="J511">
            <v>3.083235148869571E-2</v>
          </cell>
          <cell r="K511">
            <v>4.5335349761878085E-2</v>
          </cell>
          <cell r="L511">
            <v>3.714136083080051E-2</v>
          </cell>
          <cell r="M511">
            <v>4.3217331446454406E-2</v>
          </cell>
          <cell r="N511">
            <v>1.8902215458485888E-2</v>
          </cell>
        </row>
        <row r="512">
          <cell r="D512" t="str">
            <v>4.1.6</v>
          </cell>
          <cell r="E512">
            <v>3.330637219710187E-2</v>
          </cell>
          <cell r="F512">
            <v>4.6116591914203434E-2</v>
          </cell>
          <cell r="G512">
            <v>4.1767402828999135E-2</v>
          </cell>
          <cell r="H512">
            <v>4.259729963074059E-2</v>
          </cell>
          <cell r="I512">
            <v>4.2044949839757741E-2</v>
          </cell>
          <cell r="J512">
            <v>3.4923024834959501E-2</v>
          </cell>
          <cell r="K512">
            <v>4.6381734276627291E-2</v>
          </cell>
          <cell r="L512">
            <v>3.9046614521165812E-2</v>
          </cell>
          <cell r="M512">
            <v>4.4564076102734641E-2</v>
          </cell>
          <cell r="N512">
            <v>3.0489048271982552E-2</v>
          </cell>
        </row>
        <row r="513">
          <cell r="D513" t="str">
            <v>4.1.7</v>
          </cell>
          <cell r="E513">
            <v>3.7987506928403324E-2</v>
          </cell>
          <cell r="F513">
            <v>3.9501605866169194E-2</v>
          </cell>
          <cell r="G513">
            <v>4.0553809862258795E-2</v>
          </cell>
          <cell r="H513">
            <v>3.919714301352379E-2</v>
          </cell>
          <cell r="I513">
            <v>4.2121636057859742E-2</v>
          </cell>
          <cell r="J513">
            <v>3.8985941341083935E-2</v>
          </cell>
          <cell r="K513">
            <v>4.2962647866410741E-2</v>
          </cell>
          <cell r="L513">
            <v>3.9428018811857833E-2</v>
          </cell>
          <cell r="M513">
            <v>4.260637627952403E-2</v>
          </cell>
          <cell r="N513">
            <v>4.7861386934269529E-2</v>
          </cell>
        </row>
        <row r="514">
          <cell r="D514" t="str">
            <v>4.1.8</v>
          </cell>
          <cell r="E514">
            <v>4.5112439197862397E-2</v>
          </cell>
          <cell r="F514">
            <v>3.6905122716995545E-2</v>
          </cell>
          <cell r="G514">
            <v>4.3085841038236518E-2</v>
          </cell>
          <cell r="H514">
            <v>3.8744222451831664E-2</v>
          </cell>
          <cell r="I514">
            <v>4.6092810560544296E-2</v>
          </cell>
          <cell r="J514">
            <v>4.4363254763895923E-2</v>
          </cell>
          <cell r="K514">
            <v>3.973768318560341E-2</v>
          </cell>
          <cell r="L514">
            <v>3.9153112844630585E-2</v>
          </cell>
          <cell r="M514">
            <v>4.1858369908086834E-2</v>
          </cell>
          <cell r="N514">
            <v>3.5811723698022602E-2</v>
          </cell>
        </row>
        <row r="515">
          <cell r="D515" t="str">
            <v>4.1.9</v>
          </cell>
          <cell r="E515">
            <v>4.866850478202453E-2</v>
          </cell>
          <cell r="F515">
            <v>3.8646005383430396E-2</v>
          </cell>
          <cell r="G515">
            <v>4.4961904961790963E-2</v>
          </cell>
          <cell r="H515">
            <v>4.0203622825523658E-2</v>
          </cell>
          <cell r="I515">
            <v>5.1697827543346342E-2</v>
          </cell>
          <cell r="J515">
            <v>4.8464187015156562E-2</v>
          </cell>
          <cell r="K515">
            <v>3.9526111593787647E-2</v>
          </cell>
          <cell r="L515">
            <v>4.3138609965753159E-2</v>
          </cell>
          <cell r="M515">
            <v>4.2221655556337924E-2</v>
          </cell>
          <cell r="N515">
            <v>4.2568093580644978E-2</v>
          </cell>
        </row>
        <row r="516">
          <cell r="D516" t="str">
            <v>4.1.10</v>
          </cell>
          <cell r="E516">
            <v>4.9044044309802866E-2</v>
          </cell>
          <cell r="F516">
            <v>3.9153452827632329E-2</v>
          </cell>
          <cell r="G516">
            <v>4.5389162928332207E-2</v>
          </cell>
          <cell r="H516">
            <v>4.0675779036840373E-2</v>
          </cell>
          <cell r="I516">
            <v>5.2754659486564465E-2</v>
          </cell>
          <cell r="J516">
            <v>5.08913138949528E-2</v>
          </cell>
          <cell r="K516">
            <v>4.427720416770467E-2</v>
          </cell>
          <cell r="L516">
            <v>4.3548317271951881E-2</v>
          </cell>
          <cell r="M516">
            <v>4.1758635725228539E-2</v>
          </cell>
          <cell r="N516">
            <v>6.3840211751824444E-2</v>
          </cell>
        </row>
        <row r="517">
          <cell r="D517" t="str">
            <v>4.1.11</v>
          </cell>
          <cell r="E517">
            <v>5.011842417909624E-2</v>
          </cell>
          <cell r="F517">
            <v>3.8904623845135128E-2</v>
          </cell>
          <cell r="G517">
            <v>4.6546640931689781E-2</v>
          </cell>
          <cell r="H517">
            <v>4.0695386389839355E-2</v>
          </cell>
          <cell r="I517">
            <v>5.2963549549415199E-2</v>
          </cell>
          <cell r="J517">
            <v>4.6158606485830006E-2</v>
          </cell>
          <cell r="K517">
            <v>4.5852325905263544E-2</v>
          </cell>
          <cell r="L517">
            <v>4.5625758610144028E-2</v>
          </cell>
          <cell r="M517">
            <v>4.1087928898634739E-2</v>
          </cell>
          <cell r="N517">
            <v>6.4417305789523885E-2</v>
          </cell>
        </row>
        <row r="518">
          <cell r="D518" t="str">
            <v>4.1.12</v>
          </cell>
          <cell r="E518">
            <v>4.7256729096952776E-2</v>
          </cell>
          <cell r="F518">
            <v>3.9105269010972825E-2</v>
          </cell>
          <cell r="G518">
            <v>4.5615281096927057E-2</v>
          </cell>
          <cell r="H518">
            <v>4.0376464894614203E-2</v>
          </cell>
          <cell r="I518">
            <v>4.7091062753823382E-2</v>
          </cell>
          <cell r="J518">
            <v>4.7172251320747323E-2</v>
          </cell>
          <cell r="K518">
            <v>4.5649447285196099E-2</v>
          </cell>
          <cell r="L518">
            <v>4.5263780907504117E-2</v>
          </cell>
          <cell r="M518">
            <v>4.1141238929561223E-2</v>
          </cell>
          <cell r="N518">
            <v>6.9501157703878921E-2</v>
          </cell>
        </row>
        <row r="519">
          <cell r="D519" t="str">
            <v>4.1.13</v>
          </cell>
          <cell r="E519">
            <v>4.7552764700984719E-2</v>
          </cell>
          <cell r="F519">
            <v>3.765237324386532E-2</v>
          </cell>
          <cell r="G519">
            <v>4.4186642669465773E-2</v>
          </cell>
          <cell r="H519">
            <v>3.9676733292328265E-2</v>
          </cell>
          <cell r="I519">
            <v>3.9964969309536455E-2</v>
          </cell>
          <cell r="J519">
            <v>4.6641360211741485E-2</v>
          </cell>
          <cell r="K519">
            <v>4.1505584355463282E-2</v>
          </cell>
          <cell r="L519">
            <v>4.4752013491567939E-2</v>
          </cell>
          <cell r="M519">
            <v>3.960757597734501E-2</v>
          </cell>
          <cell r="N519">
            <v>6.2876379325066151E-2</v>
          </cell>
        </row>
        <row r="520">
          <cell r="D520" t="str">
            <v>4.1.14</v>
          </cell>
          <cell r="E520">
            <v>4.5235984425829906E-2</v>
          </cell>
          <cell r="F520">
            <v>3.8344156581545184E-2</v>
          </cell>
          <cell r="G520">
            <v>4.3112270434565787E-2</v>
          </cell>
          <cell r="H520">
            <v>4.0560922694154386E-2</v>
          </cell>
          <cell r="I520">
            <v>3.7716971405626416E-2</v>
          </cell>
          <cell r="J520">
            <v>4.5000462806657822E-2</v>
          </cell>
          <cell r="K520">
            <v>3.8319546290793642E-2</v>
          </cell>
          <cell r="L520">
            <v>4.6259915411407553E-2</v>
          </cell>
          <cell r="M520">
            <v>4.1854260593202922E-2</v>
          </cell>
          <cell r="N520">
            <v>6.0906273700282752E-2</v>
          </cell>
        </row>
        <row r="521">
          <cell r="D521" t="str">
            <v>4.1.15</v>
          </cell>
          <cell r="E521">
            <v>4.4042135724842946E-2</v>
          </cell>
          <cell r="F521">
            <v>3.7271327555191122E-2</v>
          </cell>
          <cell r="G521">
            <v>4.1429711150018186E-2</v>
          </cell>
          <cell r="H521">
            <v>3.9773562021356415E-2</v>
          </cell>
          <cell r="I521">
            <v>3.7841320238451527E-2</v>
          </cell>
          <cell r="J521">
            <v>4.2650321061823836E-2</v>
          </cell>
          <cell r="K521">
            <v>3.5865635420280415E-2</v>
          </cell>
          <cell r="L521">
            <v>4.5539758816182455E-2</v>
          </cell>
          <cell r="M521">
            <v>4.0296052814247633E-2</v>
          </cell>
          <cell r="N521">
            <v>5.9070019738725554E-2</v>
          </cell>
        </row>
        <row r="522">
          <cell r="D522" t="str">
            <v>4.1.16</v>
          </cell>
          <cell r="E522">
            <v>4.2427858463676173E-2</v>
          </cell>
          <cell r="F522">
            <v>3.8231929991909969E-2</v>
          </cell>
          <cell r="G522">
            <v>4.1704430041862965E-2</v>
          </cell>
          <cell r="H522">
            <v>4.0728653841847103E-2</v>
          </cell>
          <cell r="I522">
            <v>3.9329245886902731E-2</v>
          </cell>
          <cell r="J522">
            <v>4.2106830283582433E-2</v>
          </cell>
          <cell r="K522">
            <v>3.5268504963862642E-2</v>
          </cell>
          <cell r="L522">
            <v>4.5491088913105146E-2</v>
          </cell>
          <cell r="M522">
            <v>4.1161341253723088E-2</v>
          </cell>
          <cell r="N522">
            <v>6.3083811733743167E-2</v>
          </cell>
        </row>
        <row r="523">
          <cell r="D523" t="str">
            <v>4.1.17</v>
          </cell>
          <cell r="E523">
            <v>4.2821666736546783E-2</v>
          </cell>
          <cell r="F523">
            <v>3.7206364571169895E-2</v>
          </cell>
          <cell r="G523">
            <v>4.1307203124680163E-2</v>
          </cell>
          <cell r="H523">
            <v>4.0360202871984725E-2</v>
          </cell>
          <cell r="I523">
            <v>4.0346270227321374E-2</v>
          </cell>
          <cell r="J523">
            <v>4.331914387097037E-2</v>
          </cell>
          <cell r="K523">
            <v>3.3823522126888939E-2</v>
          </cell>
          <cell r="L523">
            <v>4.7029550567295859E-2</v>
          </cell>
          <cell r="M523">
            <v>4.042288626282689E-2</v>
          </cell>
          <cell r="N523">
            <v>4.9204423885364695E-2</v>
          </cell>
        </row>
        <row r="524">
          <cell r="D524" t="str">
            <v>4.1.18</v>
          </cell>
          <cell r="E524">
            <v>4.3637976244717568E-2</v>
          </cell>
          <cell r="F524">
            <v>3.5083848847308398E-2</v>
          </cell>
          <cell r="G524">
            <v>4.0043212926704125E-2</v>
          </cell>
          <cell r="H524">
            <v>3.9092043884415499E-2</v>
          </cell>
          <cell r="I524">
            <v>3.8741584486378065E-2</v>
          </cell>
          <cell r="J524">
            <v>4.9310900681864618E-2</v>
          </cell>
          <cell r="K524">
            <v>3.1471402120413959E-2</v>
          </cell>
          <cell r="L524">
            <v>4.5384477753698166E-2</v>
          </cell>
          <cell r="M524">
            <v>3.9048820215696819E-2</v>
          </cell>
          <cell r="N524">
            <v>2.9457411062726948E-2</v>
          </cell>
        </row>
        <row r="525">
          <cell r="D525" t="str">
            <v>4.1.19</v>
          </cell>
          <cell r="E525">
            <v>4.4579019422754627E-2</v>
          </cell>
          <cell r="F525">
            <v>3.9481028380874951E-2</v>
          </cell>
          <cell r="G525">
            <v>4.2676910907973278E-2</v>
          </cell>
          <cell r="H525">
            <v>4.1131766151371194E-2</v>
          </cell>
          <cell r="I525">
            <v>4.2576827342045022E-2</v>
          </cell>
          <cell r="J525">
            <v>4.8726027503748617E-2</v>
          </cell>
          <cell r="K525">
            <v>3.2126794663218453E-2</v>
          </cell>
          <cell r="L525">
            <v>4.4690085365279839E-2</v>
          </cell>
          <cell r="M525">
            <v>4.0373019171397746E-2</v>
          </cell>
          <cell r="N525">
            <v>2.3533784360701342E-2</v>
          </cell>
        </row>
        <row r="526">
          <cell r="D526" t="str">
            <v>4.1.20</v>
          </cell>
          <cell r="E526">
            <v>4.9585856188284511E-2</v>
          </cell>
          <cell r="F526">
            <v>4.4129131845489118E-2</v>
          </cell>
          <cell r="G526">
            <v>4.1518957866446396E-2</v>
          </cell>
          <cell r="H526">
            <v>4.1471224258031292E-2</v>
          </cell>
          <cell r="I526">
            <v>4.0557689870283117E-2</v>
          </cell>
          <cell r="J526">
            <v>4.8091868234161846E-2</v>
          </cell>
          <cell r="K526">
            <v>3.8870687091528196E-2</v>
          </cell>
          <cell r="L526">
            <v>4.4262418338277862E-2</v>
          </cell>
          <cell r="M526">
            <v>4.0659782712756436E-2</v>
          </cell>
          <cell r="N526">
            <v>2.5098819192269244E-2</v>
          </cell>
        </row>
        <row r="527">
          <cell r="D527" t="str">
            <v>4.1.21</v>
          </cell>
          <cell r="E527">
            <v>5.1651814381064476E-2</v>
          </cell>
          <cell r="F527">
            <v>4.9732649322842139E-2</v>
          </cell>
          <cell r="G527">
            <v>4.2144030363748822E-2</v>
          </cell>
          <cell r="H527">
            <v>4.4320516474404659E-2</v>
          </cell>
          <cell r="I527">
            <v>3.6213069461737295E-2</v>
          </cell>
          <cell r="J527">
            <v>5.2169139982700889E-2</v>
          </cell>
          <cell r="K527">
            <v>4.5324291790462941E-2</v>
          </cell>
          <cell r="L527">
            <v>4.3120781886882495E-2</v>
          </cell>
          <cell r="M527">
            <v>4.0298496190665098E-2</v>
          </cell>
          <cell r="N527">
            <v>2.5124685461147853E-2</v>
          </cell>
        </row>
        <row r="528">
          <cell r="D528" t="str">
            <v>4.1.22</v>
          </cell>
          <cell r="E528">
            <v>4.8069177182981503E-2</v>
          </cell>
          <cell r="F528">
            <v>4.918261764408742E-2</v>
          </cell>
          <cell r="G528">
            <v>4.1522835905319543E-2</v>
          </cell>
          <cell r="H528">
            <v>4.8448375372830123E-2</v>
          </cell>
          <cell r="I528">
            <v>3.6619399909041624E-2</v>
          </cell>
          <cell r="J528">
            <v>4.8247702445980145E-2</v>
          </cell>
          <cell r="K528">
            <v>4.8495756343672154E-2</v>
          </cell>
          <cell r="L528">
            <v>4.1536132720343295E-2</v>
          </cell>
          <cell r="M528">
            <v>4.2231317999443352E-2</v>
          </cell>
          <cell r="N528">
            <v>2.9739679860975077E-2</v>
          </cell>
        </row>
        <row r="529">
          <cell r="D529" t="str">
            <v>4.1.23</v>
          </cell>
          <cell r="E529">
            <v>4.0394195064063325E-2</v>
          </cell>
          <cell r="F529">
            <v>4.7155568921457822E-2</v>
          </cell>
          <cell r="G529">
            <v>4.1098074048431611E-2</v>
          </cell>
          <cell r="H529">
            <v>4.8438246455878034E-2</v>
          </cell>
          <cell r="I529">
            <v>4.0212735024619466E-2</v>
          </cell>
          <cell r="J529">
            <v>4.0898490215735515E-2</v>
          </cell>
          <cell r="K529">
            <v>4.6368630900094902E-2</v>
          </cell>
          <cell r="L529">
            <v>3.8526027095746151E-2</v>
          </cell>
          <cell r="M529">
            <v>4.1545950914344765E-2</v>
          </cell>
          <cell r="N529">
            <v>3.6433518666405477E-2</v>
          </cell>
        </row>
        <row r="530">
          <cell r="D530" t="str">
            <v>4.1.24</v>
          </cell>
          <cell r="E530">
            <v>3.3816522036464881E-2</v>
          </cell>
          <cell r="F530">
            <v>4.5420501205672252E-2</v>
          </cell>
          <cell r="G530">
            <v>3.9040606003601479E-2</v>
          </cell>
          <cell r="H530">
            <v>4.7031442109661988E-2</v>
          </cell>
          <cell r="I530">
            <v>3.9376109686853948E-2</v>
          </cell>
          <cell r="J530">
            <v>3.4303206358625361E-2</v>
          </cell>
          <cell r="K530">
            <v>4.5646123501880569E-2</v>
          </cell>
          <cell r="L530">
            <v>3.709630167787422E-2</v>
          </cell>
          <cell r="M530">
            <v>4.1389574823627082E-2</v>
          </cell>
          <cell r="N530">
            <v>3.8574391891552512E-2</v>
          </cell>
        </row>
        <row r="531">
          <cell r="D531" t="str">
            <v>4.2.1</v>
          </cell>
          <cell r="E531">
            <v>3.2930846562691178E-2</v>
          </cell>
          <cell r="F531">
            <v>3.4249172732692026E-2</v>
          </cell>
          <cell r="G531">
            <v>3.0137380269543042E-2</v>
          </cell>
          <cell r="H531">
            <v>2.9115478723203529E-2</v>
          </cell>
          <cell r="I531">
            <v>2.8965291947977832E-2</v>
          </cell>
          <cell r="J531">
            <v>3.372949495193539E-2</v>
          </cell>
          <cell r="K531">
            <v>3.6494730688028311E-2</v>
          </cell>
          <cell r="L531">
            <v>2.5224819983603611E-2</v>
          </cell>
          <cell r="M531">
            <v>3.1215212744484279E-2</v>
          </cell>
          <cell r="N531">
            <v>3.3728013831026166E-2</v>
          </cell>
        </row>
        <row r="532">
          <cell r="D532" t="str">
            <v>4.2.2</v>
          </cell>
          <cell r="E532">
            <v>3.1965086278296063E-2</v>
          </cell>
          <cell r="F532">
            <v>3.4313740990618673E-2</v>
          </cell>
          <cell r="G532">
            <v>3.0720462938673206E-2</v>
          </cell>
          <cell r="H532">
            <v>2.9146539104294083E-2</v>
          </cell>
          <cell r="I532">
            <v>2.6458390164981638E-2</v>
          </cell>
          <cell r="J532">
            <v>3.1812153819531612E-2</v>
          </cell>
          <cell r="K532">
            <v>3.434657755312049E-2</v>
          </cell>
          <cell r="L532">
            <v>2.5561537862660431E-2</v>
          </cell>
          <cell r="M532">
            <v>3.202729766048705E-2</v>
          </cell>
          <cell r="N532">
            <v>2.6512828516886581E-2</v>
          </cell>
        </row>
        <row r="533">
          <cell r="D533" t="str">
            <v>4.2.3</v>
          </cell>
          <cell r="E533">
            <v>3.1860981422438088E-2</v>
          </cell>
          <cell r="F533">
            <v>3.4949628815039657E-2</v>
          </cell>
          <cell r="G533">
            <v>3.1351954012998604E-2</v>
          </cell>
          <cell r="H533">
            <v>2.9438332516184058E-2</v>
          </cell>
          <cell r="I533">
            <v>2.7962594503100617E-2</v>
          </cell>
          <cell r="J533">
            <v>3.1088735993136052E-2</v>
          </cell>
          <cell r="K533">
            <v>3.5112992422697761E-2</v>
          </cell>
          <cell r="L533">
            <v>2.5166597276427512E-2</v>
          </cell>
          <cell r="M533">
            <v>3.2180923813803386E-2</v>
          </cell>
          <cell r="N533">
            <v>2.8295494111008394E-2</v>
          </cell>
        </row>
        <row r="534">
          <cell r="D534" t="str">
            <v>4.2.4</v>
          </cell>
          <cell r="E534">
            <v>3.1713331228719305E-2</v>
          </cell>
          <cell r="F534">
            <v>3.577556573308565E-2</v>
          </cell>
          <cell r="G534">
            <v>3.2031382499308023E-2</v>
          </cell>
          <cell r="H534">
            <v>3.0343205599693227E-2</v>
          </cell>
          <cell r="I534">
            <v>3.1205306862430091E-2</v>
          </cell>
          <cell r="J534">
            <v>3.2646695264231265E-2</v>
          </cell>
          <cell r="K534">
            <v>3.6291114397626792E-2</v>
          </cell>
          <cell r="L534">
            <v>2.5709677714326331E-2</v>
          </cell>
          <cell r="M534">
            <v>3.2403852431837986E-2</v>
          </cell>
          <cell r="N534">
            <v>3.2477218426960899E-2</v>
          </cell>
        </row>
        <row r="535">
          <cell r="D535" t="str">
            <v>4.2.5</v>
          </cell>
          <cell r="E535">
            <v>3.6096972545278001E-2</v>
          </cell>
          <cell r="F535">
            <v>3.6072169419581489E-2</v>
          </cell>
          <cell r="G535">
            <v>3.309448344075834E-2</v>
          </cell>
          <cell r="H535">
            <v>3.1206045569352751E-2</v>
          </cell>
          <cell r="I535">
            <v>3.2588352365323092E-2</v>
          </cell>
          <cell r="J535">
            <v>3.4412293713543728E-2</v>
          </cell>
          <cell r="K535">
            <v>3.6138192436487429E-2</v>
          </cell>
          <cell r="L535">
            <v>2.9763879283405043E-2</v>
          </cell>
          <cell r="M535">
            <v>3.4923918781266647E-2</v>
          </cell>
          <cell r="N535">
            <v>3.404473472524043E-2</v>
          </cell>
        </row>
        <row r="536">
          <cell r="D536" t="str">
            <v>4.2.6</v>
          </cell>
          <cell r="E536">
            <v>4.1900654864197667E-2</v>
          </cell>
          <cell r="F536">
            <v>3.8856394039871622E-2</v>
          </cell>
          <cell r="G536">
            <v>3.7622321265937765E-2</v>
          </cell>
          <cell r="H536">
            <v>3.4751167159133359E-2</v>
          </cell>
          <cell r="I536">
            <v>3.5207133629759475E-2</v>
          </cell>
          <cell r="J536">
            <v>4.3126335229692933E-2</v>
          </cell>
          <cell r="K536">
            <v>3.8733848873136759E-2</v>
          </cell>
          <cell r="L536">
            <v>3.8184241443108946E-2</v>
          </cell>
          <cell r="M536">
            <v>4.5354366460679599E-2</v>
          </cell>
          <cell r="N536">
            <v>4.0731651679052967E-2</v>
          </cell>
        </row>
        <row r="537">
          <cell r="D537" t="str">
            <v>4.2.7</v>
          </cell>
          <cell r="E537">
            <v>5.0255308841650831E-2</v>
          </cell>
          <cell r="F537">
            <v>3.830909090376234E-2</v>
          </cell>
          <cell r="G537">
            <v>4.233674166647123E-2</v>
          </cell>
          <cell r="H537">
            <v>3.8768058200767917E-2</v>
          </cell>
          <cell r="I537">
            <v>4.2958346562563567E-2</v>
          </cell>
          <cell r="J537">
            <v>5.2833141969080899E-2</v>
          </cell>
          <cell r="K537">
            <v>3.6505916999400111E-2</v>
          </cell>
          <cell r="L537">
            <v>4.4713566753521984E-2</v>
          </cell>
          <cell r="M537">
            <v>4.8537158965942351E-2</v>
          </cell>
          <cell r="N537">
            <v>4.5965830641966125E-2</v>
          </cell>
        </row>
        <row r="538">
          <cell r="D538" t="str">
            <v>4.2.8</v>
          </cell>
          <cell r="E538">
            <v>5.2949229129875354E-2</v>
          </cell>
          <cell r="F538">
            <v>4.3538163457552771E-2</v>
          </cell>
          <cell r="G538">
            <v>4.6117771270652551E-2</v>
          </cell>
          <cell r="H538">
            <v>4.6638236258031068E-2</v>
          </cell>
          <cell r="I538">
            <v>5.1126603179718184E-2</v>
          </cell>
          <cell r="J538">
            <v>5.3592776755336184E-2</v>
          </cell>
          <cell r="K538">
            <v>4.2574770576380795E-2</v>
          </cell>
          <cell r="L538">
            <v>4.9620922130926282E-2</v>
          </cell>
          <cell r="M538">
            <v>5.4172849052489348E-2</v>
          </cell>
          <cell r="N538">
            <v>5.6819344226867248E-2</v>
          </cell>
        </row>
        <row r="539">
          <cell r="D539" t="str">
            <v>4.2.9</v>
          </cell>
          <cell r="E539">
            <v>4.8916164257112996E-2</v>
          </cell>
          <cell r="F539">
            <v>4.8314625788614653E-2</v>
          </cell>
          <cell r="G539">
            <v>4.7909658016400729E-2</v>
          </cell>
          <cell r="H539">
            <v>4.9301243024839889E-2</v>
          </cell>
          <cell r="I539">
            <v>4.6539122651862157E-2</v>
          </cell>
          <cell r="J539">
            <v>4.8847669891837205E-2</v>
          </cell>
          <cell r="K539">
            <v>5.0083277003475993E-2</v>
          </cell>
          <cell r="L539">
            <v>5.4746263943937973E-2</v>
          </cell>
          <cell r="M539">
            <v>5.5140779166245255E-2</v>
          </cell>
          <cell r="N539">
            <v>5.3942923004886491E-2</v>
          </cell>
        </row>
        <row r="540">
          <cell r="D540" t="str">
            <v>4.2.10</v>
          </cell>
          <cell r="E540">
            <v>4.6439253827802597E-2</v>
          </cell>
          <cell r="F540">
            <v>4.9760593825599407E-2</v>
          </cell>
          <cell r="G540">
            <v>4.8571922955983317E-2</v>
          </cell>
          <cell r="H540">
            <v>5.1492190055859338E-2</v>
          </cell>
          <cell r="I540">
            <v>4.6139266861455766E-2</v>
          </cell>
          <cell r="J540">
            <v>4.6082478625418082E-2</v>
          </cell>
          <cell r="K540">
            <v>5.0538839534092155E-2</v>
          </cell>
          <cell r="L540">
            <v>5.5437200094292885E-2</v>
          </cell>
          <cell r="M540">
            <v>5.3500222544552639E-2</v>
          </cell>
          <cell r="N540">
            <v>5.1173115942899007E-2</v>
          </cell>
        </row>
        <row r="541">
          <cell r="D541" t="str">
            <v>4.2.11</v>
          </cell>
          <cell r="E541">
            <v>4.184926655854166E-2</v>
          </cell>
          <cell r="F541">
            <v>5.1984203698076784E-2</v>
          </cell>
          <cell r="G541">
            <v>5.040209175288532E-2</v>
          </cell>
          <cell r="H541">
            <v>4.9483076881990579E-2</v>
          </cell>
          <cell r="I541">
            <v>4.5462190376698519E-2</v>
          </cell>
          <cell r="J541">
            <v>4.5862586003073476E-2</v>
          </cell>
          <cell r="K541">
            <v>5.2023212206258891E-2</v>
          </cell>
          <cell r="L541">
            <v>5.5747893404813793E-2</v>
          </cell>
          <cell r="M541">
            <v>5.2300572982877928E-2</v>
          </cell>
          <cell r="N541">
            <v>4.527499969984753E-2</v>
          </cell>
        </row>
        <row r="542">
          <cell r="D542" t="str">
            <v>4.2.12</v>
          </cell>
          <cell r="E542">
            <v>4.0216710645476078E-2</v>
          </cell>
          <cell r="F542">
            <v>5.3146709987350577E-2</v>
          </cell>
          <cell r="G542">
            <v>5.065705146031653E-2</v>
          </cell>
          <cell r="H542">
            <v>5.1401157013709821E-2</v>
          </cell>
          <cell r="I542">
            <v>4.7052017842931955E-2</v>
          </cell>
          <cell r="J542">
            <v>4.1834817493690932E-2</v>
          </cell>
          <cell r="K542">
            <v>5.254090961185838E-2</v>
          </cell>
          <cell r="L542">
            <v>5.7312273486159242E-2</v>
          </cell>
          <cell r="M542">
            <v>5.2738322171966542E-2</v>
          </cell>
          <cell r="N542">
            <v>4.0020650490449151E-2</v>
          </cell>
        </row>
        <row r="543">
          <cell r="D543" t="str">
            <v>4.2.13</v>
          </cell>
          <cell r="E543">
            <v>3.9447243821727422E-2</v>
          </cell>
          <cell r="F543">
            <v>5.1710999449534785E-2</v>
          </cell>
          <cell r="G543">
            <v>5.0775395431008452E-2</v>
          </cell>
          <cell r="H543">
            <v>5.2261500541524675E-2</v>
          </cell>
          <cell r="I543">
            <v>4.8042483412364244E-2</v>
          </cell>
          <cell r="J543">
            <v>3.8985119987599133E-2</v>
          </cell>
          <cell r="K543">
            <v>5.0811505873779562E-2</v>
          </cell>
          <cell r="L543">
            <v>5.7062269727772411E-2</v>
          </cell>
          <cell r="M543">
            <v>5.2733542691641148E-2</v>
          </cell>
          <cell r="N543">
            <v>4.0659615084462919E-2</v>
          </cell>
        </row>
        <row r="544">
          <cell r="D544" t="str">
            <v>4.2.14</v>
          </cell>
          <cell r="E544">
            <v>3.7005795413469537E-2</v>
          </cell>
          <cell r="F544">
            <v>5.1542575940623857E-2</v>
          </cell>
          <cell r="G544">
            <v>5.0475144185221012E-2</v>
          </cell>
          <cell r="H544">
            <v>5.545294018438255E-2</v>
          </cell>
          <cell r="I544">
            <v>4.5181489924677999E-2</v>
          </cell>
          <cell r="J544">
            <v>3.8218563107906861E-2</v>
          </cell>
          <cell r="K544">
            <v>5.1269381936974903E-2</v>
          </cell>
          <cell r="L544">
            <v>5.6829830938719995E-2</v>
          </cell>
          <cell r="M544">
            <v>5.4023917031635456E-2</v>
          </cell>
          <cell r="N544">
            <v>4.5756204151709071E-2</v>
          </cell>
        </row>
        <row r="545">
          <cell r="D545" t="str">
            <v>4.2.15</v>
          </cell>
          <cell r="E545">
            <v>3.745820393912299E-2</v>
          </cell>
          <cell r="F545">
            <v>5.050568931034545E-2</v>
          </cell>
          <cell r="G545">
            <v>4.9167043657482819E-2</v>
          </cell>
          <cell r="H545">
            <v>5.2454423245008638E-2</v>
          </cell>
          <cell r="I545">
            <v>4.2696521159720981E-2</v>
          </cell>
          <cell r="J545">
            <v>3.6439364595607281E-2</v>
          </cell>
          <cell r="K545">
            <v>4.8843528622262357E-2</v>
          </cell>
          <cell r="L545">
            <v>5.5282215070754002E-2</v>
          </cell>
          <cell r="M545">
            <v>5.4266304962423462E-2</v>
          </cell>
          <cell r="N545">
            <v>5.7145189756396264E-2</v>
          </cell>
        </row>
        <row r="546">
          <cell r="D546" t="str">
            <v>4.2.16</v>
          </cell>
          <cell r="E546">
            <v>3.7047304109693195E-2</v>
          </cell>
          <cell r="F546">
            <v>4.8486627853626632E-2</v>
          </cell>
          <cell r="G546">
            <v>4.7095989538520434E-2</v>
          </cell>
          <cell r="H546">
            <v>4.6534953233806589E-2</v>
          </cell>
          <cell r="I546">
            <v>4.4158335722591181E-2</v>
          </cell>
          <cell r="J546">
            <v>3.8329544976857283E-2</v>
          </cell>
          <cell r="K546">
            <v>4.8935942808254307E-2</v>
          </cell>
          <cell r="L546">
            <v>5.0678862817021213E-2</v>
          </cell>
          <cell r="M546">
            <v>4.6641497581881665E-2</v>
          </cell>
          <cell r="N546">
            <v>5.3193262177186014E-2</v>
          </cell>
        </row>
        <row r="547">
          <cell r="D547" t="str">
            <v>4.2.17</v>
          </cell>
          <cell r="E547">
            <v>3.9354418502886741E-2</v>
          </cell>
          <cell r="F547">
            <v>4.3963317517092274E-2</v>
          </cell>
          <cell r="G547">
            <v>4.4790186861985146E-2</v>
          </cell>
          <cell r="H547">
            <v>4.3197442714642473E-2</v>
          </cell>
          <cell r="I547">
            <v>4.7187306603240865E-2</v>
          </cell>
          <cell r="J547">
            <v>4.2533689057011319E-2</v>
          </cell>
          <cell r="K547">
            <v>4.6298058046176475E-2</v>
          </cell>
          <cell r="L547">
            <v>4.6889220683123352E-2</v>
          </cell>
          <cell r="M547">
            <v>3.5586559589237801E-2</v>
          </cell>
          <cell r="N547">
            <v>4.2166380521304829E-2</v>
          </cell>
        </row>
        <row r="548">
          <cell r="D548" t="str">
            <v>4.2.18</v>
          </cell>
          <cell r="E548">
            <v>4.4331076734399379E-2</v>
          </cell>
          <cell r="F548">
            <v>3.6791690568053668E-2</v>
          </cell>
          <cell r="G548">
            <v>4.312030813705741E-2</v>
          </cell>
          <cell r="H548">
            <v>4.0444331814277493E-2</v>
          </cell>
          <cell r="I548">
            <v>4.7926596937243833E-2</v>
          </cell>
          <cell r="J548">
            <v>4.6358771740590547E-2</v>
          </cell>
          <cell r="K548">
            <v>4.0530548443490869E-2</v>
          </cell>
          <cell r="L548">
            <v>4.1929222059390349E-2</v>
          </cell>
          <cell r="M548">
            <v>3.462784704468088E-2</v>
          </cell>
          <cell r="N548">
            <v>4.7002917482080901E-2</v>
          </cell>
        </row>
        <row r="549">
          <cell r="D549" t="str">
            <v>4.2.19</v>
          </cell>
          <cell r="E549">
            <v>4.9419252691331267E-2</v>
          </cell>
          <cell r="F549">
            <v>3.2672834194991542E-2</v>
          </cell>
          <cell r="G549">
            <v>4.1961851849445578E-2</v>
          </cell>
          <cell r="H549">
            <v>4.0252976644044841E-2</v>
          </cell>
          <cell r="I549">
            <v>4.7842871858767386E-2</v>
          </cell>
          <cell r="J549">
            <v>4.5293336348709579E-2</v>
          </cell>
          <cell r="K549">
            <v>3.0629366284274474E-2</v>
          </cell>
          <cell r="L549">
            <v>3.9224694652381244E-2</v>
          </cell>
          <cell r="M549">
            <v>3.2917305175366382E-2</v>
          </cell>
          <cell r="N549">
            <v>4.5637824014599419E-2</v>
          </cell>
        </row>
        <row r="550">
          <cell r="D550" t="str">
            <v>4.2.20</v>
          </cell>
          <cell r="E550">
            <v>5.1605323948218818E-2</v>
          </cell>
          <cell r="F550">
            <v>3.4736966948810621E-2</v>
          </cell>
          <cell r="G550">
            <v>4.1488891548923094E-2</v>
          </cell>
          <cell r="H550">
            <v>4.046610310943443E-2</v>
          </cell>
          <cell r="I550">
            <v>4.7098098270254636E-2</v>
          </cell>
          <cell r="J550">
            <v>4.4974612927008703E-2</v>
          </cell>
          <cell r="K550">
            <v>3.3294810049822814E-2</v>
          </cell>
          <cell r="L550">
            <v>3.9160246713426335E-2</v>
          </cell>
          <cell r="M550">
            <v>3.2857561671298913E-2</v>
          </cell>
          <cell r="N550">
            <v>3.915885269717017E-2</v>
          </cell>
        </row>
        <row r="551">
          <cell r="D551" t="str">
            <v>4.2.21</v>
          </cell>
          <cell r="E551">
            <v>5.3843154575905348E-2</v>
          </cell>
          <cell r="F551">
            <v>3.9294767162249902E-2</v>
          </cell>
          <cell r="G551">
            <v>4.0568743973451386E-2</v>
          </cell>
          <cell r="H551">
            <v>4.026795529511281E-2</v>
          </cell>
          <cell r="I551">
            <v>4.8724515915620721E-2</v>
          </cell>
          <cell r="J551">
            <v>4.8905661127411668E-2</v>
          </cell>
          <cell r="K551">
            <v>3.6738948204022452E-2</v>
          </cell>
          <cell r="L551">
            <v>3.6395985495261615E-2</v>
          </cell>
          <cell r="M551">
            <v>3.2728771746102052E-2</v>
          </cell>
          <cell r="N551">
            <v>3.7976011814001523E-2</v>
          </cell>
        </row>
        <row r="552">
          <cell r="D552" t="str">
            <v>4.2.22</v>
          </cell>
          <cell r="E552">
            <v>4.8501536909655807E-2</v>
          </cell>
          <cell r="F552">
            <v>3.8685163215398673E-2</v>
          </cell>
          <cell r="G552">
            <v>3.8918252160262304E-2</v>
          </cell>
          <cell r="H552">
            <v>4.1283020160509602E-2</v>
          </cell>
          <cell r="I552">
            <v>4.5683524053930329E-2</v>
          </cell>
          <cell r="J552">
            <v>4.8238998167228105E-2</v>
          </cell>
          <cell r="K552">
            <v>3.6949555939031348E-2</v>
          </cell>
          <cell r="L552">
            <v>3.2659244916065013E-2</v>
          </cell>
          <cell r="M552">
            <v>3.2948115753892601E-2</v>
          </cell>
          <cell r="N552">
            <v>3.757092603042346E-2</v>
          </cell>
        </row>
        <row r="553">
          <cell r="D553" t="str">
            <v>4.2.23</v>
          </cell>
          <cell r="E553">
            <v>4.0925967933123808E-2</v>
          </cell>
          <cell r="F553">
            <v>3.7023741421433637E-2</v>
          </cell>
          <cell r="G553">
            <v>3.6551968414308682E-2</v>
          </cell>
          <cell r="H553">
            <v>3.9133061221172258E-2</v>
          </cell>
          <cell r="I553">
            <v>3.6847786647410591E-2</v>
          </cell>
          <cell r="J553">
            <v>4.1649787337382178E-2</v>
          </cell>
          <cell r="K553">
            <v>3.673401605764489E-2</v>
          </cell>
          <cell r="L553">
            <v>2.9428401284536537E-2</v>
          </cell>
          <cell r="M553">
            <v>3.2840833490160024E-2</v>
          </cell>
          <cell r="N553">
            <v>3.4233470603066363E-2</v>
          </cell>
        </row>
        <row r="554">
          <cell r="D554" t="str">
            <v>4.2.24</v>
          </cell>
          <cell r="E554">
            <v>3.3966915258385903E-2</v>
          </cell>
          <cell r="F554">
            <v>3.531556702599329E-2</v>
          </cell>
          <cell r="G554">
            <v>3.4133002692404983E-2</v>
          </cell>
          <cell r="H554">
            <v>3.7166561729024016E-2</v>
          </cell>
          <cell r="I554">
            <v>3.6945852545374192E-2</v>
          </cell>
          <cell r="J554">
            <v>3.4203370916179462E-2</v>
          </cell>
          <cell r="K554">
            <v>3.7579955431701617E-2</v>
          </cell>
          <cell r="L554">
            <v>2.7270932264363737E-2</v>
          </cell>
          <cell r="M554">
            <v>3.3332266485046405E-2</v>
          </cell>
          <cell r="N554">
            <v>3.0512540370508223E-2</v>
          </cell>
        </row>
        <row r="555">
          <cell r="D555" t="str">
            <v>4.3.1</v>
          </cell>
          <cell r="E555">
            <v>3.365451950974651E-2</v>
          </cell>
          <cell r="F555">
            <v>3.3208027284725189E-2</v>
          </cell>
          <cell r="G555">
            <v>3.1257344776382569E-2</v>
          </cell>
          <cell r="H555">
            <v>3.3651236841067154E-2</v>
          </cell>
          <cell r="I555">
            <v>3.7100200930085966E-2</v>
          </cell>
          <cell r="J555">
            <v>3.3251138015739048E-2</v>
          </cell>
          <cell r="K555">
            <v>3.5159920586080369E-2</v>
          </cell>
          <cell r="L555">
            <v>2.6071713561619719E-2</v>
          </cell>
          <cell r="M555">
            <v>3.1342151315923765E-2</v>
          </cell>
          <cell r="N555">
            <v>2.916068969389915E-2</v>
          </cell>
        </row>
        <row r="556">
          <cell r="D556" t="str">
            <v>4.3.2</v>
          </cell>
          <cell r="E556">
            <v>3.0920511325002956E-2</v>
          </cell>
          <cell r="F556">
            <v>3.3566546084666478E-2</v>
          </cell>
          <cell r="G556">
            <v>3.1360312875310048E-2</v>
          </cell>
          <cell r="H556">
            <v>3.3909961588852296E-2</v>
          </cell>
          <cell r="I556">
            <v>3.49179863799461E-2</v>
          </cell>
          <cell r="J556">
            <v>3.1500235455480419E-2</v>
          </cell>
          <cell r="K556">
            <v>3.4483121932590857E-2</v>
          </cell>
          <cell r="L556">
            <v>2.6174007277595678E-2</v>
          </cell>
          <cell r="M556">
            <v>3.2818229321453472E-2</v>
          </cell>
          <cell r="N556">
            <v>2.8561061722412694E-2</v>
          </cell>
        </row>
        <row r="557">
          <cell r="D557" t="str">
            <v>4.3.3</v>
          </cell>
          <cell r="E557">
            <v>3.1522520799035281E-2</v>
          </cell>
          <cell r="F557">
            <v>3.3451238882704494E-2</v>
          </cell>
          <cell r="G557">
            <v>3.1238032890439013E-2</v>
          </cell>
          <cell r="H557">
            <v>3.3318232627191718E-2</v>
          </cell>
          <cell r="I557">
            <v>3.3996418424865719E-2</v>
          </cell>
          <cell r="J557">
            <v>3.1025679643416251E-2</v>
          </cell>
          <cell r="K557">
            <v>3.4455437836342882E-2</v>
          </cell>
          <cell r="L557">
            <v>2.5250227272610844E-2</v>
          </cell>
          <cell r="M557">
            <v>3.1881654479904362E-2</v>
          </cell>
          <cell r="N557">
            <v>2.614900224968477E-2</v>
          </cell>
        </row>
        <row r="558">
          <cell r="D558" t="str">
            <v>4.3.4</v>
          </cell>
          <cell r="E558">
            <v>3.2107098143001229E-2</v>
          </cell>
          <cell r="F558">
            <v>3.3949474212686244E-2</v>
          </cell>
          <cell r="G558">
            <v>3.1940002232084749E-2</v>
          </cell>
          <cell r="H558">
            <v>3.3748604951146413E-2</v>
          </cell>
          <cell r="I558">
            <v>3.6820857768640032E-2</v>
          </cell>
          <cell r="J558">
            <v>3.0567929585138386E-2</v>
          </cell>
          <cell r="K558">
            <v>3.4533663556924499E-2</v>
          </cell>
          <cell r="L558">
            <v>2.5438494131112377E-2</v>
          </cell>
          <cell r="M558">
            <v>3.2182159067802162E-2</v>
          </cell>
          <cell r="N558">
            <v>3.4390058191793776E-2</v>
          </cell>
        </row>
        <row r="559">
          <cell r="D559" t="str">
            <v>4.3.5</v>
          </cell>
          <cell r="E559">
            <v>3.4379084590138657E-2</v>
          </cell>
          <cell r="F559">
            <v>3.4529186696164955E-2</v>
          </cell>
          <cell r="G559">
            <v>3.3710984830985932E-2</v>
          </cell>
          <cell r="H559">
            <v>3.3871128688581296E-2</v>
          </cell>
          <cell r="I559">
            <v>3.4771064462515676E-2</v>
          </cell>
          <cell r="J559">
            <v>3.3775296881560078E-2</v>
          </cell>
          <cell r="K559">
            <v>3.5597176269271176E-2</v>
          </cell>
          <cell r="L559">
            <v>2.9597877484853059E-2</v>
          </cell>
          <cell r="M559">
            <v>3.4714443758982326E-2</v>
          </cell>
          <cell r="N559">
            <v>3.7572366692727774E-2</v>
          </cell>
        </row>
        <row r="560">
          <cell r="D560" t="str">
            <v>4.3.6</v>
          </cell>
          <cell r="E560">
            <v>4.0619368923362868E-2</v>
          </cell>
          <cell r="F560">
            <v>3.7429741958255679E-2</v>
          </cell>
          <cell r="G560">
            <v>3.736551502934643E-2</v>
          </cell>
          <cell r="H560">
            <v>3.7777155532714171E-2</v>
          </cell>
          <cell r="I560">
            <v>3.9865543189754174E-2</v>
          </cell>
          <cell r="J560">
            <v>3.9436851276514993E-2</v>
          </cell>
          <cell r="K560">
            <v>3.8303860758138887E-2</v>
          </cell>
          <cell r="L560">
            <v>3.8774995530661674E-2</v>
          </cell>
          <cell r="M560">
            <v>4.522388585968834E-2</v>
          </cell>
          <cell r="N560">
            <v>4.3339515483320962E-2</v>
          </cell>
        </row>
        <row r="561">
          <cell r="D561" t="str">
            <v>4.3.7</v>
          </cell>
          <cell r="E561">
            <v>4.9781826524319318E-2</v>
          </cell>
          <cell r="F561">
            <v>3.9239583122977512E-2</v>
          </cell>
          <cell r="G561">
            <v>4.2426570995218731E-2</v>
          </cell>
          <cell r="H561">
            <v>4.4589668838919599E-2</v>
          </cell>
          <cell r="I561">
            <v>4.4288704577324527E-2</v>
          </cell>
          <cell r="J561">
            <v>4.8764922445485498E-2</v>
          </cell>
          <cell r="K561">
            <v>3.8346828986900797E-2</v>
          </cell>
          <cell r="L561">
            <v>4.4932744756926921E-2</v>
          </cell>
          <cell r="M561">
            <v>4.7908610019806529E-2</v>
          </cell>
          <cell r="N561">
            <v>4.6143080579868136E-2</v>
          </cell>
        </row>
        <row r="562">
          <cell r="D562" t="str">
            <v>4.3.8</v>
          </cell>
          <cell r="E562">
            <v>5.2914714178771277E-2</v>
          </cell>
          <cell r="F562">
            <v>4.1774179631590899E-2</v>
          </cell>
          <cell r="G562">
            <v>4.4875638029581985E-2</v>
          </cell>
          <cell r="H562">
            <v>4.712937569933854E-2</v>
          </cell>
          <cell r="I562">
            <v>4.5302110130699416E-2</v>
          </cell>
          <cell r="J562">
            <v>5.2641301228932506E-2</v>
          </cell>
          <cell r="K562">
            <v>4.3694901953074738E-2</v>
          </cell>
          <cell r="L562">
            <v>4.8884393662310448E-2</v>
          </cell>
          <cell r="M562">
            <v>5.2774941814517487E-2</v>
          </cell>
          <cell r="N562">
            <v>4.2805269343695988E-2</v>
          </cell>
        </row>
        <row r="563">
          <cell r="D563" t="str">
            <v>4.3.9</v>
          </cell>
          <cell r="E563">
            <v>4.7612503373828857E-2</v>
          </cell>
          <cell r="F563">
            <v>5.0372652296090441E-2</v>
          </cell>
          <cell r="G563">
            <v>4.8294974361861205E-2</v>
          </cell>
          <cell r="H563">
            <v>5.0223078080384641E-2</v>
          </cell>
          <cell r="I563">
            <v>4.7655870383313904E-2</v>
          </cell>
          <cell r="J563">
            <v>4.7211827805549639E-2</v>
          </cell>
          <cell r="K563">
            <v>5.0080314290422576E-2</v>
          </cell>
          <cell r="L563">
            <v>5.494911248334735E-2</v>
          </cell>
          <cell r="M563">
            <v>5.4673210870975493E-2</v>
          </cell>
          <cell r="N563">
            <v>4.3974092301868502E-2</v>
          </cell>
        </row>
        <row r="564">
          <cell r="D564" t="str">
            <v>4.3.10</v>
          </cell>
          <cell r="E564">
            <v>4.3878917169641901E-2</v>
          </cell>
          <cell r="F564">
            <v>5.1764551655355852E-2</v>
          </cell>
          <cell r="G564">
            <v>4.9471426757785937E-2</v>
          </cell>
          <cell r="H564">
            <v>5.1401874296538502E-2</v>
          </cell>
          <cell r="I564">
            <v>4.5883140258538804E-2</v>
          </cell>
          <cell r="J564">
            <v>4.5534044904554288E-2</v>
          </cell>
          <cell r="K564">
            <v>5.2332418463224228E-2</v>
          </cell>
          <cell r="L564">
            <v>5.5074459924152316E-2</v>
          </cell>
          <cell r="M564">
            <v>5.4191170758981534E-2</v>
          </cell>
          <cell r="N564">
            <v>4.3697053969266215E-2</v>
          </cell>
        </row>
        <row r="565">
          <cell r="D565" t="str">
            <v>4.3.11</v>
          </cell>
          <cell r="E565">
            <v>4.215172344704473E-2</v>
          </cell>
          <cell r="F565">
            <v>5.2712626383795126E-2</v>
          </cell>
          <cell r="G565">
            <v>5.0697731515201412E-2</v>
          </cell>
          <cell r="H565">
            <v>4.8256717223174088E-2</v>
          </cell>
          <cell r="I565">
            <v>4.1438273460448011E-2</v>
          </cell>
          <cell r="J565">
            <v>4.3654338518247626E-2</v>
          </cell>
          <cell r="K565">
            <v>5.2266592706376652E-2</v>
          </cell>
          <cell r="L565">
            <v>5.5159293449441454E-2</v>
          </cell>
          <cell r="M565">
            <v>5.1625481940694946E-2</v>
          </cell>
          <cell r="N565">
            <v>4.5610797858617394E-2</v>
          </cell>
        </row>
        <row r="566">
          <cell r="D566" t="str">
            <v>4.3.12</v>
          </cell>
          <cell r="E566">
            <v>4.0200287864214618E-2</v>
          </cell>
          <cell r="F566">
            <v>5.5028517245280871E-2</v>
          </cell>
          <cell r="G566">
            <v>5.1321986349738564E-2</v>
          </cell>
          <cell r="H566">
            <v>5.1543660559815623E-2</v>
          </cell>
          <cell r="I566">
            <v>4.2262805462613441E-2</v>
          </cell>
          <cell r="J566">
            <v>4.1243603389477544E-2</v>
          </cell>
          <cell r="K566">
            <v>5.4243562873731624E-2</v>
          </cell>
          <cell r="L566">
            <v>5.6285413017517306E-2</v>
          </cell>
          <cell r="M566">
            <v>5.2324516322820661E-2</v>
          </cell>
          <cell r="N566">
            <v>4.7143442241532663E-2</v>
          </cell>
        </row>
        <row r="567">
          <cell r="D567" t="str">
            <v>4.3.13</v>
          </cell>
          <cell r="E567">
            <v>3.9398655899125778E-2</v>
          </cell>
          <cell r="F567">
            <v>5.2239331807144421E-2</v>
          </cell>
          <cell r="G567">
            <v>5.0286669596083335E-2</v>
          </cell>
          <cell r="H567">
            <v>5.0367371110723431E-2</v>
          </cell>
          <cell r="I567">
            <v>4.0729108451174868E-2</v>
          </cell>
          <cell r="J567">
            <v>3.9314510223308334E-2</v>
          </cell>
          <cell r="K567">
            <v>5.1169863002571564E-2</v>
          </cell>
          <cell r="L567">
            <v>5.6174713317522079E-2</v>
          </cell>
          <cell r="M567">
            <v>5.3889208054424334E-2</v>
          </cell>
          <cell r="N567">
            <v>5.1548567705930193E-2</v>
          </cell>
        </row>
        <row r="568">
          <cell r="D568" t="str">
            <v>4.3.14</v>
          </cell>
          <cell r="E568">
            <v>3.738300611298058E-2</v>
          </cell>
          <cell r="F568">
            <v>5.2152624946048262E-2</v>
          </cell>
          <cell r="G568">
            <v>5.021138115135565E-2</v>
          </cell>
          <cell r="H568">
            <v>5.1699080117638622E-2</v>
          </cell>
          <cell r="I568">
            <v>4.4411914701749433E-2</v>
          </cell>
          <cell r="J568">
            <v>3.8547870155998296E-2</v>
          </cell>
          <cell r="K568">
            <v>5.1353409934109306E-2</v>
          </cell>
          <cell r="L568">
            <v>5.6070966328189545E-2</v>
          </cell>
          <cell r="M568">
            <v>5.3320277445135705E-2</v>
          </cell>
          <cell r="N568">
            <v>5.2644547842419183E-2</v>
          </cell>
        </row>
        <row r="569">
          <cell r="D569" t="str">
            <v>4.3.15</v>
          </cell>
          <cell r="E569">
            <v>3.5865303716364594E-2</v>
          </cell>
          <cell r="F569">
            <v>5.0470567398877265E-2</v>
          </cell>
          <cell r="G569">
            <v>4.9248212916559016E-2</v>
          </cell>
          <cell r="H569">
            <v>4.9135317089101641E-2</v>
          </cell>
          <cell r="I569">
            <v>4.2259248693662613E-2</v>
          </cell>
          <cell r="J569">
            <v>3.7093141971986508E-2</v>
          </cell>
          <cell r="K569">
            <v>5.2283681896902502E-2</v>
          </cell>
          <cell r="L569">
            <v>5.536370314292529E-2</v>
          </cell>
          <cell r="M569">
            <v>5.3541977455395538E-2</v>
          </cell>
          <cell r="N569">
            <v>4.8066052535578115E-2</v>
          </cell>
        </row>
        <row r="570">
          <cell r="D570" t="str">
            <v>4.3.16</v>
          </cell>
          <cell r="E570">
            <v>3.6068869523940159E-2</v>
          </cell>
          <cell r="F570">
            <v>4.9173611992122931E-2</v>
          </cell>
          <cell r="G570">
            <v>4.831057737810298E-2</v>
          </cell>
          <cell r="H570">
            <v>4.4267879109267383E-2</v>
          </cell>
          <cell r="I570">
            <v>4.345113108900605E-2</v>
          </cell>
          <cell r="J570">
            <v>3.8206176485998687E-2</v>
          </cell>
          <cell r="K570">
            <v>5.1423787576378242E-2</v>
          </cell>
          <cell r="L570">
            <v>5.053625316373167E-2</v>
          </cell>
          <cell r="M570">
            <v>4.8358704121353485E-2</v>
          </cell>
          <cell r="N570">
            <v>5.4976107161804129E-2</v>
          </cell>
        </row>
        <row r="571">
          <cell r="D571" t="str">
            <v>4.3.17</v>
          </cell>
          <cell r="E571">
            <v>3.9794027855566808E-2</v>
          </cell>
          <cell r="F571">
            <v>4.5199384474285634E-2</v>
          </cell>
          <cell r="G571">
            <v>4.561094962678118E-2</v>
          </cell>
          <cell r="H571">
            <v>4.1741585651546814E-2</v>
          </cell>
          <cell r="I571">
            <v>4.275382197623568E-2</v>
          </cell>
          <cell r="J571">
            <v>4.0462161282401904E-2</v>
          </cell>
          <cell r="K571">
            <v>4.5597491958221305E-2</v>
          </cell>
          <cell r="L571">
            <v>4.645157224260018E-2</v>
          </cell>
          <cell r="M571">
            <v>3.7119540910644226E-2</v>
          </cell>
          <cell r="N571">
            <v>4.986689986841171E-2</v>
          </cell>
        </row>
        <row r="572">
          <cell r="D572" t="str">
            <v>4.3.18</v>
          </cell>
          <cell r="E572">
            <v>4.3367867566224086E-2</v>
          </cell>
          <cell r="F572">
            <v>3.6756510708170528E-2</v>
          </cell>
          <cell r="G572">
            <v>4.3417585273449258E-2</v>
          </cell>
          <cell r="H572">
            <v>4.0324822478013125E-2</v>
          </cell>
          <cell r="I572">
            <v>4.3931750893387404E-2</v>
          </cell>
          <cell r="J572">
            <v>4.7253123397366717E-2</v>
          </cell>
          <cell r="K572">
            <v>3.7613484929168446E-2</v>
          </cell>
          <cell r="L572">
            <v>4.3316328397079537E-2</v>
          </cell>
          <cell r="M572">
            <v>3.6412553164921736E-2</v>
          </cell>
          <cell r="N572">
            <v>5.3909774642765848E-2</v>
          </cell>
        </row>
        <row r="573">
          <cell r="D573" t="str">
            <v>4.3.19</v>
          </cell>
          <cell r="E573">
            <v>4.7617444820375908E-2</v>
          </cell>
          <cell r="F573">
            <v>3.2631032316742595E-2</v>
          </cell>
          <cell r="G573">
            <v>4.2064873004678434E-2</v>
          </cell>
          <cell r="H573">
            <v>3.8909642525781558E-2</v>
          </cell>
          <cell r="I573">
            <v>4.4599420264900859E-2</v>
          </cell>
          <cell r="J573">
            <v>4.9615158733938465E-2</v>
          </cell>
          <cell r="K573">
            <v>3.1436831474937824E-2</v>
          </cell>
          <cell r="L573">
            <v>3.9947703487779741E-2</v>
          </cell>
          <cell r="M573">
            <v>3.4583544649785559E-2</v>
          </cell>
          <cell r="N573">
            <v>5.8081056978793899E-2</v>
          </cell>
        </row>
        <row r="574">
          <cell r="D574" t="str">
            <v>4.3.20</v>
          </cell>
          <cell r="E574">
            <v>5.1679556385467097E-2</v>
          </cell>
          <cell r="F574">
            <v>3.4782809397956062E-2</v>
          </cell>
          <cell r="G574">
            <v>4.0006112174329388E-2</v>
          </cell>
          <cell r="H574">
            <v>3.829249406654834E-2</v>
          </cell>
          <cell r="I574">
            <v>4.3124729138364522E-2</v>
          </cell>
          <cell r="J574">
            <v>5.1844052044582464E-2</v>
          </cell>
          <cell r="K574">
            <v>3.2636626067184142E-2</v>
          </cell>
          <cell r="L574">
            <v>3.9364271738739846E-2</v>
          </cell>
          <cell r="M574">
            <v>3.3489426930990517E-2</v>
          </cell>
          <cell r="N574">
            <v>4.0478422228409174E-2</v>
          </cell>
        </row>
        <row r="575">
          <cell r="D575" t="str">
            <v>4.3.21</v>
          </cell>
          <cell r="E575">
            <v>5.5608424620905733E-2</v>
          </cell>
          <cell r="F575">
            <v>3.9330046194381636E-2</v>
          </cell>
          <cell r="G575">
            <v>3.9920765232031329E-2</v>
          </cell>
          <cell r="H575">
            <v>3.7592842186127816E-2</v>
          </cell>
          <cell r="I575">
            <v>4.125888462644077E-2</v>
          </cell>
          <cell r="J575">
            <v>5.2603516907399332E-2</v>
          </cell>
          <cell r="K575">
            <v>3.6024092109285047E-2</v>
          </cell>
          <cell r="L575">
            <v>3.6815721665908373E-2</v>
          </cell>
          <cell r="M575">
            <v>3.2410619437119245E-2</v>
          </cell>
          <cell r="N575">
            <v>3.2098945290917738E-2</v>
          </cell>
        </row>
        <row r="576">
          <cell r="D576" t="str">
            <v>4.3.22</v>
          </cell>
          <cell r="E576">
            <v>5.2570415551790858E-2</v>
          </cell>
          <cell r="F576">
            <v>3.8136803256805851E-2</v>
          </cell>
          <cell r="G576">
            <v>3.804304125576511E-2</v>
          </cell>
          <cell r="H576">
            <v>3.7159523311416427E-2</v>
          </cell>
          <cell r="I576">
            <v>4.209317494342002E-2</v>
          </cell>
          <cell r="J576">
            <v>4.9720592257408582E-2</v>
          </cell>
          <cell r="K576">
            <v>3.5268106345620623E-2</v>
          </cell>
          <cell r="L576">
            <v>3.2120310458082328E-2</v>
          </cell>
          <cell r="M576">
            <v>3.1921885244098003E-2</v>
          </cell>
          <cell r="N576">
            <v>3.267697566028778E-2</v>
          </cell>
        </row>
        <row r="577">
          <cell r="D577" t="str">
            <v>4.3.23</v>
          </cell>
          <cell r="E577">
            <v>4.4670522145400231E-2</v>
          </cell>
          <cell r="F577">
            <v>3.7323082494494675E-2</v>
          </cell>
          <cell r="G577">
            <v>3.6257174871504989E-2</v>
          </cell>
          <cell r="H577">
            <v>3.6439729337763599E-2</v>
          </cell>
          <cell r="I577">
            <v>4.3664172429240367E-2</v>
          </cell>
          <cell r="J577">
            <v>4.1312963699578181E-2</v>
          </cell>
          <cell r="K577">
            <v>3.6068610333513704E-2</v>
          </cell>
          <cell r="L577">
            <v>3.0189004264039952E-2</v>
          </cell>
          <cell r="M577">
            <v>3.191167842748216E-2</v>
          </cell>
          <cell r="N577">
            <v>2.9188570234813058E-2</v>
          </cell>
        </row>
        <row r="578">
          <cell r="D578" t="str">
            <v>4.3.24</v>
          </cell>
          <cell r="E578">
            <v>3.6232829953749997E-2</v>
          </cell>
          <cell r="F578">
            <v>3.4777869558676448E-2</v>
          </cell>
          <cell r="G578">
            <v>3.2662136875423062E-2</v>
          </cell>
          <cell r="H578">
            <v>3.4649018088347361E-2</v>
          </cell>
          <cell r="I578">
            <v>4.3419667363671796E-2</v>
          </cell>
          <cell r="J578">
            <v>3.5419563689936179E-2</v>
          </cell>
          <cell r="K578">
            <v>3.5626214159028086E-2</v>
          </cell>
          <cell r="L578">
            <v>2.7056719241252466E-2</v>
          </cell>
          <cell r="M578">
            <v>3.1380128627098325E-2</v>
          </cell>
          <cell r="N578">
            <v>2.791764952118116E-2</v>
          </cell>
        </row>
        <row r="579">
          <cell r="D579" t="str">
            <v>4.4.1</v>
          </cell>
          <cell r="E579">
            <v>3.261290679626043E-2</v>
          </cell>
          <cell r="F579">
            <v>3.3235882634776184E-2</v>
          </cell>
          <cell r="G579">
            <v>3.1936221061196507E-2</v>
          </cell>
          <cell r="H579">
            <v>3.4478307888212455E-2</v>
          </cell>
          <cell r="I579">
            <v>4.0016251634573063E-2</v>
          </cell>
          <cell r="J579">
            <v>3.2645768757782585E-2</v>
          </cell>
          <cell r="K579">
            <v>3.6629151000845364E-2</v>
          </cell>
          <cell r="L579">
            <v>2.6557669357032705E-2</v>
          </cell>
          <cell r="M579">
            <v>3.4031058742718209E-2</v>
          </cell>
          <cell r="N579">
            <v>3.0914214678744598E-2</v>
          </cell>
        </row>
        <row r="580">
          <cell r="D580" t="str">
            <v>4.4.2</v>
          </cell>
          <cell r="E580">
            <v>3.1287239925753288E-2</v>
          </cell>
          <cell r="F580">
            <v>3.36549239065096E-2</v>
          </cell>
          <cell r="G580">
            <v>3.1755835766760825E-2</v>
          </cell>
          <cell r="H580">
            <v>3.4418518814310808E-2</v>
          </cell>
          <cell r="I580">
            <v>3.9853208521097007E-2</v>
          </cell>
          <cell r="J580">
            <v>3.0782124564428043E-2</v>
          </cell>
          <cell r="K580">
            <v>3.5243881757041927E-2</v>
          </cell>
          <cell r="L580">
            <v>2.6067024111150985E-2</v>
          </cell>
          <cell r="M580">
            <v>3.5026859334742318E-2</v>
          </cell>
          <cell r="N580">
            <v>2.5679631124604405E-2</v>
          </cell>
        </row>
        <row r="581">
          <cell r="D581" t="str">
            <v>4.4.3</v>
          </cell>
          <cell r="E581">
            <v>3.0853727880157923E-2</v>
          </cell>
          <cell r="F581">
            <v>3.4057478034138458E-2</v>
          </cell>
          <cell r="G581">
            <v>3.2179437664286457E-2</v>
          </cell>
          <cell r="H581">
            <v>3.442735871380246E-2</v>
          </cell>
          <cell r="I581">
            <v>4.1066303661384182E-2</v>
          </cell>
          <cell r="J581">
            <v>2.9614905687119657E-2</v>
          </cell>
          <cell r="K581">
            <v>3.4982099678148824E-2</v>
          </cell>
          <cell r="L581">
            <v>2.5271181828871454E-2</v>
          </cell>
          <cell r="M581">
            <v>3.3918832030095929E-2</v>
          </cell>
          <cell r="N581">
            <v>2.4150244414618324E-2</v>
          </cell>
        </row>
        <row r="582">
          <cell r="D582" t="str">
            <v>4.4.4</v>
          </cell>
          <cell r="E582">
            <v>3.1486677235674131E-2</v>
          </cell>
          <cell r="F582">
            <v>3.4245400391669505E-2</v>
          </cell>
          <cell r="G582">
            <v>3.1936088740185949E-2</v>
          </cell>
          <cell r="H582">
            <v>3.3910377005601185E-2</v>
          </cell>
          <cell r="I582">
            <v>4.2953066778092214E-2</v>
          </cell>
          <cell r="J582">
            <v>3.1063501743292608E-2</v>
          </cell>
          <cell r="K582">
            <v>3.538277688938582E-2</v>
          </cell>
          <cell r="L582">
            <v>2.5536382485422272E-2</v>
          </cell>
          <cell r="M582">
            <v>3.3433973154834574E-2</v>
          </cell>
          <cell r="N582">
            <v>2.4834704399463128E-2</v>
          </cell>
        </row>
        <row r="583">
          <cell r="D583" t="str">
            <v>4.4.5</v>
          </cell>
          <cell r="E583">
            <v>3.4168707947483633E-2</v>
          </cell>
          <cell r="F583">
            <v>3.4598636557419273E-2</v>
          </cell>
          <cell r="G583">
            <v>3.3052952169077464E-2</v>
          </cell>
          <cell r="H583">
            <v>3.372029739337927E-2</v>
          </cell>
          <cell r="I583">
            <v>4.193691480457809E-2</v>
          </cell>
          <cell r="J583">
            <v>3.3824159327040894E-2</v>
          </cell>
          <cell r="K583">
            <v>3.4574471803215011E-2</v>
          </cell>
          <cell r="L583">
            <v>2.8920172345529186E-2</v>
          </cell>
          <cell r="M583">
            <v>3.4764550542237593E-2</v>
          </cell>
          <cell r="N583">
            <v>2.993695241963043E-2</v>
          </cell>
        </row>
        <row r="584">
          <cell r="D584" t="str">
            <v>4.4.6</v>
          </cell>
          <cell r="E584">
            <v>4.1231622126241527E-2</v>
          </cell>
          <cell r="F584">
            <v>3.7032229891859399E-2</v>
          </cell>
          <cell r="G584">
            <v>3.7131953740362995E-2</v>
          </cell>
          <cell r="H584">
            <v>3.7564739199885455E-2</v>
          </cell>
          <cell r="I584">
            <v>4.4135575404126458E-2</v>
          </cell>
          <cell r="J584">
            <v>3.8523435151468118E-2</v>
          </cell>
          <cell r="K584">
            <v>3.8602981968619741E-2</v>
          </cell>
          <cell r="L584">
            <v>3.7571625439712035E-2</v>
          </cell>
          <cell r="M584">
            <v>4.5668165208154102E-2</v>
          </cell>
          <cell r="N584">
            <v>4.5557894319774549E-2</v>
          </cell>
        </row>
        <row r="585">
          <cell r="D585" t="str">
            <v>4.4.7</v>
          </cell>
          <cell r="E585">
            <v>5.0133106432935323E-2</v>
          </cell>
          <cell r="F585">
            <v>3.6544538017190299E-2</v>
          </cell>
          <cell r="G585">
            <v>4.0706351784298545E-2</v>
          </cell>
          <cell r="H585">
            <v>4.2488519670431123E-2</v>
          </cell>
          <cell r="I585">
            <v>4.3097503095397734E-2</v>
          </cell>
          <cell r="J585">
            <v>4.8815483525459433E-2</v>
          </cell>
          <cell r="K585">
            <v>3.7547623122097543E-2</v>
          </cell>
          <cell r="L585">
            <v>4.414936863290389E-2</v>
          </cell>
          <cell r="M585">
            <v>4.7437639274443014E-2</v>
          </cell>
          <cell r="N585">
            <v>5.418684469890199E-2</v>
          </cell>
        </row>
        <row r="586">
          <cell r="D586" t="str">
            <v>4.4.8</v>
          </cell>
          <cell r="E586">
            <v>5.4134214775448185E-2</v>
          </cell>
          <cell r="F586">
            <v>4.1463218616207088E-2</v>
          </cell>
          <cell r="G586">
            <v>4.3791585516396239E-2</v>
          </cell>
          <cell r="H586">
            <v>4.6783491526891013E-2</v>
          </cell>
          <cell r="I586">
            <v>4.2752215334497946E-2</v>
          </cell>
          <cell r="J586">
            <v>5.2379661441844062E-2</v>
          </cell>
          <cell r="K586">
            <v>4.2549068682934094E-2</v>
          </cell>
          <cell r="L586">
            <v>4.8084696868920813E-2</v>
          </cell>
          <cell r="M586">
            <v>5.3401234254158665E-2</v>
          </cell>
          <cell r="N586">
            <v>5.3136282817677093E-2</v>
          </cell>
        </row>
        <row r="587">
          <cell r="D587" t="str">
            <v>4.4.9</v>
          </cell>
          <cell r="E587">
            <v>4.8219137214929021E-2</v>
          </cell>
          <cell r="F587">
            <v>5.0037956299049106E-2</v>
          </cell>
          <cell r="G587">
            <v>4.847741653494992E-2</v>
          </cell>
          <cell r="H587">
            <v>5.0459365594815064E-2</v>
          </cell>
          <cell r="I587">
            <v>4.5101939329439955E-2</v>
          </cell>
          <cell r="J587">
            <v>4.6871069066866063E-2</v>
          </cell>
          <cell r="K587">
            <v>4.918204963730826E-2</v>
          </cell>
          <cell r="L587">
            <v>5.4501733604843422E-2</v>
          </cell>
          <cell r="M587">
            <v>5.4631568937196805E-2</v>
          </cell>
          <cell r="N587">
            <v>5.1502493672954917E-2</v>
          </cell>
        </row>
        <row r="588">
          <cell r="D588" t="str">
            <v>4.4.10</v>
          </cell>
          <cell r="E588">
            <v>4.630965956446275E-2</v>
          </cell>
          <cell r="F588">
            <v>5.0638655052671226E-2</v>
          </cell>
          <cell r="G588">
            <v>4.9856302028952158E-2</v>
          </cell>
          <cell r="H588">
            <v>5.1078158559230508E-2</v>
          </cell>
          <cell r="I588">
            <v>4.6342902182713135E-2</v>
          </cell>
          <cell r="J588">
            <v>4.3946522322629307E-2</v>
          </cell>
          <cell r="K588">
            <v>5.0898942331485342E-2</v>
          </cell>
          <cell r="L588">
            <v>5.4603364949350142E-2</v>
          </cell>
          <cell r="M588">
            <v>5.4340428030708092E-2</v>
          </cell>
          <cell r="N588">
            <v>5.1999940567873958E-2</v>
          </cell>
        </row>
        <row r="589">
          <cell r="D589" t="str">
            <v>4.4.11</v>
          </cell>
          <cell r="E589">
            <v>4.170653650452974E-2</v>
          </cell>
          <cell r="F589">
            <v>5.2215753804543005E-2</v>
          </cell>
          <cell r="G589">
            <v>5.1150375048025915E-2</v>
          </cell>
          <cell r="H589">
            <v>4.913738693093582E-2</v>
          </cell>
          <cell r="I589">
            <v>4.7792787920841774E-2</v>
          </cell>
          <cell r="J589">
            <v>4.3901527846619645E-2</v>
          </cell>
          <cell r="K589">
            <v>5.2370553389199728E-2</v>
          </cell>
          <cell r="L589">
            <v>5.4722560012384257E-2</v>
          </cell>
          <cell r="M589">
            <v>5.2534085515486113E-2</v>
          </cell>
          <cell r="N589">
            <v>5.5188474129690808E-2</v>
          </cell>
        </row>
        <row r="590">
          <cell r="D590" t="str">
            <v>4.4.12</v>
          </cell>
          <cell r="E590">
            <v>3.9725782774994174E-2</v>
          </cell>
          <cell r="F590">
            <v>5.3046208503239205E-2</v>
          </cell>
          <cell r="G590">
            <v>5.1233282100402323E-2</v>
          </cell>
          <cell r="H590">
            <v>5.2401051695470949E-2</v>
          </cell>
          <cell r="I590">
            <v>4.3745937197559918E-2</v>
          </cell>
          <cell r="J590">
            <v>4.2112757224439294E-2</v>
          </cell>
          <cell r="K590">
            <v>5.2934108476074472E-2</v>
          </cell>
          <cell r="L590">
            <v>5.7113628858378569E-2</v>
          </cell>
          <cell r="M590">
            <v>5.2146508589608405E-2</v>
          </cell>
          <cell r="N590">
            <v>4.8075241071561227E-2</v>
          </cell>
        </row>
        <row r="591">
          <cell r="D591" t="str">
            <v>4.4.13</v>
          </cell>
          <cell r="E591">
            <v>3.9272320453944826E-2</v>
          </cell>
          <cell r="F591">
            <v>5.1788462982822553E-2</v>
          </cell>
          <cell r="G591">
            <v>5.0439207837511067E-2</v>
          </cell>
          <cell r="H591">
            <v>5.0768370160296554E-2</v>
          </cell>
          <cell r="I591">
            <v>4.1201054249176271E-2</v>
          </cell>
          <cell r="J591">
            <v>4.0614412914400537E-2</v>
          </cell>
          <cell r="K591">
            <v>5.0958328172022498E-2</v>
          </cell>
          <cell r="L591">
            <v>5.6816560657801274E-2</v>
          </cell>
          <cell r="M591">
            <v>5.3592484927113604E-2</v>
          </cell>
          <cell r="N591">
            <v>5.726859854094131E-2</v>
          </cell>
        </row>
        <row r="592">
          <cell r="D592" t="str">
            <v>4.4.14</v>
          </cell>
          <cell r="E592">
            <v>3.8053094089666832E-2</v>
          </cell>
          <cell r="F592">
            <v>5.1475267024183827E-2</v>
          </cell>
          <cell r="G592">
            <v>5.046454466461308E-2</v>
          </cell>
          <cell r="H592">
            <v>5.2409543224539286E-2</v>
          </cell>
          <cell r="I592">
            <v>4.2147706865304557E-2</v>
          </cell>
          <cell r="J592">
            <v>3.7877756571030333E-2</v>
          </cell>
          <cell r="K592">
            <v>5.1543247196888888E-2</v>
          </cell>
          <cell r="L592">
            <v>5.5932126603128143E-2</v>
          </cell>
          <cell r="M592">
            <v>5.0693482835481203E-2</v>
          </cell>
          <cell r="N592">
            <v>4.5672796430110296E-2</v>
          </cell>
        </row>
        <row r="593">
          <cell r="D593" t="str">
            <v>4.4.15</v>
          </cell>
          <cell r="E593">
            <v>3.4947374914029022E-2</v>
          </cell>
          <cell r="F593">
            <v>5.2422446877261983E-2</v>
          </cell>
          <cell r="G593">
            <v>5.0200839476248031E-2</v>
          </cell>
          <cell r="H593">
            <v>5.0455881890581894E-2</v>
          </cell>
          <cell r="I593">
            <v>4.0443358321099444E-2</v>
          </cell>
          <cell r="J593">
            <v>3.8326357462618005E-2</v>
          </cell>
          <cell r="K593">
            <v>5.2076105159958093E-2</v>
          </cell>
          <cell r="L593">
            <v>5.5581803034713835E-2</v>
          </cell>
          <cell r="M593">
            <v>5.473265757155632E-2</v>
          </cell>
          <cell r="N593">
            <v>3.7463634967881888E-2</v>
          </cell>
        </row>
        <row r="594">
          <cell r="D594" t="str">
            <v>4.4.16</v>
          </cell>
          <cell r="E594">
            <v>3.6383884302510841E-2</v>
          </cell>
          <cell r="F594">
            <v>4.9754530455581043E-2</v>
          </cell>
          <cell r="G594">
            <v>4.7847684967174064E-2</v>
          </cell>
          <cell r="H594">
            <v>4.3664400488032121E-2</v>
          </cell>
          <cell r="I594">
            <v>3.9910048460083711E-2</v>
          </cell>
          <cell r="J594">
            <v>3.9454999778010508E-2</v>
          </cell>
          <cell r="K594">
            <v>5.0710250517868746E-2</v>
          </cell>
          <cell r="L594">
            <v>5.0906082043023451E-2</v>
          </cell>
          <cell r="M594">
            <v>4.7432140729477851E-2</v>
          </cell>
          <cell r="N594">
            <v>3.6310453615701961E-2</v>
          </cell>
        </row>
        <row r="595">
          <cell r="D595" t="str">
            <v>4.4.17</v>
          </cell>
          <cell r="E595">
            <v>4.2197009479887297E-2</v>
          </cell>
          <cell r="F595">
            <v>4.5889257610562562E-2</v>
          </cell>
          <cell r="G595">
            <v>4.5165368712231292E-2</v>
          </cell>
          <cell r="H595">
            <v>4.0051537920425394E-2</v>
          </cell>
          <cell r="I595">
            <v>3.7909435540323097E-2</v>
          </cell>
          <cell r="J595">
            <v>4.0316909313429523E-2</v>
          </cell>
          <cell r="K595">
            <v>4.6291853406682723E-2</v>
          </cell>
          <cell r="L595">
            <v>4.6318931926976475E-2</v>
          </cell>
          <cell r="M595">
            <v>3.5365513309263324E-2</v>
          </cell>
          <cell r="N595">
            <v>3.4960948140517353E-2</v>
          </cell>
        </row>
        <row r="596">
          <cell r="D596" t="str">
            <v>4.4.18</v>
          </cell>
          <cell r="E596">
            <v>4.4856902688184576E-2</v>
          </cell>
          <cell r="F596">
            <v>3.7723769342295418E-2</v>
          </cell>
          <cell r="G596">
            <v>4.3347447398031709E-2</v>
          </cell>
          <cell r="H596">
            <v>3.9281029636655737E-2</v>
          </cell>
          <cell r="I596">
            <v>4.1867415447192267E-2</v>
          </cell>
          <cell r="J596">
            <v>4.6660822722580902E-2</v>
          </cell>
          <cell r="K596">
            <v>3.8355337500305446E-2</v>
          </cell>
          <cell r="L596">
            <v>4.3841308741731241E-2</v>
          </cell>
          <cell r="M596">
            <v>3.4946214008586607E-2</v>
          </cell>
          <cell r="N596">
            <v>3.8659211236633961E-2</v>
          </cell>
        </row>
        <row r="597">
          <cell r="D597" t="str">
            <v>4.4.19</v>
          </cell>
          <cell r="E597">
            <v>4.9186419018074037E-2</v>
          </cell>
          <cell r="F597">
            <v>3.3319657412688136E-2</v>
          </cell>
          <cell r="G597">
            <v>4.2837884479205939E-2</v>
          </cell>
          <cell r="H597">
            <v>3.9250024668980595E-2</v>
          </cell>
          <cell r="I597">
            <v>3.9377928074622266E-2</v>
          </cell>
          <cell r="J597">
            <v>4.7325937158322222E-2</v>
          </cell>
          <cell r="K597">
            <v>3.1718713846826702E-2</v>
          </cell>
          <cell r="L597">
            <v>4.1558725374303114E-2</v>
          </cell>
          <cell r="M597">
            <v>3.4562443767684775E-2</v>
          </cell>
          <cell r="N597">
            <v>4.2481291261991669E-2</v>
          </cell>
        </row>
        <row r="598">
          <cell r="D598" t="str">
            <v>4.4.20</v>
          </cell>
          <cell r="E598">
            <v>5.0633464990225363E-2</v>
          </cell>
          <cell r="F598">
            <v>3.5215607249494102E-2</v>
          </cell>
          <cell r="G598">
            <v>4.0930974638984617E-2</v>
          </cell>
          <cell r="H598">
            <v>3.8435447526661441E-2</v>
          </cell>
          <cell r="I598">
            <v>3.8153617879109016E-2</v>
          </cell>
          <cell r="J598">
            <v>5.0635225920937707E-2</v>
          </cell>
          <cell r="K598">
            <v>3.2671368268865533E-2</v>
          </cell>
          <cell r="L598">
            <v>3.9759954015447428E-2</v>
          </cell>
          <cell r="M598">
            <v>3.2714791671057862E-2</v>
          </cell>
          <cell r="N598">
            <v>4.7115412236084217E-2</v>
          </cell>
        </row>
        <row r="599">
          <cell r="D599" t="str">
            <v>4.4.21</v>
          </cell>
          <cell r="E599">
            <v>5.3914809967805177E-2</v>
          </cell>
          <cell r="F599">
            <v>4.0238124575521804E-2</v>
          </cell>
          <cell r="G599">
            <v>4.0378936675769118E-2</v>
          </cell>
          <cell r="H599">
            <v>3.8206960075268907E-2</v>
          </cell>
          <cell r="I599">
            <v>4.0281844533336039E-2</v>
          </cell>
          <cell r="J599">
            <v>5.3732239976985945E-2</v>
          </cell>
          <cell r="K599">
            <v>3.6891543477966797E-2</v>
          </cell>
          <cell r="L599">
            <v>3.7338940126443315E-2</v>
          </cell>
          <cell r="M599">
            <v>3.2089508416686209E-2</v>
          </cell>
          <cell r="N599">
            <v>4.877475719500176E-2</v>
          </cell>
        </row>
        <row r="600">
          <cell r="D600" t="str">
            <v>4.4.22</v>
          </cell>
          <cell r="E600">
            <v>5.0296221979274962E-2</v>
          </cell>
          <cell r="F600">
            <v>3.9041808312834804E-2</v>
          </cell>
          <cell r="G600">
            <v>3.7828412147343997E-2</v>
          </cell>
          <cell r="H600">
            <v>3.7578848202029759E-2</v>
          </cell>
          <cell r="I600">
            <v>4.124311070627406E-2</v>
          </cell>
          <cell r="J600">
            <v>5.0205633861015238E-2</v>
          </cell>
          <cell r="K600">
            <v>3.6112320913836246E-2</v>
          </cell>
          <cell r="L600">
            <v>3.258133521916752E-2</v>
          </cell>
          <cell r="M600">
            <v>3.0958641002184536E-2</v>
          </cell>
          <cell r="N600">
            <v>4.8335949997771299E-2</v>
          </cell>
        </row>
        <row r="601">
          <cell r="D601" t="str">
            <v>4.4.23</v>
          </cell>
          <cell r="E601">
            <v>4.3210336739225169E-2</v>
          </cell>
          <cell r="F601">
            <v>3.6556625401301751E-2</v>
          </cell>
          <cell r="G601">
            <v>3.4742807916416735E-2</v>
          </cell>
          <cell r="H601">
            <v>3.5165642733415367E-2</v>
          </cell>
          <cell r="I601">
            <v>3.8235181917116841E-2</v>
          </cell>
          <cell r="J601">
            <v>4.3396157930171216E-2</v>
          </cell>
          <cell r="K601">
            <v>3.5890155648988488E-2</v>
          </cell>
          <cell r="L601">
            <v>2.9209414713163583E-2</v>
          </cell>
          <cell r="M601">
            <v>3.0664962305711904E-2</v>
          </cell>
          <cell r="N601">
            <v>3.9301870626166968E-2</v>
          </cell>
        </row>
        <row r="602">
          <cell r="D602" t="str">
            <v>4.4.24</v>
          </cell>
          <cell r="E602">
            <v>3.5178842198301849E-2</v>
          </cell>
          <cell r="F602">
            <v>3.580356104617971E-2</v>
          </cell>
          <cell r="G602">
            <v>3.2608088931575054E-2</v>
          </cell>
          <cell r="H602">
            <v>3.386474048014676E-2</v>
          </cell>
          <cell r="I602">
            <v>4.0434692142061107E-2</v>
          </cell>
          <cell r="J602">
            <v>3.6972629731508264E-2</v>
          </cell>
          <cell r="K602">
            <v>3.5883067153433659E-2</v>
          </cell>
          <cell r="L602">
            <v>2.7055409049600968E-2</v>
          </cell>
          <cell r="M602">
            <v>3.091225584081176E-2</v>
          </cell>
          <cell r="N602">
            <v>2.8492157435701871E-2</v>
          </cell>
        </row>
        <row r="603">
          <cell r="D603" t="str">
            <v>4.5.1</v>
          </cell>
          <cell r="E603">
            <v>3.2684984031601118E-2</v>
          </cell>
          <cell r="F603">
            <v>3.4807197414289968E-2</v>
          </cell>
          <cell r="G603">
            <v>3.2789970036971768E-2</v>
          </cell>
          <cell r="H603">
            <v>3.5444406843425355E-2</v>
          </cell>
          <cell r="I603">
            <v>3.8948138902291034E-2</v>
          </cell>
          <cell r="J603">
            <v>3.3513432621666256E-2</v>
          </cell>
          <cell r="K603">
            <v>3.6300325271620082E-2</v>
          </cell>
          <cell r="L603">
            <v>2.7035922363196515E-2</v>
          </cell>
          <cell r="M603">
            <v>3.1357237645068682E-2</v>
          </cell>
          <cell r="N603">
            <v>2.2933620265873155E-2</v>
          </cell>
        </row>
        <row r="604">
          <cell r="D604" t="str">
            <v>4.5.2</v>
          </cell>
          <cell r="E604">
            <v>3.1486877274281913E-2</v>
          </cell>
          <cell r="F604">
            <v>3.442743079632965E-2</v>
          </cell>
          <cell r="G604">
            <v>3.1709347264703806E-2</v>
          </cell>
          <cell r="H604">
            <v>3.5042903485636899E-2</v>
          </cell>
          <cell r="I604">
            <v>3.9007476090080172E-2</v>
          </cell>
          <cell r="J604">
            <v>3.1407825416711735E-2</v>
          </cell>
          <cell r="K604">
            <v>3.434293492332418E-2</v>
          </cell>
          <cell r="L604">
            <v>2.6483254050187539E-2</v>
          </cell>
          <cell r="M604">
            <v>3.1870908019207819E-2</v>
          </cell>
          <cell r="N604">
            <v>2.1753331016321067E-2</v>
          </cell>
        </row>
        <row r="605">
          <cell r="D605" t="str">
            <v>4.5.3</v>
          </cell>
          <cell r="E605">
            <v>3.0678069232326431E-2</v>
          </cell>
          <cell r="F605">
            <v>3.4706088692101796E-2</v>
          </cell>
          <cell r="G605">
            <v>3.1911586293977792E-2</v>
          </cell>
          <cell r="H605">
            <v>3.5163932155298512E-2</v>
          </cell>
          <cell r="I605">
            <v>3.946028476312001E-2</v>
          </cell>
          <cell r="J605">
            <v>3.0163851055333823E-2</v>
          </cell>
          <cell r="K605">
            <v>3.4600796165772163E-2</v>
          </cell>
          <cell r="L605">
            <v>2.5222833914554744E-2</v>
          </cell>
          <cell r="M605">
            <v>3.1288720169404191E-2</v>
          </cell>
          <cell r="N605">
            <v>1.9755774815214715E-2</v>
          </cell>
        </row>
        <row r="606">
          <cell r="D606" t="str">
            <v>4.5.4</v>
          </cell>
          <cell r="E606">
            <v>3.1451089647676081E-2</v>
          </cell>
          <cell r="F606">
            <v>3.5531636656301886E-2</v>
          </cell>
          <cell r="G606">
            <v>3.2566827421706593E-2</v>
          </cell>
          <cell r="H606">
            <v>3.5653430871149555E-2</v>
          </cell>
          <cell r="I606">
            <v>3.7310036938058698E-2</v>
          </cell>
          <cell r="J606">
            <v>2.9671450662140199E-2</v>
          </cell>
          <cell r="K606">
            <v>3.459537609129363E-2</v>
          </cell>
          <cell r="L606">
            <v>2.6611343944739706E-2</v>
          </cell>
          <cell r="M606">
            <v>3.199462715115798E-2</v>
          </cell>
          <cell r="N606">
            <v>1.8942508844167406E-2</v>
          </cell>
        </row>
        <row r="607">
          <cell r="D607" t="str">
            <v>4.5.5</v>
          </cell>
          <cell r="E607">
            <v>3.4294377538134045E-2</v>
          </cell>
          <cell r="F607">
            <v>3.5304706386760851E-2</v>
          </cell>
          <cell r="G607">
            <v>3.3565588366144872E-2</v>
          </cell>
          <cell r="H607">
            <v>3.46120122581067E-2</v>
          </cell>
          <cell r="I607">
            <v>4.0013307353314841E-2</v>
          </cell>
          <cell r="J607">
            <v>3.3093467552694884E-2</v>
          </cell>
          <cell r="K607">
            <v>3.5139829767451947E-2</v>
          </cell>
          <cell r="L607">
            <v>3.0357577540554365E-2</v>
          </cell>
          <cell r="M607">
            <v>3.4307702965534106E-2</v>
          </cell>
          <cell r="N607">
            <v>1.9010525512785668E-2</v>
          </cell>
        </row>
        <row r="608">
          <cell r="D608" t="str">
            <v>4.5.6</v>
          </cell>
          <cell r="E608">
            <v>4.0661929511970354E-2</v>
          </cell>
          <cell r="F608">
            <v>3.8402170902879049E-2</v>
          </cell>
          <cell r="G608">
            <v>3.7318458402846762E-2</v>
          </cell>
          <cell r="H608">
            <v>3.7789267213467988E-2</v>
          </cell>
          <cell r="I608">
            <v>4.0083720816157964E-2</v>
          </cell>
          <cell r="J608">
            <v>3.9470293869484689E-2</v>
          </cell>
          <cell r="K608">
            <v>3.8015706896186198E-2</v>
          </cell>
          <cell r="L608">
            <v>3.8185920574220628E-2</v>
          </cell>
          <cell r="M608">
            <v>4.4309821697807415E-2</v>
          </cell>
          <cell r="N608">
            <v>3.5372668662000097E-2</v>
          </cell>
        </row>
        <row r="609">
          <cell r="D609" t="str">
            <v>4.5.7</v>
          </cell>
          <cell r="E609">
            <v>4.9692495661128974E-2</v>
          </cell>
          <cell r="F609">
            <v>4.003272726565258E-2</v>
          </cell>
          <cell r="G609">
            <v>4.1083875921990913E-2</v>
          </cell>
          <cell r="H609">
            <v>4.3942324398785315E-2</v>
          </cell>
          <cell r="I609">
            <v>4.1952974091933347E-2</v>
          </cell>
          <cell r="J609">
            <v>4.9145343456850218E-2</v>
          </cell>
          <cell r="K609">
            <v>3.6500268461565101E-2</v>
          </cell>
          <cell r="L609">
            <v>4.415080870729407E-2</v>
          </cell>
          <cell r="M609">
            <v>4.6240784062413769E-2</v>
          </cell>
          <cell r="N609">
            <v>4.1231704516386809E-2</v>
          </cell>
        </row>
        <row r="610">
          <cell r="D610" t="str">
            <v>4.5.8</v>
          </cell>
          <cell r="E610">
            <v>5.436011190249352E-2</v>
          </cell>
          <cell r="F610">
            <v>4.2519663218252311E-2</v>
          </cell>
          <cell r="G610">
            <v>4.4493799208095944E-2</v>
          </cell>
          <cell r="H610">
            <v>4.5615021374066866E-2</v>
          </cell>
          <cell r="I610">
            <v>4.6404318059457703E-2</v>
          </cell>
          <cell r="J610">
            <v>5.1175959860955238E-2</v>
          </cell>
          <cell r="K610">
            <v>4.2920610490328713E-2</v>
          </cell>
          <cell r="L610">
            <v>4.8304113804873455E-2</v>
          </cell>
          <cell r="M610">
            <v>5.1498172951592938E-2</v>
          </cell>
          <cell r="N610">
            <v>4.5219881885720785E-2</v>
          </cell>
        </row>
        <row r="611">
          <cell r="D611" t="str">
            <v>4.5.9</v>
          </cell>
          <cell r="E611">
            <v>4.9084421769455801E-2</v>
          </cell>
          <cell r="F611">
            <v>4.83922562184129E-2</v>
          </cell>
          <cell r="G611">
            <v>4.7362021755921885E-2</v>
          </cell>
          <cell r="H611">
            <v>4.8080573911445823E-2</v>
          </cell>
          <cell r="I611">
            <v>4.5674338789233909E-2</v>
          </cell>
          <cell r="J611">
            <v>4.649285671538287E-2</v>
          </cell>
          <cell r="K611">
            <v>4.9699612757262882E-2</v>
          </cell>
          <cell r="L611">
            <v>5.2647646022447335E-2</v>
          </cell>
          <cell r="M611">
            <v>5.3413881118050129E-2</v>
          </cell>
          <cell r="N611">
            <v>6.3207490048894657E-2</v>
          </cell>
        </row>
        <row r="612">
          <cell r="D612" t="str">
            <v>4.5.10</v>
          </cell>
          <cell r="E612">
            <v>4.4810264603052055E-2</v>
          </cell>
          <cell r="F612">
            <v>5.0667187616189449E-2</v>
          </cell>
          <cell r="G612">
            <v>4.9358517456643304E-2</v>
          </cell>
          <cell r="H612">
            <v>4.9648001742633376E-2</v>
          </cell>
          <cell r="I612">
            <v>5.4336381462693317E-2</v>
          </cell>
          <cell r="J612">
            <v>4.6601867769975228E-2</v>
          </cell>
          <cell r="K612">
            <v>5.2545175841126009E-2</v>
          </cell>
          <cell r="L612">
            <v>5.5187680311346431E-2</v>
          </cell>
          <cell r="M612">
            <v>5.2924988281236172E-2</v>
          </cell>
          <cell r="N612">
            <v>6.7316497029538694E-2</v>
          </cell>
        </row>
        <row r="613">
          <cell r="D613" t="str">
            <v>4.5.11</v>
          </cell>
          <cell r="E613">
            <v>4.2601292872494978E-2</v>
          </cell>
          <cell r="F613">
            <v>5.1900734818925605E-2</v>
          </cell>
          <cell r="G613">
            <v>4.9831743458025525E-2</v>
          </cell>
          <cell r="H613">
            <v>4.7239766767994996E-2</v>
          </cell>
          <cell r="I613">
            <v>5.1740972868796108E-2</v>
          </cell>
          <cell r="J613">
            <v>4.469602496213692E-2</v>
          </cell>
          <cell r="K613">
            <v>5.3762318318384003E-2</v>
          </cell>
          <cell r="L613">
            <v>5.440923895927726E-2</v>
          </cell>
          <cell r="M613">
            <v>5.21418832580203E-2</v>
          </cell>
          <cell r="N613">
            <v>5.8371371544119741E-2</v>
          </cell>
        </row>
        <row r="614">
          <cell r="D614" t="str">
            <v>4.5.12</v>
          </cell>
          <cell r="E614">
            <v>4.0602199549262794E-2</v>
          </cell>
          <cell r="F614">
            <v>5.1716814370103871E-2</v>
          </cell>
          <cell r="G614">
            <v>5.0016750522564664E-2</v>
          </cell>
          <cell r="H614">
            <v>4.9207800617436896E-2</v>
          </cell>
          <cell r="I614">
            <v>4.7820498941358633E-2</v>
          </cell>
          <cell r="J614">
            <v>4.4276316194656183E-2</v>
          </cell>
          <cell r="K614">
            <v>5.4296651324498332E-2</v>
          </cell>
          <cell r="L614">
            <v>5.5821718800529885E-2</v>
          </cell>
          <cell r="M614">
            <v>5.1319673550046324E-2</v>
          </cell>
          <cell r="N614">
            <v>5.9484977785222562E-2</v>
          </cell>
        </row>
        <row r="615">
          <cell r="D615" t="str">
            <v>4.5.13</v>
          </cell>
          <cell r="E615">
            <v>4.1123447802903848E-2</v>
          </cell>
          <cell r="F615">
            <v>5.0409752453085772E-2</v>
          </cell>
          <cell r="G615">
            <v>4.9451654027060518E-2</v>
          </cell>
          <cell r="H615">
            <v>4.7221819977313013E-2</v>
          </cell>
          <cell r="I615">
            <v>4.3811942255158609E-2</v>
          </cell>
          <cell r="J615">
            <v>3.9013760608422342E-2</v>
          </cell>
          <cell r="K615">
            <v>5.1436338922917046E-2</v>
          </cell>
          <cell r="L615">
            <v>5.5073074246626039E-2</v>
          </cell>
          <cell r="M615">
            <v>5.2078253867950564E-2</v>
          </cell>
          <cell r="N615">
            <v>6.3682006337019662E-2</v>
          </cell>
        </row>
        <row r="616">
          <cell r="D616" t="str">
            <v>4.5.14</v>
          </cell>
          <cell r="E616">
            <v>3.7455734520618317E-2</v>
          </cell>
          <cell r="F616">
            <v>5.1183647048341892E-2</v>
          </cell>
          <cell r="G616">
            <v>5.0905689343725698E-2</v>
          </cell>
          <cell r="H616">
            <v>5.1839360968624182E-2</v>
          </cell>
          <cell r="I616">
            <v>4.1269541549019705E-2</v>
          </cell>
          <cell r="J616">
            <v>3.7143392942200218E-2</v>
          </cell>
          <cell r="K616">
            <v>5.2719745408069729E-2</v>
          </cell>
          <cell r="L616">
            <v>5.6710081267782118E-2</v>
          </cell>
          <cell r="M616">
            <v>5.3906482157729078E-2</v>
          </cell>
          <cell r="N616">
            <v>5.6165764356651667E-2</v>
          </cell>
        </row>
        <row r="617">
          <cell r="D617" t="str">
            <v>4.5.15</v>
          </cell>
          <cell r="E617">
            <v>3.6082764649157384E-2</v>
          </cell>
          <cell r="F617">
            <v>5.0917137644748048E-2</v>
          </cell>
          <cell r="G617">
            <v>5.040345686806242E-2</v>
          </cell>
          <cell r="H617">
            <v>4.9303872031306387E-2</v>
          </cell>
          <cell r="I617">
            <v>3.9480327546551001E-2</v>
          </cell>
          <cell r="J617">
            <v>3.6427128273491115E-2</v>
          </cell>
          <cell r="K617">
            <v>5.2190232910673047E-2</v>
          </cell>
          <cell r="L617">
            <v>5.6331314128734544E-2</v>
          </cell>
          <cell r="M617">
            <v>5.5814352531767072E-2</v>
          </cell>
          <cell r="N617">
            <v>4.6077958838446002E-2</v>
          </cell>
        </row>
        <row r="618">
          <cell r="D618" t="str">
            <v>4.5.16</v>
          </cell>
          <cell r="E618">
            <v>3.7350808118062316E-2</v>
          </cell>
          <cell r="F618">
            <v>4.8157454676433606E-2</v>
          </cell>
          <cell r="G618">
            <v>4.8376148868449313E-2</v>
          </cell>
          <cell r="H618">
            <v>4.4320440844966308E-2</v>
          </cell>
          <cell r="I618">
            <v>3.9136435578208589E-2</v>
          </cell>
          <cell r="J618">
            <v>3.7623754703612913E-2</v>
          </cell>
          <cell r="K618">
            <v>4.9627688848585275E-2</v>
          </cell>
          <cell r="L618">
            <v>5.1340129815149918E-2</v>
          </cell>
          <cell r="M618">
            <v>4.8168796720195695E-2</v>
          </cell>
          <cell r="N618">
            <v>4.4296722316749082E-2</v>
          </cell>
        </row>
        <row r="619">
          <cell r="D619" t="str">
            <v>4.5.17</v>
          </cell>
          <cell r="E619">
            <v>4.11293149766946E-2</v>
          </cell>
          <cell r="F619">
            <v>4.4995802161299919E-2</v>
          </cell>
          <cell r="G619">
            <v>4.5908179682480732E-2</v>
          </cell>
          <cell r="H619">
            <v>4.1228993982553253E-2</v>
          </cell>
          <cell r="I619">
            <v>3.5716108213624947E-2</v>
          </cell>
          <cell r="J619">
            <v>4.0965933679833345E-2</v>
          </cell>
          <cell r="K619">
            <v>4.5732693822103182E-2</v>
          </cell>
          <cell r="L619">
            <v>4.6342158164700983E-2</v>
          </cell>
          <cell r="M619">
            <v>3.6206218555071785E-2</v>
          </cell>
          <cell r="N619">
            <v>4.0547803581731094E-2</v>
          </cell>
        </row>
        <row r="620">
          <cell r="D620" t="str">
            <v>4.5.18</v>
          </cell>
          <cell r="E620">
            <v>4.5444619166272293E-2</v>
          </cell>
          <cell r="F620">
            <v>3.6277239225152538E-2</v>
          </cell>
          <cell r="G620">
            <v>4.2749765784214827E-2</v>
          </cell>
          <cell r="H620">
            <v>4.0063686430083845E-2</v>
          </cell>
          <cell r="I620">
            <v>3.8632465063252783E-2</v>
          </cell>
          <cell r="J620">
            <v>4.8535383600523486E-2</v>
          </cell>
          <cell r="K620">
            <v>3.6052872490781318E-2</v>
          </cell>
          <cell r="L620">
            <v>4.2244994595372121E-2</v>
          </cell>
          <cell r="M620">
            <v>3.5361169688542984E-2</v>
          </cell>
          <cell r="N620">
            <v>3.6942920144963524E-2</v>
          </cell>
        </row>
        <row r="621">
          <cell r="D621" t="str">
            <v>4.5.19</v>
          </cell>
          <cell r="E621">
            <v>4.7893522035069372E-2</v>
          </cell>
          <cell r="F621">
            <v>3.3430912854187388E-2</v>
          </cell>
          <cell r="G621">
            <v>4.2679591839658505E-2</v>
          </cell>
          <cell r="H621">
            <v>3.9577384486323031E-2</v>
          </cell>
          <cell r="I621">
            <v>3.9498919865391606E-2</v>
          </cell>
          <cell r="J621">
            <v>4.9325380177466301E-2</v>
          </cell>
          <cell r="K621">
            <v>3.1144827172051678E-2</v>
          </cell>
          <cell r="L621">
            <v>4.0816785782265677E-2</v>
          </cell>
          <cell r="M621">
            <v>3.5424967633288396E-2</v>
          </cell>
          <cell r="N621">
            <v>3.9068774454326272E-2</v>
          </cell>
        </row>
        <row r="622">
          <cell r="D622" t="str">
            <v>4.5.20</v>
          </cell>
          <cell r="E622">
            <v>4.9845827314217515E-2</v>
          </cell>
          <cell r="F622">
            <v>3.6697030520888581E-2</v>
          </cell>
          <cell r="G622">
            <v>4.1576539526285566E-2</v>
          </cell>
          <cell r="H622">
            <v>3.9384344319049962E-2</v>
          </cell>
          <cell r="I622">
            <v>4.1047620466688292E-2</v>
          </cell>
          <cell r="J622">
            <v>5.2951277365545717E-2</v>
          </cell>
          <cell r="K622">
            <v>3.3147160969784671E-2</v>
          </cell>
          <cell r="L622">
            <v>4.0111201235466611E-2</v>
          </cell>
          <cell r="M622">
            <v>3.488955370598637E-2</v>
          </cell>
          <cell r="N622">
            <v>3.2970213233589771E-2</v>
          </cell>
        </row>
        <row r="623">
          <cell r="D623" t="str">
            <v>4.5.21</v>
          </cell>
          <cell r="E623">
            <v>5.3121425637719745E-2</v>
          </cell>
          <cell r="F623">
            <v>3.9704391244774755E-2</v>
          </cell>
          <cell r="G623">
            <v>4.0369622311782684E-2</v>
          </cell>
          <cell r="H623">
            <v>3.9083511240243264E-2</v>
          </cell>
          <cell r="I623">
            <v>3.8165019883891628E-2</v>
          </cell>
          <cell r="J623">
            <v>5.3076284648465651E-2</v>
          </cell>
          <cell r="K623">
            <v>3.7050262125354137E-2</v>
          </cell>
          <cell r="L623">
            <v>3.7513143651882339E-2</v>
          </cell>
          <cell r="M623">
            <v>3.4105015968027196E-2</v>
          </cell>
          <cell r="N623">
            <v>3.3901641495609189E-2</v>
          </cell>
        </row>
        <row r="624">
          <cell r="D624" t="str">
            <v>4.5.22</v>
          </cell>
          <cell r="E624">
            <v>4.8600228451959368E-2</v>
          </cell>
          <cell r="F624">
            <v>3.8368458094511379E-2</v>
          </cell>
          <cell r="G624">
            <v>3.8495496216780785E-2</v>
          </cell>
          <cell r="H624">
            <v>3.8962538654302527E-2</v>
          </cell>
          <cell r="I624">
            <v>3.9103866055133218E-2</v>
          </cell>
          <cell r="J624">
            <v>4.8950554323964071E-2</v>
          </cell>
          <cell r="K624">
            <v>3.6863053712170642E-2</v>
          </cell>
          <cell r="L624">
            <v>3.3276911054182554E-2</v>
          </cell>
          <cell r="M624">
            <v>3.423800560713984E-2</v>
          </cell>
          <cell r="N624">
            <v>4.3660566416143042E-2</v>
          </cell>
        </row>
        <row r="625">
          <cell r="D625" t="str">
            <v>4.5.23</v>
          </cell>
          <cell r="E625">
            <v>4.3593007390479846E-2</v>
          </cell>
          <cell r="F625">
            <v>3.6463981450886099E-2</v>
          </cell>
          <cell r="G625">
            <v>3.504059390439572E-2</v>
          </cell>
          <cell r="H625">
            <v>3.6758841009717852E-2</v>
          </cell>
          <cell r="I625">
            <v>4.1020325360305289E-2</v>
          </cell>
          <cell r="J625">
            <v>4.0585469193537026E-2</v>
          </cell>
          <cell r="K625">
            <v>3.6050929897716001E-2</v>
          </cell>
          <cell r="L625">
            <v>2.9375464171757567E-2</v>
          </cell>
          <cell r="M625">
            <v>3.3994949764807228E-2</v>
          </cell>
          <cell r="N625">
            <v>4.7448161296061622E-2</v>
          </cell>
        </row>
        <row r="626">
          <cell r="D626" t="str">
            <v>4.5.24</v>
          </cell>
          <cell r="E626">
            <v>3.5951186342967192E-2</v>
          </cell>
          <cell r="F626">
            <v>3.4985578269490059E-2</v>
          </cell>
          <cell r="G626">
            <v>3.2034775517509523E-2</v>
          </cell>
          <cell r="H626">
            <v>3.4815764416068075E-2</v>
          </cell>
          <cell r="I626">
            <v>4.0364979086278507E-2</v>
          </cell>
          <cell r="J626">
            <v>3.5692990344949459E-2</v>
          </cell>
          <cell r="K626">
            <v>3.5264587410980076E-2</v>
          </cell>
          <cell r="L626">
            <v>2.6446682892857447E-2</v>
          </cell>
          <cell r="M626">
            <v>3.3143832929953897E-2</v>
          </cell>
          <cell r="N626">
            <v>4.2637115602463638E-2</v>
          </cell>
        </row>
        <row r="627">
          <cell r="D627" t="str">
            <v>4.6.1</v>
          </cell>
          <cell r="E627">
            <v>3.2871283563177825E-2</v>
          </cell>
          <cell r="F627">
            <v>3.5838407635079929E-2</v>
          </cell>
          <cell r="G627">
            <v>3.2984732240618812E-2</v>
          </cell>
          <cell r="H627">
            <v>3.5981026788086977E-2</v>
          </cell>
          <cell r="I627">
            <v>4.4634795758900378E-2</v>
          </cell>
          <cell r="J627">
            <v>3.3183107554507388E-2</v>
          </cell>
          <cell r="K627">
            <v>3.6512049788211855E-2</v>
          </cell>
          <cell r="L627">
            <v>2.7879319216957691E-2</v>
          </cell>
          <cell r="M627">
            <v>3.3878640027185193E-2</v>
          </cell>
          <cell r="N627">
            <v>3.539297872661093E-2</v>
          </cell>
        </row>
        <row r="628">
          <cell r="D628" t="str">
            <v>4.6.2</v>
          </cell>
          <cell r="E628">
            <v>3.2253079212295178E-2</v>
          </cell>
          <cell r="F628">
            <v>3.5691480772768881E-2</v>
          </cell>
          <cell r="G628">
            <v>3.1949550735137479E-2</v>
          </cell>
          <cell r="H628">
            <v>3.5707126078272165E-2</v>
          </cell>
          <cell r="I628">
            <v>4.2083430363871528E-2</v>
          </cell>
          <cell r="J628">
            <v>3.102447860822374E-2</v>
          </cell>
          <cell r="K628">
            <v>3.5421127303427564E-2</v>
          </cell>
          <cell r="L628">
            <v>2.7735616018626705E-2</v>
          </cell>
          <cell r="M628">
            <v>3.4910169626025299E-2</v>
          </cell>
          <cell r="N628">
            <v>2.7802364572740254E-2</v>
          </cell>
        </row>
        <row r="629">
          <cell r="D629" t="str">
            <v>4.6.3</v>
          </cell>
          <cell r="E629">
            <v>3.0373715756041583E-2</v>
          </cell>
          <cell r="F629">
            <v>3.5720955322271833E-2</v>
          </cell>
          <cell r="G629">
            <v>3.2816171688258386E-2</v>
          </cell>
          <cell r="H629">
            <v>3.5645646372062419E-2</v>
          </cell>
          <cell r="I629">
            <v>3.9868889531082967E-2</v>
          </cell>
          <cell r="J629">
            <v>3.0996521954884539E-2</v>
          </cell>
          <cell r="K629">
            <v>3.613888558993008E-2</v>
          </cell>
          <cell r="L629">
            <v>2.6825082704914967E-2</v>
          </cell>
          <cell r="M629">
            <v>3.4178059113592736E-2</v>
          </cell>
          <cell r="N629">
            <v>2.7038577383775984E-2</v>
          </cell>
        </row>
        <row r="630">
          <cell r="D630" t="str">
            <v>4.6.4</v>
          </cell>
          <cell r="E630">
            <v>3.1683570958177837E-2</v>
          </cell>
          <cell r="F630">
            <v>3.5838453761135487E-2</v>
          </cell>
          <cell r="G630">
            <v>3.2467026063347802E-2</v>
          </cell>
          <cell r="H630">
            <v>3.5253153032699096E-2</v>
          </cell>
          <cell r="I630">
            <v>3.5861364637489228E-2</v>
          </cell>
          <cell r="J630">
            <v>3.0442283217274033E-2</v>
          </cell>
          <cell r="K630">
            <v>3.5776137838436549E-2</v>
          </cell>
          <cell r="L630">
            <v>2.7065550323537815E-2</v>
          </cell>
          <cell r="M630">
            <v>3.4271189182241091E-2</v>
          </cell>
          <cell r="N630">
            <v>1.8878315928436973E-2</v>
          </cell>
        </row>
        <row r="631">
          <cell r="D631" t="str">
            <v>4.6.5</v>
          </cell>
          <cell r="E631">
            <v>3.3499277816833893E-2</v>
          </cell>
          <cell r="F631">
            <v>3.7159842250120013E-2</v>
          </cell>
          <cell r="G631">
            <v>3.5127724439875989E-2</v>
          </cell>
          <cell r="H631">
            <v>3.6260730722506636E-2</v>
          </cell>
          <cell r="I631">
            <v>3.6126503505725029E-2</v>
          </cell>
          <cell r="J631">
            <v>3.1660764378867008E-2</v>
          </cell>
          <cell r="K631">
            <v>3.700017049419755E-2</v>
          </cell>
          <cell r="L631">
            <v>3.1699648250574586E-2</v>
          </cell>
          <cell r="M631">
            <v>3.6363657875283957E-2</v>
          </cell>
          <cell r="N631">
            <v>1.9907768226606209E-2</v>
          </cell>
        </row>
        <row r="632">
          <cell r="D632" t="str">
            <v>4.6.6</v>
          </cell>
          <cell r="E632">
            <v>4.163964421572687E-2</v>
          </cell>
          <cell r="F632">
            <v>3.7344546351934856E-2</v>
          </cell>
          <cell r="G632">
            <v>3.6967292707592248E-2</v>
          </cell>
          <cell r="H632">
            <v>3.8075071547726318E-2</v>
          </cell>
          <cell r="I632">
            <v>3.7421896261962809E-2</v>
          </cell>
          <cell r="J632">
            <v>3.8079328589336922E-2</v>
          </cell>
          <cell r="K632">
            <v>3.8266545004571342E-2</v>
          </cell>
          <cell r="L632">
            <v>3.7768980679429756E-2</v>
          </cell>
          <cell r="M632">
            <v>4.3030908788055822E-2</v>
          </cell>
          <cell r="N632">
            <v>3.2249956126939899E-2</v>
          </cell>
        </row>
        <row r="633">
          <cell r="D633" t="str">
            <v>4.6.7</v>
          </cell>
          <cell r="E633">
            <v>5.1178326168928062E-2</v>
          </cell>
          <cell r="F633">
            <v>3.7418132785905209E-2</v>
          </cell>
          <cell r="G633">
            <v>4.0825683538636907E-2</v>
          </cell>
          <cell r="H633">
            <v>4.4358354980031441E-2</v>
          </cell>
          <cell r="I633">
            <v>4.9189011747475572E-2</v>
          </cell>
          <cell r="J633">
            <v>4.708867799121505E-2</v>
          </cell>
          <cell r="K633">
            <v>3.5272267264590741E-2</v>
          </cell>
          <cell r="L633">
            <v>4.385912031827733E-2</v>
          </cell>
          <cell r="M633">
            <v>4.4957484264441058E-2</v>
          </cell>
          <cell r="N633">
            <v>4.5976667961784075E-2</v>
          </cell>
        </row>
        <row r="634">
          <cell r="D634" t="str">
            <v>4.6.8</v>
          </cell>
          <cell r="E634">
            <v>5.4270299348951466E-2</v>
          </cell>
          <cell r="F634">
            <v>4.088656615840161E-2</v>
          </cell>
          <cell r="G634">
            <v>4.412257476766536E-2</v>
          </cell>
          <cell r="H634">
            <v>4.7397348569881474E-2</v>
          </cell>
          <cell r="I634">
            <v>5.6791623295185126E-2</v>
          </cell>
          <cell r="J634">
            <v>5.1333539640669383E-2</v>
          </cell>
          <cell r="K634">
            <v>4.003063036304598E-2</v>
          </cell>
          <cell r="L634">
            <v>4.6550903320919226E-2</v>
          </cell>
          <cell r="M634">
            <v>5.0375507704653953E-2</v>
          </cell>
          <cell r="N634">
            <v>4.6609921621129362E-2</v>
          </cell>
        </row>
        <row r="635">
          <cell r="D635" t="str">
            <v>4.6.9</v>
          </cell>
          <cell r="E635">
            <v>4.9829956013237704E-2</v>
          </cell>
          <cell r="F635">
            <v>4.8274161342976712E-2</v>
          </cell>
          <cell r="G635">
            <v>4.7395634226018502E-2</v>
          </cell>
          <cell r="H635">
            <v>4.946140042611756E-2</v>
          </cell>
          <cell r="I635">
            <v>5.3256438385374423E-2</v>
          </cell>
          <cell r="J635">
            <v>4.7777989490917855E-2</v>
          </cell>
          <cell r="K635">
            <v>4.6039843459834813E-2</v>
          </cell>
          <cell r="L635">
            <v>5.2101185734538695E-2</v>
          </cell>
          <cell r="M635">
            <v>5.2876582461140374E-2</v>
          </cell>
          <cell r="N635">
            <v>5.1523193458098866E-2</v>
          </cell>
        </row>
        <row r="636">
          <cell r="D636" t="str">
            <v>4.6.10</v>
          </cell>
          <cell r="E636">
            <v>4.7257959158721913E-2</v>
          </cell>
          <cell r="F636">
            <v>5.09960137555278E-2</v>
          </cell>
          <cell r="G636">
            <v>4.9335689731909819E-2</v>
          </cell>
          <cell r="H636">
            <v>5.1248793604409801E-2</v>
          </cell>
          <cell r="I636">
            <v>5.2706801302968148E-2</v>
          </cell>
          <cell r="J636">
            <v>4.5145981639709204E-2</v>
          </cell>
          <cell r="K636">
            <v>4.9655026562815695E-2</v>
          </cell>
          <cell r="L636">
            <v>5.4365195376774117E-2</v>
          </cell>
          <cell r="M636">
            <v>5.2746690523288731E-2</v>
          </cell>
          <cell r="N636">
            <v>6.5093571594064731E-2</v>
          </cell>
        </row>
        <row r="637">
          <cell r="D637" t="str">
            <v>4.6.11</v>
          </cell>
          <cell r="E637">
            <v>4.4684241735462552E-2</v>
          </cell>
          <cell r="F637">
            <v>5.239188044889017E-2</v>
          </cell>
          <cell r="G637">
            <v>5.0375922758012934E-2</v>
          </cell>
          <cell r="H637">
            <v>4.9197210062423724E-2</v>
          </cell>
          <cell r="I637">
            <v>5.041510365667181E-2</v>
          </cell>
          <cell r="J637">
            <v>4.4868069527446243E-2</v>
          </cell>
          <cell r="K637">
            <v>5.1701908435776961E-2</v>
          </cell>
          <cell r="L637">
            <v>5.3987982991957777E-2</v>
          </cell>
          <cell r="M637">
            <v>5.0839721377145257E-2</v>
          </cell>
          <cell r="N637">
            <v>6.8710193340337691E-2</v>
          </cell>
        </row>
        <row r="638">
          <cell r="D638" t="str">
            <v>4.6.12</v>
          </cell>
          <cell r="E638">
            <v>4.0715507626131964E-2</v>
          </cell>
          <cell r="F638">
            <v>5.2464621238508584E-2</v>
          </cell>
          <cell r="G638">
            <v>5.0432107345573657E-2</v>
          </cell>
          <cell r="H638">
            <v>5.1715062591224818E-2</v>
          </cell>
          <cell r="I638">
            <v>4.373837387105553E-2</v>
          </cell>
          <cell r="J638">
            <v>4.4020860381555012E-2</v>
          </cell>
          <cell r="K638">
            <v>5.1432533112344407E-2</v>
          </cell>
          <cell r="L638">
            <v>5.4962980528250667E-2</v>
          </cell>
          <cell r="M638">
            <v>4.9430347370930557E-2</v>
          </cell>
          <cell r="N638">
            <v>6.3352187892670289E-2</v>
          </cell>
        </row>
        <row r="639">
          <cell r="D639" t="str">
            <v>4.6.13</v>
          </cell>
          <cell r="E639">
            <v>3.9619603146595683E-2</v>
          </cell>
          <cell r="F639">
            <v>5.122184692355046E-2</v>
          </cell>
          <cell r="G639">
            <v>5.06616731570559E-2</v>
          </cell>
          <cell r="H639">
            <v>5.0485813213046078E-2</v>
          </cell>
          <cell r="I639">
            <v>4.4541927012460118E-2</v>
          </cell>
          <cell r="J639">
            <v>4.2797798924428664E-2</v>
          </cell>
          <cell r="K639">
            <v>5.0181032086086527E-2</v>
          </cell>
          <cell r="L639">
            <v>5.5031489084187674E-2</v>
          </cell>
          <cell r="M639">
            <v>5.0445482021206446E-2</v>
          </cell>
          <cell r="N639">
            <v>5.1460097994662682E-2</v>
          </cell>
        </row>
        <row r="640">
          <cell r="D640" t="str">
            <v>4.6.14</v>
          </cell>
          <cell r="E640">
            <v>3.9421235352797179E-2</v>
          </cell>
          <cell r="F640">
            <v>5.0872119170293127E-2</v>
          </cell>
          <cell r="G640">
            <v>4.9748828074374467E-2</v>
          </cell>
          <cell r="H640">
            <v>5.1627726933805372E-2</v>
          </cell>
          <cell r="I640">
            <v>3.9099986813199136E-2</v>
          </cell>
          <cell r="J640">
            <v>3.9744909401716065E-2</v>
          </cell>
          <cell r="K640">
            <v>5.1103363378021641E-2</v>
          </cell>
          <cell r="L640">
            <v>5.4940620947879264E-2</v>
          </cell>
          <cell r="M640">
            <v>5.2808298345470801E-2</v>
          </cell>
          <cell r="N640">
            <v>5.4459814703695278E-2</v>
          </cell>
        </row>
        <row r="641">
          <cell r="D641" t="str">
            <v>4.6.15</v>
          </cell>
          <cell r="E641">
            <v>3.5890823911237324E-2</v>
          </cell>
          <cell r="F641">
            <v>5.0117558402735879E-2</v>
          </cell>
          <cell r="G641">
            <v>5.0602589376880266E-2</v>
          </cell>
          <cell r="H641">
            <v>4.9120848819851071E-2</v>
          </cell>
          <cell r="I641">
            <v>3.9344924624807452E-2</v>
          </cell>
          <cell r="J641">
            <v>3.9391016467227098E-2</v>
          </cell>
          <cell r="K641">
            <v>5.2350482485558521E-2</v>
          </cell>
          <cell r="L641">
            <v>5.5619347235608955E-2</v>
          </cell>
          <cell r="M641">
            <v>5.3517084085719216E-2</v>
          </cell>
          <cell r="N641">
            <v>4.6096728155367091E-2</v>
          </cell>
        </row>
        <row r="642">
          <cell r="D642" t="str">
            <v>4.6.16</v>
          </cell>
          <cell r="E642">
            <v>3.7603052120006336E-2</v>
          </cell>
          <cell r="F642">
            <v>4.8055985100177029E-2</v>
          </cell>
          <cell r="G642">
            <v>4.7845022660686971E-2</v>
          </cell>
          <cell r="H642">
            <v>4.2772695678844265E-2</v>
          </cell>
          <cell r="I642">
            <v>3.8245229604648483E-2</v>
          </cell>
          <cell r="J642">
            <v>3.9336320998324285E-2</v>
          </cell>
          <cell r="K642">
            <v>4.9126216611563411E-2</v>
          </cell>
          <cell r="L642">
            <v>5.0942845086113867E-2</v>
          </cell>
          <cell r="M642">
            <v>4.6266967398475758E-2</v>
          </cell>
          <cell r="N642">
            <v>3.4246787048723748E-2</v>
          </cell>
        </row>
        <row r="643">
          <cell r="D643" t="str">
            <v>4.6.17</v>
          </cell>
          <cell r="E643">
            <v>4.06117444377447E-2</v>
          </cell>
          <cell r="F643">
            <v>4.3095127824678926E-2</v>
          </cell>
          <cell r="G643">
            <v>4.5255955389749802E-2</v>
          </cell>
          <cell r="H643">
            <v>3.99555461503735E-2</v>
          </cell>
          <cell r="I643">
            <v>3.7908264757292712E-2</v>
          </cell>
          <cell r="J643">
            <v>4.1189188410004872E-2</v>
          </cell>
          <cell r="K643">
            <v>4.5388965772782799E-2</v>
          </cell>
          <cell r="L643">
            <v>4.671545458109469E-2</v>
          </cell>
          <cell r="M643">
            <v>3.8219920994940128E-2</v>
          </cell>
          <cell r="N643">
            <v>2.7575016546593698E-2</v>
          </cell>
        </row>
        <row r="644">
          <cell r="D644" t="str">
            <v>4.6.18</v>
          </cell>
          <cell r="E644">
            <v>4.2897344399954428E-2</v>
          </cell>
          <cell r="F644">
            <v>3.6168931573872375E-2</v>
          </cell>
          <cell r="G644">
            <v>4.284451968132183E-2</v>
          </cell>
          <cell r="H644">
            <v>3.8676883176549541E-2</v>
          </cell>
          <cell r="I644">
            <v>3.5998984335764005E-2</v>
          </cell>
          <cell r="J644">
            <v>4.7531764138891694E-2</v>
          </cell>
          <cell r="K644">
            <v>3.7709340220006882E-2</v>
          </cell>
          <cell r="L644">
            <v>4.2644172620154588E-2</v>
          </cell>
          <cell r="M644">
            <v>3.6517804195805373E-2</v>
          </cell>
          <cell r="N644">
            <v>4.2754201276571938E-2</v>
          </cell>
        </row>
        <row r="645">
          <cell r="D645" t="str">
            <v>4.6.19</v>
          </cell>
          <cell r="E645">
            <v>4.6996361575076209E-2</v>
          </cell>
          <cell r="F645">
            <v>3.2918520690657121E-2</v>
          </cell>
          <cell r="G645">
            <v>4.1892389520256541E-2</v>
          </cell>
          <cell r="H645">
            <v>3.7068872841983305E-2</v>
          </cell>
          <cell r="I645">
            <v>3.4782992954881499E-2</v>
          </cell>
          <cell r="J645">
            <v>4.485710132810878E-2</v>
          </cell>
          <cell r="K645">
            <v>3.1793549630350103E-2</v>
          </cell>
          <cell r="L645">
            <v>4.0258655952551278E-2</v>
          </cell>
          <cell r="M645">
            <v>3.5391876877654722E-2</v>
          </cell>
          <cell r="N645">
            <v>4.19993547403213E-2</v>
          </cell>
        </row>
        <row r="646">
          <cell r="D646" t="str">
            <v>4.6.20</v>
          </cell>
          <cell r="E646">
            <v>4.7847318419144094E-2</v>
          </cell>
          <cell r="F646">
            <v>3.5228175295370506E-2</v>
          </cell>
          <cell r="G646">
            <v>3.9914203181284733E-2</v>
          </cell>
          <cell r="H646">
            <v>3.6527219392974659E-2</v>
          </cell>
          <cell r="I646">
            <v>3.8388320422426535E-2</v>
          </cell>
          <cell r="J646">
            <v>4.8625688835662158E-2</v>
          </cell>
          <cell r="K646">
            <v>3.4998785457328214E-2</v>
          </cell>
          <cell r="L646">
            <v>3.9886931333197609E-2</v>
          </cell>
          <cell r="M646">
            <v>3.4107662246819527E-2</v>
          </cell>
          <cell r="N646">
            <v>4.8359224186355902E-2</v>
          </cell>
        </row>
        <row r="647">
          <cell r="D647" t="str">
            <v>4.6.21</v>
          </cell>
          <cell r="E647">
            <v>5.0075308226886113E-2</v>
          </cell>
          <cell r="F647">
            <v>3.9865873425613943E-2</v>
          </cell>
          <cell r="G647">
            <v>4.0874453797543085E-2</v>
          </cell>
          <cell r="H647">
            <v>3.7078927934120411E-2</v>
          </cell>
          <cell r="I647">
            <v>3.87418389134076E-2</v>
          </cell>
          <cell r="J647">
            <v>4.9985860443863883E-2</v>
          </cell>
          <cell r="K647">
            <v>4.0004363890255426E-2</v>
          </cell>
          <cell r="L647">
            <v>3.8398140053303227E-2</v>
          </cell>
          <cell r="M647">
            <v>3.4375643596804943E-2</v>
          </cell>
          <cell r="N647">
            <v>3.8701531125094293E-2</v>
          </cell>
        </row>
        <row r="648">
          <cell r="D648" t="str">
            <v>4.6.22</v>
          </cell>
          <cell r="E648">
            <v>4.8046584287583946E-2</v>
          </cell>
          <cell r="F648">
            <v>3.8920981177463516E-2</v>
          </cell>
          <cell r="G648">
            <v>3.8300276291019293E-2</v>
          </cell>
          <cell r="H648">
            <v>3.7111506432644645E-2</v>
          </cell>
          <cell r="I648">
            <v>3.5938381165881529E-2</v>
          </cell>
          <cell r="J648">
            <v>4.907158596738688E-2</v>
          </cell>
          <cell r="K648">
            <v>3.7365572436459236E-2</v>
          </cell>
          <cell r="L648">
            <v>3.3206373493531782E-2</v>
          </cell>
          <cell r="M648">
            <v>3.3411722033281237E-2</v>
          </cell>
          <cell r="N648">
            <v>4.1787844441838883E-2</v>
          </cell>
        </row>
        <row r="649">
          <cell r="D649" t="str">
            <v>4.6.23</v>
          </cell>
          <cell r="E649">
            <v>4.3535937712743937E-2</v>
          </cell>
          <cell r="F649">
            <v>3.7687647328543378E-2</v>
          </cell>
          <cell r="G649">
            <v>3.5374447768308802E-2</v>
          </cell>
          <cell r="H649">
            <v>3.6150354539675869E-2</v>
          </cell>
          <cell r="I649">
            <v>3.6850935842005286E-2</v>
          </cell>
          <cell r="J649">
            <v>4.3091558246488547E-2</v>
          </cell>
          <cell r="K649">
            <v>3.8235721336310938E-2</v>
          </cell>
          <cell r="L649">
            <v>3.0067289945189483E-2</v>
          </cell>
          <cell r="M649">
            <v>3.3906105791532484E-2</v>
          </cell>
          <cell r="N649">
            <v>3.6870740896563545E-2</v>
          </cell>
        </row>
        <row r="650">
          <cell r="D650" t="str">
            <v>4.6.24</v>
          </cell>
          <cell r="E650">
            <v>3.7197824836543193E-2</v>
          </cell>
          <cell r="F650">
            <v>3.5822171263522738E-2</v>
          </cell>
          <cell r="G650">
            <v>3.1885530858870401E-2</v>
          </cell>
          <cell r="H650">
            <v>3.3122680110688744E-2</v>
          </cell>
          <cell r="I650">
            <v>3.8063981235462944E-2</v>
          </cell>
          <cell r="J650">
            <v>3.8755603863290869E-2</v>
          </cell>
          <cell r="K650">
            <v>3.84954814780928E-2</v>
          </cell>
          <cell r="L650">
            <v>2.7487114202428255E-2</v>
          </cell>
          <cell r="M650">
            <v>3.3172474098305288E-2</v>
          </cell>
          <cell r="N650">
            <v>3.3152962051016387E-2</v>
          </cell>
        </row>
        <row r="651">
          <cell r="D651" t="str">
            <v>4.7.1</v>
          </cell>
          <cell r="E651">
            <v>3.2125729606924426E-2</v>
          </cell>
          <cell r="F651">
            <v>4.2369743437213572E-2</v>
          </cell>
          <cell r="G651">
            <v>3.7654772537509609E-2</v>
          </cell>
          <cell r="H651">
            <v>4.4630158690424582E-2</v>
          </cell>
          <cell r="I651">
            <v>3.9517351306803825E-2</v>
          </cell>
          <cell r="J651">
            <v>3.2264834978408319E-2</v>
          </cell>
          <cell r="K651">
            <v>4.5066552729098784E-2</v>
          </cell>
          <cell r="L651">
            <v>3.3952661532390647E-2</v>
          </cell>
          <cell r="M651">
            <v>3.8590985720081065E-2</v>
          </cell>
          <cell r="N651">
            <v>3.9825426541045983E-2</v>
          </cell>
        </row>
        <row r="652">
          <cell r="D652" t="str">
            <v>4.7.2</v>
          </cell>
          <cell r="E652">
            <v>3.1618800731389916E-2</v>
          </cell>
          <cell r="F652">
            <v>4.2934993077768518E-2</v>
          </cell>
          <cell r="G652">
            <v>3.6719569441625056E-2</v>
          </cell>
          <cell r="H652">
            <v>4.3055754177104104E-2</v>
          </cell>
          <cell r="I652">
            <v>4.0447498905011266E-2</v>
          </cell>
          <cell r="J652">
            <v>3.0482609039849343E-2</v>
          </cell>
          <cell r="K652">
            <v>4.2206090706160486E-2</v>
          </cell>
          <cell r="L652">
            <v>3.3839697262570169E-2</v>
          </cell>
          <cell r="M652">
            <v>3.915610456659277E-2</v>
          </cell>
          <cell r="N652">
            <v>2.9326359949480546E-2</v>
          </cell>
        </row>
        <row r="653">
          <cell r="D653" t="str">
            <v>4.7.3</v>
          </cell>
          <cell r="E653">
            <v>3.0597302457019467E-2</v>
          </cell>
          <cell r="F653">
            <v>4.3021853368966231E-2</v>
          </cell>
          <cell r="G653">
            <v>3.6782473694136661E-2</v>
          </cell>
          <cell r="H653">
            <v>4.2717939198095474E-2</v>
          </cell>
          <cell r="I653">
            <v>3.8706990808826051E-2</v>
          </cell>
          <cell r="J653">
            <v>2.9664165841091782E-2</v>
          </cell>
          <cell r="K653">
            <v>4.272135891762955E-2</v>
          </cell>
          <cell r="L653">
            <v>3.3464131945128733E-2</v>
          </cell>
          <cell r="M653">
            <v>3.8563018103697583E-2</v>
          </cell>
          <cell r="N653">
            <v>2.6531930577385426E-2</v>
          </cell>
        </row>
        <row r="654">
          <cell r="D654" t="str">
            <v>4.7.4</v>
          </cell>
          <cell r="E654">
            <v>3.1926848604560534E-2</v>
          </cell>
          <cell r="F654">
            <v>4.2462786557447209E-2</v>
          </cell>
          <cell r="G654">
            <v>3.6317426802018958E-2</v>
          </cell>
          <cell r="H654">
            <v>4.2103114283988795E-2</v>
          </cell>
          <cell r="I654">
            <v>3.127942567057445E-2</v>
          </cell>
          <cell r="J654">
            <v>2.8770638130422369E-2</v>
          </cell>
          <cell r="K654">
            <v>4.1966030327409969E-2</v>
          </cell>
          <cell r="L654">
            <v>3.2891373118683731E-2</v>
          </cell>
          <cell r="M654">
            <v>3.8412511961922517E-2</v>
          </cell>
          <cell r="N654">
            <v>3.2637154134369704E-2</v>
          </cell>
        </row>
        <row r="655">
          <cell r="D655" t="str">
            <v>4.7.5</v>
          </cell>
          <cell r="E655">
            <v>3.2794775668158173E-2</v>
          </cell>
          <cell r="F655">
            <v>4.2141204276405386E-2</v>
          </cell>
          <cell r="G655">
            <v>3.6682535226505816E-2</v>
          </cell>
          <cell r="H655">
            <v>4.2912581431048355E-2</v>
          </cell>
          <cell r="I655">
            <v>2.8761601793716202E-2</v>
          </cell>
          <cell r="J655">
            <v>3.2020828663793528E-2</v>
          </cell>
          <cell r="K655">
            <v>4.248207101039482E-2</v>
          </cell>
          <cell r="L655">
            <v>3.5447956217965107E-2</v>
          </cell>
          <cell r="M655">
            <v>4.0070097803042819E-2</v>
          </cell>
          <cell r="N655">
            <v>3.5277727868367012E-2</v>
          </cell>
        </row>
        <row r="656">
          <cell r="D656" t="str">
            <v>4.7.6</v>
          </cell>
          <cell r="E656">
            <v>3.5367941017475417E-2</v>
          </cell>
          <cell r="F656">
            <v>4.3939242372667602E-2</v>
          </cell>
          <cell r="G656">
            <v>3.8920422023170295E-2</v>
          </cell>
          <cell r="H656">
            <v>4.4620492671215969E-2</v>
          </cell>
          <cell r="I656">
            <v>3.4099547516850119E-2</v>
          </cell>
          <cell r="J656">
            <v>3.8152260733000688E-2</v>
          </cell>
          <cell r="K656">
            <v>4.3732494421344414E-2</v>
          </cell>
          <cell r="L656">
            <v>3.8663894999506808E-2</v>
          </cell>
          <cell r="M656">
            <v>4.6375786156721874E-2</v>
          </cell>
          <cell r="N656">
            <v>3.0951064949736092E-2</v>
          </cell>
        </row>
        <row r="657">
          <cell r="D657" t="str">
            <v>4.7.7</v>
          </cell>
          <cell r="E657">
            <v>4.1420066503147883E-2</v>
          </cell>
          <cell r="F657">
            <v>3.7884185539219843E-2</v>
          </cell>
          <cell r="G657">
            <v>4.0278603133437979E-2</v>
          </cell>
          <cell r="H657">
            <v>4.3411579345749289E-2</v>
          </cell>
          <cell r="I657">
            <v>4.5339799898938229E-2</v>
          </cell>
          <cell r="J657">
            <v>4.100761536037989E-2</v>
          </cell>
          <cell r="K657">
            <v>3.9411853260478975E-2</v>
          </cell>
          <cell r="L657">
            <v>4.2516228691940022E-2</v>
          </cell>
          <cell r="M657">
            <v>4.5906775957576106E-2</v>
          </cell>
          <cell r="N657">
            <v>3.3316068482619837E-2</v>
          </cell>
        </row>
        <row r="658">
          <cell r="D658" t="str">
            <v>4.7.8</v>
          </cell>
          <cell r="E658">
            <v>4.5629994842233311E-2</v>
          </cell>
          <cell r="F658">
            <v>3.5632959229579667E-2</v>
          </cell>
          <cell r="G658">
            <v>4.2349500041413621E-2</v>
          </cell>
          <cell r="H658">
            <v>4.4574971503831828E-2</v>
          </cell>
          <cell r="I658">
            <v>4.547366160098288E-2</v>
          </cell>
          <cell r="J658">
            <v>4.9028512840633219E-2</v>
          </cell>
          <cell r="K658">
            <v>3.7078662467947263E-2</v>
          </cell>
          <cell r="L658">
            <v>4.38376994369961E-2</v>
          </cell>
          <cell r="M658">
            <v>4.6140800513912159E-2</v>
          </cell>
          <cell r="N658">
            <v>3.7083950907405773E-2</v>
          </cell>
        </row>
        <row r="659">
          <cell r="D659" t="str">
            <v>4.7.9</v>
          </cell>
          <cell r="E659">
            <v>5.0815896671018199E-2</v>
          </cell>
          <cell r="F659">
            <v>3.800942071458583E-2</v>
          </cell>
          <cell r="G659">
            <v>4.3764737896542505E-2</v>
          </cell>
          <cell r="H659">
            <v>4.4679314941955546E-2</v>
          </cell>
          <cell r="I659">
            <v>4.6737316068284449E-2</v>
          </cell>
          <cell r="J659">
            <v>4.9065394529035654E-2</v>
          </cell>
          <cell r="K659">
            <v>4.101395918420947E-2</v>
          </cell>
          <cell r="L659">
            <v>4.6480981591371894E-2</v>
          </cell>
          <cell r="M659">
            <v>4.6522351843954923E-2</v>
          </cell>
          <cell r="N659">
            <v>4.4573611755835303E-2</v>
          </cell>
        </row>
        <row r="660">
          <cell r="D660" t="str">
            <v>4.7.10</v>
          </cell>
          <cell r="E660">
            <v>5.1147329176111367E-2</v>
          </cell>
          <cell r="F660">
            <v>4.0007977916663627E-2</v>
          </cell>
          <cell r="G660">
            <v>4.4495079160572611E-2</v>
          </cell>
          <cell r="H660">
            <v>4.3617457293337818E-2</v>
          </cell>
          <cell r="I660">
            <v>4.3799242939407138E-2</v>
          </cell>
          <cell r="J660">
            <v>4.9323147988402247E-2</v>
          </cell>
          <cell r="K660">
            <v>4.3034893221708032E-2</v>
          </cell>
          <cell r="L660">
            <v>4.7226900063021188E-2</v>
          </cell>
          <cell r="M660">
            <v>4.6617787730789305E-2</v>
          </cell>
          <cell r="N660">
            <v>4.7122767841853257E-2</v>
          </cell>
        </row>
        <row r="661">
          <cell r="D661" t="str">
            <v>4.7.11</v>
          </cell>
          <cell r="E661">
            <v>4.9190830131693591E-2</v>
          </cell>
          <cell r="F661">
            <v>4.2214872026620671E-2</v>
          </cell>
          <cell r="G661">
            <v>4.4811607652707079E-2</v>
          </cell>
          <cell r="H661">
            <v>4.2824678487134157E-2</v>
          </cell>
          <cell r="I661">
            <v>4.3325143036965552E-2</v>
          </cell>
          <cell r="J661">
            <v>5.0000369183865995E-2</v>
          </cell>
          <cell r="K661">
            <v>4.4546530846763362E-2</v>
          </cell>
          <cell r="L661">
            <v>4.7596605955128143E-2</v>
          </cell>
          <cell r="M661">
            <v>4.4273313386944659E-2</v>
          </cell>
          <cell r="N661">
            <v>6.7095021136708621E-2</v>
          </cell>
        </row>
        <row r="662">
          <cell r="D662" t="str">
            <v>4.7.12</v>
          </cell>
          <cell r="E662">
            <v>4.6296626365800377E-2</v>
          </cell>
          <cell r="F662">
            <v>4.2882034985904566E-2</v>
          </cell>
          <cell r="G662">
            <v>4.460730983577494E-2</v>
          </cell>
          <cell r="H662">
            <v>4.1232594246372281E-2</v>
          </cell>
          <cell r="I662">
            <v>4.3237941699633603E-2</v>
          </cell>
          <cell r="J662">
            <v>4.8378404273419946E-2</v>
          </cell>
          <cell r="K662">
            <v>4.4292150034528001E-2</v>
          </cell>
          <cell r="L662">
            <v>4.7736329402856943E-2</v>
          </cell>
          <cell r="M662">
            <v>4.5075436157860763E-2</v>
          </cell>
          <cell r="N662">
            <v>6.4865431641465771E-2</v>
          </cell>
        </row>
        <row r="663">
          <cell r="D663" t="str">
            <v>4.7.13</v>
          </cell>
          <cell r="E663">
            <v>4.3573317291541964E-2</v>
          </cell>
          <cell r="F663">
            <v>4.3178716815661891E-2</v>
          </cell>
          <cell r="G663">
            <v>4.5412731439168838E-2</v>
          </cell>
          <cell r="H663">
            <v>4.2309322693772494E-2</v>
          </cell>
          <cell r="I663">
            <v>4.6838133053024367E-2</v>
          </cell>
          <cell r="J663">
            <v>4.4215008455925249E-2</v>
          </cell>
          <cell r="K663">
            <v>4.3768354925942415E-2</v>
          </cell>
          <cell r="L663">
            <v>4.8467309746545964E-2</v>
          </cell>
          <cell r="M663">
            <v>4.6320043141249628E-2</v>
          </cell>
          <cell r="N663">
            <v>7.400113705639387E-2</v>
          </cell>
        </row>
        <row r="664">
          <cell r="D664" t="str">
            <v>4.7.14</v>
          </cell>
          <cell r="E664">
            <v>4.333945443438731E-2</v>
          </cell>
          <cell r="F664">
            <v>4.1534554111941194E-2</v>
          </cell>
          <cell r="G664">
            <v>4.540641115430414E-2</v>
          </cell>
          <cell r="H664">
            <v>4.2295112819380337E-2</v>
          </cell>
          <cell r="I664">
            <v>4.4068649176322167E-2</v>
          </cell>
          <cell r="J664">
            <v>4.0913022086722033E-2</v>
          </cell>
          <cell r="K664">
            <v>4.4192382367220534E-2</v>
          </cell>
          <cell r="L664">
            <v>4.8454756268431112E-2</v>
          </cell>
          <cell r="M664">
            <v>4.642172609016279E-2</v>
          </cell>
          <cell r="N664">
            <v>6.4797724622645339E-2</v>
          </cell>
        </row>
        <row r="665">
          <cell r="D665" t="str">
            <v>4.7.15</v>
          </cell>
          <cell r="E665">
            <v>4.2235994182783392E-2</v>
          </cell>
          <cell r="F665">
            <v>4.13425481415459E-2</v>
          </cell>
          <cell r="G665">
            <v>4.5062494761089332E-2</v>
          </cell>
          <cell r="H665">
            <v>4.1859150568407361E-2</v>
          </cell>
          <cell r="I665">
            <v>4.2919733310773159E-2</v>
          </cell>
          <cell r="J665">
            <v>3.9184059911891729E-2</v>
          </cell>
          <cell r="K665">
            <v>4.4889805304199434E-2</v>
          </cell>
          <cell r="L665">
            <v>4.7404028446896805E-2</v>
          </cell>
          <cell r="M665">
            <v>4.7246049958620424E-2</v>
          </cell>
          <cell r="N665">
            <v>5.3880297152142667E-2</v>
          </cell>
        </row>
        <row r="666">
          <cell r="D666" t="str">
            <v>4.7.16</v>
          </cell>
          <cell r="E666">
            <v>4.0463285280312719E-2</v>
          </cell>
          <cell r="F666">
            <v>4.2233965504737694E-2</v>
          </cell>
          <cell r="G666">
            <v>4.4966678578993599E-2</v>
          </cell>
          <cell r="H666">
            <v>4.2031734449832901E-2</v>
          </cell>
          <cell r="I666">
            <v>4.288684157827076E-2</v>
          </cell>
          <cell r="J666">
            <v>4.1800817538955162E-2</v>
          </cell>
          <cell r="K666">
            <v>4.2059499380819522E-2</v>
          </cell>
          <cell r="L666">
            <v>4.6962237996605247E-2</v>
          </cell>
          <cell r="M666">
            <v>4.46323752935038E-2</v>
          </cell>
          <cell r="N666">
            <v>4.0867376966862545E-2</v>
          </cell>
        </row>
        <row r="667">
          <cell r="D667" t="str">
            <v>4.7.17</v>
          </cell>
          <cell r="E667">
            <v>4.1724558721535375E-2</v>
          </cell>
          <cell r="F667">
            <v>3.9489371989382752E-2</v>
          </cell>
          <cell r="G667">
            <v>4.4221448979881971E-2</v>
          </cell>
          <cell r="H667">
            <v>3.8882347114350402E-2</v>
          </cell>
          <cell r="I667">
            <v>3.9995734783710837E-2</v>
          </cell>
          <cell r="J667">
            <v>4.4489988049158609E-2</v>
          </cell>
          <cell r="K667">
            <v>3.8888236414550879E-2</v>
          </cell>
          <cell r="L667">
            <v>4.6680202052744063E-2</v>
          </cell>
          <cell r="M667">
            <v>3.9328619588614624E-2</v>
          </cell>
          <cell r="N667">
            <v>3.4464716739651485E-2</v>
          </cell>
        </row>
        <row r="668">
          <cell r="D668" t="str">
            <v>4.7.18</v>
          </cell>
          <cell r="E668">
            <v>4.5312855242471882E-2</v>
          </cell>
          <cell r="F668">
            <v>3.8483168243967754E-2</v>
          </cell>
          <cell r="G668">
            <v>4.4388422279896617E-2</v>
          </cell>
          <cell r="H668">
            <v>3.941926556594666E-2</v>
          </cell>
          <cell r="I668">
            <v>4.427273090263939E-2</v>
          </cell>
          <cell r="J668">
            <v>4.4853080014386267E-2</v>
          </cell>
          <cell r="K668">
            <v>3.4517384605159657E-2</v>
          </cell>
          <cell r="L668">
            <v>4.5875944825947743E-2</v>
          </cell>
          <cell r="M668">
            <v>3.9258844710626954E-2</v>
          </cell>
          <cell r="N668">
            <v>3.3844025158558236E-2</v>
          </cell>
        </row>
        <row r="669">
          <cell r="D669" t="str">
            <v>4.7.19</v>
          </cell>
          <cell r="E669">
            <v>4.5480950889585536E-2</v>
          </cell>
          <cell r="F669">
            <v>3.7743502687660753E-2</v>
          </cell>
          <cell r="G669">
            <v>4.3370143103690834E-2</v>
          </cell>
          <cell r="H669">
            <v>3.8431431449046163E-2</v>
          </cell>
          <cell r="I669">
            <v>4.2031350563603652E-2</v>
          </cell>
          <cell r="J669">
            <v>4.7383736330673762E-2</v>
          </cell>
          <cell r="K669">
            <v>3.2067194088429986E-2</v>
          </cell>
          <cell r="L669">
            <v>4.3331370141959404E-2</v>
          </cell>
          <cell r="M669">
            <v>3.8187425509791498E-2</v>
          </cell>
          <cell r="N669">
            <v>3.5232150770094887E-2</v>
          </cell>
        </row>
        <row r="670">
          <cell r="D670" t="str">
            <v>4.7.20</v>
          </cell>
          <cell r="E670">
            <v>4.6721014436578584E-2</v>
          </cell>
          <cell r="F670">
            <v>4.2293106425637571E-2</v>
          </cell>
          <cell r="G670">
            <v>4.2031843519434529E-2</v>
          </cell>
          <cell r="H670">
            <v>3.9263370025377012E-2</v>
          </cell>
          <cell r="I670">
            <v>4.1284937713002637E-2</v>
          </cell>
          <cell r="J670">
            <v>4.6987351760750889E-2</v>
          </cell>
          <cell r="K670">
            <v>3.8466615519148845E-2</v>
          </cell>
          <cell r="L670">
            <v>4.3477174446794033E-2</v>
          </cell>
          <cell r="M670">
            <v>3.7513703891756289E-2</v>
          </cell>
          <cell r="N670">
            <v>3.3472031732198447E-2</v>
          </cell>
        </row>
        <row r="671">
          <cell r="D671" t="str">
            <v>4.7.21</v>
          </cell>
          <cell r="E671">
            <v>4.7435928444514726E-2</v>
          </cell>
          <cell r="F671">
            <v>4.7025883521101215E-2</v>
          </cell>
          <cell r="G671">
            <v>4.3306202059042634E-2</v>
          </cell>
          <cell r="H671">
            <v>4.019750403556302E-2</v>
          </cell>
          <cell r="I671">
            <v>4.2072044521025226E-2</v>
          </cell>
          <cell r="J671">
            <v>4.9774315627426798E-2</v>
          </cell>
          <cell r="K671">
            <v>4.4441979798146652E-2</v>
          </cell>
          <cell r="L671">
            <v>4.1176106578450077E-2</v>
          </cell>
          <cell r="M671">
            <v>3.7278045488415019E-2</v>
          </cell>
          <cell r="N671">
            <v>2.614544732209519E-2</v>
          </cell>
        </row>
        <row r="672">
          <cell r="D672" t="str">
            <v>4.7.22</v>
          </cell>
          <cell r="E672">
            <v>4.6663838680769384E-2</v>
          </cell>
          <cell r="F672">
            <v>4.5630950843746632E-2</v>
          </cell>
          <cell r="G672">
            <v>4.1230718382654692E-2</v>
          </cell>
          <cell r="H672">
            <v>3.8871276630812343E-2</v>
          </cell>
          <cell r="I672">
            <v>3.9308527051614153E-2</v>
          </cell>
          <cell r="J672">
            <v>4.5571300436002472E-2</v>
          </cell>
          <cell r="K672">
            <v>4.2999151558881683E-2</v>
          </cell>
          <cell r="L672">
            <v>3.7480325148369083E-2</v>
          </cell>
          <cell r="M672">
            <v>3.5884470101608945E-2</v>
          </cell>
          <cell r="N672">
            <v>2.9904899300957952E-2</v>
          </cell>
        </row>
        <row r="673">
          <cell r="D673" t="str">
            <v>4.7.23</v>
          </cell>
          <cell r="E673">
            <v>4.1715958998338971E-2</v>
          </cell>
          <cell r="F673">
            <v>4.4677761568575843E-2</v>
          </cell>
          <cell r="G673">
            <v>3.943601460553136E-2</v>
          </cell>
          <cell r="H673">
            <v>3.8155165053887226E-2</v>
          </cell>
          <cell r="I673">
            <v>4.4876408932660213E-2</v>
          </cell>
          <cell r="J673">
            <v>4.0925059095474274E-2</v>
          </cell>
          <cell r="K673">
            <v>4.3731008899198683E-2</v>
          </cell>
          <cell r="L673">
            <v>3.405419651616625E-2</v>
          </cell>
          <cell r="M673">
            <v>3.6077552374167106E-2</v>
          </cell>
          <cell r="N673">
            <v>3.7788683496295605E-2</v>
          </cell>
        </row>
        <row r="674">
          <cell r="D674" t="str">
            <v>4.7.24</v>
          </cell>
          <cell r="E674">
            <v>3.6400701621647318E-2</v>
          </cell>
          <cell r="F674">
            <v>4.2865196642998211E-2</v>
          </cell>
          <cell r="G674">
            <v>3.7782853690896227E-2</v>
          </cell>
          <cell r="H674">
            <v>3.7903683323365765E-2</v>
          </cell>
          <cell r="I674">
            <v>4.8719387167359393E-2</v>
          </cell>
          <cell r="J674">
            <v>3.5743479130329631E-2</v>
          </cell>
          <cell r="K674">
            <v>4.2425740010628613E-2</v>
          </cell>
          <cell r="L674">
            <v>3.2981887613530839E-2</v>
          </cell>
          <cell r="M674">
            <v>3.6146173948386387E-2</v>
          </cell>
          <cell r="N674">
            <v>4.6994993895830242E-2</v>
          </cell>
        </row>
        <row r="675">
          <cell r="D675" t="str">
            <v>5.1.1</v>
          </cell>
          <cell r="E675">
            <v>2.9911093824657221E-2</v>
          </cell>
          <cell r="F675">
            <v>4.6395093553277922E-2</v>
          </cell>
          <cell r="G675">
            <v>3.6822513340641301E-2</v>
          </cell>
          <cell r="H675">
            <v>4.7341561431167613E-2</v>
          </cell>
          <cell r="I675">
            <v>3.9897424406518035E-2</v>
          </cell>
          <cell r="J675">
            <v>3.1281775762977054E-2</v>
          </cell>
          <cell r="K675">
            <v>4.6798969579718117E-2</v>
          </cell>
          <cell r="L675">
            <v>3.5912519247192506E-2</v>
          </cell>
          <cell r="M675">
            <v>4.1850075433929955E-2</v>
          </cell>
          <cell r="N675">
            <v>3.052869899587508E-2</v>
          </cell>
        </row>
        <row r="676">
          <cell r="D676" t="str">
            <v>5.1.2</v>
          </cell>
          <cell r="E676">
            <v>2.7550726225100193E-2</v>
          </cell>
          <cell r="F676">
            <v>4.5609829985998884E-2</v>
          </cell>
          <cell r="G676">
            <v>3.6707972205579163E-2</v>
          </cell>
          <cell r="H676">
            <v>4.7431264934705043E-2</v>
          </cell>
          <cell r="I676">
            <v>4.2141209338420048E-2</v>
          </cell>
          <cell r="J676">
            <v>2.8500402239159377E-2</v>
          </cell>
          <cell r="K676">
            <v>4.4607135306563593E-2</v>
          </cell>
          <cell r="L676">
            <v>3.6667175767141895E-2</v>
          </cell>
          <cell r="M676">
            <v>4.4314220143305133E-2</v>
          </cell>
          <cell r="N676">
            <v>3.2600759353019988E-2</v>
          </cell>
        </row>
        <row r="677">
          <cell r="D677" t="str">
            <v>5.1.3</v>
          </cell>
          <cell r="E677">
            <v>2.6318580105250421E-2</v>
          </cell>
          <cell r="F677">
            <v>4.4505907508040593E-2</v>
          </cell>
          <cell r="G677">
            <v>3.5643117902791982E-2</v>
          </cell>
          <cell r="H677">
            <v>4.5830673008841166E-2</v>
          </cell>
          <cell r="I677">
            <v>3.9977643043424084E-2</v>
          </cell>
          <cell r="J677">
            <v>2.7624456392036537E-2</v>
          </cell>
          <cell r="K677">
            <v>4.3001948953159654E-2</v>
          </cell>
          <cell r="L677">
            <v>3.5160886145155092E-2</v>
          </cell>
          <cell r="M677">
            <v>4.2308184973870573E-2</v>
          </cell>
          <cell r="N677">
            <v>3.2542371942058321E-2</v>
          </cell>
        </row>
        <row r="678">
          <cell r="D678" t="str">
            <v>5.1.4</v>
          </cell>
          <cell r="E678">
            <v>2.6443855152716231E-2</v>
          </cell>
          <cell r="F678">
            <v>4.3588690607513733E-2</v>
          </cell>
          <cell r="G678">
            <v>3.4816655430055785E-2</v>
          </cell>
          <cell r="H678">
            <v>4.4727945299233504E-2</v>
          </cell>
          <cell r="I678">
            <v>4.0083612536883167E-2</v>
          </cell>
          <cell r="J678">
            <v>2.753417108308966E-2</v>
          </cell>
          <cell r="K678">
            <v>4.110510723276338E-2</v>
          </cell>
          <cell r="L678">
            <v>3.4134255119578266E-2</v>
          </cell>
          <cell r="M678">
            <v>4.2278379982694902E-2</v>
          </cell>
          <cell r="N678">
            <v>3.1609360907233493E-2</v>
          </cell>
        </row>
        <row r="679">
          <cell r="D679" t="str">
            <v>5.1.5</v>
          </cell>
          <cell r="E679">
            <v>2.7413656895200287E-2</v>
          </cell>
          <cell r="F679">
            <v>4.4756349115260642E-2</v>
          </cell>
          <cell r="G679">
            <v>3.6224319599909668E-2</v>
          </cell>
          <cell r="H679">
            <v>4.5254733520987599E-2</v>
          </cell>
          <cell r="I679">
            <v>4.3008379544436343E-2</v>
          </cell>
          <cell r="J679">
            <v>2.8233149717110429E-2</v>
          </cell>
          <cell r="K679">
            <v>4.2618172590079717E-2</v>
          </cell>
          <cell r="L679">
            <v>3.5927179971784469E-2</v>
          </cell>
          <cell r="M679">
            <v>4.27441114096919E-2</v>
          </cell>
          <cell r="N679">
            <v>4.1154020250337507E-2</v>
          </cell>
        </row>
        <row r="680">
          <cell r="D680" t="str">
            <v>5.1.6</v>
          </cell>
          <cell r="E680">
            <v>2.8702569533163573E-2</v>
          </cell>
          <cell r="F680">
            <v>3.9659696749874497E-2</v>
          </cell>
          <cell r="G680">
            <v>3.7047502759194204E-2</v>
          </cell>
          <cell r="H680">
            <v>4.2477247263310272E-2</v>
          </cell>
          <cell r="I680">
            <v>4.307628450822628E-2</v>
          </cell>
          <cell r="J680">
            <v>2.9751302373771112E-2</v>
          </cell>
          <cell r="K680">
            <v>3.9040599431908289E-2</v>
          </cell>
          <cell r="L680">
            <v>3.5153261047150712E-2</v>
          </cell>
          <cell r="M680">
            <v>4.2097274845474771E-2</v>
          </cell>
          <cell r="N680">
            <v>5.0850486861941872E-2</v>
          </cell>
        </row>
        <row r="681">
          <cell r="D681" t="str">
            <v>5.1.7</v>
          </cell>
          <cell r="E681">
            <v>3.1625888402423571E-2</v>
          </cell>
          <cell r="F681">
            <v>3.4964383856302926E-2</v>
          </cell>
          <cell r="G681">
            <v>3.768639856688466E-2</v>
          </cell>
          <cell r="H681">
            <v>3.9092259173942136E-2</v>
          </cell>
          <cell r="I681">
            <v>4.4783930315036344E-2</v>
          </cell>
          <cell r="J681">
            <v>3.5939221953747331E-2</v>
          </cell>
          <cell r="K681">
            <v>3.8218441545249018E-2</v>
          </cell>
          <cell r="L681">
            <v>3.8498587398302857E-2</v>
          </cell>
          <cell r="M681">
            <v>4.1140216102112354E-2</v>
          </cell>
          <cell r="N681">
            <v>5.2895827556443314E-2</v>
          </cell>
        </row>
        <row r="682">
          <cell r="D682" t="str">
            <v>5.1.8</v>
          </cell>
          <cell r="E682">
            <v>3.8245360515622065E-2</v>
          </cell>
          <cell r="F682">
            <v>3.3820066200517925E-2</v>
          </cell>
          <cell r="G682">
            <v>4.1450706542760382E-2</v>
          </cell>
          <cell r="H682">
            <v>3.9509605212731176E-2</v>
          </cell>
          <cell r="I682">
            <v>4.4636705522597013E-2</v>
          </cell>
          <cell r="J682">
            <v>4.2585046927477284E-2</v>
          </cell>
          <cell r="K682">
            <v>3.8757965468195238E-2</v>
          </cell>
          <cell r="L682">
            <v>3.879840016696872E-2</v>
          </cell>
          <cell r="M682">
            <v>4.1137485873913061E-2</v>
          </cell>
          <cell r="N682">
            <v>4.5876077371434391E-2</v>
          </cell>
        </row>
        <row r="683">
          <cell r="D683" t="str">
            <v>5.1.9</v>
          </cell>
          <cell r="E683">
            <v>4.4676133613728693E-2</v>
          </cell>
          <cell r="F683">
            <v>3.6771717632694753E-2</v>
          </cell>
          <cell r="G683">
            <v>4.4502178998951231E-2</v>
          </cell>
          <cell r="H683">
            <v>4.1102086691107452E-2</v>
          </cell>
          <cell r="I683">
            <v>4.5580768774969742E-2</v>
          </cell>
          <cell r="J683">
            <v>4.2678307775229393E-2</v>
          </cell>
          <cell r="K683">
            <v>3.9462698422739653E-2</v>
          </cell>
          <cell r="L683">
            <v>4.4139011203151467E-2</v>
          </cell>
          <cell r="M683">
            <v>4.2075319260372078E-2</v>
          </cell>
          <cell r="N683">
            <v>5.4743244823956018E-2</v>
          </cell>
        </row>
        <row r="684">
          <cell r="D684" t="str">
            <v>5.1.10</v>
          </cell>
          <cell r="E684">
            <v>4.7791976799192358E-2</v>
          </cell>
          <cell r="F684">
            <v>3.6934339018929827E-2</v>
          </cell>
          <cell r="G684">
            <v>4.5135765841386191E-2</v>
          </cell>
          <cell r="H684">
            <v>4.0352505454031656E-2</v>
          </cell>
          <cell r="I684">
            <v>4.4055491163434039E-2</v>
          </cell>
          <cell r="J684">
            <v>4.768874204347065E-2</v>
          </cell>
          <cell r="K684">
            <v>4.2782061416319968E-2</v>
          </cell>
          <cell r="L684">
            <v>4.5275493079529501E-2</v>
          </cell>
          <cell r="M684">
            <v>4.3050465765554852E-2</v>
          </cell>
          <cell r="N684">
            <v>6.2944004097806636E-2</v>
          </cell>
        </row>
        <row r="685">
          <cell r="D685" t="str">
            <v>5.1.11</v>
          </cell>
          <cell r="E685">
            <v>4.8342368726238871E-2</v>
          </cell>
          <cell r="F685">
            <v>3.8756051099942422E-2</v>
          </cell>
          <cell r="G685">
            <v>4.6571174177219822E-2</v>
          </cell>
          <cell r="H685">
            <v>4.0490969358729395E-2</v>
          </cell>
          <cell r="I685">
            <v>4.242123305077948E-2</v>
          </cell>
          <cell r="J685">
            <v>4.7244549606840783E-2</v>
          </cell>
          <cell r="K685">
            <v>4.4831643562156083E-2</v>
          </cell>
          <cell r="L685">
            <v>4.7623205610976847E-2</v>
          </cell>
          <cell r="M685">
            <v>4.2408748379211401E-2</v>
          </cell>
          <cell r="N685">
            <v>5.6479033278647103E-2</v>
          </cell>
        </row>
        <row r="686">
          <cell r="D686" t="str">
            <v>5.1.12</v>
          </cell>
          <cell r="E686">
            <v>4.5588565343389675E-2</v>
          </cell>
          <cell r="F686">
            <v>4.1998454364110656E-2</v>
          </cell>
          <cell r="G686">
            <v>4.8927851531205366E-2</v>
          </cell>
          <cell r="H686">
            <v>4.1577183024657523E-2</v>
          </cell>
          <cell r="I686">
            <v>4.1248288275850725E-2</v>
          </cell>
          <cell r="J686">
            <v>4.6638240352613908E-2</v>
          </cell>
          <cell r="K686">
            <v>4.6586636551315549E-2</v>
          </cell>
          <cell r="L686">
            <v>4.8646946325090666E-2</v>
          </cell>
          <cell r="M686">
            <v>4.3477632719236749E-2</v>
          </cell>
          <cell r="N686">
            <v>5.8268063135198132E-2</v>
          </cell>
        </row>
        <row r="687">
          <cell r="D687" t="str">
            <v>5.1.13</v>
          </cell>
          <cell r="E687">
            <v>4.6774522734287206E-2</v>
          </cell>
          <cell r="F687">
            <v>3.9976656599446422E-2</v>
          </cell>
          <cell r="G687">
            <v>4.8143802071576688E-2</v>
          </cell>
          <cell r="H687">
            <v>4.0528883257828004E-2</v>
          </cell>
          <cell r="I687">
            <v>4.0918335764834383E-2</v>
          </cell>
          <cell r="J687">
            <v>4.8632060640789281E-2</v>
          </cell>
          <cell r="K687">
            <v>4.4721553104252021E-2</v>
          </cell>
          <cell r="L687">
            <v>4.8315530282401674E-2</v>
          </cell>
          <cell r="M687">
            <v>4.1479333196366888E-2</v>
          </cell>
          <cell r="N687">
            <v>4.5781272049906792E-2</v>
          </cell>
        </row>
        <row r="688">
          <cell r="D688" t="str">
            <v>5.1.14</v>
          </cell>
          <cell r="E688">
            <v>4.4911895712312633E-2</v>
          </cell>
          <cell r="F688">
            <v>4.1125625435012733E-2</v>
          </cell>
          <cell r="G688">
            <v>4.7108126110217426E-2</v>
          </cell>
          <cell r="H688">
            <v>4.2147552687128068E-2</v>
          </cell>
          <cell r="I688">
            <v>4.1857275810144201E-2</v>
          </cell>
          <cell r="J688">
            <v>4.7422226581492727E-2</v>
          </cell>
          <cell r="K688">
            <v>4.3498859580941143E-2</v>
          </cell>
          <cell r="L688">
            <v>4.9562889830758565E-2</v>
          </cell>
          <cell r="M688">
            <v>4.3649864614809172E-2</v>
          </cell>
          <cell r="N688">
            <v>3.7166654890222764E-2</v>
          </cell>
        </row>
        <row r="689">
          <cell r="D689" t="str">
            <v>5.1.15</v>
          </cell>
          <cell r="E689">
            <v>4.6160778118517327E-2</v>
          </cell>
          <cell r="F689">
            <v>3.9923603416370128E-2</v>
          </cell>
          <cell r="G689">
            <v>4.6252359491189436E-2</v>
          </cell>
          <cell r="H689">
            <v>4.0674089582726274E-2</v>
          </cell>
          <cell r="I689">
            <v>4.2049620777067379E-2</v>
          </cell>
          <cell r="J689">
            <v>4.6130560655298455E-2</v>
          </cell>
          <cell r="K689">
            <v>3.9809545708168234E-2</v>
          </cell>
          <cell r="L689">
            <v>4.8611311827184929E-2</v>
          </cell>
          <cell r="M689">
            <v>4.1825048342103051E-2</v>
          </cell>
          <cell r="N689">
            <v>3.0349974141304269E-2</v>
          </cell>
        </row>
        <row r="690">
          <cell r="D690" t="str">
            <v>5.1.16</v>
          </cell>
          <cell r="E690">
            <v>4.6927335197831023E-2</v>
          </cell>
          <cell r="F690">
            <v>4.0269277398655878E-2</v>
          </cell>
          <cell r="G690">
            <v>4.5778603534811377E-2</v>
          </cell>
          <cell r="H690">
            <v>4.0939486876416527E-2</v>
          </cell>
          <cell r="I690">
            <v>4.1627405598505862E-2</v>
          </cell>
          <cell r="J690">
            <v>4.3557192763129277E-2</v>
          </cell>
          <cell r="K690">
            <v>3.760883672121864E-2</v>
          </cell>
          <cell r="L690">
            <v>4.8175293130824921E-2</v>
          </cell>
          <cell r="M690">
            <v>4.2613515494158781E-2</v>
          </cell>
          <cell r="N690">
            <v>2.3965558156929138E-2</v>
          </cell>
        </row>
        <row r="691">
          <cell r="D691" t="str">
            <v>5.1.17</v>
          </cell>
          <cell r="E691">
            <v>4.8918644398820654E-2</v>
          </cell>
          <cell r="F691">
            <v>3.8073644444448211E-2</v>
          </cell>
          <cell r="G691">
            <v>4.4587013412157178E-2</v>
          </cell>
          <cell r="H691">
            <v>3.8285807088218424E-2</v>
          </cell>
          <cell r="I691">
            <v>4.0516029189157664E-2</v>
          </cell>
          <cell r="J691">
            <v>4.7376565255117464E-2</v>
          </cell>
          <cell r="K691">
            <v>3.613673440236962E-2</v>
          </cell>
          <cell r="L691">
            <v>4.6977278044616058E-2</v>
          </cell>
          <cell r="M691">
            <v>4.1626765519128993E-2</v>
          </cell>
          <cell r="N691">
            <v>3.8785668522990487E-2</v>
          </cell>
        </row>
        <row r="692">
          <cell r="D692" t="str">
            <v>5.1.18</v>
          </cell>
          <cell r="E692">
            <v>5.1902854458697315E-2</v>
          </cell>
          <cell r="F692">
            <v>3.7662811468696454E-2</v>
          </cell>
          <cell r="G692">
            <v>4.4266731002714908E-2</v>
          </cell>
          <cell r="H692">
            <v>3.8232844888962114E-2</v>
          </cell>
          <cell r="I692">
            <v>3.9958723129621593E-2</v>
          </cell>
          <cell r="J692">
            <v>4.9887446832376517E-2</v>
          </cell>
          <cell r="K692">
            <v>3.4742524199639253E-2</v>
          </cell>
          <cell r="L692">
            <v>4.6195543869907985E-2</v>
          </cell>
          <cell r="M692">
            <v>4.0969463080147893E-2</v>
          </cell>
          <cell r="N692">
            <v>3.7745976761018749E-2</v>
          </cell>
        </row>
        <row r="693">
          <cell r="D693" t="str">
            <v>5.1.19</v>
          </cell>
          <cell r="E693">
            <v>5.3501587975154065E-2</v>
          </cell>
          <cell r="F693">
            <v>3.8198270576670683E-2</v>
          </cell>
          <cell r="G693">
            <v>4.4056334948371433E-2</v>
          </cell>
          <cell r="H693">
            <v>3.8539478433733836E-2</v>
          </cell>
          <cell r="I693">
            <v>4.01683701554853E-2</v>
          </cell>
          <cell r="J693">
            <v>5.0467776993976567E-2</v>
          </cell>
          <cell r="K693">
            <v>3.3967270275558029E-2</v>
          </cell>
          <cell r="L693">
            <v>4.2450936202307193E-2</v>
          </cell>
          <cell r="M693">
            <v>3.9835849579897512E-2</v>
          </cell>
          <cell r="N693">
            <v>3.0576992312060326E-2</v>
          </cell>
        </row>
        <row r="694">
          <cell r="D694" t="str">
            <v>5.1.20</v>
          </cell>
          <cell r="E694">
            <v>5.3701862684045094E-2</v>
          </cell>
          <cell r="F694">
            <v>4.0072717266801949E-2</v>
          </cell>
          <cell r="G694">
            <v>4.2170922614459226E-2</v>
          </cell>
          <cell r="H694">
            <v>3.8063502654070658E-2</v>
          </cell>
          <cell r="I694">
            <v>4.0948041377716668E-2</v>
          </cell>
          <cell r="J694">
            <v>4.987356098461871E-2</v>
          </cell>
          <cell r="K694">
            <v>3.5699453049921906E-2</v>
          </cell>
          <cell r="L694">
            <v>4.1842525639344492E-2</v>
          </cell>
          <cell r="M694">
            <v>4.0547756582864587E-2</v>
          </cell>
          <cell r="N694">
            <v>2.7905026047712615E-2</v>
          </cell>
        </row>
        <row r="695">
          <cell r="D695" t="str">
            <v>5.1.21</v>
          </cell>
          <cell r="E695">
            <v>5.3506933892856871E-2</v>
          </cell>
          <cell r="F695">
            <v>4.8410519838789669E-2</v>
          </cell>
          <cell r="G695">
            <v>4.174497250635343E-2</v>
          </cell>
          <cell r="H695">
            <v>4.0626404060148641E-2</v>
          </cell>
          <cell r="I695">
            <v>4.1303160519919238E-2</v>
          </cell>
          <cell r="J695">
            <v>5.236879140975232E-2</v>
          </cell>
          <cell r="K695">
            <v>4.4296887047446887E-2</v>
          </cell>
          <cell r="L695">
            <v>4.1112189569139743E-2</v>
          </cell>
          <cell r="M695">
            <v>3.9674879875647204E-2</v>
          </cell>
          <cell r="N695">
            <v>4.0611116290107448E-2</v>
          </cell>
        </row>
        <row r="696">
          <cell r="D696" t="str">
            <v>5.1.22</v>
          </cell>
          <cell r="E696">
            <v>5.0981698191345362E-2</v>
          </cell>
          <cell r="F696">
            <v>5.092901687991723E-2</v>
          </cell>
          <cell r="G696">
            <v>3.9372770832165789E-2</v>
          </cell>
          <cell r="H696">
            <v>4.1509074809008735E-2</v>
          </cell>
          <cell r="I696">
            <v>4.0384533541209716E-2</v>
          </cell>
          <cell r="J696">
            <v>5.1755639326224082E-2</v>
          </cell>
          <cell r="K696">
            <v>4.7697259308685465E-2</v>
          </cell>
          <cell r="L696">
            <v>3.8654340958786282E-2</v>
          </cell>
          <cell r="M696">
            <v>3.8905865599511466E-2</v>
          </cell>
          <cell r="N696">
            <v>6.0442845750950186E-2</v>
          </cell>
        </row>
        <row r="697">
          <cell r="D697" t="str">
            <v>5.1.23</v>
          </cell>
          <cell r="E697">
            <v>4.4165444035488333E-2</v>
          </cell>
          <cell r="F697">
            <v>4.9051193305835156E-2</v>
          </cell>
          <cell r="G697">
            <v>3.8205326856384524E-2</v>
          </cell>
          <cell r="H697">
            <v>4.2437085890811493E-2</v>
          </cell>
          <cell r="I697">
            <v>4.0407273390102964E-2</v>
          </cell>
          <cell r="J697">
            <v>4.256055105449956E-2</v>
          </cell>
          <cell r="K697">
            <v>4.8038422376600672E-2</v>
          </cell>
          <cell r="L697">
            <v>3.6755121099486643E-2</v>
          </cell>
          <cell r="M697">
            <v>3.970980404469656E-2</v>
          </cell>
          <cell r="N697">
            <v>3.8964195454134314E-2</v>
          </cell>
        </row>
        <row r="698">
          <cell r="D698" t="str">
            <v>5.1.24</v>
          </cell>
          <cell r="E698">
            <v>3.5935667463960784E-2</v>
          </cell>
          <cell r="F698">
            <v>4.8546083676890568E-2</v>
          </cell>
          <cell r="G698">
            <v>3.6776879723018616E-2</v>
          </cell>
          <cell r="H698">
            <v>4.2827755397502804E-2</v>
          </cell>
          <cell r="I698">
            <v>3.8950260265659863E-2</v>
          </cell>
          <cell r="J698">
            <v>3.4268261275201453E-2</v>
          </cell>
          <cell r="K698">
            <v>4.5971274165029698E-2</v>
          </cell>
          <cell r="L698">
            <v>3.541011846321835E-2</v>
          </cell>
          <cell r="M698">
            <v>4.0279739181300123E-2</v>
          </cell>
          <cell r="N698">
            <v>3.7212771048711131E-2</v>
          </cell>
        </row>
        <row r="699">
          <cell r="D699" t="str">
            <v>5.2.1</v>
          </cell>
          <cell r="E699">
            <v>3.1137265603275097E-2</v>
          </cell>
          <cell r="F699">
            <v>3.626237105846207E-2</v>
          </cell>
          <cell r="G699">
            <v>3.0585594827604739E-2</v>
          </cell>
          <cell r="H699">
            <v>3.0301055306753057E-2</v>
          </cell>
          <cell r="I699">
            <v>4.1009798595084988E-2</v>
          </cell>
          <cell r="J699">
            <v>3.1578780602595787E-2</v>
          </cell>
          <cell r="K699">
            <v>3.7067841249503561E-2</v>
          </cell>
          <cell r="L699">
            <v>2.6910658526849051E-2</v>
          </cell>
          <cell r="M699">
            <v>3.4936525444910847E-2</v>
          </cell>
          <cell r="N699">
            <v>2.2463175816194447E-2</v>
          </cell>
        </row>
        <row r="700">
          <cell r="D700" t="str">
            <v>5.2.2</v>
          </cell>
          <cell r="E700">
            <v>2.7617294299542957E-2</v>
          </cell>
          <cell r="F700">
            <v>3.4899233887853903E-2</v>
          </cell>
          <cell r="G700">
            <v>3.0789046522133746E-2</v>
          </cell>
          <cell r="H700">
            <v>3.0247754941382432E-2</v>
          </cell>
          <cell r="I700">
            <v>4.1178816758719365E-2</v>
          </cell>
          <cell r="J700">
            <v>2.9074439926225604E-2</v>
          </cell>
          <cell r="K700">
            <v>3.5458300872103908E-2</v>
          </cell>
          <cell r="L700">
            <v>2.6821100666249625E-2</v>
          </cell>
          <cell r="M700">
            <v>3.5808499909920397E-2</v>
          </cell>
          <cell r="N700">
            <v>2.5152974245685408E-2</v>
          </cell>
        </row>
        <row r="701">
          <cell r="D701" t="str">
            <v>5.2.3</v>
          </cell>
          <cell r="E701">
            <v>2.755293892231165E-2</v>
          </cell>
          <cell r="F701">
            <v>3.5477886702210318E-2</v>
          </cell>
          <cell r="G701">
            <v>3.1069857771241445E-2</v>
          </cell>
          <cell r="H701">
            <v>3.054185151435785E-2</v>
          </cell>
          <cell r="I701">
            <v>3.8808549902623952E-2</v>
          </cell>
          <cell r="J701">
            <v>2.8438638584121264E-2</v>
          </cell>
          <cell r="K701">
            <v>3.659715034029213E-2</v>
          </cell>
          <cell r="L701">
            <v>2.6695599660448707E-2</v>
          </cell>
          <cell r="M701">
            <v>3.6389559170928308E-2</v>
          </cell>
          <cell r="N701">
            <v>2.2369860862707973E-2</v>
          </cell>
        </row>
        <row r="702">
          <cell r="D702" t="str">
            <v>5.2.4</v>
          </cell>
          <cell r="E702">
            <v>2.8787558274454162E-2</v>
          </cell>
          <cell r="F702">
            <v>3.4956995635656594E-2</v>
          </cell>
          <cell r="G702">
            <v>3.1493838991500045E-2</v>
          </cell>
          <cell r="H702">
            <v>3.0592250720600712E-2</v>
          </cell>
          <cell r="I702">
            <v>3.6153703004724744E-2</v>
          </cell>
          <cell r="J702">
            <v>2.7245586829262786E-2</v>
          </cell>
          <cell r="K702">
            <v>3.5286193596360566E-2</v>
          </cell>
          <cell r="L702">
            <v>2.621385294245001E-2</v>
          </cell>
          <cell r="M702">
            <v>3.6184048496663394E-2</v>
          </cell>
          <cell r="N702">
            <v>2.42816943626946E-2</v>
          </cell>
        </row>
        <row r="703">
          <cell r="D703" t="str">
            <v>5.2.5</v>
          </cell>
          <cell r="E703">
            <v>3.1369855776047541E-2</v>
          </cell>
          <cell r="F703">
            <v>3.5075625140250498E-2</v>
          </cell>
          <cell r="G703">
            <v>3.3244137551470057E-2</v>
          </cell>
          <cell r="H703">
            <v>3.2301505728574854E-2</v>
          </cell>
          <cell r="I703">
            <v>3.8372339479780714E-2</v>
          </cell>
          <cell r="J703">
            <v>3.0807190899735729E-2</v>
          </cell>
          <cell r="K703">
            <v>3.588353841550692E-2</v>
          </cell>
          <cell r="L703">
            <v>3.0126670015169686E-2</v>
          </cell>
          <cell r="M703">
            <v>3.9018784851626978E-2</v>
          </cell>
          <cell r="N703">
            <v>4.154679847012481E-2</v>
          </cell>
        </row>
        <row r="704">
          <cell r="D704" t="str">
            <v>5.2.6</v>
          </cell>
          <cell r="E704">
            <v>3.6104102686640396E-2</v>
          </cell>
          <cell r="F704">
            <v>3.2718698685099482E-2</v>
          </cell>
          <cell r="G704">
            <v>3.4786474352069122E-2</v>
          </cell>
          <cell r="H704">
            <v>3.2737894036444774E-2</v>
          </cell>
          <cell r="I704">
            <v>3.9066513261840109E-2</v>
          </cell>
          <cell r="J704">
            <v>3.5792822306604244E-2</v>
          </cell>
          <cell r="K704">
            <v>3.3397541144543574E-2</v>
          </cell>
          <cell r="L704">
            <v>3.5261382594794798E-2</v>
          </cell>
          <cell r="M704">
            <v>4.3213728113040903E-2</v>
          </cell>
          <cell r="N704">
            <v>5.2576952676658788E-2</v>
          </cell>
        </row>
        <row r="705">
          <cell r="D705" t="str">
            <v>5.2.7</v>
          </cell>
          <cell r="E705">
            <v>4.1795764050430943E-2</v>
          </cell>
          <cell r="F705">
            <v>3.1903438121504465E-2</v>
          </cell>
          <cell r="G705">
            <v>3.8729107001681772E-2</v>
          </cell>
          <cell r="H705">
            <v>3.7974486262066981E-2</v>
          </cell>
          <cell r="I705">
            <v>4.3450820351124408E-2</v>
          </cell>
          <cell r="J705">
            <v>4.5184727671611254E-2</v>
          </cell>
          <cell r="K705">
            <v>3.2818602571186829E-2</v>
          </cell>
          <cell r="L705">
            <v>4.1819706583648475E-2</v>
          </cell>
          <cell r="M705">
            <v>4.4093124867880834E-2</v>
          </cell>
          <cell r="N705">
            <v>6.7841808897100953E-2</v>
          </cell>
        </row>
        <row r="706">
          <cell r="D706" t="str">
            <v>5.2.8</v>
          </cell>
          <cell r="E706">
            <v>4.6585809048573075E-2</v>
          </cell>
          <cell r="F706">
            <v>3.7580237313113864E-2</v>
          </cell>
          <cell r="G706">
            <v>4.3792364314102106E-2</v>
          </cell>
          <cell r="H706">
            <v>4.486683072384192E-2</v>
          </cell>
          <cell r="I706">
            <v>4.4783839099344955E-2</v>
          </cell>
          <cell r="J706">
            <v>4.5452710132628298E-2</v>
          </cell>
          <cell r="K706">
            <v>4.0266118803675706E-2</v>
          </cell>
          <cell r="L706">
            <v>4.6829889593829464E-2</v>
          </cell>
          <cell r="M706">
            <v>4.9520553814637665E-2</v>
          </cell>
          <cell r="N706">
            <v>6.5717209135554372E-2</v>
          </cell>
        </row>
        <row r="707">
          <cell r="D707" t="str">
            <v>5.2.9</v>
          </cell>
          <cell r="E707">
            <v>4.4079525162928755E-2</v>
          </cell>
          <cell r="F707">
            <v>4.5722389391930601E-2</v>
          </cell>
          <cell r="G707">
            <v>4.8491837829364524E-2</v>
          </cell>
          <cell r="H707">
            <v>4.8236290909885841E-2</v>
          </cell>
          <cell r="I707">
            <v>4.6823113909325462E-2</v>
          </cell>
          <cell r="J707">
            <v>4.3058624563891333E-2</v>
          </cell>
          <cell r="K707">
            <v>4.724770844459323E-2</v>
          </cell>
          <cell r="L707">
            <v>5.3400442252115758E-2</v>
          </cell>
          <cell r="M707">
            <v>5.1341617444193299E-2</v>
          </cell>
          <cell r="N707">
            <v>5.3470693489372813E-2</v>
          </cell>
        </row>
        <row r="708">
          <cell r="D708" t="str">
            <v>5.2.10</v>
          </cell>
          <cell r="E708">
            <v>4.365363141979197E-2</v>
          </cell>
          <cell r="F708">
            <v>4.7564586701585782E-2</v>
          </cell>
          <cell r="G708">
            <v>4.925679259671592E-2</v>
          </cell>
          <cell r="H708">
            <v>4.8831163468712226E-2</v>
          </cell>
          <cell r="I708">
            <v>4.4578574096608828E-2</v>
          </cell>
          <cell r="J708">
            <v>4.2872759285494243E-2</v>
          </cell>
          <cell r="K708">
            <v>4.8318437048138881E-2</v>
          </cell>
          <cell r="L708">
            <v>5.3928803629411944E-2</v>
          </cell>
          <cell r="M708">
            <v>5.2218507971298303E-2</v>
          </cell>
          <cell r="N708">
            <v>4.6762226351856992E-2</v>
          </cell>
        </row>
        <row r="709">
          <cell r="D709" t="str">
            <v>5.2.11</v>
          </cell>
          <cell r="E709">
            <v>4.1990083858304689E-2</v>
          </cell>
          <cell r="F709">
            <v>5.1322356608506703E-2</v>
          </cell>
          <cell r="G709">
            <v>5.206112562535526E-2</v>
          </cell>
          <cell r="H709">
            <v>4.8633344897488572E-2</v>
          </cell>
          <cell r="I709">
            <v>4.4720574321134146E-2</v>
          </cell>
          <cell r="J709">
            <v>4.6217316700813534E-2</v>
          </cell>
          <cell r="K709">
            <v>5.1661508429720275E-2</v>
          </cell>
          <cell r="L709">
            <v>5.490351144099883E-2</v>
          </cell>
          <cell r="M709">
            <v>5.2297550538323266E-2</v>
          </cell>
          <cell r="N709">
            <v>4.5492775441954521E-2</v>
          </cell>
        </row>
        <row r="710">
          <cell r="D710" t="str">
            <v>5.2.12</v>
          </cell>
          <cell r="E710">
            <v>4.0816144332775341E-2</v>
          </cell>
          <cell r="F710">
            <v>5.1659208293003918E-2</v>
          </cell>
          <cell r="G710">
            <v>5.1284389894234485E-2</v>
          </cell>
          <cell r="H710">
            <v>4.9346018010665758E-2</v>
          </cell>
          <cell r="I710">
            <v>4.1179173431182846E-2</v>
          </cell>
          <cell r="J710">
            <v>4.631867484675542E-2</v>
          </cell>
          <cell r="K710">
            <v>5.2068043806983356E-2</v>
          </cell>
          <cell r="L710">
            <v>5.5108227367365044E-2</v>
          </cell>
          <cell r="M710">
            <v>4.945539189352928E-2</v>
          </cell>
          <cell r="N710">
            <v>4.3052497522661541E-2</v>
          </cell>
        </row>
        <row r="711">
          <cell r="D711" t="str">
            <v>5.2.13</v>
          </cell>
          <cell r="E711">
            <v>4.0698099323388116E-2</v>
          </cell>
          <cell r="F711">
            <v>5.1093296795089664E-2</v>
          </cell>
          <cell r="G711">
            <v>5.1653969335464983E-2</v>
          </cell>
          <cell r="H711">
            <v>5.079909392077625E-2</v>
          </cell>
          <cell r="I711">
            <v>4.2392483983845937E-2</v>
          </cell>
          <cell r="J711">
            <v>4.5807066874409316E-2</v>
          </cell>
          <cell r="K711">
            <v>5.0208332365427197E-2</v>
          </cell>
          <cell r="L711">
            <v>5.5653774596679265E-2</v>
          </cell>
          <cell r="M711">
            <v>5.2172431938325207E-2</v>
          </cell>
          <cell r="N711">
            <v>4.6390600060072777E-2</v>
          </cell>
        </row>
        <row r="712">
          <cell r="D712" t="str">
            <v>5.2.14</v>
          </cell>
          <cell r="E712">
            <v>4.0115244372781862E-2</v>
          </cell>
          <cell r="F712">
            <v>5.1498647667064953E-2</v>
          </cell>
          <cell r="G712">
            <v>5.1000986411596137E-2</v>
          </cell>
          <cell r="H712">
            <v>5.4104728606009247E-2</v>
          </cell>
          <cell r="I712">
            <v>4.065410698087369E-2</v>
          </cell>
          <cell r="J712">
            <v>4.324941911382358E-2</v>
          </cell>
          <cell r="K712">
            <v>5.1009714266115912E-2</v>
          </cell>
          <cell r="L712">
            <v>5.5303386074279828E-2</v>
          </cell>
          <cell r="M712">
            <v>5.1779436150812069E-2</v>
          </cell>
          <cell r="N712">
            <v>5.9115737699629169E-2</v>
          </cell>
        </row>
        <row r="713">
          <cell r="D713" t="str">
            <v>5.2.15</v>
          </cell>
          <cell r="E713">
            <v>4.1844695411631605E-2</v>
          </cell>
          <cell r="F713">
            <v>5.0485687961453155E-2</v>
          </cell>
          <cell r="G713">
            <v>5.0402475516986553E-2</v>
          </cell>
          <cell r="H713">
            <v>5.2324563871447093E-2</v>
          </cell>
          <cell r="I713">
            <v>3.7490199309464269E-2</v>
          </cell>
          <cell r="J713">
            <v>4.157335476296789E-2</v>
          </cell>
          <cell r="K713">
            <v>4.9991008460155681E-2</v>
          </cell>
          <cell r="L713">
            <v>5.4685852553761183E-2</v>
          </cell>
          <cell r="M713">
            <v>5.1932123255894427E-2</v>
          </cell>
          <cell r="N713">
            <v>5.627524685072241E-2</v>
          </cell>
        </row>
        <row r="714">
          <cell r="D714" t="str">
            <v>5.2.16</v>
          </cell>
          <cell r="E714">
            <v>4.2724961292035631E-2</v>
          </cell>
          <cell r="F714">
            <v>4.9892807622052546E-2</v>
          </cell>
          <cell r="G714">
            <v>4.7854267806217217E-2</v>
          </cell>
          <cell r="H714">
            <v>4.7411754498247249E-2</v>
          </cell>
          <cell r="I714">
            <v>3.9787080806197452E-2</v>
          </cell>
          <cell r="J714">
            <v>4.3907887636396456E-2</v>
          </cell>
          <cell r="K714">
            <v>5.0028886264996034E-2</v>
          </cell>
          <cell r="L714">
            <v>5.1255467918821462E-2</v>
          </cell>
          <cell r="M714">
            <v>4.7694574122986576E-2</v>
          </cell>
          <cell r="N714">
            <v>5.0666140128023215E-2</v>
          </cell>
        </row>
        <row r="715">
          <cell r="D715" t="str">
            <v>5.2.17</v>
          </cell>
          <cell r="E715">
            <v>4.6577038064087674E-2</v>
          </cell>
          <cell r="F715">
            <v>4.7772188334625106E-2</v>
          </cell>
          <cell r="G715">
            <v>4.5669583966750395E-2</v>
          </cell>
          <cell r="H715">
            <v>4.4271283476846265E-2</v>
          </cell>
          <cell r="I715">
            <v>4.0929636458916535E-2</v>
          </cell>
          <cell r="J715">
            <v>4.6570646511024723E-2</v>
          </cell>
          <cell r="K715">
            <v>4.7027721256168879E-2</v>
          </cell>
          <cell r="L715">
            <v>4.6780474912091793E-2</v>
          </cell>
          <cell r="M715">
            <v>3.643852700513401E-2</v>
          </cell>
          <cell r="N715">
            <v>4.1621736299292292E-2</v>
          </cell>
        </row>
        <row r="716">
          <cell r="D716" t="str">
            <v>5.2.18</v>
          </cell>
          <cell r="E716">
            <v>4.957727986213209E-2</v>
          </cell>
          <cell r="F716">
            <v>4.0701408969172057E-2</v>
          </cell>
          <cell r="G716">
            <v>4.5728889211915057E-2</v>
          </cell>
          <cell r="H716">
            <v>4.3801363166964695E-2</v>
          </cell>
          <cell r="I716">
            <v>4.1379801691893654E-2</v>
          </cell>
          <cell r="J716">
            <v>5.078978552991615E-2</v>
          </cell>
          <cell r="K716">
            <v>4.0231555306758884E-2</v>
          </cell>
          <cell r="L716">
            <v>4.413353941308016E-2</v>
          </cell>
          <cell r="M716">
            <v>3.5639329537812091E-2</v>
          </cell>
          <cell r="N716">
            <v>3.7156299280045525E-2</v>
          </cell>
        </row>
        <row r="717">
          <cell r="D717" t="str">
            <v>5.2.19</v>
          </cell>
          <cell r="E717">
            <v>5.2764632830016221E-2</v>
          </cell>
          <cell r="F717">
            <v>3.5413963033349753E-2</v>
          </cell>
          <cell r="G717">
            <v>4.3090817405416454E-2</v>
          </cell>
          <cell r="H717">
            <v>4.2018364742091689E-2</v>
          </cell>
          <cell r="I717">
            <v>4.0737479169213518E-2</v>
          </cell>
          <cell r="J717">
            <v>5.1704781558631729E-2</v>
          </cell>
          <cell r="K717">
            <v>3.2135292890273892E-2</v>
          </cell>
          <cell r="L717">
            <v>4.0791526914951422E-2</v>
          </cell>
          <cell r="M717">
            <v>3.3822989183603061E-2</v>
          </cell>
          <cell r="N717">
            <v>2.9365011139600185E-2</v>
          </cell>
        </row>
        <row r="718">
          <cell r="D718" t="str">
            <v>5.2.20</v>
          </cell>
          <cell r="E718">
            <v>5.3583055434321999E-2</v>
          </cell>
          <cell r="F718">
            <v>3.3693718323926744E-2</v>
          </cell>
          <cell r="G718">
            <v>4.0933313380394333E-2</v>
          </cell>
          <cell r="H718">
            <v>4.0410717772406374E-2</v>
          </cell>
          <cell r="I718">
            <v>4.2559317528641456E-2</v>
          </cell>
          <cell r="J718">
            <v>5.0476870144848404E-2</v>
          </cell>
          <cell r="K718">
            <v>3.2466901234837156E-2</v>
          </cell>
          <cell r="L718">
            <v>3.9517659562957358E-2</v>
          </cell>
          <cell r="M718">
            <v>3.3493034662961045E-2</v>
          </cell>
          <cell r="N718">
            <v>3.7615114817209881E-2</v>
          </cell>
        </row>
        <row r="719">
          <cell r="D719" t="str">
            <v>5.2.21</v>
          </cell>
          <cell r="E719">
            <v>5.6238384322163916E-2</v>
          </cell>
          <cell r="F719">
            <v>3.8422650406898864E-2</v>
          </cell>
          <cell r="G719">
            <v>3.9589321082517281E-2</v>
          </cell>
          <cell r="H719">
            <v>4.0209660697970322E-2</v>
          </cell>
          <cell r="I719">
            <v>4.3178768429600556E-2</v>
          </cell>
          <cell r="J719">
            <v>5.0660382816376442E-2</v>
          </cell>
          <cell r="K719">
            <v>3.847881907184169E-2</v>
          </cell>
          <cell r="L719">
            <v>3.7191298061688749E-2</v>
          </cell>
          <cell r="M719">
            <v>3.2953135372830782E-2</v>
          </cell>
          <cell r="N719">
            <v>3.4191252366309995E-2</v>
          </cell>
        </row>
        <row r="720">
          <cell r="D720" t="str">
            <v>5.2.22</v>
          </cell>
          <cell r="E720">
            <v>5.333594826123994E-2</v>
          </cell>
          <cell r="F720">
            <v>4.3824250522535919E-2</v>
          </cell>
          <cell r="G720">
            <v>3.9353814207499491E-2</v>
          </cell>
          <cell r="H720">
            <v>4.2120175186831296E-2</v>
          </cell>
          <cell r="I720">
            <v>4.3460227587348854E-2</v>
          </cell>
          <cell r="J720">
            <v>4.9256147252053878E-2</v>
          </cell>
          <cell r="K720">
            <v>4.1954521954434366E-2</v>
          </cell>
          <cell r="L720">
            <v>3.5385440731889296E-2</v>
          </cell>
          <cell r="M720">
            <v>3.3558485764192694E-2</v>
          </cell>
          <cell r="N720">
            <v>2.8266059105323992E-2</v>
          </cell>
        </row>
        <row r="721">
          <cell r="D721" t="str">
            <v>5.2.23</v>
          </cell>
          <cell r="E721">
            <v>4.4846309605191058E-2</v>
          </cell>
          <cell r="F721">
            <v>4.1201175834809214E-2</v>
          </cell>
          <cell r="G721">
            <v>3.589937148944667E-2</v>
          </cell>
          <cell r="H721">
            <v>3.9741764452596494E-2</v>
          </cell>
          <cell r="I721">
            <v>4.5155893062818662E-2</v>
          </cell>
          <cell r="J721">
            <v>3.9916876797871266E-2</v>
          </cell>
          <cell r="K721">
            <v>4.0397211518865356E-2</v>
          </cell>
          <cell r="L721">
            <v>3.2045842538823775E-2</v>
          </cell>
          <cell r="M721">
            <v>3.2864164288240488E-2</v>
          </cell>
          <cell r="N721">
            <v>3.3163358546067265E-2</v>
          </cell>
        </row>
        <row r="722">
          <cell r="D722" t="str">
            <v>5.2.24</v>
          </cell>
          <cell r="E722">
            <v>3.620437778593321E-2</v>
          </cell>
          <cell r="F722">
            <v>4.0857176989843778E-2</v>
          </cell>
          <cell r="G722">
            <v>3.3238622908322198E-2</v>
          </cell>
          <cell r="H722">
            <v>3.8176083087038425E-2</v>
          </cell>
          <cell r="I722">
            <v>4.2149188779690636E-2</v>
          </cell>
          <cell r="J722">
            <v>3.4044508651940482E-2</v>
          </cell>
          <cell r="K722">
            <v>3.9999050687516191E-2</v>
          </cell>
          <cell r="L722">
            <v>2.923589144764431E-2</v>
          </cell>
          <cell r="M722">
            <v>3.3173876200254158E-2</v>
          </cell>
          <cell r="N722">
            <v>3.5444776435136001E-2</v>
          </cell>
        </row>
        <row r="723">
          <cell r="D723" t="str">
            <v>5.3.1</v>
          </cell>
          <cell r="E723">
            <v>3.1125547019752554E-2</v>
          </cell>
          <cell r="F723">
            <v>3.5001438255703447E-2</v>
          </cell>
          <cell r="G723">
            <v>2.9261351983893631E-2</v>
          </cell>
          <cell r="H723">
            <v>3.1842013270179576E-2</v>
          </cell>
          <cell r="I723">
            <v>4.145464271933208E-2</v>
          </cell>
          <cell r="J723">
            <v>3.2430937646290174E-2</v>
          </cell>
          <cell r="K723">
            <v>3.5408876460794665E-2</v>
          </cell>
          <cell r="L723">
            <v>2.6172322276866663E-2</v>
          </cell>
          <cell r="M723">
            <v>3.0893191005720102E-2</v>
          </cell>
          <cell r="N723">
            <v>3.7857749510412694E-2</v>
          </cell>
        </row>
        <row r="724">
          <cell r="D724" t="str">
            <v>5.3.2</v>
          </cell>
          <cell r="E724">
            <v>2.9317539531009951E-2</v>
          </cell>
          <cell r="F724">
            <v>3.2784957483207672E-2</v>
          </cell>
          <cell r="G724">
            <v>2.9560155022647656E-2</v>
          </cell>
          <cell r="H724">
            <v>3.1643925503125343E-2</v>
          </cell>
          <cell r="I724">
            <v>4.3080953800820845E-2</v>
          </cell>
          <cell r="J724">
            <v>2.9573536021524953E-2</v>
          </cell>
          <cell r="K724">
            <v>3.3841963329237813E-2</v>
          </cell>
          <cell r="L724">
            <v>2.5872130165710897E-2</v>
          </cell>
          <cell r="M724">
            <v>3.186129532467618E-2</v>
          </cell>
          <cell r="N724">
            <v>3.7170386833683615E-2</v>
          </cell>
        </row>
        <row r="725">
          <cell r="D725" t="str">
            <v>5.3.3</v>
          </cell>
          <cell r="E725">
            <v>2.8840169425648307E-2</v>
          </cell>
          <cell r="F725">
            <v>3.2566195316218488E-2</v>
          </cell>
          <cell r="G725">
            <v>2.9255969182040171E-2</v>
          </cell>
          <cell r="H725">
            <v>3.0833375759114386E-2</v>
          </cell>
          <cell r="I725">
            <v>4.4529896165853997E-2</v>
          </cell>
          <cell r="J725">
            <v>2.8932402409428046E-2</v>
          </cell>
          <cell r="K725">
            <v>3.35175082860239E-2</v>
          </cell>
          <cell r="L725">
            <v>2.466573926242438E-2</v>
          </cell>
          <cell r="M725">
            <v>3.1158217107773261E-2</v>
          </cell>
          <cell r="N725">
            <v>3.1300376743408485E-2</v>
          </cell>
        </row>
        <row r="726">
          <cell r="D726" t="str">
            <v>5.3.4</v>
          </cell>
          <cell r="E726">
            <v>2.8637404840647418E-2</v>
          </cell>
          <cell r="F726">
            <v>3.2316247445187463E-2</v>
          </cell>
          <cell r="G726">
            <v>2.9398920289219862E-2</v>
          </cell>
          <cell r="H726">
            <v>3.040845652211626E-2</v>
          </cell>
          <cell r="I726">
            <v>4.4214359630967821E-2</v>
          </cell>
          <cell r="J726">
            <v>2.9871443858414587E-2</v>
          </cell>
          <cell r="K726">
            <v>3.2619522412787906E-2</v>
          </cell>
          <cell r="L726">
            <v>2.4381261202404858E-2</v>
          </cell>
          <cell r="M726">
            <v>3.0818383776086047E-2</v>
          </cell>
          <cell r="N726">
            <v>3.1716264747325182E-2</v>
          </cell>
        </row>
        <row r="727">
          <cell r="D727" t="str">
            <v>5.3.5</v>
          </cell>
          <cell r="E727">
            <v>3.1853578933335305E-2</v>
          </cell>
          <cell r="F727">
            <v>3.3203668702247745E-2</v>
          </cell>
          <cell r="G727">
            <v>3.1300251204238891E-2</v>
          </cell>
          <cell r="H727">
            <v>3.2245672371904274E-2</v>
          </cell>
          <cell r="I727">
            <v>4.2891833584733564E-2</v>
          </cell>
          <cell r="J727">
            <v>3.3139904146991729E-2</v>
          </cell>
          <cell r="K727">
            <v>3.3726308558300319E-2</v>
          </cell>
          <cell r="L727">
            <v>2.9238685414643677E-2</v>
          </cell>
          <cell r="M727">
            <v>3.5741668870644949E-2</v>
          </cell>
          <cell r="N727">
            <v>4.3695667749331299E-2</v>
          </cell>
        </row>
        <row r="728">
          <cell r="D728" t="str">
            <v>5.3.6</v>
          </cell>
          <cell r="E728">
            <v>3.8119849768517164E-2</v>
          </cell>
          <cell r="F728">
            <v>3.0158964041727639E-2</v>
          </cell>
          <cell r="G728">
            <v>3.3575507847536955E-2</v>
          </cell>
          <cell r="H728">
            <v>3.3047944836582126E-2</v>
          </cell>
          <cell r="I728">
            <v>4.3494931069561864E-2</v>
          </cell>
          <cell r="J728">
            <v>3.8671323366465712E-2</v>
          </cell>
          <cell r="K728">
            <v>3.082491730054155E-2</v>
          </cell>
          <cell r="L728">
            <v>3.6027509366537765E-2</v>
          </cell>
          <cell r="M728">
            <v>4.3721716374150281E-2</v>
          </cell>
          <cell r="N728">
            <v>6.1607771900076429E-2</v>
          </cell>
        </row>
        <row r="729">
          <cell r="D729" t="str">
            <v>5.3.7</v>
          </cell>
          <cell r="E729">
            <v>4.6151306720618325E-2</v>
          </cell>
          <cell r="F729">
            <v>3.1663027127571852E-2</v>
          </cell>
          <cell r="G729">
            <v>3.7787620619511651E-2</v>
          </cell>
          <cell r="H729">
            <v>4.0240050171651491E-2</v>
          </cell>
          <cell r="I729">
            <v>4.7494036552425713E-2</v>
          </cell>
          <cell r="J729">
            <v>5.0548262082508857E-2</v>
          </cell>
          <cell r="K729">
            <v>3.3467264380669916E-2</v>
          </cell>
          <cell r="L729">
            <v>4.2944457224943909E-2</v>
          </cell>
          <cell r="M729">
            <v>4.7860897328266198E-2</v>
          </cell>
          <cell r="N729">
            <v>6.9906500764233867E-2</v>
          </cell>
        </row>
        <row r="730">
          <cell r="D730" t="str">
            <v>5.3.8</v>
          </cell>
          <cell r="E730">
            <v>5.035046647123332E-2</v>
          </cell>
          <cell r="F730">
            <v>3.9386249936499952E-2</v>
          </cell>
          <cell r="G730">
            <v>4.2878696348296989E-2</v>
          </cell>
          <cell r="H730">
            <v>4.5612684783174394E-2</v>
          </cell>
          <cell r="I730">
            <v>4.8930481986880402E-2</v>
          </cell>
          <cell r="J730">
            <v>5.1189549314735648E-2</v>
          </cell>
          <cell r="K730">
            <v>4.078752002487597E-2</v>
          </cell>
          <cell r="L730">
            <v>4.7398584705268941E-2</v>
          </cell>
          <cell r="M730">
            <v>5.2457792444140589E-2</v>
          </cell>
          <cell r="N730">
            <v>5.7425942455578916E-2</v>
          </cell>
        </row>
        <row r="731">
          <cell r="D731" t="str">
            <v>5.3.9</v>
          </cell>
          <cell r="E731">
            <v>4.4396571174190921E-2</v>
          </cell>
          <cell r="F731">
            <v>4.8276024543210706E-2</v>
          </cell>
          <cell r="G731">
            <v>4.7960534370813615E-2</v>
          </cell>
          <cell r="H731">
            <v>4.9669742223977957E-2</v>
          </cell>
          <cell r="I731">
            <v>4.7850484091626608E-2</v>
          </cell>
          <cell r="J731">
            <v>4.3614924760172813E-2</v>
          </cell>
          <cell r="K731">
            <v>4.7353715137529367E-2</v>
          </cell>
          <cell r="L731">
            <v>5.3131185892257779E-2</v>
          </cell>
          <cell r="M731">
            <v>5.4900275927106668E-2</v>
          </cell>
          <cell r="N731">
            <v>4.4269029721532294E-2</v>
          </cell>
        </row>
        <row r="732">
          <cell r="D732" t="str">
            <v>5.3.10</v>
          </cell>
          <cell r="E732">
            <v>4.2845712392558903E-2</v>
          </cell>
          <cell r="F732">
            <v>4.9469786792247263E-2</v>
          </cell>
          <cell r="G732">
            <v>4.8278170823178458E-2</v>
          </cell>
          <cell r="H732">
            <v>5.1038894935586325E-2</v>
          </cell>
          <cell r="I732">
            <v>4.0017320307292936E-2</v>
          </cell>
          <cell r="J732">
            <v>4.331071849795768E-2</v>
          </cell>
          <cell r="K732">
            <v>4.9800017198153849E-2</v>
          </cell>
          <cell r="L732">
            <v>5.3775448882879717E-2</v>
          </cell>
          <cell r="M732">
            <v>5.3121638018607066E-2</v>
          </cell>
          <cell r="N732">
            <v>4.0071340931887661E-2</v>
          </cell>
        </row>
        <row r="733">
          <cell r="D733" t="str">
            <v>5.3.11</v>
          </cell>
          <cell r="E733">
            <v>4.1493066587870116E-2</v>
          </cell>
          <cell r="F733">
            <v>5.1293380080868041E-2</v>
          </cell>
          <cell r="G733">
            <v>5.1186060113289952E-2</v>
          </cell>
          <cell r="H733">
            <v>4.9345567681328813E-2</v>
          </cell>
          <cell r="I733">
            <v>3.7383405830146973E-2</v>
          </cell>
          <cell r="J733">
            <v>4.1350986500947928E-2</v>
          </cell>
          <cell r="K733">
            <v>5.1355139759920954E-2</v>
          </cell>
          <cell r="L733">
            <v>5.3277645042756172E-2</v>
          </cell>
          <cell r="M733">
            <v>5.0881079184824346E-2</v>
          </cell>
          <cell r="N733">
            <v>3.9587351034103935E-2</v>
          </cell>
        </row>
        <row r="734">
          <cell r="D734" t="str">
            <v>5.3.12</v>
          </cell>
          <cell r="E734">
            <v>3.9312949217135656E-2</v>
          </cell>
          <cell r="F734">
            <v>5.4034732892981115E-2</v>
          </cell>
          <cell r="G734">
            <v>5.2264404096473302E-2</v>
          </cell>
          <cell r="H734">
            <v>5.2669972513763243E-2</v>
          </cell>
          <cell r="I734">
            <v>3.7361656786052543E-2</v>
          </cell>
          <cell r="J734">
            <v>4.0970248610273097E-2</v>
          </cell>
          <cell r="K734">
            <v>5.3252054861842799E-2</v>
          </cell>
          <cell r="L734">
            <v>5.6223262931894114E-2</v>
          </cell>
          <cell r="M734">
            <v>5.0186140140827812E-2</v>
          </cell>
          <cell r="N734">
            <v>4.9527428830722212E-2</v>
          </cell>
        </row>
        <row r="735">
          <cell r="D735" t="str">
            <v>5.3.13</v>
          </cell>
          <cell r="E735">
            <v>3.9591983858792555E-2</v>
          </cell>
          <cell r="F735">
            <v>5.4625489354773786E-2</v>
          </cell>
          <cell r="G735">
            <v>5.341484693868679E-2</v>
          </cell>
          <cell r="H735">
            <v>5.1497546920551605E-2</v>
          </cell>
          <cell r="I735">
            <v>3.6846476304065665E-2</v>
          </cell>
          <cell r="J735">
            <v>3.9606668331076768E-2</v>
          </cell>
          <cell r="K735">
            <v>5.4150549873319714E-2</v>
          </cell>
          <cell r="L735">
            <v>5.7297794728857189E-2</v>
          </cell>
          <cell r="M735">
            <v>5.432961930984935E-2</v>
          </cell>
          <cell r="N735">
            <v>3.7000038808750475E-2</v>
          </cell>
        </row>
        <row r="736">
          <cell r="D736" t="str">
            <v>5.3.14</v>
          </cell>
          <cell r="E736">
            <v>3.8004222265653309E-2</v>
          </cell>
          <cell r="F736">
            <v>5.6125453924177726E-2</v>
          </cell>
          <cell r="G736">
            <v>5.3729088773730727E-2</v>
          </cell>
          <cell r="H736">
            <v>5.4229445956339266E-2</v>
          </cell>
          <cell r="I736">
            <v>3.9311747991721324E-2</v>
          </cell>
          <cell r="J736">
            <v>3.8216809408411087E-2</v>
          </cell>
          <cell r="K736">
            <v>5.6966647077349546E-2</v>
          </cell>
          <cell r="L736">
            <v>5.7974154225928394E-2</v>
          </cell>
          <cell r="M736">
            <v>5.3014182645966461E-2</v>
          </cell>
          <cell r="N736">
            <v>3.798910220433703E-2</v>
          </cell>
        </row>
        <row r="737">
          <cell r="D737" t="str">
            <v>5.3.15</v>
          </cell>
          <cell r="E737">
            <v>3.7671278750521363E-2</v>
          </cell>
          <cell r="F737">
            <v>5.5662059631164648E-2</v>
          </cell>
          <cell r="G737">
            <v>5.3264620738265725E-2</v>
          </cell>
          <cell r="H737">
            <v>5.1727156381504553E-2</v>
          </cell>
          <cell r="I737">
            <v>3.9340249763216047E-2</v>
          </cell>
          <cell r="J737">
            <v>3.7507958122806953E-2</v>
          </cell>
          <cell r="K737">
            <v>5.7407775167982802E-2</v>
          </cell>
          <cell r="L737">
            <v>5.6942819687134681E-2</v>
          </cell>
          <cell r="M737">
            <v>5.462180647205081E-2</v>
          </cell>
          <cell r="N737">
            <v>4.3644171522735954E-2</v>
          </cell>
        </row>
        <row r="738">
          <cell r="D738" t="str">
            <v>5.3.16</v>
          </cell>
          <cell r="E738">
            <v>3.8355225228902036E-2</v>
          </cell>
          <cell r="F738">
            <v>5.5278493960997807E-2</v>
          </cell>
          <cell r="G738">
            <v>5.2446032105331684E-2</v>
          </cell>
          <cell r="H738">
            <v>4.6831542511823178E-2</v>
          </cell>
          <cell r="I738">
            <v>4.0433314624478189E-2</v>
          </cell>
          <cell r="J738">
            <v>4.0993205218433568E-2</v>
          </cell>
          <cell r="K738">
            <v>5.8246861785769162E-2</v>
          </cell>
          <cell r="L738">
            <v>5.3910663116051256E-2</v>
          </cell>
          <cell r="M738">
            <v>5.1789557203387508E-2</v>
          </cell>
          <cell r="N738">
            <v>4.431735407909821E-2</v>
          </cell>
        </row>
        <row r="739">
          <cell r="D739" t="str">
            <v>5.3.17</v>
          </cell>
          <cell r="E739">
            <v>4.2279480591458196E-2</v>
          </cell>
          <cell r="F739">
            <v>4.9960098785339933E-2</v>
          </cell>
          <cell r="G739">
            <v>4.8789402748854974E-2</v>
          </cell>
          <cell r="H739">
            <v>4.2716203953523407E-2</v>
          </cell>
          <cell r="I739">
            <v>4.2050198196934077E-2</v>
          </cell>
          <cell r="J739">
            <v>4.541777219953215E-2</v>
          </cell>
          <cell r="K739">
            <v>5.226266527598683E-2</v>
          </cell>
          <cell r="L739">
            <v>4.8311637916702656E-2</v>
          </cell>
          <cell r="M739">
            <v>3.903711938392497E-2</v>
          </cell>
          <cell r="N739">
            <v>4.8161472762227743E-2</v>
          </cell>
        </row>
        <row r="740">
          <cell r="D740" t="str">
            <v>5.3.18</v>
          </cell>
          <cell r="E740">
            <v>4.8580630756847168E-2</v>
          </cell>
          <cell r="F740">
            <v>3.9640357955797435E-2</v>
          </cell>
          <cell r="G740">
            <v>4.5985915521770712E-2</v>
          </cell>
          <cell r="H740">
            <v>4.1618614036474225E-2</v>
          </cell>
          <cell r="I740">
            <v>4.2354772512014582E-2</v>
          </cell>
          <cell r="J740">
            <v>5.2527676658660795E-2</v>
          </cell>
          <cell r="K740">
            <v>4.0640432666749007E-2</v>
          </cell>
          <cell r="L740">
            <v>4.4570737010885257E-2</v>
          </cell>
          <cell r="M740">
            <v>3.6616767135153799E-2</v>
          </cell>
          <cell r="N740">
            <v>3.9044401688479176E-2</v>
          </cell>
        </row>
        <row r="741">
          <cell r="D741" t="str">
            <v>5.3.19</v>
          </cell>
          <cell r="E741">
            <v>5.4837303529397245E-2</v>
          </cell>
          <cell r="F741">
            <v>3.3490718932632911E-2</v>
          </cell>
          <cell r="G741">
            <v>4.3737764674029275E-2</v>
          </cell>
          <cell r="H741">
            <v>4.0421866848509791E-2</v>
          </cell>
          <cell r="I741">
            <v>3.898511769039182E-2</v>
          </cell>
          <cell r="J741">
            <v>5.2534368735569138E-2</v>
          </cell>
          <cell r="K741">
            <v>3.0963992430561388E-2</v>
          </cell>
          <cell r="L741">
            <v>4.1036045346583873E-2</v>
          </cell>
          <cell r="M741">
            <v>3.4661262255856827E-2</v>
          </cell>
          <cell r="N741">
            <v>3.9876550857374855E-2</v>
          </cell>
        </row>
        <row r="742">
          <cell r="D742" t="str">
            <v>5.3.20</v>
          </cell>
          <cell r="E742">
            <v>5.5892879741664632E-2</v>
          </cell>
          <cell r="F742">
            <v>3.291111783137695E-2</v>
          </cell>
          <cell r="G742">
            <v>4.1453033788039016E-2</v>
          </cell>
          <cell r="H742">
            <v>4.0191406982145898E-2</v>
          </cell>
          <cell r="I742">
            <v>3.928618409513452E-2</v>
          </cell>
          <cell r="J742">
            <v>5.0651187569535308E-2</v>
          </cell>
          <cell r="K742">
            <v>2.9992744244131894E-2</v>
          </cell>
          <cell r="L742">
            <v>3.9740062071681514E-2</v>
          </cell>
          <cell r="M742">
            <v>3.3816617301211216E-2</v>
          </cell>
          <cell r="N742">
            <v>3.3678532193351166E-2</v>
          </cell>
        </row>
        <row r="743">
          <cell r="D743" t="str">
            <v>5.3.21</v>
          </cell>
          <cell r="E743">
            <v>5.5593649482770249E-2</v>
          </cell>
          <cell r="F743">
            <v>3.7654364805219616E-2</v>
          </cell>
          <cell r="G743">
            <v>4.0080866816747537E-2</v>
          </cell>
          <cell r="H743">
            <v>4.0145485089955316E-2</v>
          </cell>
          <cell r="I743">
            <v>4.1973769600448997E-2</v>
          </cell>
          <cell r="J743">
            <v>4.9802849205990832E-2</v>
          </cell>
          <cell r="K743">
            <v>3.5754661716628187E-2</v>
          </cell>
          <cell r="L743">
            <v>3.713284017948932E-2</v>
          </cell>
          <cell r="M743">
            <v>3.3119940680976241E-2</v>
          </cell>
          <cell r="N743">
            <v>3.9348154793179213E-2</v>
          </cell>
        </row>
        <row r="744">
          <cell r="D744" t="str">
            <v>5.3.22</v>
          </cell>
          <cell r="E744">
            <v>5.4766173017254116E-2</v>
          </cell>
          <cell r="F744">
            <v>3.9467927514131293E-2</v>
          </cell>
          <cell r="G744">
            <v>3.7640923286813989E-2</v>
          </cell>
          <cell r="H744">
            <v>3.9057192938732367E-2</v>
          </cell>
          <cell r="I744">
            <v>3.8523564387694241E-2</v>
          </cell>
          <cell r="J744">
            <v>5.208686369594076E-2</v>
          </cell>
          <cell r="K744">
            <v>3.6315919635369134E-2</v>
          </cell>
          <cell r="L744">
            <v>3.2657232023757858E-2</v>
          </cell>
          <cell r="M744">
            <v>3.1825354931954687E-2</v>
          </cell>
          <cell r="N744">
            <v>3.5293013529327469E-2</v>
          </cell>
        </row>
        <row r="745">
          <cell r="D745" t="str">
            <v>5.3.23</v>
          </cell>
          <cell r="E745">
            <v>4.5832865638048975E-2</v>
          </cell>
          <cell r="F745">
            <v>3.7722283077658576E-2</v>
          </cell>
          <cell r="G745">
            <v>3.5304787282410779E-2</v>
          </cell>
          <cell r="H745">
            <v>3.7626470875372173E-2</v>
          </cell>
          <cell r="I745">
            <v>4.0206133581225656E-2</v>
          </cell>
          <cell r="J745">
            <v>4.0433903129277575E-2</v>
          </cell>
          <cell r="K745">
            <v>3.6535438607454389E-2</v>
          </cell>
          <cell r="L745">
            <v>3.0224096654703932E-2</v>
          </cell>
          <cell r="M745">
            <v>3.2153573938258607E-2</v>
          </cell>
          <cell r="N745">
            <v>3.2930717424531908E-2</v>
          </cell>
        </row>
        <row r="746">
          <cell r="D746" t="str">
            <v>5.3.24</v>
          </cell>
          <cell r="E746">
            <v>3.6150145056172187E-2</v>
          </cell>
          <cell r="F746">
            <v>3.7306961609057832E-2</v>
          </cell>
          <cell r="G746">
            <v>3.1445075424177571E-2</v>
          </cell>
          <cell r="H746">
            <v>3.5338766932563867E-2</v>
          </cell>
          <cell r="I746">
            <v>4.1984468726979335E-2</v>
          </cell>
          <cell r="J746">
            <v>3.6616500509053906E-2</v>
          </cell>
          <cell r="K746">
            <v>3.4807503808019086E-2</v>
          </cell>
          <cell r="L746">
            <v>2.7093684669635142E-2</v>
          </cell>
          <cell r="M746">
            <v>3.1411903238586045E-2</v>
          </cell>
          <cell r="N746">
            <v>2.4580678914310278E-2</v>
          </cell>
        </row>
        <row r="747">
          <cell r="D747" t="str">
            <v>5.4.1</v>
          </cell>
          <cell r="E747">
            <v>3.1016393028740485E-2</v>
          </cell>
          <cell r="F747">
            <v>3.4402818586912173E-2</v>
          </cell>
          <cell r="G747">
            <v>3.0091716756328109E-2</v>
          </cell>
          <cell r="H747">
            <v>3.345611258216101E-2</v>
          </cell>
          <cell r="I747">
            <v>4.082690735177974E-2</v>
          </cell>
          <cell r="J747">
            <v>3.1760795650011879E-2</v>
          </cell>
          <cell r="K747">
            <v>3.483703544181254E-2</v>
          </cell>
          <cell r="L747">
            <v>2.6683247156003048E-2</v>
          </cell>
          <cell r="M747">
            <v>3.2252698766341646E-2</v>
          </cell>
          <cell r="N747">
            <v>3.0143157867124844E-2</v>
          </cell>
        </row>
        <row r="748">
          <cell r="D748" t="str">
            <v>5.4.2</v>
          </cell>
          <cell r="E748">
            <v>2.9462675205596603E-2</v>
          </cell>
          <cell r="F748">
            <v>3.2773766254759785E-2</v>
          </cell>
          <cell r="G748">
            <v>3.0559164141038847E-2</v>
          </cell>
          <cell r="H748">
            <v>3.2874433355843696E-2</v>
          </cell>
          <cell r="I748">
            <v>3.783218489571756E-2</v>
          </cell>
          <cell r="J748">
            <v>2.9780436699782573E-2</v>
          </cell>
          <cell r="K748">
            <v>3.3801385700002622E-2</v>
          </cell>
          <cell r="L748">
            <v>2.6571286514924887E-2</v>
          </cell>
          <cell r="M748">
            <v>3.2851756842521049E-2</v>
          </cell>
          <cell r="N748">
            <v>3.4939496546563281E-2</v>
          </cell>
        </row>
        <row r="749">
          <cell r="D749" t="str">
            <v>5.4.3</v>
          </cell>
          <cell r="E749">
            <v>2.7909353430826438E-2</v>
          </cell>
          <cell r="F749">
            <v>3.2667844370814429E-2</v>
          </cell>
          <cell r="G749">
            <v>3.000178672334405E-2</v>
          </cell>
          <cell r="H749">
            <v>3.203457476057326E-2</v>
          </cell>
          <cell r="I749">
            <v>3.9268639464975871E-2</v>
          </cell>
          <cell r="J749">
            <v>2.8999162518418865E-2</v>
          </cell>
          <cell r="K749">
            <v>3.3363168031821266E-2</v>
          </cell>
          <cell r="L749">
            <v>2.5399502368402698E-2</v>
          </cell>
          <cell r="M749">
            <v>3.2090336367550008E-2</v>
          </cell>
          <cell r="N749">
            <v>3.2644249020512231E-2</v>
          </cell>
        </row>
        <row r="750">
          <cell r="D750" t="str">
            <v>5.4.4</v>
          </cell>
          <cell r="E750">
            <v>2.8411607941207048E-2</v>
          </cell>
          <cell r="F750">
            <v>3.1941533653862028E-2</v>
          </cell>
          <cell r="G750">
            <v>2.9613329738799203E-2</v>
          </cell>
          <cell r="H750">
            <v>3.130917937909191E-2</v>
          </cell>
          <cell r="I750">
            <v>4.0582941049020278E-2</v>
          </cell>
          <cell r="J750">
            <v>2.9763027925303328E-2</v>
          </cell>
          <cell r="K750">
            <v>3.2635766668264385E-2</v>
          </cell>
          <cell r="L750">
            <v>2.4932032716916908E-2</v>
          </cell>
          <cell r="M750">
            <v>3.1347038347113797E-2</v>
          </cell>
          <cell r="N750">
            <v>2.6973348168647503E-2</v>
          </cell>
        </row>
        <row r="751">
          <cell r="D751" t="str">
            <v>5.4.5</v>
          </cell>
          <cell r="E751">
            <v>3.259137213230083E-2</v>
          </cell>
          <cell r="F751">
            <v>3.2437721046702464E-2</v>
          </cell>
          <cell r="G751">
            <v>3.1211478817939044E-2</v>
          </cell>
          <cell r="H751">
            <v>3.1868586479589671E-2</v>
          </cell>
          <cell r="I751">
            <v>3.9537953467482526E-2</v>
          </cell>
          <cell r="J751">
            <v>3.2030785885000364E-2</v>
          </cell>
          <cell r="K751">
            <v>3.2635091573261645E-2</v>
          </cell>
          <cell r="L751">
            <v>2.8671254169432954E-2</v>
          </cell>
          <cell r="M751">
            <v>3.4845411764357792E-2</v>
          </cell>
          <cell r="N751">
            <v>3.362136868160253E-2</v>
          </cell>
        </row>
        <row r="752">
          <cell r="D752" t="str">
            <v>5.4.6</v>
          </cell>
          <cell r="E752">
            <v>3.6810224793898554E-2</v>
          </cell>
          <cell r="F752">
            <v>2.9790397890889112E-2</v>
          </cell>
          <cell r="G752">
            <v>3.3435587435715432E-2</v>
          </cell>
          <cell r="H752">
            <v>3.357977274342782E-2</v>
          </cell>
          <cell r="I752">
            <v>4.3852624482574688E-2</v>
          </cell>
          <cell r="J752">
            <v>3.6678437061048383E-2</v>
          </cell>
          <cell r="K752">
            <v>3.0846683899591762E-2</v>
          </cell>
          <cell r="L752">
            <v>3.5023517810921702E-2</v>
          </cell>
          <cell r="M752">
            <v>4.3501380265312736E-2</v>
          </cell>
          <cell r="N752">
            <v>5.8163940422660716E-2</v>
          </cell>
        </row>
        <row r="753">
          <cell r="D753" t="str">
            <v>5.4.7</v>
          </cell>
          <cell r="E753">
            <v>4.6065358920618381E-2</v>
          </cell>
          <cell r="F753">
            <v>3.013642747701447E-2</v>
          </cell>
          <cell r="G753">
            <v>3.6918941559143728E-2</v>
          </cell>
          <cell r="H753">
            <v>3.8256309729256817E-2</v>
          </cell>
          <cell r="I753">
            <v>4.5368688661591765E-2</v>
          </cell>
          <cell r="J753">
            <v>4.805641106122685E-2</v>
          </cell>
          <cell r="K753">
            <v>3.196728759654701E-2</v>
          </cell>
          <cell r="L753">
            <v>4.0764597616683586E-2</v>
          </cell>
          <cell r="M753">
            <v>4.5961873314426804E-2</v>
          </cell>
          <cell r="N753">
            <v>6.4377503368184652E-2</v>
          </cell>
        </row>
        <row r="754">
          <cell r="D754" t="str">
            <v>5.4.8</v>
          </cell>
          <cell r="E754">
            <v>4.980096739377355E-2</v>
          </cell>
          <cell r="F754">
            <v>3.808681277974451E-2</v>
          </cell>
          <cell r="G754">
            <v>4.2395277989385007E-2</v>
          </cell>
          <cell r="H754">
            <v>4.4337431127467644E-2</v>
          </cell>
          <cell r="I754">
            <v>4.8351522749263312E-2</v>
          </cell>
          <cell r="J754">
            <v>4.6218223769244719E-2</v>
          </cell>
          <cell r="K754">
            <v>3.996616423846245E-2</v>
          </cell>
          <cell r="L754">
            <v>4.6228415414696099E-2</v>
          </cell>
          <cell r="M754">
            <v>5.2553731228465725E-2</v>
          </cell>
          <cell r="N754">
            <v>5.8259575736246183E-2</v>
          </cell>
        </row>
        <row r="755">
          <cell r="D755" t="str">
            <v>5.4.9</v>
          </cell>
          <cell r="E755">
            <v>4.2043763415480669E-2</v>
          </cell>
          <cell r="F755">
            <v>4.716742364691956E-2</v>
          </cell>
          <cell r="G755">
            <v>4.808503727908052E-2</v>
          </cell>
          <cell r="H755">
            <v>5.0158323234697176E-2</v>
          </cell>
          <cell r="I755">
            <v>4.96967340911234E-2</v>
          </cell>
          <cell r="J755">
            <v>4.0566984698757212E-2</v>
          </cell>
          <cell r="K755">
            <v>4.7938442137269749E-2</v>
          </cell>
          <cell r="L755">
            <v>5.4537050132167253E-2</v>
          </cell>
          <cell r="M755">
            <v>5.5942722687981637E-2</v>
          </cell>
          <cell r="N755">
            <v>5.7377727063737206E-2</v>
          </cell>
        </row>
        <row r="756">
          <cell r="D756" t="str">
            <v>5.4.10</v>
          </cell>
          <cell r="E756">
            <v>3.9999868050719034E-2</v>
          </cell>
          <cell r="F756">
            <v>4.9780208697331393E-2</v>
          </cell>
          <cell r="G756">
            <v>4.9733183605808751E-2</v>
          </cell>
          <cell r="H756">
            <v>5.1416864553396502E-2</v>
          </cell>
          <cell r="I756">
            <v>4.6823782494148265E-2</v>
          </cell>
          <cell r="J756">
            <v>3.9991926415751486E-2</v>
          </cell>
          <cell r="K756">
            <v>5.0393168578648222E-2</v>
          </cell>
          <cell r="L756">
            <v>5.4515763497676561E-2</v>
          </cell>
          <cell r="M756">
            <v>5.4993512900968558E-2</v>
          </cell>
          <cell r="N756">
            <v>4.5673421980893338E-2</v>
          </cell>
        </row>
        <row r="757">
          <cell r="D757" t="str">
            <v>5.4.11</v>
          </cell>
          <cell r="E757">
            <v>3.7595688984375202E-2</v>
          </cell>
          <cell r="F757">
            <v>5.3001362113499165E-2</v>
          </cell>
          <cell r="G757">
            <v>5.241556281916613E-2</v>
          </cell>
          <cell r="H757">
            <v>5.0881724097448414E-2</v>
          </cell>
          <cell r="I757">
            <v>4.3824814192232282E-2</v>
          </cell>
          <cell r="J757">
            <v>4.3562074701398321E-2</v>
          </cell>
          <cell r="K757">
            <v>5.3035895476390905E-2</v>
          </cell>
          <cell r="L757">
            <v>5.4347456651611337E-2</v>
          </cell>
          <cell r="M757">
            <v>5.3652173880882961E-2</v>
          </cell>
          <cell r="N757">
            <v>4.3358683067121054E-2</v>
          </cell>
        </row>
        <row r="758">
          <cell r="D758" t="str">
            <v>5.4.12</v>
          </cell>
          <cell r="E758">
            <v>3.7385938757696413E-2</v>
          </cell>
          <cell r="F758">
            <v>5.5004029269671843E-2</v>
          </cell>
          <cell r="G758">
            <v>5.1706893405205505E-2</v>
          </cell>
          <cell r="H758">
            <v>5.2896243418157442E-2</v>
          </cell>
          <cell r="I758">
            <v>4.019966854379757E-2</v>
          </cell>
          <cell r="J758">
            <v>4.1827800249331061E-2</v>
          </cell>
          <cell r="K758">
            <v>5.4522157630632548E-2</v>
          </cell>
          <cell r="L758">
            <v>5.7082521303981323E-2</v>
          </cell>
          <cell r="M758">
            <v>5.3031942120578678E-2</v>
          </cell>
          <cell r="N758">
            <v>4.4009549687008397E-2</v>
          </cell>
        </row>
        <row r="759">
          <cell r="D759" t="str">
            <v>5.4.13</v>
          </cell>
          <cell r="E759">
            <v>3.9599959458683685E-2</v>
          </cell>
          <cell r="F759">
            <v>5.377159202823726E-2</v>
          </cell>
          <cell r="G759">
            <v>5.2567586208026075E-2</v>
          </cell>
          <cell r="H759">
            <v>5.2245199262670745E-2</v>
          </cell>
          <cell r="I759">
            <v>4.0287387719137126E-2</v>
          </cell>
          <cell r="J759">
            <v>4.1292678041999473E-2</v>
          </cell>
          <cell r="K759">
            <v>5.3773531280189392E-2</v>
          </cell>
          <cell r="L759">
            <v>5.7025613205020621E-2</v>
          </cell>
          <cell r="M759">
            <v>5.4636149192922034E-2</v>
          </cell>
          <cell r="N759">
            <v>4.3083435526496995E-2</v>
          </cell>
        </row>
        <row r="760">
          <cell r="D760" t="str">
            <v>5.4.14</v>
          </cell>
          <cell r="E760">
            <v>3.7993888051151885E-2</v>
          </cell>
          <cell r="F760">
            <v>5.6406849470373222E-2</v>
          </cell>
          <cell r="G760">
            <v>5.3187269523034389E-2</v>
          </cell>
          <cell r="H760">
            <v>5.4620449457039366E-2</v>
          </cell>
          <cell r="I760">
            <v>4.1443956129712793E-2</v>
          </cell>
          <cell r="J760">
            <v>3.8365488043473436E-2</v>
          </cell>
          <cell r="K760">
            <v>5.5442258111772759E-2</v>
          </cell>
          <cell r="L760">
            <v>5.8655184132459161E-2</v>
          </cell>
          <cell r="M760">
            <v>5.7908269312988848E-2</v>
          </cell>
          <cell r="N760">
            <v>3.9766620688851145E-2</v>
          </cell>
        </row>
        <row r="761">
          <cell r="D761" t="str">
            <v>5.4.15</v>
          </cell>
          <cell r="E761">
            <v>3.8670293554012421E-2</v>
          </cell>
          <cell r="F761">
            <v>5.646868625296983E-2</v>
          </cell>
          <cell r="G761">
            <v>5.2015722365271633E-2</v>
          </cell>
          <cell r="H761">
            <v>5.0256387072260912E-2</v>
          </cell>
          <cell r="I761">
            <v>4.1375215885339739E-2</v>
          </cell>
          <cell r="J761">
            <v>3.9292857122958651E-2</v>
          </cell>
          <cell r="K761">
            <v>5.6432325438997392E-2</v>
          </cell>
          <cell r="L761">
            <v>5.7180865816674406E-2</v>
          </cell>
          <cell r="M761">
            <v>5.746990932855197E-2</v>
          </cell>
          <cell r="N761">
            <v>5.2197025504936233E-2</v>
          </cell>
        </row>
        <row r="762">
          <cell r="D762" t="str">
            <v>5.4.16</v>
          </cell>
          <cell r="E762">
            <v>4.0108495597067563E-2</v>
          </cell>
          <cell r="F762">
            <v>5.5069093630677156E-2</v>
          </cell>
          <cell r="G762">
            <v>5.0165255343594922E-2</v>
          </cell>
          <cell r="H762">
            <v>4.4395438380534995E-2</v>
          </cell>
          <cell r="I762">
            <v>4.2070515602358353E-2</v>
          </cell>
          <cell r="J762">
            <v>4.1647668594461916E-2</v>
          </cell>
          <cell r="K762">
            <v>5.7041450158073478E-2</v>
          </cell>
          <cell r="L762">
            <v>5.3876458828663008E-2</v>
          </cell>
          <cell r="M762">
            <v>4.9385537837465993E-2</v>
          </cell>
          <cell r="N762">
            <v>4.5049697573814065E-2</v>
          </cell>
        </row>
        <row r="763">
          <cell r="D763" t="str">
            <v>5.4.17</v>
          </cell>
          <cell r="E763">
            <v>4.6012524062257337E-2</v>
          </cell>
          <cell r="F763">
            <v>5.0500954103850103E-2</v>
          </cell>
          <cell r="G763">
            <v>4.748391383255058E-2</v>
          </cell>
          <cell r="H763">
            <v>4.3902072011323096E-2</v>
          </cell>
          <cell r="I763">
            <v>3.8590917549791985E-2</v>
          </cell>
          <cell r="J763">
            <v>4.583017004044572E-2</v>
          </cell>
          <cell r="K763">
            <v>5.1787644816316765E-2</v>
          </cell>
          <cell r="L763">
            <v>4.7951887972245262E-2</v>
          </cell>
          <cell r="M763">
            <v>3.7595031932504581E-2</v>
          </cell>
          <cell r="N763">
            <v>3.3456511617231406E-2</v>
          </cell>
        </row>
        <row r="764">
          <cell r="D764" t="str">
            <v>5.4.18</v>
          </cell>
          <cell r="E764">
            <v>5.1129007829690855E-2</v>
          </cell>
          <cell r="F764">
            <v>3.9826281474187077E-2</v>
          </cell>
          <cell r="G764">
            <v>4.5457418742001481E-2</v>
          </cell>
          <cell r="H764">
            <v>4.2388121488573585E-2</v>
          </cell>
          <cell r="I764">
            <v>3.7761661396085909E-2</v>
          </cell>
          <cell r="J764">
            <v>5.467859898385774E-2</v>
          </cell>
          <cell r="K764">
            <v>4.2786495129527098E-2</v>
          </cell>
          <cell r="L764">
            <v>4.4087168154076241E-2</v>
          </cell>
          <cell r="M764">
            <v>3.5030242308312518E-2</v>
          </cell>
          <cell r="N764">
            <v>2.2718760770357935E-2</v>
          </cell>
        </row>
        <row r="765">
          <cell r="D765" t="str">
            <v>5.4.19</v>
          </cell>
          <cell r="E765">
            <v>5.6255793868111373E-2</v>
          </cell>
          <cell r="F765">
            <v>3.2961176952453798E-2</v>
          </cell>
          <cell r="G765">
            <v>4.4388479088854363E-2</v>
          </cell>
          <cell r="H765">
            <v>4.0808407251028515E-2</v>
          </cell>
          <cell r="I765">
            <v>3.9739716062455195E-2</v>
          </cell>
          <cell r="J765">
            <v>5.4065387916029835E-2</v>
          </cell>
          <cell r="K765">
            <v>3.2326303119006417E-2</v>
          </cell>
          <cell r="L765">
            <v>3.987135607347863E-2</v>
          </cell>
          <cell r="M765">
            <v>3.2750696420038555E-2</v>
          </cell>
          <cell r="N765">
            <v>2.5123670122653659E-2</v>
          </cell>
        </row>
        <row r="766">
          <cell r="D766" t="str">
            <v>5.4.20</v>
          </cell>
          <cell r="E766">
            <v>5.7999158703015377E-2</v>
          </cell>
          <cell r="F766">
            <v>3.146410844578993E-2</v>
          </cell>
          <cell r="G766">
            <v>4.1447955797082089E-2</v>
          </cell>
          <cell r="H766">
            <v>3.9396897426389368E-2</v>
          </cell>
          <cell r="I766">
            <v>3.9612637896050906E-2</v>
          </cell>
          <cell r="J766">
            <v>5.2601460357121446E-2</v>
          </cell>
          <cell r="K766">
            <v>2.9688301886282943E-2</v>
          </cell>
          <cell r="L766">
            <v>3.856576275741392E-2</v>
          </cell>
          <cell r="M766">
            <v>3.1252820075833229E-2</v>
          </cell>
          <cell r="N766">
            <v>3.7072437283272162E-2</v>
          </cell>
        </row>
        <row r="767">
          <cell r="D767" t="str">
            <v>5.4.21</v>
          </cell>
          <cell r="E767">
            <v>5.7329581274648399E-2</v>
          </cell>
          <cell r="F767">
            <v>3.7141464113121248E-2</v>
          </cell>
          <cell r="G767">
            <v>4.020573236009526E-2</v>
          </cell>
          <cell r="H767">
            <v>3.8568064087432609E-2</v>
          </cell>
          <cell r="I767">
            <v>4.0431576644332237E-2</v>
          </cell>
          <cell r="J767">
            <v>5.1711521106707611E-2</v>
          </cell>
          <cell r="K767">
            <v>3.4470539866722737E-2</v>
          </cell>
          <cell r="L767">
            <v>3.6451982964995057E-2</v>
          </cell>
          <cell r="M767">
            <v>3.0541328812335698E-2</v>
          </cell>
          <cell r="N767">
            <v>4.63297534758427E-2</v>
          </cell>
        </row>
        <row r="768">
          <cell r="D768" t="str">
            <v>5.4.22</v>
          </cell>
          <cell r="E768">
            <v>5.3463487395532389E-2</v>
          </cell>
          <cell r="F768">
            <v>4.2122296294141222E-2</v>
          </cell>
          <cell r="G768">
            <v>3.9263317374513627E-2</v>
          </cell>
          <cell r="H768">
            <v>3.8986248181178969E-2</v>
          </cell>
          <cell r="I768">
            <v>4.0654483551656843E-2</v>
          </cell>
          <cell r="J768">
            <v>5.2815243192337789E-2</v>
          </cell>
          <cell r="K768">
            <v>3.7217312406288366E-2</v>
          </cell>
          <cell r="L768">
            <v>3.354522703541616E-2</v>
          </cell>
          <cell r="M768">
            <v>3.0104818057953391E-2</v>
          </cell>
          <cell r="N768">
            <v>4.2906920061993543E-2</v>
          </cell>
        </row>
        <row r="769">
          <cell r="D769" t="str">
            <v>5.4.23</v>
          </cell>
          <cell r="E769">
            <v>4.6392860846052666E-2</v>
          </cell>
          <cell r="F769">
            <v>3.8835068013447653E-2</v>
          </cell>
          <cell r="G769">
            <v>3.5166306110955156E-2</v>
          </cell>
          <cell r="H769">
            <v>3.6376919052512738E-2</v>
          </cell>
          <cell r="I769">
            <v>4.0151520651815459E-2</v>
          </cell>
          <cell r="J769">
            <v>4.2460656434760685E-2</v>
          </cell>
          <cell r="K769">
            <v>3.5954317671354291E-2</v>
          </cell>
          <cell r="L769">
            <v>3.0200585825430021E-2</v>
          </cell>
          <cell r="M769">
            <v>2.9875790915694343E-2</v>
          </cell>
          <cell r="N769">
            <v>4.412412990080887E-2</v>
          </cell>
        </row>
        <row r="770">
          <cell r="D770" t="str">
            <v>5.4.24</v>
          </cell>
          <cell r="E770">
            <v>3.5951737304542791E-2</v>
          </cell>
          <cell r="F770">
            <v>3.8242083432630379E-2</v>
          </cell>
          <cell r="G770">
            <v>3.2483082983066083E-2</v>
          </cell>
          <cell r="H770">
            <v>3.4986240867943635E-2</v>
          </cell>
          <cell r="I770">
            <v>4.1713949467556063E-2</v>
          </cell>
          <cell r="J770">
            <v>3.6002203530570799E-2</v>
          </cell>
          <cell r="K770">
            <v>3.7137273142763008E-2</v>
          </cell>
          <cell r="L770">
            <v>2.7831261880709043E-2</v>
          </cell>
          <cell r="M770">
            <v>3.04248273188975E-2</v>
          </cell>
          <cell r="N770">
            <v>3.862901586343933E-2</v>
          </cell>
        </row>
        <row r="771">
          <cell r="D771" t="str">
            <v>5.5.1</v>
          </cell>
          <cell r="E771">
            <v>3.1279563922351643E-2</v>
          </cell>
          <cell r="F771">
            <v>3.4868046816565829E-2</v>
          </cell>
          <cell r="G771">
            <v>3.0519874565039736E-2</v>
          </cell>
          <cell r="H771">
            <v>3.3783613805438747E-2</v>
          </cell>
          <cell r="I771">
            <v>4.0293945841485372E-2</v>
          </cell>
          <cell r="J771">
            <v>3.1730127638818419E-2</v>
          </cell>
          <cell r="K771">
            <v>3.4056849975921635E-2</v>
          </cell>
          <cell r="L771">
            <v>2.6683926934339602E-2</v>
          </cell>
          <cell r="M771">
            <v>2.9777255316938377E-2</v>
          </cell>
          <cell r="N771">
            <v>3.2087185525538686E-2</v>
          </cell>
        </row>
        <row r="772">
          <cell r="D772" t="str">
            <v>5.5.2</v>
          </cell>
          <cell r="E772">
            <v>2.8514466345038073E-2</v>
          </cell>
          <cell r="F772">
            <v>3.279390007655917E-2</v>
          </cell>
          <cell r="G772">
            <v>3.0040749128792833E-2</v>
          </cell>
          <cell r="H772">
            <v>3.3553627507390188E-2</v>
          </cell>
          <cell r="I772">
            <v>4.0478879324000544E-2</v>
          </cell>
          <cell r="J772">
            <v>2.9985826473869468E-2</v>
          </cell>
          <cell r="K772">
            <v>3.2777289189960812E-2</v>
          </cell>
          <cell r="L772">
            <v>2.6317947271980707E-2</v>
          </cell>
          <cell r="M772">
            <v>3.0049105904385084E-2</v>
          </cell>
          <cell r="N772">
            <v>1.9734565539579304E-2</v>
          </cell>
        </row>
        <row r="773">
          <cell r="D773" t="str">
            <v>5.5.3</v>
          </cell>
          <cell r="E773">
            <v>2.7983737891892142E-2</v>
          </cell>
          <cell r="F773">
            <v>3.265536420556156E-2</v>
          </cell>
          <cell r="G773">
            <v>2.9667474889789786E-2</v>
          </cell>
          <cell r="H773">
            <v>3.3235701424855581E-2</v>
          </cell>
          <cell r="I773">
            <v>4.0777418407156492E-2</v>
          </cell>
          <cell r="J773">
            <v>2.8771904232926557E-2</v>
          </cell>
          <cell r="K773">
            <v>3.2515012615943494E-2</v>
          </cell>
          <cell r="L773">
            <v>2.5205575542721851E-2</v>
          </cell>
          <cell r="M773">
            <v>3.0059011098661739E-2</v>
          </cell>
          <cell r="N773">
            <v>2.2744754270686687E-2</v>
          </cell>
        </row>
        <row r="774">
          <cell r="D774" t="str">
            <v>5.5.4</v>
          </cell>
          <cell r="E774">
            <v>2.8918655696163972E-2</v>
          </cell>
          <cell r="F774">
            <v>3.3069349453466346E-2</v>
          </cell>
          <cell r="G774">
            <v>2.9501292555261439E-2</v>
          </cell>
          <cell r="H774">
            <v>3.2650424445707954E-2</v>
          </cell>
          <cell r="I774">
            <v>3.9893370763591465E-2</v>
          </cell>
          <cell r="J774">
            <v>2.8650683133619535E-2</v>
          </cell>
          <cell r="K774">
            <v>3.237196973943076E-2</v>
          </cell>
          <cell r="L774">
            <v>2.5783446219986791E-2</v>
          </cell>
          <cell r="M774">
            <v>3.0221109241495649E-2</v>
          </cell>
          <cell r="N774">
            <v>2.4413432930068087E-2</v>
          </cell>
        </row>
        <row r="775">
          <cell r="D775" t="str">
            <v>5.5.5</v>
          </cell>
          <cell r="E775">
            <v>3.2092845153498147E-2</v>
          </cell>
          <cell r="F775">
            <v>3.1410798570183779E-2</v>
          </cell>
          <cell r="G775">
            <v>3.0291231300271636E-2</v>
          </cell>
          <cell r="H775">
            <v>3.1923754942470947E-2</v>
          </cell>
          <cell r="I775">
            <v>4.0719894759116297E-2</v>
          </cell>
          <cell r="J775">
            <v>3.1827422101202575E-2</v>
          </cell>
          <cell r="K775">
            <v>3.2598689046988885E-2</v>
          </cell>
          <cell r="L775">
            <v>2.8653929943387849E-2</v>
          </cell>
          <cell r="M775">
            <v>3.2910839442078725E-2</v>
          </cell>
          <cell r="N775">
            <v>2.676765012870563E-2</v>
          </cell>
        </row>
        <row r="776">
          <cell r="D776" t="str">
            <v>5.5.6</v>
          </cell>
          <cell r="E776">
            <v>3.6870529843067518E-2</v>
          </cell>
          <cell r="F776">
            <v>3.0288063147904127E-2</v>
          </cell>
          <cell r="G776">
            <v>3.2318340942558824E-2</v>
          </cell>
          <cell r="H776">
            <v>3.2738451428790422E-2</v>
          </cell>
          <cell r="I776">
            <v>4.175910487436868E-2</v>
          </cell>
          <cell r="J776">
            <v>4.0085418710480533E-2</v>
          </cell>
          <cell r="K776">
            <v>3.0110494205521917E-2</v>
          </cell>
          <cell r="L776">
            <v>3.4899380378408548E-2</v>
          </cell>
          <cell r="M776">
            <v>4.2007495123137825E-2</v>
          </cell>
          <cell r="N776">
            <v>4.730290209829173E-2</v>
          </cell>
        </row>
        <row r="777">
          <cell r="D777" t="str">
            <v>5.5.7</v>
          </cell>
          <cell r="E777">
            <v>4.4034170008629803E-2</v>
          </cell>
          <cell r="F777">
            <v>2.992058569919033E-2</v>
          </cell>
          <cell r="G777">
            <v>3.6721695188087121E-2</v>
          </cell>
          <cell r="H777">
            <v>3.9614845543600195E-2</v>
          </cell>
          <cell r="I777">
            <v>4.5435860753990143E-2</v>
          </cell>
          <cell r="J777">
            <v>5.1898239859000585E-2</v>
          </cell>
          <cell r="K777">
            <v>3.3670039501535541E-2</v>
          </cell>
          <cell r="L777">
            <v>4.1841376370757341E-2</v>
          </cell>
          <cell r="M777">
            <v>4.5899368865602926E-2</v>
          </cell>
          <cell r="N777">
            <v>5.4430927980566014E-2</v>
          </cell>
        </row>
        <row r="778">
          <cell r="D778" t="str">
            <v>5.5.8</v>
          </cell>
          <cell r="E778">
            <v>4.8517354481042489E-2</v>
          </cell>
          <cell r="F778">
            <v>3.7067750506865643E-2</v>
          </cell>
          <cell r="G778">
            <v>4.2032048812476172E-2</v>
          </cell>
          <cell r="H778">
            <v>4.3910553598165064E-2</v>
          </cell>
          <cell r="I778">
            <v>4.5730723513775093E-2</v>
          </cell>
          <cell r="J778">
            <v>4.9672029709791406E-2</v>
          </cell>
          <cell r="K778">
            <v>4.0406868612186113E-2</v>
          </cell>
          <cell r="L778">
            <v>4.6597480010575586E-2</v>
          </cell>
          <cell r="M778">
            <v>5.1797948207691243E-2</v>
          </cell>
          <cell r="N778">
            <v>5.2637889599173912E-2</v>
          </cell>
        </row>
        <row r="779">
          <cell r="D779" t="str">
            <v>5.5.9</v>
          </cell>
          <cell r="E779">
            <v>4.4640895579722346E-2</v>
          </cell>
          <cell r="F779">
            <v>4.6166879153386874E-2</v>
          </cell>
          <cell r="G779">
            <v>4.5748756834490957E-2</v>
          </cell>
          <cell r="H779">
            <v>4.6237884136521794E-2</v>
          </cell>
          <cell r="I779">
            <v>4.5323480594473019E-2</v>
          </cell>
          <cell r="J779">
            <v>4.3485776150077864E-2</v>
          </cell>
          <cell r="K779">
            <v>4.6273462839964717E-2</v>
          </cell>
          <cell r="L779">
            <v>5.2265508560314394E-2</v>
          </cell>
          <cell r="M779">
            <v>5.3524488640730429E-2</v>
          </cell>
          <cell r="N779">
            <v>5.7909434326700558E-2</v>
          </cell>
        </row>
        <row r="780">
          <cell r="D780" t="str">
            <v>5.5.10</v>
          </cell>
          <cell r="E780">
            <v>4.0601817656544151E-2</v>
          </cell>
          <cell r="F780">
            <v>4.9332160465262329E-2</v>
          </cell>
          <cell r="G780">
            <v>4.9176899842572709E-2</v>
          </cell>
          <cell r="H780">
            <v>4.8465110686192345E-2</v>
          </cell>
          <cell r="I780">
            <v>4.1271811815782607E-2</v>
          </cell>
          <cell r="J780">
            <v>4.3279894531014447E-2</v>
          </cell>
          <cell r="K780">
            <v>5.0936389344054811E-2</v>
          </cell>
          <cell r="L780">
            <v>5.4190428374701768E-2</v>
          </cell>
          <cell r="M780">
            <v>5.3176216225908415E-2</v>
          </cell>
          <cell r="N780">
            <v>6.5641280890278916E-2</v>
          </cell>
        </row>
        <row r="781">
          <cell r="D781" t="str">
            <v>5.5.11</v>
          </cell>
          <cell r="E781">
            <v>4.0653563492623994E-2</v>
          </cell>
          <cell r="F781">
            <v>5.3264914513939061E-2</v>
          </cell>
          <cell r="G781">
            <v>5.1283888904852852E-2</v>
          </cell>
          <cell r="H781">
            <v>4.749707546807444E-2</v>
          </cell>
          <cell r="I781">
            <v>3.8698097117001978E-2</v>
          </cell>
          <cell r="J781">
            <v>4.0539423562762425E-2</v>
          </cell>
          <cell r="K781">
            <v>5.2773869515766375E-2</v>
          </cell>
          <cell r="L781">
            <v>5.3646951483046885E-2</v>
          </cell>
          <cell r="M781">
            <v>5.4469603236236647E-2</v>
          </cell>
          <cell r="N781">
            <v>5.1674213187033614E-2</v>
          </cell>
        </row>
        <row r="782">
          <cell r="D782" t="str">
            <v>5.5.12</v>
          </cell>
          <cell r="E782">
            <v>3.9719893100793061E-2</v>
          </cell>
          <cell r="F782">
            <v>5.4457058946942569E-2</v>
          </cell>
          <cell r="G782">
            <v>5.2562325149846767E-2</v>
          </cell>
          <cell r="H782">
            <v>5.0682701790958899E-2</v>
          </cell>
          <cell r="I782">
            <v>3.7909381584380758E-2</v>
          </cell>
          <cell r="J782">
            <v>4.0008096514935025E-2</v>
          </cell>
          <cell r="K782">
            <v>5.4840093088255847E-2</v>
          </cell>
          <cell r="L782">
            <v>5.7103251541776416E-2</v>
          </cell>
          <cell r="M782">
            <v>5.2762222485557404E-2</v>
          </cell>
          <cell r="N782">
            <v>4.793703267599983E-2</v>
          </cell>
        </row>
        <row r="783">
          <cell r="D783" t="str">
            <v>5.5.13</v>
          </cell>
          <cell r="E783">
            <v>3.7663416870815279E-2</v>
          </cell>
          <cell r="F783">
            <v>5.4657115372330083E-2</v>
          </cell>
          <cell r="G783">
            <v>5.3396273117708462E-2</v>
          </cell>
          <cell r="H783">
            <v>5.0123104798455928E-2</v>
          </cell>
          <cell r="I783">
            <v>4.1437066155547188E-2</v>
          </cell>
          <cell r="J783">
            <v>3.9400773103247272E-2</v>
          </cell>
          <cell r="K783">
            <v>5.4523729404694986E-2</v>
          </cell>
          <cell r="L783">
            <v>5.7513212818474144E-2</v>
          </cell>
          <cell r="M783">
            <v>5.5583829141327382E-2</v>
          </cell>
          <cell r="N783">
            <v>4.8193775327892908E-2</v>
          </cell>
        </row>
        <row r="784">
          <cell r="D784" t="str">
            <v>5.5.14</v>
          </cell>
          <cell r="E784">
            <v>3.9163262029311002E-2</v>
          </cell>
          <cell r="F784">
            <v>5.5758724779658708E-2</v>
          </cell>
          <cell r="G784">
            <v>5.2909364433522038E-2</v>
          </cell>
          <cell r="H784">
            <v>5.2631328825078705E-2</v>
          </cell>
          <cell r="I784">
            <v>4.1233895225721025E-2</v>
          </cell>
          <cell r="J784">
            <v>3.7044492699065013E-2</v>
          </cell>
          <cell r="K784">
            <v>5.5994201828469821E-2</v>
          </cell>
          <cell r="L784">
            <v>5.7360501146423826E-2</v>
          </cell>
          <cell r="M784">
            <v>5.3718977491855877E-2</v>
          </cell>
          <cell r="N784">
            <v>4.0301761762728483E-2</v>
          </cell>
        </row>
        <row r="785">
          <cell r="D785" t="str">
            <v>5.5.15</v>
          </cell>
          <cell r="E785">
            <v>3.8521288146674354E-2</v>
          </cell>
          <cell r="F785">
            <v>5.6654458408566588E-2</v>
          </cell>
          <cell r="G785">
            <v>5.3302201576237822E-2</v>
          </cell>
          <cell r="H785">
            <v>5.0594631208578218E-2</v>
          </cell>
          <cell r="I785">
            <v>3.9670160267154815E-2</v>
          </cell>
          <cell r="J785">
            <v>3.8942382214751117E-2</v>
          </cell>
          <cell r="K785">
            <v>5.7890505905198071E-2</v>
          </cell>
          <cell r="L785">
            <v>5.6876387194344992E-2</v>
          </cell>
          <cell r="M785">
            <v>5.53038808768078E-2</v>
          </cell>
          <cell r="N785">
            <v>3.4067134934755716E-2</v>
          </cell>
        </row>
        <row r="786">
          <cell r="D786" t="str">
            <v>5.5.16</v>
          </cell>
          <cell r="E786">
            <v>3.9758230243143185E-2</v>
          </cell>
          <cell r="F786">
            <v>5.5597417016084512E-2</v>
          </cell>
          <cell r="G786">
            <v>5.218116044220622E-2</v>
          </cell>
          <cell r="H786">
            <v>4.6412717322336892E-2</v>
          </cell>
          <cell r="I786">
            <v>3.9468863541400133E-2</v>
          </cell>
          <cell r="J786">
            <v>4.1613370352712321E-2</v>
          </cell>
          <cell r="K786">
            <v>5.7421709221939808E-2</v>
          </cell>
          <cell r="L786">
            <v>5.3272097979204965E-2</v>
          </cell>
          <cell r="M786">
            <v>4.9351871326176092E-2</v>
          </cell>
          <cell r="N786">
            <v>3.9051478536061723E-2</v>
          </cell>
        </row>
        <row r="787">
          <cell r="D787" t="str">
            <v>5.5.17</v>
          </cell>
          <cell r="E787">
            <v>4.5497424402192635E-2</v>
          </cell>
          <cell r="F787">
            <v>4.9595042390871431E-2</v>
          </cell>
          <cell r="G787">
            <v>4.86399532081076E-2</v>
          </cell>
          <cell r="H787">
            <v>4.3938675145509393E-2</v>
          </cell>
          <cell r="I787">
            <v>4.0951647301032602E-2</v>
          </cell>
          <cell r="J787">
            <v>4.5287103494136151E-2</v>
          </cell>
          <cell r="K787">
            <v>5.2018173268806624E-2</v>
          </cell>
          <cell r="L787">
            <v>4.7675886346571841E-2</v>
          </cell>
          <cell r="M787">
            <v>3.7498824210058949E-2</v>
          </cell>
          <cell r="N787">
            <v>3.4638565628726053E-2</v>
          </cell>
        </row>
        <row r="788">
          <cell r="D788" t="str">
            <v>5.5.18</v>
          </cell>
          <cell r="E788">
            <v>4.9719539310864577E-2</v>
          </cell>
          <cell r="F788">
            <v>4.0433076487859855E-2</v>
          </cell>
          <cell r="G788">
            <v>4.7223601903506586E-2</v>
          </cell>
          <cell r="H788">
            <v>4.4094935030287788E-2</v>
          </cell>
          <cell r="I788">
            <v>4.2588512260772718E-2</v>
          </cell>
          <cell r="J788">
            <v>5.1336565140565796E-2</v>
          </cell>
          <cell r="K788">
            <v>4.1815700093988863E-2</v>
          </cell>
          <cell r="L788">
            <v>4.4776761534797996E-2</v>
          </cell>
          <cell r="M788">
            <v>3.7156335850288991E-2</v>
          </cell>
          <cell r="N788">
            <v>4.3330968468050172E-2</v>
          </cell>
        </row>
        <row r="789">
          <cell r="D789" t="str">
            <v>5.5.19</v>
          </cell>
          <cell r="E789">
            <v>5.5396149005736646E-2</v>
          </cell>
          <cell r="F789">
            <v>3.3875947052681078E-2</v>
          </cell>
          <cell r="G789">
            <v>4.5477512836949313E-2</v>
          </cell>
          <cell r="H789">
            <v>4.28007334622739E-2</v>
          </cell>
          <cell r="I789">
            <v>4.14024654649967E-2</v>
          </cell>
          <cell r="J789">
            <v>5.042683647980558E-2</v>
          </cell>
          <cell r="K789">
            <v>3.1797795007100393E-2</v>
          </cell>
          <cell r="L789">
            <v>4.1054144233399911E-2</v>
          </cell>
          <cell r="M789">
            <v>3.4930414564192783E-2</v>
          </cell>
          <cell r="N789">
            <v>3.9201096505075791E-2</v>
          </cell>
        </row>
        <row r="790">
          <cell r="D790" t="str">
            <v>5.5.20</v>
          </cell>
          <cell r="E790">
            <v>5.4740524866961092E-2</v>
          </cell>
          <cell r="F790">
            <v>3.3195129772865831E-2</v>
          </cell>
          <cell r="G790">
            <v>4.2778329238737325E-2</v>
          </cell>
          <cell r="H790">
            <v>4.0996507303819832E-2</v>
          </cell>
          <cell r="I790">
            <v>4.2959820921242668E-2</v>
          </cell>
          <cell r="J790">
            <v>5.3715122600388222E-2</v>
          </cell>
          <cell r="K790">
            <v>3.1857015383984881E-2</v>
          </cell>
          <cell r="L790">
            <v>3.9642499650171754E-2</v>
          </cell>
          <cell r="M790">
            <v>3.4056371545138735E-2</v>
          </cell>
          <cell r="N790">
            <v>4.011366211151516E-2</v>
          </cell>
        </row>
        <row r="791">
          <cell r="D791" t="str">
            <v>5.5.21</v>
          </cell>
          <cell r="E791">
            <v>5.8175688847088132E-2</v>
          </cell>
          <cell r="F791">
            <v>3.7902821789002672E-2</v>
          </cell>
          <cell r="G791">
            <v>4.024994333873478E-2</v>
          </cell>
          <cell r="H791">
            <v>4.0573027320323043E-2</v>
          </cell>
          <cell r="I791">
            <v>4.3707159794747263E-2</v>
          </cell>
          <cell r="J791">
            <v>5.4407885072531206E-2</v>
          </cell>
          <cell r="K791">
            <v>3.5683782718893053E-2</v>
          </cell>
          <cell r="L791">
            <v>3.7205712179481057E-2</v>
          </cell>
          <cell r="M791">
            <v>3.3795221459538331E-2</v>
          </cell>
          <cell r="N791">
            <v>4.1444623150669158E-2</v>
          </cell>
        </row>
        <row r="792">
          <cell r="D792" t="str">
            <v>5.5.22</v>
          </cell>
          <cell r="E792">
            <v>5.4284807481927565E-2</v>
          </cell>
          <cell r="F792">
            <v>4.1303428332527745E-2</v>
          </cell>
          <cell r="G792">
            <v>3.7947334986663486E-2</v>
          </cell>
          <cell r="H792">
            <v>3.9523766609643143E-2</v>
          </cell>
          <cell r="I792">
            <v>4.1705834227875313E-2</v>
          </cell>
          <cell r="J792">
            <v>5.151868970582886E-2</v>
          </cell>
          <cell r="K792">
            <v>3.6116750865466778E-2</v>
          </cell>
          <cell r="L792">
            <v>3.3245490122511746E-2</v>
          </cell>
          <cell r="M792">
            <v>3.3757046696194754E-2</v>
          </cell>
          <cell r="N792">
            <v>4.4039982319227094E-2</v>
          </cell>
        </row>
        <row r="793">
          <cell r="D793" t="str">
            <v>5.5.23</v>
          </cell>
          <cell r="E793">
            <v>4.6707747113176747E-2</v>
          </cell>
          <cell r="F793">
            <v>3.8385169739712205E-2</v>
          </cell>
          <cell r="G793">
            <v>3.4907759788050795E-2</v>
          </cell>
          <cell r="H793">
            <v>3.8368516005018977E-2</v>
          </cell>
          <cell r="I793">
            <v>4.3260270250856089E-2</v>
          </cell>
          <cell r="J793">
            <v>4.1280625141356213E-2</v>
          </cell>
          <cell r="K793">
            <v>3.6641450082084283E-2</v>
          </cell>
          <cell r="L793">
            <v>3.076812777662628E-2</v>
          </cell>
          <cell r="M793">
            <v>3.4218541988660797E-2</v>
          </cell>
          <cell r="N793">
            <v>4.7184782649070084E-2</v>
          </cell>
        </row>
        <row r="794">
          <cell r="D794" t="str">
            <v>5.5.24</v>
          </cell>
          <cell r="E794">
            <v>3.6544428510741529E-2</v>
          </cell>
          <cell r="F794">
            <v>3.7346797302011556E-2</v>
          </cell>
          <cell r="G794">
            <v>3.1121987015534473E-2</v>
          </cell>
          <cell r="H794">
            <v>3.564831219050766E-2</v>
          </cell>
          <cell r="I794">
            <v>4.332233523953103E-2</v>
          </cell>
          <cell r="J794">
            <v>3.5091311377113549E-2</v>
          </cell>
          <cell r="K794">
            <v>3.4908158543841467E-2</v>
          </cell>
          <cell r="L794">
            <v>2.7419976385993826E-2</v>
          </cell>
          <cell r="M794">
            <v>3.3974021061335062E-2</v>
          </cell>
          <cell r="N794">
            <v>4.515089945360469E-2</v>
          </cell>
        </row>
        <row r="795">
          <cell r="D795" t="str">
            <v>5.6.1</v>
          </cell>
          <cell r="E795">
            <v>3.2881805011307566E-2</v>
          </cell>
          <cell r="F795">
            <v>3.5932418531314056E-2</v>
          </cell>
          <cell r="G795">
            <v>3.1485566333892066E-2</v>
          </cell>
          <cell r="H795">
            <v>3.505354518849027E-2</v>
          </cell>
          <cell r="I795">
            <v>4.2303939367015514E-2</v>
          </cell>
          <cell r="J795">
            <v>3.1974949550028713E-2</v>
          </cell>
          <cell r="K795">
            <v>3.5936051930606422E-2</v>
          </cell>
          <cell r="L795">
            <v>2.8162791225570076E-2</v>
          </cell>
          <cell r="M795">
            <v>3.2790141119111618E-2</v>
          </cell>
          <cell r="N795">
            <v>3.2488259290222025E-2</v>
          </cell>
        </row>
        <row r="796">
          <cell r="D796" t="str">
            <v>5.6.2</v>
          </cell>
          <cell r="E796">
            <v>3.0100493342865908E-2</v>
          </cell>
          <cell r="F796">
            <v>3.3546725576178084E-2</v>
          </cell>
          <cell r="G796">
            <v>3.0621811172371931E-2</v>
          </cell>
          <cell r="H796">
            <v>3.3622870307433807E-2</v>
          </cell>
          <cell r="I796">
            <v>4.2104738856061245E-2</v>
          </cell>
          <cell r="J796">
            <v>2.9170785015999377E-2</v>
          </cell>
          <cell r="K796">
            <v>3.3455962855920104E-2</v>
          </cell>
          <cell r="L796">
            <v>2.7049432128890934E-2</v>
          </cell>
          <cell r="M796">
            <v>3.2258801333655891E-2</v>
          </cell>
          <cell r="N796">
            <v>3.0486876083791997E-2</v>
          </cell>
        </row>
        <row r="797">
          <cell r="D797" t="str">
            <v>5.6.3</v>
          </cell>
          <cell r="E797">
            <v>2.7841291215972067E-2</v>
          </cell>
          <cell r="F797">
            <v>3.2984172685930187E-2</v>
          </cell>
          <cell r="G797">
            <v>3.0076759555757188E-2</v>
          </cell>
          <cell r="H797">
            <v>3.2754858195039191E-2</v>
          </cell>
          <cell r="I797">
            <v>4.0343180055827425E-2</v>
          </cell>
          <cell r="J797">
            <v>2.8924214870105949E-2</v>
          </cell>
          <cell r="K797">
            <v>3.3211451008716177E-2</v>
          </cell>
          <cell r="L797">
            <v>2.5249226958417487E-2</v>
          </cell>
          <cell r="M797">
            <v>3.1652391523466071E-2</v>
          </cell>
          <cell r="N797">
            <v>3.0907608209650109E-2</v>
          </cell>
        </row>
        <row r="798">
          <cell r="D798" t="str">
            <v>5.6.4</v>
          </cell>
          <cell r="E798">
            <v>2.7805214665842886E-2</v>
          </cell>
          <cell r="F798">
            <v>3.2859198368682722E-2</v>
          </cell>
          <cell r="G798">
            <v>2.9786644290289804E-2</v>
          </cell>
          <cell r="H798">
            <v>3.2234330663617299E-2</v>
          </cell>
          <cell r="I798">
            <v>4.0254331226589377E-2</v>
          </cell>
          <cell r="J798">
            <v>2.9451775950440223E-2</v>
          </cell>
          <cell r="K798">
            <v>3.304315769858595E-2</v>
          </cell>
          <cell r="L798">
            <v>2.5643899083273049E-2</v>
          </cell>
          <cell r="M798">
            <v>3.1794035707426345E-2</v>
          </cell>
          <cell r="N798">
            <v>2.9577454774372989E-2</v>
          </cell>
        </row>
        <row r="799">
          <cell r="D799" t="str">
            <v>5.6.5</v>
          </cell>
          <cell r="E799">
            <v>2.877490233184184E-2</v>
          </cell>
          <cell r="F799">
            <v>3.3714639147109877E-2</v>
          </cell>
          <cell r="G799">
            <v>3.189948774519575E-2</v>
          </cell>
          <cell r="H799">
            <v>3.3976517822484141E-2</v>
          </cell>
          <cell r="I799">
            <v>4.1728490216355968E-2</v>
          </cell>
          <cell r="J799">
            <v>3.1776901819275685E-2</v>
          </cell>
          <cell r="K799">
            <v>3.3906518887416144E-2</v>
          </cell>
          <cell r="L799">
            <v>3.0507582985778447E-2</v>
          </cell>
          <cell r="M799">
            <v>3.5781660713293362E-2</v>
          </cell>
          <cell r="N799">
            <v>3.8782559566343716E-2</v>
          </cell>
        </row>
        <row r="800">
          <cell r="D800" t="str">
            <v>5.6.6</v>
          </cell>
          <cell r="E800">
            <v>3.4274768137546451E-2</v>
          </cell>
          <cell r="F800">
            <v>3.1039801917890943E-2</v>
          </cell>
          <cell r="G800">
            <v>3.3195194339257869E-2</v>
          </cell>
          <cell r="H800">
            <v>3.4960576672297947E-2</v>
          </cell>
          <cell r="I800">
            <v>4.1572227038808009E-2</v>
          </cell>
          <cell r="J800">
            <v>3.6710107501907507E-2</v>
          </cell>
          <cell r="K800">
            <v>3.1112541502883156E-2</v>
          </cell>
          <cell r="L800">
            <v>3.5671414333194582E-2</v>
          </cell>
          <cell r="M800">
            <v>4.237612366526123E-2</v>
          </cell>
          <cell r="N800">
            <v>4.9468089033863939E-2</v>
          </cell>
        </row>
        <row r="801">
          <cell r="D801" t="str">
            <v>5.6.7</v>
          </cell>
          <cell r="E801">
            <v>4.3238059868314534E-2</v>
          </cell>
          <cell r="F801">
            <v>3.0598454773366913E-2</v>
          </cell>
          <cell r="G801">
            <v>3.7452907456286259E-2</v>
          </cell>
          <cell r="H801">
            <v>4.0466524493751009E-2</v>
          </cell>
          <cell r="I801">
            <v>4.4666757578037675E-2</v>
          </cell>
          <cell r="J801">
            <v>4.5044697629357124E-2</v>
          </cell>
          <cell r="K801">
            <v>3.2273196255956059E-2</v>
          </cell>
          <cell r="L801">
            <v>4.109982560021367E-2</v>
          </cell>
          <cell r="M801">
            <v>4.3764988761084138E-2</v>
          </cell>
          <cell r="N801">
            <v>7.1619628623567383E-2</v>
          </cell>
        </row>
        <row r="802">
          <cell r="D802" t="str">
            <v>5.6.8</v>
          </cell>
          <cell r="E802">
            <v>5.0447509331839509E-2</v>
          </cell>
          <cell r="F802">
            <v>3.6648010365817857E-2</v>
          </cell>
          <cell r="G802">
            <v>4.2669053719241193E-2</v>
          </cell>
          <cell r="H802">
            <v>4.5044316959612182E-2</v>
          </cell>
          <cell r="I802">
            <v>4.6407223755093395E-2</v>
          </cell>
          <cell r="J802">
            <v>4.7638074894972723E-2</v>
          </cell>
          <cell r="K802">
            <v>3.7581559970814971E-2</v>
          </cell>
          <cell r="L802">
            <v>4.601809238260185E-2</v>
          </cell>
          <cell r="M802">
            <v>5.0134659468300875E-2</v>
          </cell>
          <cell r="N802">
            <v>5.425065242877429E-2</v>
          </cell>
        </row>
        <row r="803">
          <cell r="D803" t="str">
            <v>5.6.9</v>
          </cell>
          <cell r="E803">
            <v>4.6602947987034626E-2</v>
          </cell>
          <cell r="F803">
            <v>4.6106388645917942E-2</v>
          </cell>
          <cell r="G803">
            <v>4.6658735800205943E-2</v>
          </cell>
          <cell r="H803">
            <v>4.9035363134281182E-2</v>
          </cell>
          <cell r="I803">
            <v>4.3050078092275151E-2</v>
          </cell>
          <cell r="J803">
            <v>4.5960381944799712E-2</v>
          </cell>
          <cell r="K803">
            <v>4.5221311676060846E-2</v>
          </cell>
          <cell r="L803">
            <v>5.197568472317031E-2</v>
          </cell>
          <cell r="M803">
            <v>5.2075825460381898E-2</v>
          </cell>
          <cell r="N803">
            <v>4.9585954192294127E-2</v>
          </cell>
        </row>
        <row r="804">
          <cell r="D804" t="str">
            <v>5.6.10</v>
          </cell>
          <cell r="E804">
            <v>4.5179082976142398E-2</v>
          </cell>
          <cell r="F804">
            <v>4.8876600683596422E-2</v>
          </cell>
          <cell r="G804">
            <v>4.9236646845306806E-2</v>
          </cell>
          <cell r="H804">
            <v>5.1081894335577339E-2</v>
          </cell>
          <cell r="I804">
            <v>4.4018082497317368E-2</v>
          </cell>
          <cell r="J804">
            <v>4.3883901404407434E-2</v>
          </cell>
          <cell r="K804">
            <v>4.7671577994576698E-2</v>
          </cell>
          <cell r="L804">
            <v>5.3047456358168675E-2</v>
          </cell>
          <cell r="M804">
            <v>5.2083764219954885E-2</v>
          </cell>
          <cell r="N804">
            <v>4.7368530440249607E-2</v>
          </cell>
        </row>
        <row r="805">
          <cell r="D805" t="str">
            <v>5.6.11</v>
          </cell>
          <cell r="E805">
            <v>4.5266411036568727E-2</v>
          </cell>
          <cell r="F805">
            <v>5.2508330633251665E-2</v>
          </cell>
          <cell r="G805">
            <v>5.1467510540928497E-2</v>
          </cell>
          <cell r="H805">
            <v>4.8855020822193965E-2</v>
          </cell>
          <cell r="I805">
            <v>4.3187949322870393E-2</v>
          </cell>
          <cell r="J805">
            <v>4.3207472016063161E-2</v>
          </cell>
          <cell r="K805">
            <v>5.1179650740989069E-2</v>
          </cell>
          <cell r="L805">
            <v>5.3563450904424846E-2</v>
          </cell>
          <cell r="M805">
            <v>5.0283476391173601E-2</v>
          </cell>
          <cell r="N805">
            <v>3.9037569450882346E-2</v>
          </cell>
        </row>
        <row r="806">
          <cell r="D806" t="str">
            <v>5.6.12</v>
          </cell>
          <cell r="E806">
            <v>4.2199750050264252E-2</v>
          </cell>
          <cell r="F806">
            <v>5.4395611286322657E-2</v>
          </cell>
          <cell r="G806">
            <v>5.2500508520450712E-2</v>
          </cell>
          <cell r="H806">
            <v>5.2509465895218828E-2</v>
          </cell>
          <cell r="I806">
            <v>4.2352927582597712E-2</v>
          </cell>
          <cell r="J806">
            <v>4.3927424151937587E-2</v>
          </cell>
          <cell r="K806">
            <v>5.3594685806403322E-2</v>
          </cell>
          <cell r="L806">
            <v>5.6577347444460573E-2</v>
          </cell>
          <cell r="M806">
            <v>5.0527836981889743E-2</v>
          </cell>
          <cell r="N806">
            <v>3.4753540125155837E-2</v>
          </cell>
        </row>
        <row r="807">
          <cell r="D807" t="str">
            <v>5.6.13</v>
          </cell>
          <cell r="E807">
            <v>4.1117928398044221E-2</v>
          </cell>
          <cell r="F807">
            <v>5.3761480494553891E-2</v>
          </cell>
          <cell r="G807">
            <v>5.3638197767360819E-2</v>
          </cell>
          <cell r="H807">
            <v>5.1542715711325175E-2</v>
          </cell>
          <cell r="I807">
            <v>4.2697520194648335E-2</v>
          </cell>
          <cell r="J807">
            <v>4.4175556693959228E-2</v>
          </cell>
          <cell r="K807">
            <v>5.2621395288382479E-2</v>
          </cell>
          <cell r="L807">
            <v>5.7452351035718906E-2</v>
          </cell>
          <cell r="M807">
            <v>5.1435014358709091E-2</v>
          </cell>
          <cell r="N807">
            <v>3.7728199663031439E-2</v>
          </cell>
        </row>
        <row r="808">
          <cell r="D808" t="str">
            <v>5.6.14</v>
          </cell>
          <cell r="E808">
            <v>4.0279811167649698E-2</v>
          </cell>
          <cell r="F808">
            <v>5.5215587560544385E-2</v>
          </cell>
          <cell r="G808">
            <v>5.4339575779983176E-2</v>
          </cell>
          <cell r="H808">
            <v>5.4447992769523335E-2</v>
          </cell>
          <cell r="I808">
            <v>4.1875420677327552E-2</v>
          </cell>
          <cell r="J808">
            <v>4.3298996380024324E-2</v>
          </cell>
          <cell r="K808">
            <v>5.5688317140532455E-2</v>
          </cell>
          <cell r="L808">
            <v>5.7918317468766051E-2</v>
          </cell>
          <cell r="M808">
            <v>5.2902988497294481E-2</v>
          </cell>
          <cell r="N808">
            <v>4.3788410436563237E-2</v>
          </cell>
        </row>
        <row r="809">
          <cell r="D809" t="str">
            <v>5.6.15</v>
          </cell>
          <cell r="E809">
            <v>4.1034654840214256E-2</v>
          </cell>
          <cell r="F809">
            <v>5.5104464615453153E-2</v>
          </cell>
          <cell r="G809">
            <v>5.2917740528874414E-2</v>
          </cell>
          <cell r="H809">
            <v>5.0517220964308593E-2</v>
          </cell>
          <cell r="I809">
            <v>4.1881061330203376E-2</v>
          </cell>
          <cell r="J809">
            <v>4.2703026386138425E-2</v>
          </cell>
          <cell r="K809">
            <v>5.6128208224264696E-2</v>
          </cell>
          <cell r="L809">
            <v>5.6036646739580163E-2</v>
          </cell>
          <cell r="M809">
            <v>5.4219847651025485E-2</v>
          </cell>
          <cell r="N809">
            <v>4.2458530470331199E-2</v>
          </cell>
        </row>
        <row r="810">
          <cell r="D810" t="str">
            <v>5.6.16</v>
          </cell>
          <cell r="E810">
            <v>4.195015259763802E-2</v>
          </cell>
          <cell r="F810">
            <v>5.2830867945073447E-2</v>
          </cell>
          <cell r="G810">
            <v>5.0767482233285845E-2</v>
          </cell>
          <cell r="H810">
            <v>4.5557982216919264E-2</v>
          </cell>
          <cell r="I810">
            <v>4.2301956592065225E-2</v>
          </cell>
          <cell r="J810">
            <v>4.3767210444350509E-2</v>
          </cell>
          <cell r="K810">
            <v>5.5045205585765311E-2</v>
          </cell>
          <cell r="L810">
            <v>5.1932557771588159E-2</v>
          </cell>
          <cell r="M810">
            <v>4.9727623944580211E-2</v>
          </cell>
          <cell r="N810">
            <v>4.199185554489937E-2</v>
          </cell>
        </row>
        <row r="811">
          <cell r="D811" t="str">
            <v>5.6.17</v>
          </cell>
          <cell r="E811">
            <v>4.5496872373337265E-2</v>
          </cell>
          <cell r="F811">
            <v>4.9193060861868559E-2</v>
          </cell>
          <cell r="G811">
            <v>4.7420055993606137E-2</v>
          </cell>
          <cell r="H811">
            <v>4.3016930191833766E-2</v>
          </cell>
          <cell r="I811">
            <v>4.0491785619774269E-2</v>
          </cell>
          <cell r="J811">
            <v>4.4683968406363246E-2</v>
          </cell>
          <cell r="K811">
            <v>5.1249331295828732E-2</v>
          </cell>
          <cell r="L811">
            <v>4.7825803893491003E-2</v>
          </cell>
          <cell r="M811">
            <v>4.0892272007529838E-2</v>
          </cell>
          <cell r="N811">
            <v>4.9778202930986518E-2</v>
          </cell>
        </row>
        <row r="812">
          <cell r="D812" t="str">
            <v>5.6.18</v>
          </cell>
          <cell r="E812">
            <v>4.9254056954981924E-2</v>
          </cell>
          <cell r="F812">
            <v>4.0813954047012185E-2</v>
          </cell>
          <cell r="G812">
            <v>4.5502772057193289E-2</v>
          </cell>
          <cell r="H812">
            <v>4.1784605628821851E-2</v>
          </cell>
          <cell r="I812">
            <v>3.933757129827968E-2</v>
          </cell>
          <cell r="J812">
            <v>4.9971709813491007E-2</v>
          </cell>
          <cell r="K812">
            <v>4.2603859811846424E-2</v>
          </cell>
          <cell r="L812">
            <v>4.4357046482041557E-2</v>
          </cell>
          <cell r="M812">
            <v>3.9209115701571165E-2</v>
          </cell>
          <cell r="N812">
            <v>3.7657781383922909E-2</v>
          </cell>
        </row>
        <row r="813">
          <cell r="D813" t="str">
            <v>5.6.19</v>
          </cell>
          <cell r="E813">
            <v>5.1296694258510585E-2</v>
          </cell>
          <cell r="F813">
            <v>3.437156854872498E-2</v>
          </cell>
          <cell r="G813">
            <v>4.3686853511369313E-2</v>
          </cell>
          <cell r="H813">
            <v>4.0646648262076618E-2</v>
          </cell>
          <cell r="I813">
            <v>4.0151534601149272E-2</v>
          </cell>
          <cell r="J813">
            <v>5.0060558073314637E-2</v>
          </cell>
          <cell r="K813">
            <v>3.4638599130656887E-2</v>
          </cell>
          <cell r="L813">
            <v>4.1362324554156824E-2</v>
          </cell>
          <cell r="M813">
            <v>3.6516553079730354E-2</v>
          </cell>
          <cell r="N813">
            <v>4.0261069958577637E-2</v>
          </cell>
        </row>
        <row r="814">
          <cell r="D814" t="str">
            <v>5.6.20</v>
          </cell>
          <cell r="E814">
            <v>4.9811678906658031E-2</v>
          </cell>
          <cell r="F814">
            <v>3.3638194547263849E-2</v>
          </cell>
          <cell r="G814">
            <v>4.1218884850011336E-2</v>
          </cell>
          <cell r="H814">
            <v>3.9193419664821171E-2</v>
          </cell>
          <cell r="I814">
            <v>4.053793641603104E-2</v>
          </cell>
          <cell r="J814">
            <v>5.0300197590229127E-2</v>
          </cell>
          <cell r="K814">
            <v>3.4900726604411611E-2</v>
          </cell>
          <cell r="L814">
            <v>3.9971942212602876E-2</v>
          </cell>
          <cell r="M814">
            <v>3.6039461484690095E-2</v>
          </cell>
          <cell r="N814">
            <v>3.5738028687449755E-2</v>
          </cell>
        </row>
        <row r="815">
          <cell r="D815" t="str">
            <v>5.6.21</v>
          </cell>
          <cell r="E815">
            <v>5.1400788235078626E-2</v>
          </cell>
          <cell r="F815">
            <v>3.9155345821655599E-2</v>
          </cell>
          <cell r="G815">
            <v>4.0530260276140581E-2</v>
          </cell>
          <cell r="H815">
            <v>3.7850293414668904E-2</v>
          </cell>
          <cell r="I815">
            <v>3.896563006622504E-2</v>
          </cell>
          <cell r="J815">
            <v>4.907670521295552E-2</v>
          </cell>
          <cell r="K815">
            <v>3.8019583059623205E-2</v>
          </cell>
          <cell r="L815">
            <v>3.8053068913662252E-2</v>
          </cell>
          <cell r="M815">
            <v>3.4658952977891386E-2</v>
          </cell>
          <cell r="N815">
            <v>4.0022604951266437E-2</v>
          </cell>
        </row>
        <row r="816">
          <cell r="D816" t="str">
            <v>5.6.22</v>
          </cell>
          <cell r="E816">
            <v>5.1254310704342616E-2</v>
          </cell>
          <cell r="F816">
            <v>4.1233912676332807E-2</v>
          </cell>
          <cell r="G816">
            <v>3.7875472072686371E-2</v>
          </cell>
          <cell r="H816">
            <v>3.7664137838522641E-2</v>
          </cell>
          <cell r="I816">
            <v>3.9205169791685222E-2</v>
          </cell>
          <cell r="J816">
            <v>4.6226253692092281E-2</v>
          </cell>
          <cell r="K816">
            <v>3.7797508872378573E-2</v>
          </cell>
          <cell r="L816">
            <v>3.3382575068022634E-2</v>
          </cell>
          <cell r="M816">
            <v>3.3239098864437044E-2</v>
          </cell>
          <cell r="N816">
            <v>3.8903432884269812E-2</v>
          </cell>
        </row>
        <row r="817">
          <cell r="D817" t="str">
            <v>5.6.23</v>
          </cell>
          <cell r="E817">
            <v>4.4497297462974338E-2</v>
          </cell>
          <cell r="F817">
            <v>3.7904604352088651E-2</v>
          </cell>
          <cell r="G817">
            <v>3.4701510935643359E-2</v>
          </cell>
          <cell r="H817">
            <v>3.5365494553823887E-2</v>
          </cell>
          <cell r="I817">
            <v>4.0674850444926171E-2</v>
          </cell>
          <cell r="J817">
            <v>4.3531296641280193E-2</v>
          </cell>
          <cell r="K817">
            <v>3.7153463320149419E-2</v>
          </cell>
          <cell r="L817">
            <v>3.0096454244735702E-2</v>
          </cell>
          <cell r="M817">
            <v>3.2628858950944452E-2</v>
          </cell>
          <cell r="N817">
            <v>4.5198827036571826E-2</v>
          </cell>
        </row>
        <row r="818">
          <cell r="D818" t="str">
            <v>5.6.24</v>
          </cell>
          <cell r="E818">
            <v>3.7993518145029416E-2</v>
          </cell>
          <cell r="F818">
            <v>3.7566605914049242E-2</v>
          </cell>
          <cell r="G818">
            <v>3.0350367674661489E-2</v>
          </cell>
          <cell r="H818">
            <v>3.2817274293357311E-2</v>
          </cell>
          <cell r="I818">
            <v>3.9889637378835795E-2</v>
          </cell>
          <cell r="J818">
            <v>3.4533833916506371E-2</v>
          </cell>
          <cell r="K818">
            <v>3.5966135337231406E-2</v>
          </cell>
          <cell r="L818">
            <v>2.7044707487469458E-2</v>
          </cell>
          <cell r="M818">
            <v>3.3006507136596655E-2</v>
          </cell>
          <cell r="N818">
            <v>3.8146333832961267E-2</v>
          </cell>
        </row>
        <row r="819">
          <cell r="D819" t="str">
            <v>5.7.1</v>
          </cell>
          <cell r="E819">
            <v>3.2804040766121124E-2</v>
          </cell>
          <cell r="F819">
            <v>4.4554821877802769E-2</v>
          </cell>
          <cell r="G819">
            <v>3.6442479515045027E-2</v>
          </cell>
          <cell r="H819">
            <v>4.2817465807010659E-2</v>
          </cell>
          <cell r="I819">
            <v>3.8928117347012549E-2</v>
          </cell>
          <cell r="J819">
            <v>2.8650266048327013E-2</v>
          </cell>
          <cell r="K819">
            <v>4.2405419346277895E-2</v>
          </cell>
          <cell r="L819">
            <v>3.4085965425914043E-2</v>
          </cell>
          <cell r="M819">
            <v>3.9177767472362901E-2</v>
          </cell>
          <cell r="N819">
            <v>3.1661773903393961E-2</v>
          </cell>
        </row>
        <row r="820">
          <cell r="D820" t="str">
            <v>5.7.2</v>
          </cell>
          <cell r="E820">
            <v>2.9076058437683776E-2</v>
          </cell>
          <cell r="F820">
            <v>4.2831638960219139E-2</v>
          </cell>
          <cell r="G820">
            <v>3.6216408880801333E-2</v>
          </cell>
          <cell r="H820">
            <v>4.1255021137083299E-2</v>
          </cell>
          <cell r="I820">
            <v>4.0355939131487016E-2</v>
          </cell>
          <cell r="J820">
            <v>2.7632943351436508E-2</v>
          </cell>
          <cell r="K820">
            <v>3.9742220409450066E-2</v>
          </cell>
          <cell r="L820">
            <v>3.4097698170958139E-2</v>
          </cell>
          <cell r="M820">
            <v>3.9358038962711089E-2</v>
          </cell>
          <cell r="N820">
            <v>2.9702254435556383E-2</v>
          </cell>
        </row>
        <row r="821">
          <cell r="D821" t="str">
            <v>5.7.3</v>
          </cell>
          <cell r="E821">
            <v>2.7726800705828301E-2</v>
          </cell>
          <cell r="F821">
            <v>4.1672890755605166E-2</v>
          </cell>
          <cell r="G821">
            <v>3.5614344650111381E-2</v>
          </cell>
          <cell r="H821">
            <v>4.0475177267597147E-2</v>
          </cell>
          <cell r="I821">
            <v>3.985962049026151E-2</v>
          </cell>
          <cell r="J821">
            <v>2.5987803945988073E-2</v>
          </cell>
          <cell r="K821">
            <v>3.9950949251595647E-2</v>
          </cell>
          <cell r="L821">
            <v>3.3424769796217828E-2</v>
          </cell>
          <cell r="M821">
            <v>3.9577876212257772E-2</v>
          </cell>
          <cell r="N821">
            <v>2.3963758157759547E-2</v>
          </cell>
        </row>
        <row r="822">
          <cell r="D822" t="str">
            <v>5.7.4</v>
          </cell>
          <cell r="E822">
            <v>2.752659185926119E-2</v>
          </cell>
          <cell r="F822">
            <v>4.1365041630389142E-2</v>
          </cell>
          <cell r="G822">
            <v>3.4999601999186281E-2</v>
          </cell>
          <cell r="H822">
            <v>4.0233179994875773E-2</v>
          </cell>
          <cell r="I822">
            <v>4.1215148729171661E-2</v>
          </cell>
          <cell r="J822">
            <v>2.5099460515705836E-2</v>
          </cell>
          <cell r="K822">
            <v>3.8878129598954432E-2</v>
          </cell>
          <cell r="L822">
            <v>3.3068789823479688E-2</v>
          </cell>
          <cell r="M822">
            <v>3.9840493938937835E-2</v>
          </cell>
          <cell r="N822">
            <v>2.6382254214599481E-2</v>
          </cell>
        </row>
        <row r="823">
          <cell r="D823" t="str">
            <v>5.7.5</v>
          </cell>
          <cell r="E823">
            <v>2.860390799546627E-2</v>
          </cell>
          <cell r="F823">
            <v>4.1269227825356462E-2</v>
          </cell>
          <cell r="G823">
            <v>3.5000495660653157E-2</v>
          </cell>
          <cell r="H823">
            <v>4.1164410006360543E-2</v>
          </cell>
          <cell r="I823">
            <v>4.1269910685610312E-2</v>
          </cell>
          <cell r="J823">
            <v>2.58901659464277E-2</v>
          </cell>
          <cell r="K823">
            <v>3.9628801540886931E-2</v>
          </cell>
          <cell r="L823">
            <v>3.4717493776134707E-2</v>
          </cell>
          <cell r="M823">
            <v>4.1325281481526671E-2</v>
          </cell>
          <cell r="N823">
            <v>3.385342087318486E-2</v>
          </cell>
        </row>
        <row r="824">
          <cell r="D824" t="str">
            <v>5.7.6</v>
          </cell>
          <cell r="E824">
            <v>3.0853203977732245E-2</v>
          </cell>
          <cell r="F824">
            <v>3.6836027074901141E-2</v>
          </cell>
          <cell r="G824">
            <v>3.5204951259992914E-2</v>
          </cell>
          <cell r="H824">
            <v>4.0399269768634671E-2</v>
          </cell>
          <cell r="I824">
            <v>4.1691865630526029E-2</v>
          </cell>
          <cell r="J824">
            <v>2.8119978054712103E-2</v>
          </cell>
          <cell r="K824">
            <v>3.5729114546782681E-2</v>
          </cell>
          <cell r="L824">
            <v>3.6043348728054751E-2</v>
          </cell>
          <cell r="M824">
            <v>4.5151043110026934E-2</v>
          </cell>
          <cell r="N824">
            <v>5.2320507808064555E-2</v>
          </cell>
        </row>
        <row r="825">
          <cell r="D825" t="str">
            <v>5.7.7</v>
          </cell>
          <cell r="E825">
            <v>3.4344742621759537E-2</v>
          </cell>
          <cell r="F825">
            <v>3.2043887009112038E-2</v>
          </cell>
          <cell r="G825">
            <v>3.587879772289658E-2</v>
          </cell>
          <cell r="H825">
            <v>3.8471562379728881E-2</v>
          </cell>
          <cell r="I825">
            <v>4.1184419929043647E-2</v>
          </cell>
          <cell r="J825">
            <v>3.4550464478748551E-2</v>
          </cell>
          <cell r="K825">
            <v>3.1864718717896597E-2</v>
          </cell>
          <cell r="L825">
            <v>3.8827021210051257E-2</v>
          </cell>
          <cell r="M825">
            <v>4.2739427658213168E-2</v>
          </cell>
          <cell r="N825">
            <v>5.9956164605527482E-2</v>
          </cell>
        </row>
        <row r="826">
          <cell r="D826" t="str">
            <v>5.7.8</v>
          </cell>
          <cell r="E826">
            <v>4.0155604874411992E-2</v>
          </cell>
          <cell r="F826">
            <v>3.4519807132483656E-2</v>
          </cell>
          <cell r="G826">
            <v>3.999302866905205E-2</v>
          </cell>
          <cell r="H826">
            <v>4.1973048488043917E-2</v>
          </cell>
          <cell r="I826">
            <v>4.2859074843809561E-2</v>
          </cell>
          <cell r="J826">
            <v>4.1824557894349572E-2</v>
          </cell>
          <cell r="K826">
            <v>3.4913949522726036E-2</v>
          </cell>
          <cell r="L826">
            <v>4.2588276413889903E-2</v>
          </cell>
          <cell r="M826">
            <v>4.5311202006115874E-2</v>
          </cell>
          <cell r="N826">
            <v>5.2031545280513999E-2</v>
          </cell>
        </row>
        <row r="827">
          <cell r="D827" t="str">
            <v>5.7.9</v>
          </cell>
          <cell r="E827">
            <v>4.7655969359093608E-2</v>
          </cell>
          <cell r="F827">
            <v>3.8487255085613188E-2</v>
          </cell>
          <cell r="G827">
            <v>4.1440644519451009E-2</v>
          </cell>
          <cell r="H827">
            <v>4.1579971398985609E-2</v>
          </cell>
          <cell r="I827">
            <v>4.2019434639890649E-2</v>
          </cell>
          <cell r="J827">
            <v>4.4202528719587623E-2</v>
          </cell>
          <cell r="K827">
            <v>3.8118164934597638E-2</v>
          </cell>
          <cell r="L827">
            <v>4.5150751741070236E-2</v>
          </cell>
          <cell r="M827">
            <v>4.4430451720624195E-2</v>
          </cell>
          <cell r="N827">
            <v>5.6517338672306801E-2</v>
          </cell>
        </row>
        <row r="828">
          <cell r="D828" t="str">
            <v>5.7.10</v>
          </cell>
          <cell r="E828">
            <v>4.9208524757531354E-2</v>
          </cell>
          <cell r="F828">
            <v>4.0935045662605966E-2</v>
          </cell>
          <cell r="G828">
            <v>4.4207221115114249E-2</v>
          </cell>
          <cell r="H828">
            <v>4.3079496778005419E-2</v>
          </cell>
          <cell r="I828">
            <v>4.1523148344770541E-2</v>
          </cell>
          <cell r="J828">
            <v>4.6143501584209323E-2</v>
          </cell>
          <cell r="K828">
            <v>4.5218969766432054E-2</v>
          </cell>
          <cell r="L828">
            <v>4.7457228702346761E-2</v>
          </cell>
          <cell r="M828">
            <v>4.6393820092184922E-2</v>
          </cell>
          <cell r="N828">
            <v>6.6916184295242612E-2</v>
          </cell>
        </row>
        <row r="829">
          <cell r="D829" t="str">
            <v>5.7.11</v>
          </cell>
          <cell r="E829">
            <v>4.869147667006795E-2</v>
          </cell>
          <cell r="F829">
            <v>4.2771377119685421E-2</v>
          </cell>
          <cell r="G829">
            <v>4.5298323903201092E-2</v>
          </cell>
          <cell r="H829">
            <v>4.3797646659230707E-2</v>
          </cell>
          <cell r="I829">
            <v>4.0087951648265348E-2</v>
          </cell>
          <cell r="J829">
            <v>5.0192520075252454E-2</v>
          </cell>
          <cell r="K829">
            <v>4.9173989495199466E-2</v>
          </cell>
          <cell r="L829">
            <v>4.8564254953234333E-2</v>
          </cell>
          <cell r="M829">
            <v>4.4594732049962983E-2</v>
          </cell>
          <cell r="N829">
            <v>4.8751685563596617E-2</v>
          </cell>
        </row>
        <row r="830">
          <cell r="D830" t="str">
            <v>5.7.12</v>
          </cell>
          <cell r="E830">
            <v>4.7401020193348999E-2</v>
          </cell>
          <cell r="F830">
            <v>4.4070741538494572E-2</v>
          </cell>
          <cell r="G830">
            <v>4.605619383164896E-2</v>
          </cell>
          <cell r="H830">
            <v>4.4922474488892562E-2</v>
          </cell>
          <cell r="I830">
            <v>4.0586728593501084E-2</v>
          </cell>
          <cell r="J830">
            <v>5.0172911292481769E-2</v>
          </cell>
          <cell r="K830">
            <v>5.0364675815170984E-2</v>
          </cell>
          <cell r="L830">
            <v>4.9959315303284957E-2</v>
          </cell>
          <cell r="M830">
            <v>4.6786922395555056E-2</v>
          </cell>
          <cell r="N830">
            <v>4.5363679718058991E-2</v>
          </cell>
        </row>
        <row r="831">
          <cell r="D831" t="str">
            <v>5.7.13</v>
          </cell>
          <cell r="E831">
            <v>4.6904292464970181E-2</v>
          </cell>
          <cell r="F831">
            <v>4.2039457354102729E-2</v>
          </cell>
          <cell r="G831">
            <v>4.6453526006574146E-2</v>
          </cell>
          <cell r="H831">
            <v>4.4933073356786438E-2</v>
          </cell>
          <cell r="I831">
            <v>4.0400188603671353E-2</v>
          </cell>
          <cell r="J831">
            <v>5.0547593603074877E-2</v>
          </cell>
          <cell r="K831">
            <v>4.959462417861004E-2</v>
          </cell>
          <cell r="L831">
            <v>4.955426863481982E-2</v>
          </cell>
          <cell r="M831">
            <v>4.5325132450500349E-2</v>
          </cell>
          <cell r="N831">
            <v>4.3506536948597456E-2</v>
          </cell>
        </row>
        <row r="832">
          <cell r="D832" t="str">
            <v>5.7.14</v>
          </cell>
          <cell r="E832">
            <v>4.4440856587489988E-2</v>
          </cell>
          <cell r="F832">
            <v>4.2745406535689721E-2</v>
          </cell>
          <cell r="G832">
            <v>4.7629848094973823E-2</v>
          </cell>
          <cell r="H832">
            <v>4.4359692983267633E-2</v>
          </cell>
          <cell r="I832">
            <v>4.0162056575731957E-2</v>
          </cell>
          <cell r="J832">
            <v>5.0538702518848844E-2</v>
          </cell>
          <cell r="K832">
            <v>4.975670408368555E-2</v>
          </cell>
          <cell r="L832">
            <v>4.9822971770152921E-2</v>
          </cell>
          <cell r="M832">
            <v>4.5185910435320616E-2</v>
          </cell>
          <cell r="N832">
            <v>3.4446935665328852E-2</v>
          </cell>
        </row>
        <row r="833">
          <cell r="D833" t="str">
            <v>5.7.15</v>
          </cell>
          <cell r="E833">
            <v>4.3463354807714252E-2</v>
          </cell>
          <cell r="F833">
            <v>4.3748252442081942E-2</v>
          </cell>
          <cell r="G833">
            <v>4.8854807226516951E-2</v>
          </cell>
          <cell r="H833">
            <v>4.4988089445622839E-2</v>
          </cell>
          <cell r="I833">
            <v>4.1187557501267243E-2</v>
          </cell>
          <cell r="J833">
            <v>4.6495374633952147E-2</v>
          </cell>
          <cell r="K833">
            <v>4.685753353726315E-2</v>
          </cell>
          <cell r="L833">
            <v>5.0335694097628343E-2</v>
          </cell>
          <cell r="M833">
            <v>4.6596264893417262E-2</v>
          </cell>
          <cell r="N833">
            <v>3.5634088003451837E-2</v>
          </cell>
        </row>
        <row r="834">
          <cell r="D834" t="str">
            <v>5.7.16</v>
          </cell>
          <cell r="E834">
            <v>4.4544112547946393E-2</v>
          </cell>
          <cell r="F834">
            <v>4.3204272715778799E-2</v>
          </cell>
          <cell r="G834">
            <v>4.7648184228092805E-2</v>
          </cell>
          <cell r="H834">
            <v>4.4087185674643668E-2</v>
          </cell>
          <cell r="I834">
            <v>4.0675615691134551E-2</v>
          </cell>
          <cell r="J834">
            <v>4.6790216725525142E-2</v>
          </cell>
          <cell r="K834">
            <v>4.6280246322272726E-2</v>
          </cell>
          <cell r="L834">
            <v>4.8081008238454286E-2</v>
          </cell>
          <cell r="M834">
            <v>4.3749261233089969E-2</v>
          </cell>
          <cell r="N834">
            <v>3.1941407139485796E-2</v>
          </cell>
        </row>
        <row r="835">
          <cell r="D835" t="str">
            <v>5.7.17</v>
          </cell>
          <cell r="E835">
            <v>4.5267551041829598E-2</v>
          </cell>
          <cell r="F835">
            <v>4.3092479437341E-2</v>
          </cell>
          <cell r="G835">
            <v>4.738937600975307E-2</v>
          </cell>
          <cell r="H835">
            <v>4.2347255916343189E-2</v>
          </cell>
          <cell r="I835">
            <v>4.1710496987235231E-2</v>
          </cell>
          <cell r="J835">
            <v>5.082801012515735E-2</v>
          </cell>
          <cell r="K835">
            <v>4.4215090994682155E-2</v>
          </cell>
          <cell r="L835">
            <v>4.7298391703511758E-2</v>
          </cell>
          <cell r="M835">
            <v>3.9462723367257126E-2</v>
          </cell>
          <cell r="N835">
            <v>3.207459505044262E-2</v>
          </cell>
        </row>
        <row r="836">
          <cell r="D836" t="str">
            <v>5.7.18</v>
          </cell>
          <cell r="E836">
            <v>4.9574534250039715E-2</v>
          </cell>
          <cell r="F836">
            <v>4.1114554717396633E-2</v>
          </cell>
          <cell r="G836">
            <v>4.5597346887550384E-2</v>
          </cell>
          <cell r="H836">
            <v>4.1098549989100931E-2</v>
          </cell>
          <cell r="I836">
            <v>4.2129896589824509E-2</v>
          </cell>
          <cell r="J836">
            <v>5.3313852673766413E-2</v>
          </cell>
          <cell r="K836">
            <v>3.7218809433876496E-2</v>
          </cell>
          <cell r="L836">
            <v>4.5266600619206912E-2</v>
          </cell>
          <cell r="M836">
            <v>3.8934438053292109E-2</v>
          </cell>
          <cell r="N836">
            <v>3.9598545858070787E-2</v>
          </cell>
        </row>
        <row r="837">
          <cell r="D837" t="str">
            <v>5.7.19</v>
          </cell>
          <cell r="E837">
            <v>5.1429006125671035E-2</v>
          </cell>
          <cell r="F837">
            <v>3.9099454871453568E-2</v>
          </cell>
          <cell r="G837">
            <v>4.4716723877180752E-2</v>
          </cell>
          <cell r="H837">
            <v>4.0450487419266323E-2</v>
          </cell>
          <cell r="I837">
            <v>4.3106554896208953E-2</v>
          </cell>
          <cell r="J837">
            <v>5.0964584672671599E-2</v>
          </cell>
          <cell r="K837">
            <v>3.2850382694695174E-2</v>
          </cell>
          <cell r="L837">
            <v>4.3209892853478211E-2</v>
          </cell>
          <cell r="M837">
            <v>3.8359250828943876E-2</v>
          </cell>
          <cell r="N837">
            <v>4.5114857694547955E-2</v>
          </cell>
        </row>
        <row r="838">
          <cell r="D838" t="str">
            <v>5.7.20</v>
          </cell>
          <cell r="E838">
            <v>4.931621795689279E-2</v>
          </cell>
          <cell r="F838">
            <v>3.924349075599283E-2</v>
          </cell>
          <cell r="G838">
            <v>4.3738498890345701E-2</v>
          </cell>
          <cell r="H838">
            <v>4.0546857472428539E-2</v>
          </cell>
          <cell r="I838">
            <v>4.4038672615460475E-2</v>
          </cell>
          <cell r="J838">
            <v>4.9768097651675745E-2</v>
          </cell>
          <cell r="K838">
            <v>3.5035840388940941E-2</v>
          </cell>
          <cell r="L838">
            <v>4.2503518625595857E-2</v>
          </cell>
          <cell r="M838">
            <v>3.8373923131313312E-2</v>
          </cell>
          <cell r="N838">
            <v>4.1383754880232146E-2</v>
          </cell>
        </row>
        <row r="839">
          <cell r="D839" t="str">
            <v>5.7.21</v>
          </cell>
          <cell r="E839">
            <v>4.9898507567620799E-2</v>
          </cell>
          <cell r="F839">
            <v>4.6061777621232876E-2</v>
          </cell>
          <cell r="G839">
            <v>4.3558313593433783E-2</v>
          </cell>
          <cell r="H839">
            <v>4.0964134288758981E-2</v>
          </cell>
          <cell r="I839">
            <v>4.3270193843416967E-2</v>
          </cell>
          <cell r="J839">
            <v>4.8955121577146259E-2</v>
          </cell>
          <cell r="K839">
            <v>4.1533438987969053E-2</v>
          </cell>
          <cell r="L839">
            <v>4.0568683551095316E-2</v>
          </cell>
          <cell r="M839">
            <v>3.7400440597700139E-2</v>
          </cell>
          <cell r="N839">
            <v>5.1263720042693785E-2</v>
          </cell>
        </row>
        <row r="840">
          <cell r="D840" t="str">
            <v>5.7.22</v>
          </cell>
          <cell r="E840">
            <v>4.9216677988028257E-2</v>
          </cell>
          <cell r="F840">
            <v>4.8126533601988104E-2</v>
          </cell>
          <cell r="G840">
            <v>4.2308190497995946E-2</v>
          </cell>
          <cell r="H840">
            <v>4.0524311903729439E-2</v>
          </cell>
          <cell r="I840">
            <v>4.4465899975556056E-2</v>
          </cell>
          <cell r="J840">
            <v>4.6805649274704146E-2</v>
          </cell>
          <cell r="K840">
            <v>4.5648023497509092E-2</v>
          </cell>
          <cell r="L840">
            <v>3.8786921781539981E-2</v>
          </cell>
          <cell r="M840">
            <v>3.7633466433646325E-2</v>
          </cell>
          <cell r="N840">
            <v>4.4115886985454288E-2</v>
          </cell>
        </row>
        <row r="841">
          <cell r="D841" t="str">
            <v>5.7.23</v>
          </cell>
          <cell r="E841">
            <v>4.4741942062344449E-2</v>
          </cell>
          <cell r="F841">
            <v>4.6027470605845347E-2</v>
          </cell>
          <cell r="G841">
            <v>3.9432780079949013E-2</v>
          </cell>
          <cell r="H841">
            <v>3.8794490892264159E-2</v>
          </cell>
          <cell r="I841">
            <v>4.3879335700270375E-2</v>
          </cell>
          <cell r="J841">
            <v>4.0448071302530017E-2</v>
          </cell>
          <cell r="K841">
            <v>4.3179389281752779E-2</v>
          </cell>
          <cell r="L841">
            <v>3.4543460339727994E-2</v>
          </cell>
          <cell r="M841">
            <v>3.6947659940872277E-2</v>
          </cell>
          <cell r="N841">
            <v>3.7705681722629114E-2</v>
          </cell>
        </row>
        <row r="842">
          <cell r="D842" t="str">
            <v>5.7.24</v>
          </cell>
          <cell r="E842">
            <v>3.7155004381146245E-2</v>
          </cell>
          <cell r="F842">
            <v>4.4139087668827903E-2</v>
          </cell>
          <cell r="G842">
            <v>3.6319912880479664E-2</v>
          </cell>
          <cell r="H842">
            <v>3.6737146483338513E-2</v>
          </cell>
          <cell r="I842">
            <v>4.3392171006872482E-2</v>
          </cell>
          <cell r="J842">
            <v>3.6077623333720846E-2</v>
          </cell>
          <cell r="K842">
            <v>4.1840813652772479E-2</v>
          </cell>
          <cell r="L842">
            <v>3.2043673740152011E-2</v>
          </cell>
          <cell r="M842">
            <v>3.7344471534167263E-2</v>
          </cell>
          <cell r="N842">
            <v>3.57934224812601E-2</v>
          </cell>
        </row>
        <row r="843">
          <cell r="D843" t="str">
            <v>6.1.1</v>
          </cell>
          <cell r="E843">
            <v>2.9896455158916521E-2</v>
          </cell>
          <cell r="F843">
            <v>4.610689978375395E-2</v>
          </cell>
          <cell r="G843">
            <v>3.5713812555079112E-2</v>
          </cell>
          <cell r="H843">
            <v>4.3015661614519772E-2</v>
          </cell>
          <cell r="I843">
            <v>4.0013763137972669E-2</v>
          </cell>
          <cell r="J843">
            <v>2.9745910438777747E-2</v>
          </cell>
          <cell r="K843">
            <v>4.3914339883539655E-2</v>
          </cell>
          <cell r="L843">
            <v>3.4538417783874349E-2</v>
          </cell>
          <cell r="M843">
            <v>4.2477933508679684E-2</v>
          </cell>
          <cell r="N843">
            <v>2.8958292071074997E-2</v>
          </cell>
        </row>
        <row r="844">
          <cell r="D844" t="str">
            <v>6.1.2</v>
          </cell>
          <cell r="E844">
            <v>2.6580861804500269E-2</v>
          </cell>
          <cell r="F844">
            <v>4.3653308193192242E-2</v>
          </cell>
          <cell r="G844">
            <v>3.5203714898313594E-2</v>
          </cell>
          <cell r="H844">
            <v>4.2708017224338479E-2</v>
          </cell>
          <cell r="I844">
            <v>3.9858231888067669E-2</v>
          </cell>
          <cell r="J844">
            <v>2.7266150149151291E-2</v>
          </cell>
          <cell r="K844">
            <v>4.1315982188311846E-2</v>
          </cell>
          <cell r="L844">
            <v>3.4755147916028392E-2</v>
          </cell>
          <cell r="M844">
            <v>4.301478944801769E-2</v>
          </cell>
          <cell r="N844">
            <v>3.4906656179293762E-2</v>
          </cell>
        </row>
        <row r="845">
          <cell r="D845" t="str">
            <v>6.1.3</v>
          </cell>
          <cell r="E845">
            <v>2.5025259920489654E-2</v>
          </cell>
          <cell r="F845">
            <v>4.25264716312014E-2</v>
          </cell>
          <cell r="G845">
            <v>3.4679087501579178E-2</v>
          </cell>
          <cell r="H845">
            <v>4.1595986166740082E-2</v>
          </cell>
          <cell r="I845">
            <v>4.04065816796539E-2</v>
          </cell>
          <cell r="J845">
            <v>2.5646244352507088E-2</v>
          </cell>
          <cell r="K845">
            <v>4.1114216579507236E-2</v>
          </cell>
          <cell r="L845">
            <v>3.381717413237794E-2</v>
          </cell>
          <cell r="M845">
            <v>4.1777103683043722E-2</v>
          </cell>
          <cell r="N845">
            <v>3.3235849768199675E-2</v>
          </cell>
        </row>
        <row r="846">
          <cell r="D846" t="str">
            <v>6.1.4</v>
          </cell>
          <cell r="E846">
            <v>2.5210364171418059E-2</v>
          </cell>
          <cell r="F846">
            <v>4.1606242138178963E-2</v>
          </cell>
          <cell r="G846">
            <v>3.4411126551985076E-2</v>
          </cell>
          <cell r="H846">
            <v>4.1262110209909462E-2</v>
          </cell>
          <cell r="I846">
            <v>4.1479196246423829E-2</v>
          </cell>
          <cell r="J846">
            <v>2.4038641859482152E-2</v>
          </cell>
          <cell r="K846">
            <v>4.0480253601022788E-2</v>
          </cell>
          <cell r="L846">
            <v>3.2826175971943178E-2</v>
          </cell>
          <cell r="M846">
            <v>4.1753458829826173E-2</v>
          </cell>
          <cell r="N846">
            <v>4.4125878170075634E-2</v>
          </cell>
        </row>
        <row r="847">
          <cell r="D847" t="str">
            <v>6.1.5</v>
          </cell>
          <cell r="E847">
            <v>2.5687914314778338E-2</v>
          </cell>
          <cell r="F847">
            <v>4.1448095279784158E-2</v>
          </cell>
          <cell r="G847">
            <v>3.493794494125449E-2</v>
          </cell>
          <cell r="H847">
            <v>4.1641170760940996E-2</v>
          </cell>
          <cell r="I847">
            <v>4.3200823622052041E-2</v>
          </cell>
          <cell r="J847">
            <v>2.4599094742655914E-2</v>
          </cell>
          <cell r="K847">
            <v>3.9631633726412048E-2</v>
          </cell>
          <cell r="L847">
            <v>3.3938374815539643E-2</v>
          </cell>
          <cell r="M847">
            <v>4.2405640049416819E-2</v>
          </cell>
          <cell r="N847">
            <v>4.4091508866501303E-2</v>
          </cell>
        </row>
        <row r="848">
          <cell r="D848" t="str">
            <v>6.1.6</v>
          </cell>
          <cell r="E848">
            <v>2.7151263546608909E-2</v>
          </cell>
          <cell r="F848">
            <v>3.4416203589480276E-2</v>
          </cell>
          <cell r="G848">
            <v>3.5181875443483786E-2</v>
          </cell>
          <cell r="H848">
            <v>3.866367175201138E-2</v>
          </cell>
          <cell r="I848">
            <v>4.3967506225050398E-2</v>
          </cell>
          <cell r="J848">
            <v>2.6533626094660773E-2</v>
          </cell>
          <cell r="K848">
            <v>3.399565337454323E-2</v>
          </cell>
          <cell r="L848">
            <v>3.2132551027553115E-2</v>
          </cell>
          <cell r="M848">
            <v>4.0724318858364875E-2</v>
          </cell>
          <cell r="N848">
            <v>5.3878511752331333E-2</v>
          </cell>
        </row>
        <row r="849">
          <cell r="D849" t="str">
            <v>6.1.7</v>
          </cell>
          <cell r="E849">
            <v>2.7951232951971779E-2</v>
          </cell>
          <cell r="F849">
            <v>3.2421745964791103E-2</v>
          </cell>
          <cell r="G849">
            <v>3.688176533009288E-2</v>
          </cell>
          <cell r="H849">
            <v>3.6675189283453771E-2</v>
          </cell>
          <cell r="I849">
            <v>4.6451944549166506E-2</v>
          </cell>
          <cell r="J849">
            <v>3.2308308182985329E-2</v>
          </cell>
          <cell r="K849">
            <v>3.6165828092195776E-2</v>
          </cell>
          <cell r="L849">
            <v>3.6327525762485088E-2</v>
          </cell>
          <cell r="M849">
            <v>4.068146822398977E-2</v>
          </cell>
          <cell r="N849">
            <v>6.0198889202438786E-2</v>
          </cell>
        </row>
        <row r="850">
          <cell r="D850" t="str">
            <v>6.1.8</v>
          </cell>
          <cell r="E850">
            <v>3.3513486044619366E-2</v>
          </cell>
          <cell r="F850">
            <v>3.22005236564692E-2</v>
          </cell>
          <cell r="G850">
            <v>4.1670474210224059E-2</v>
          </cell>
          <cell r="H850">
            <v>3.7784770139771731E-2</v>
          </cell>
          <cell r="I850">
            <v>4.6632819697001955E-2</v>
          </cell>
          <cell r="J850">
            <v>3.6512114651637409E-2</v>
          </cell>
          <cell r="K850">
            <v>3.5442304591265905E-2</v>
          </cell>
          <cell r="L850">
            <v>3.7160867136521072E-2</v>
          </cell>
          <cell r="M850">
            <v>4.1760434514491886E-2</v>
          </cell>
          <cell r="N850">
            <v>5.1410154195360082E-2</v>
          </cell>
        </row>
        <row r="851">
          <cell r="D851" t="str">
            <v>6.1.9</v>
          </cell>
          <cell r="E851">
            <v>3.8374246220163534E-2</v>
          </cell>
          <cell r="F851">
            <v>3.5051733364975565E-2</v>
          </cell>
          <cell r="G851">
            <v>4.3139182352336707E-2</v>
          </cell>
          <cell r="H851">
            <v>3.9145208368359802E-2</v>
          </cell>
          <cell r="I851">
            <v>4.5991003890086438E-2</v>
          </cell>
          <cell r="J851">
            <v>4.0186847232051535E-2</v>
          </cell>
          <cell r="K851">
            <v>3.7565239525772509E-2</v>
          </cell>
          <cell r="L851">
            <v>4.1382442581342334E-2</v>
          </cell>
          <cell r="M851">
            <v>4.1799842603187809E-2</v>
          </cell>
          <cell r="N851">
            <v>5.1337291271782479E-2</v>
          </cell>
        </row>
        <row r="852">
          <cell r="D852" t="str">
            <v>6.1.10</v>
          </cell>
          <cell r="E852">
            <v>4.2979174367408259E-2</v>
          </cell>
          <cell r="F852">
            <v>3.7477203884437989E-2</v>
          </cell>
          <cell r="G852">
            <v>4.5977920689145309E-2</v>
          </cell>
          <cell r="H852">
            <v>4.0374272569470598E-2</v>
          </cell>
          <cell r="I852">
            <v>4.5084941724711405E-2</v>
          </cell>
          <cell r="J852">
            <v>4.3983395251340214E-2</v>
          </cell>
          <cell r="K852">
            <v>4.3381810981612728E-2</v>
          </cell>
          <cell r="L852">
            <v>4.4354596108423842E-2</v>
          </cell>
          <cell r="M852">
            <v>4.2896202808700538E-2</v>
          </cell>
          <cell r="N852">
            <v>4.4898866720331672E-2</v>
          </cell>
        </row>
        <row r="853">
          <cell r="D853" t="str">
            <v>6.1.11</v>
          </cell>
          <cell r="E853">
            <v>4.5838411358586406E-2</v>
          </cell>
          <cell r="F853">
            <v>3.7651798916494651E-2</v>
          </cell>
          <cell r="G853">
            <v>4.7599658768928695E-2</v>
          </cell>
          <cell r="H853">
            <v>4.0537931602054739E-2</v>
          </cell>
          <cell r="I853">
            <v>4.0816240730831559E-2</v>
          </cell>
          <cell r="J853">
            <v>4.4000879312175604E-2</v>
          </cell>
          <cell r="K853">
            <v>4.7239839686664814E-2</v>
          </cell>
          <cell r="L853">
            <v>4.6620628406436306E-2</v>
          </cell>
          <cell r="M853">
            <v>4.2529481100560103E-2</v>
          </cell>
          <cell r="N853">
            <v>3.691803947594053E-2</v>
          </cell>
        </row>
        <row r="854">
          <cell r="D854" t="str">
            <v>6.1.12</v>
          </cell>
          <cell r="E854">
            <v>4.6423422188730815E-2</v>
          </cell>
          <cell r="F854">
            <v>4.1256328547364995E-2</v>
          </cell>
          <cell r="G854">
            <v>4.9470125752721243E-2</v>
          </cell>
          <cell r="H854">
            <v>4.1732260596778224E-2</v>
          </cell>
          <cell r="I854">
            <v>4.1058254766458004E-2</v>
          </cell>
          <cell r="J854">
            <v>4.4514434803222383E-2</v>
          </cell>
          <cell r="K854">
            <v>4.9459120031680896E-2</v>
          </cell>
          <cell r="L854">
            <v>4.8509632894564732E-2</v>
          </cell>
          <cell r="M854">
            <v>4.3297984126784241E-2</v>
          </cell>
          <cell r="N854">
            <v>3.5496525080105687E-2</v>
          </cell>
        </row>
        <row r="855">
          <cell r="D855" t="str">
            <v>6.1.13</v>
          </cell>
          <cell r="E855">
            <v>4.6207161555755154E-2</v>
          </cell>
          <cell r="F855">
            <v>4.1520367557995291E-2</v>
          </cell>
          <cell r="G855">
            <v>5.0186074205201436E-2</v>
          </cell>
          <cell r="H855">
            <v>4.2899421183186341E-2</v>
          </cell>
          <cell r="I855">
            <v>4.0121433137334198E-2</v>
          </cell>
          <cell r="J855">
            <v>4.728972904058814E-2</v>
          </cell>
          <cell r="K855">
            <v>4.7576313593907717E-2</v>
          </cell>
          <cell r="L855">
            <v>5.001784740918086E-2</v>
          </cell>
          <cell r="M855">
            <v>4.230689334440866E-2</v>
          </cell>
          <cell r="N855">
            <v>3.1217042701980845E-2</v>
          </cell>
        </row>
        <row r="856">
          <cell r="D856" t="str">
            <v>6.1.14</v>
          </cell>
          <cell r="E856">
            <v>4.7133092028549442E-2</v>
          </cell>
          <cell r="F856">
            <v>4.0587918502917139E-2</v>
          </cell>
          <cell r="G856">
            <v>4.6930240078967976E-2</v>
          </cell>
          <cell r="H856">
            <v>4.2823032555031698E-2</v>
          </cell>
          <cell r="I856">
            <v>3.8711818360782344E-2</v>
          </cell>
          <cell r="J856">
            <v>5.0843274876167764E-2</v>
          </cell>
          <cell r="K856">
            <v>4.3784522358580887E-2</v>
          </cell>
          <cell r="L856">
            <v>4.9824737763179215E-2</v>
          </cell>
          <cell r="M856">
            <v>4.2542526536818059E-2</v>
          </cell>
          <cell r="N856">
            <v>3.4875403025910155E-2</v>
          </cell>
        </row>
        <row r="857">
          <cell r="D857" t="str">
            <v>6.1.15</v>
          </cell>
          <cell r="E857">
            <v>4.7199563937136944E-2</v>
          </cell>
          <cell r="F857">
            <v>4.1630005970703113E-2</v>
          </cell>
          <cell r="G857">
            <v>4.7476777401052342E-2</v>
          </cell>
          <cell r="H857">
            <v>4.341266628669329E-2</v>
          </cell>
          <cell r="I857">
            <v>4.0512090203184435E-2</v>
          </cell>
          <cell r="J857">
            <v>5.1026336255956838E-2</v>
          </cell>
          <cell r="K857">
            <v>4.3896783985673933E-2</v>
          </cell>
          <cell r="L857">
            <v>5.1129220052137388E-2</v>
          </cell>
          <cell r="M857">
            <v>4.3018775553540944E-2</v>
          </cell>
          <cell r="N857">
            <v>4.3039808177126389E-2</v>
          </cell>
        </row>
        <row r="858">
          <cell r="D858" t="str">
            <v>6.1.16</v>
          </cell>
          <cell r="E858">
            <v>4.9381649050941265E-2</v>
          </cell>
          <cell r="F858">
            <v>4.2053703206614064E-2</v>
          </cell>
          <cell r="G858">
            <v>4.6656442889024805E-2</v>
          </cell>
          <cell r="H858">
            <v>4.3202525494524482E-2</v>
          </cell>
          <cell r="I858">
            <v>4.0109651906431183E-2</v>
          </cell>
          <cell r="J858">
            <v>5.1529363111370824E-2</v>
          </cell>
          <cell r="K858">
            <v>4.1479611072123126E-2</v>
          </cell>
          <cell r="L858">
            <v>4.9955351232203016E-2</v>
          </cell>
          <cell r="M858">
            <v>4.1769765625148621E-2</v>
          </cell>
          <cell r="N858">
            <v>4.7333313231109571E-2</v>
          </cell>
        </row>
        <row r="859">
          <cell r="D859" t="str">
            <v>6.1.17</v>
          </cell>
          <cell r="E859">
            <v>5.1916163997969084E-2</v>
          </cell>
          <cell r="F859">
            <v>4.1644074545438323E-2</v>
          </cell>
          <cell r="G859">
            <v>4.5354506436008531E-2</v>
          </cell>
          <cell r="H859">
            <v>4.251927966100167E-2</v>
          </cell>
          <cell r="I859">
            <v>3.8887325447762786E-2</v>
          </cell>
          <cell r="J859">
            <v>5.5032207557973528E-2</v>
          </cell>
          <cell r="K859">
            <v>3.9207974007546144E-2</v>
          </cell>
          <cell r="L859">
            <v>4.9013984124495695E-2</v>
          </cell>
          <cell r="M859">
            <v>4.0365478767963626E-2</v>
          </cell>
          <cell r="N859">
            <v>4.0586573113727861E-2</v>
          </cell>
        </row>
        <row r="860">
          <cell r="D860" t="str">
            <v>6.1.18</v>
          </cell>
          <cell r="E860">
            <v>5.5497652427065412E-2</v>
          </cell>
          <cell r="F860">
            <v>4.1530336148093372E-2</v>
          </cell>
          <cell r="G860">
            <v>4.4935911546428155E-2</v>
          </cell>
          <cell r="H860">
            <v>4.1710641173715597E-2</v>
          </cell>
          <cell r="I860">
            <v>3.8650726977954658E-2</v>
          </cell>
          <cell r="J860">
            <v>5.7086453396617831E-2</v>
          </cell>
          <cell r="K860">
            <v>3.8592075793532236E-2</v>
          </cell>
          <cell r="L860">
            <v>4.8706076850291824E-2</v>
          </cell>
          <cell r="M860">
            <v>4.1068573426283256E-2</v>
          </cell>
          <cell r="N860">
            <v>4.1720943434633589E-2</v>
          </cell>
        </row>
        <row r="861">
          <cell r="D861" t="str">
            <v>6.1.19</v>
          </cell>
          <cell r="E861">
            <v>5.7170592035989773E-2</v>
          </cell>
          <cell r="F861">
            <v>4.1495301377409942E-2</v>
          </cell>
          <cell r="G861">
            <v>4.440162968843573E-2</v>
          </cell>
          <cell r="H861">
            <v>4.1578618563546436E-2</v>
          </cell>
          <cell r="I861">
            <v>3.989476320485965E-2</v>
          </cell>
          <cell r="J861">
            <v>5.6202111668683136E-2</v>
          </cell>
          <cell r="K861">
            <v>3.6655188143815194E-2</v>
          </cell>
          <cell r="L861">
            <v>4.5298515585965253E-2</v>
          </cell>
          <cell r="M861">
            <v>4.1416632913110235E-2</v>
          </cell>
          <cell r="N861">
            <v>4.3711063588802362E-2</v>
          </cell>
        </row>
        <row r="862">
          <cell r="D862" t="str">
            <v>6.1.20</v>
          </cell>
          <cell r="E862">
            <v>5.6450866590120552E-2</v>
          </cell>
          <cell r="F862">
            <v>4.2311584201103127E-2</v>
          </cell>
          <cell r="G862">
            <v>4.1650537459437809E-2</v>
          </cell>
          <cell r="H862">
            <v>4.0656478105181512E-2</v>
          </cell>
          <cell r="I862">
            <v>3.9790964860008576E-2</v>
          </cell>
          <cell r="J862">
            <v>5.6331742013220124E-2</v>
          </cell>
          <cell r="K862">
            <v>3.8577375202726791E-2</v>
          </cell>
          <cell r="L862">
            <v>4.3911029639859434E-2</v>
          </cell>
          <cell r="M862">
            <v>4.0878780447391412E-2</v>
          </cell>
          <cell r="N862">
            <v>4.3876769457768798E-2</v>
          </cell>
        </row>
        <row r="863">
          <cell r="D863" t="str">
            <v>6.1.21</v>
          </cell>
          <cell r="E863">
            <v>5.7448168428834434E-2</v>
          </cell>
          <cell r="F863">
            <v>4.4929368117603001E-2</v>
          </cell>
          <cell r="G863">
            <v>3.9571535393754666E-2</v>
          </cell>
          <cell r="H863">
            <v>4.1511382157821644E-2</v>
          </cell>
          <cell r="I863">
            <v>3.9997825222779282E-2</v>
          </cell>
          <cell r="J863">
            <v>5.3224823606955053E-2</v>
          </cell>
          <cell r="K863">
            <v>4.063384650457267E-2</v>
          </cell>
          <cell r="L863">
            <v>4.0698982855540029E-2</v>
          </cell>
          <cell r="M863">
            <v>3.9195556796885175E-2</v>
          </cell>
          <cell r="N863">
            <v>4.1242797683307325E-2</v>
          </cell>
        </row>
        <row r="864">
          <cell r="D864" t="str">
            <v>6.1.22</v>
          </cell>
          <cell r="E864">
            <v>5.4522150755372062E-2</v>
          </cell>
          <cell r="F864">
            <v>5.4500211470776237E-2</v>
          </cell>
          <cell r="G864">
            <v>4.1231365992874532E-2</v>
          </cell>
          <cell r="H864">
            <v>4.5395743899485246E-2</v>
          </cell>
          <cell r="I864">
            <v>4.1669976179111202E-2</v>
          </cell>
          <cell r="J864">
            <v>4.7509238758395481E-2</v>
          </cell>
          <cell r="K864">
            <v>4.79847921257303E-2</v>
          </cell>
          <cell r="L864">
            <v>4.1332442689043479E-2</v>
          </cell>
          <cell r="M864">
            <v>4.1007875910360807E-2</v>
          </cell>
          <cell r="N864">
            <v>3.9005676800784254E-2</v>
          </cell>
        </row>
        <row r="865">
          <cell r="D865" t="str">
            <v>6.1.23</v>
          </cell>
          <cell r="E865">
            <v>4.6069046709201547E-2</v>
          </cell>
          <cell r="F865">
            <v>5.1366826349009499E-2</v>
          </cell>
          <cell r="G865">
            <v>3.9310025699958048E-2</v>
          </cell>
          <cell r="H865">
            <v>4.4954779733751032E-2</v>
          </cell>
          <cell r="I865">
            <v>4.3774921103756928E-2</v>
          </cell>
          <cell r="J865">
            <v>4.1843607232486681E-2</v>
          </cell>
          <cell r="K865">
            <v>4.6690829160815642E-2</v>
          </cell>
          <cell r="L865">
            <v>3.8010806291270016E-2</v>
          </cell>
          <cell r="M865">
            <v>4.0181483760741973E-2</v>
          </cell>
          <cell r="N865">
            <v>3.7831804693637082E-2</v>
          </cell>
        </row>
        <row r="866">
          <cell r="D866" t="str">
            <v>6.1.24</v>
          </cell>
          <cell r="E866">
            <v>3.6371800434872412E-2</v>
          </cell>
          <cell r="F866">
            <v>5.0613747602212419E-2</v>
          </cell>
          <cell r="G866">
            <v>3.7428264213711718E-2</v>
          </cell>
          <cell r="H866">
            <v>4.4199180897711951E-2</v>
          </cell>
          <cell r="I866">
            <v>4.2917195238558525E-2</v>
          </cell>
          <cell r="J866">
            <v>3.2745465410937057E-2</v>
          </cell>
          <cell r="K866">
            <v>4.5214465788445825E-2</v>
          </cell>
          <cell r="L866">
            <v>3.5737470969743855E-2</v>
          </cell>
          <cell r="M866">
            <v>4.1128999162283672E-2</v>
          </cell>
          <cell r="N866">
            <v>3.6102341337776116E-2</v>
          </cell>
        </row>
        <row r="867">
          <cell r="D867" t="str">
            <v>6.2.1</v>
          </cell>
          <cell r="E867">
            <v>2.8821356843806573E-2</v>
          </cell>
          <cell r="F867">
            <v>3.4878484888715464E-2</v>
          </cell>
          <cell r="G867">
            <v>2.8868806401363099E-2</v>
          </cell>
          <cell r="H867">
            <v>2.9168850374047865E-2</v>
          </cell>
          <cell r="I867">
            <v>3.9015097056815551E-2</v>
          </cell>
          <cell r="J867">
            <v>2.9992082301872357E-2</v>
          </cell>
          <cell r="K867">
            <v>3.3135639963049614E-2</v>
          </cell>
          <cell r="L867">
            <v>2.4968326411486403E-2</v>
          </cell>
          <cell r="M867">
            <v>3.1552316975337016E-2</v>
          </cell>
          <cell r="N867">
            <v>3.6872966547938764E-2</v>
          </cell>
        </row>
        <row r="868">
          <cell r="D868" t="str">
            <v>6.2.2</v>
          </cell>
          <cell r="E868">
            <v>2.6217906211447688E-2</v>
          </cell>
          <cell r="F868">
            <v>3.1824126310816755E-2</v>
          </cell>
          <cell r="G868">
            <v>2.9076949618699374E-2</v>
          </cell>
          <cell r="H868">
            <v>2.9017049358289606E-2</v>
          </cell>
          <cell r="I868">
            <v>3.8427643472449709E-2</v>
          </cell>
          <cell r="J868">
            <v>2.6932006097838815E-2</v>
          </cell>
          <cell r="K868">
            <v>3.1465051610013811E-2</v>
          </cell>
          <cell r="L868">
            <v>2.4786980537873496E-2</v>
          </cell>
          <cell r="M868">
            <v>3.2552059389359803E-2</v>
          </cell>
          <cell r="N868">
            <v>4.3954694079561228E-2</v>
          </cell>
        </row>
        <row r="869">
          <cell r="D869" t="str">
            <v>6.2.3</v>
          </cell>
          <cell r="E869">
            <v>2.5380841978588534E-2</v>
          </cell>
          <cell r="F869">
            <v>3.2039629828358653E-2</v>
          </cell>
          <cell r="G869">
            <v>2.8966343025542532E-2</v>
          </cell>
          <cell r="H869">
            <v>2.75198417396521E-2</v>
          </cell>
          <cell r="I869">
            <v>3.8684182590008297E-2</v>
          </cell>
          <cell r="J869">
            <v>2.5891935821573033E-2</v>
          </cell>
          <cell r="K869">
            <v>3.1472061554299199E-2</v>
          </cell>
          <cell r="L869">
            <v>2.3672271367670181E-2</v>
          </cell>
          <cell r="M869">
            <v>3.2293350421507515E-2</v>
          </cell>
          <cell r="N869">
            <v>3.8900860844942438E-2</v>
          </cell>
        </row>
        <row r="870">
          <cell r="D870" t="str">
            <v>6.2.4</v>
          </cell>
          <cell r="E870">
            <v>2.4851593118451643E-2</v>
          </cell>
          <cell r="F870">
            <v>3.1574057502177996E-2</v>
          </cell>
          <cell r="G870">
            <v>2.8892835311868679E-2</v>
          </cell>
          <cell r="H870">
            <v>2.7599121461806871E-2</v>
          </cell>
          <cell r="I870">
            <v>3.9235743926253237E-2</v>
          </cell>
          <cell r="J870">
            <v>2.5962741087480878E-2</v>
          </cell>
          <cell r="K870">
            <v>3.1216468201124066E-2</v>
          </cell>
          <cell r="L870">
            <v>2.3383770386267128E-2</v>
          </cell>
          <cell r="M870">
            <v>3.2309914533393887E-2</v>
          </cell>
          <cell r="N870">
            <v>4.29681706436459E-2</v>
          </cell>
        </row>
        <row r="871">
          <cell r="D871" t="str">
            <v>6.2.5</v>
          </cell>
          <cell r="E871">
            <v>2.8624980531752123E-2</v>
          </cell>
          <cell r="F871">
            <v>3.074529687884207E-2</v>
          </cell>
          <cell r="G871">
            <v>2.9872408274221666E-2</v>
          </cell>
          <cell r="H871">
            <v>2.8802648997226551E-2</v>
          </cell>
          <cell r="I871">
            <v>4.2108642551825823E-2</v>
          </cell>
          <cell r="J871">
            <v>2.5860624287714098E-2</v>
          </cell>
          <cell r="K871">
            <v>2.9185611849937676E-2</v>
          </cell>
          <cell r="L871">
            <v>2.8404355148078021E-2</v>
          </cell>
          <cell r="M871">
            <v>3.4081713009916706E-2</v>
          </cell>
          <cell r="N871">
            <v>4.4336597674663906E-2</v>
          </cell>
        </row>
        <row r="872">
          <cell r="D872" t="str">
            <v>6.2.6</v>
          </cell>
          <cell r="E872">
            <v>3.1975263562262976E-2</v>
          </cell>
          <cell r="F872">
            <v>2.6502624031535481E-2</v>
          </cell>
          <cell r="G872">
            <v>3.1509205930022294E-2</v>
          </cell>
          <cell r="H872">
            <v>2.9463920488669852E-2</v>
          </cell>
          <cell r="I872">
            <v>4.421572076447406E-2</v>
          </cell>
          <cell r="J872">
            <v>2.9160859956445653E-2</v>
          </cell>
          <cell r="K872">
            <v>2.7154669222513927E-2</v>
          </cell>
          <cell r="L872">
            <v>3.3192719768386225E-2</v>
          </cell>
          <cell r="M872">
            <v>4.2284387552491039E-2</v>
          </cell>
          <cell r="N872">
            <v>6.2553326139341683E-2</v>
          </cell>
        </row>
        <row r="873">
          <cell r="D873" t="str">
            <v>6.2.7</v>
          </cell>
          <cell r="E873">
            <v>3.5508599768491633E-2</v>
          </cell>
          <cell r="F873">
            <v>2.9472495024650092E-2</v>
          </cell>
          <cell r="G873">
            <v>3.7009623402312584E-2</v>
          </cell>
          <cell r="H873">
            <v>3.7459812514481487E-2</v>
          </cell>
          <cell r="I873">
            <v>4.8431954339163967E-2</v>
          </cell>
          <cell r="J873">
            <v>3.7811882446943633E-2</v>
          </cell>
          <cell r="K873">
            <v>2.9946266296610631E-2</v>
          </cell>
          <cell r="L873">
            <v>4.0865621783811402E-2</v>
          </cell>
          <cell r="M873">
            <v>4.8393526801224343E-2</v>
          </cell>
          <cell r="N873">
            <v>5.588506381286968E-2</v>
          </cell>
        </row>
        <row r="874">
          <cell r="D874" t="str">
            <v>6.2.8</v>
          </cell>
          <cell r="E874">
            <v>3.9694401273566153E-2</v>
          </cell>
          <cell r="F874">
            <v>3.6381942663475442E-2</v>
          </cell>
          <cell r="G874">
            <v>4.211677639545406E-2</v>
          </cell>
          <cell r="H874">
            <v>4.4451670477429775E-2</v>
          </cell>
          <cell r="I874">
            <v>4.8956289383897164E-2</v>
          </cell>
          <cell r="J874">
            <v>3.9625240491119755E-2</v>
          </cell>
          <cell r="K874">
            <v>3.7652977474913682E-2</v>
          </cell>
          <cell r="L874">
            <v>4.6038640381726233E-2</v>
          </cell>
          <cell r="M874">
            <v>5.2659698041855267E-2</v>
          </cell>
          <cell r="N874">
            <v>5.3773924755174417E-2</v>
          </cell>
        </row>
        <row r="875">
          <cell r="D875" t="str">
            <v>6.2.9</v>
          </cell>
          <cell r="E875">
            <v>4.0027750550842525E-2</v>
          </cell>
          <cell r="F875">
            <v>4.5243378463062749E-2</v>
          </cell>
          <cell r="G875">
            <v>4.6918668685701707E-2</v>
          </cell>
          <cell r="H875">
            <v>4.8194785388258297E-2</v>
          </cell>
          <cell r="I875">
            <v>4.7048974872053735E-2</v>
          </cell>
          <cell r="J875">
            <v>3.627746073018661E-2</v>
          </cell>
          <cell r="K875">
            <v>4.5018573979759766E-2</v>
          </cell>
          <cell r="L875">
            <v>5.2504218123497058E-2</v>
          </cell>
          <cell r="M875">
            <v>5.3709975034514412E-2</v>
          </cell>
          <cell r="N875">
            <v>5.0089897850727393E-2</v>
          </cell>
        </row>
        <row r="876">
          <cell r="D876" t="str">
            <v>6.2.10</v>
          </cell>
          <cell r="E876">
            <v>3.933093137903642E-2</v>
          </cell>
          <cell r="F876">
            <v>5.0299298472624536E-2</v>
          </cell>
          <cell r="G876">
            <v>5.0254797435108807E-2</v>
          </cell>
          <cell r="H876">
            <v>5.1368562608787929E-2</v>
          </cell>
          <cell r="I876">
            <v>4.4576541715558769E-2</v>
          </cell>
          <cell r="J876">
            <v>4.0856418242330335E-2</v>
          </cell>
          <cell r="K876">
            <v>5.0253406250558103E-2</v>
          </cell>
          <cell r="L876">
            <v>5.4956156270381591E-2</v>
          </cell>
          <cell r="M876">
            <v>5.3736435501383732E-2</v>
          </cell>
          <cell r="N876">
            <v>4.2377019253393496E-2</v>
          </cell>
        </row>
        <row r="877">
          <cell r="D877" t="str">
            <v>6.2.11</v>
          </cell>
          <cell r="E877">
            <v>4.1224232480082938E-2</v>
          </cell>
          <cell r="F877">
            <v>5.3248396592329265E-2</v>
          </cell>
          <cell r="G877">
            <v>5.1571961000153071E-2</v>
          </cell>
          <cell r="H877">
            <v>5.0111303169779679E-2</v>
          </cell>
          <cell r="I877">
            <v>4.1403729519502414E-2</v>
          </cell>
          <cell r="J877">
            <v>4.1615830056814775E-2</v>
          </cell>
          <cell r="K877">
            <v>5.3838378034346053E-2</v>
          </cell>
          <cell r="L877">
            <v>5.527182658841253E-2</v>
          </cell>
          <cell r="M877">
            <v>5.2917985888218916E-2</v>
          </cell>
          <cell r="N877">
            <v>3.6542746103479906E-2</v>
          </cell>
        </row>
        <row r="878">
          <cell r="D878" t="str">
            <v>6.2.12</v>
          </cell>
          <cell r="E878">
            <v>4.1999820316432908E-2</v>
          </cell>
          <cell r="F878">
            <v>5.6006639424355034E-2</v>
          </cell>
          <cell r="G878">
            <v>5.3045601280217007E-2</v>
          </cell>
          <cell r="H878">
            <v>5.3834909708832514E-2</v>
          </cell>
          <cell r="I878">
            <v>4.1368105290658076E-2</v>
          </cell>
          <cell r="J878">
            <v>4.0840745995646209E-2</v>
          </cell>
          <cell r="K878">
            <v>5.6314872720549455E-2</v>
          </cell>
          <cell r="L878">
            <v>5.8313406528590017E-2</v>
          </cell>
          <cell r="M878">
            <v>5.2006187678406361E-2</v>
          </cell>
          <cell r="N878">
            <v>2.9233515346731478E-2</v>
          </cell>
        </row>
        <row r="879">
          <cell r="D879" t="str">
            <v>6.2.13</v>
          </cell>
          <cell r="E879">
            <v>4.3215378636600438E-2</v>
          </cell>
          <cell r="F879">
            <v>5.6020708653217219E-2</v>
          </cell>
          <cell r="G879">
            <v>5.2582371319893899E-2</v>
          </cell>
          <cell r="H879">
            <v>5.3451404837635219E-2</v>
          </cell>
          <cell r="I879">
            <v>4.1386844305078385E-2</v>
          </cell>
          <cell r="J879">
            <v>4.5372241814361648E-2</v>
          </cell>
          <cell r="K879">
            <v>5.5375173512297857E-2</v>
          </cell>
          <cell r="L879">
            <v>5.8165539408650352E-2</v>
          </cell>
          <cell r="M879">
            <v>5.2595547201752996E-2</v>
          </cell>
          <cell r="N879">
            <v>2.7504847830849249E-2</v>
          </cell>
        </row>
        <row r="880">
          <cell r="D880" t="str">
            <v>6.2.14</v>
          </cell>
          <cell r="E880">
            <v>4.3970907730956979E-2</v>
          </cell>
          <cell r="F880">
            <v>5.7458682532135277E-2</v>
          </cell>
          <cell r="G880">
            <v>5.2759155812288301E-2</v>
          </cell>
          <cell r="H880">
            <v>5.5417340632180526E-2</v>
          </cell>
          <cell r="I880">
            <v>4.1145358936887234E-2</v>
          </cell>
          <cell r="J880">
            <v>4.5137570107966277E-2</v>
          </cell>
          <cell r="K880">
            <v>5.7162989702844794E-2</v>
          </cell>
          <cell r="L880">
            <v>5.8536346262991062E-2</v>
          </cell>
          <cell r="M880">
            <v>5.3803674565736009E-2</v>
          </cell>
          <cell r="N880">
            <v>2.9787263389343701E-2</v>
          </cell>
        </row>
        <row r="881">
          <cell r="D881" t="str">
            <v>6.2.15</v>
          </cell>
          <cell r="E881">
            <v>4.4891356233737661E-2</v>
          </cell>
          <cell r="F881">
            <v>5.6633580630419643E-2</v>
          </cell>
          <cell r="G881">
            <v>5.1763584022051348E-2</v>
          </cell>
          <cell r="H881">
            <v>5.3682389711313477E-2</v>
          </cell>
          <cell r="I881">
            <v>3.9139435666205119E-2</v>
          </cell>
          <cell r="J881">
            <v>4.76268205699968E-2</v>
          </cell>
          <cell r="K881">
            <v>5.7583715774324487E-2</v>
          </cell>
          <cell r="L881">
            <v>5.7698642547294531E-2</v>
          </cell>
          <cell r="M881">
            <v>5.5346382952440654E-2</v>
          </cell>
          <cell r="N881">
            <v>3.622453367518317E-2</v>
          </cell>
        </row>
        <row r="882">
          <cell r="D882" t="str">
            <v>6.2.16</v>
          </cell>
          <cell r="E882">
            <v>4.7489389488892697E-2</v>
          </cell>
          <cell r="F882">
            <v>5.499436502711768E-2</v>
          </cell>
          <cell r="G882">
            <v>5.0812890733035215E-2</v>
          </cell>
          <cell r="H882">
            <v>5.0920301447003526E-2</v>
          </cell>
          <cell r="I882">
            <v>4.0175531184612367E-2</v>
          </cell>
          <cell r="J882">
            <v>5.0388679133655988E-2</v>
          </cell>
          <cell r="K882">
            <v>5.901033649716924E-2</v>
          </cell>
          <cell r="L882">
            <v>5.4462216050774823E-2</v>
          </cell>
          <cell r="M882">
            <v>4.9252053142724385E-2</v>
          </cell>
          <cell r="N882">
            <v>3.3213442487282058E-2</v>
          </cell>
        </row>
        <row r="883">
          <cell r="D883" t="str">
            <v>6.2.17</v>
          </cell>
          <cell r="E883">
            <v>5.0803061884260002E-2</v>
          </cell>
          <cell r="F883">
            <v>5.2126131876382237E-2</v>
          </cell>
          <cell r="G883">
            <v>4.9522163569849037E-2</v>
          </cell>
          <cell r="H883">
            <v>4.7428207034920178E-2</v>
          </cell>
          <cell r="I883">
            <v>4.0367634001095165E-2</v>
          </cell>
          <cell r="J883">
            <v>5.4585347537014141E-2</v>
          </cell>
          <cell r="K883">
            <v>5.4415069973910928E-2</v>
          </cell>
          <cell r="L883">
            <v>4.8142941197429928E-2</v>
          </cell>
          <cell r="M883">
            <v>3.6389178019985029E-2</v>
          </cell>
          <cell r="N883">
            <v>4.1808666866800279E-2</v>
          </cell>
        </row>
        <row r="884">
          <cell r="D884" t="str">
            <v>6.2.18</v>
          </cell>
          <cell r="E884">
            <v>5.5797883666201788E-2</v>
          </cell>
          <cell r="F884">
            <v>4.2084746318986059E-2</v>
          </cell>
          <cell r="G884">
            <v>4.837345283922765E-2</v>
          </cell>
          <cell r="H884">
            <v>4.5037592680343873E-2</v>
          </cell>
          <cell r="I884">
            <v>3.9861903961143988E-2</v>
          </cell>
          <cell r="J884">
            <v>5.8216603797775941E-2</v>
          </cell>
          <cell r="K884">
            <v>4.5493028578054588E-2</v>
          </cell>
          <cell r="L884">
            <v>4.4233832160814085E-2</v>
          </cell>
          <cell r="M884">
            <v>3.4854120006990619E-2</v>
          </cell>
          <cell r="N884">
            <v>4.2164120372248509E-2</v>
          </cell>
        </row>
        <row r="885">
          <cell r="D885" t="str">
            <v>6.2.19</v>
          </cell>
          <cell r="E885">
            <v>5.9643654462115191E-2</v>
          </cell>
          <cell r="F885">
            <v>3.5870648352309763E-2</v>
          </cell>
          <cell r="G885">
            <v>4.6108013699412961E-2</v>
          </cell>
          <cell r="H885">
            <v>4.4034996581002066E-2</v>
          </cell>
          <cell r="I885">
            <v>4.0392425784178058E-2</v>
          </cell>
          <cell r="J885">
            <v>5.736136220992849E-2</v>
          </cell>
          <cell r="K885">
            <v>3.5835029308469213E-2</v>
          </cell>
          <cell r="L885">
            <v>4.1535301839257008E-2</v>
          </cell>
          <cell r="M885">
            <v>3.4047110860933753E-2</v>
          </cell>
          <cell r="N885">
            <v>3.9459395866970663E-2</v>
          </cell>
        </row>
        <row r="886">
          <cell r="D886" t="str">
            <v>6.2.20</v>
          </cell>
          <cell r="E886">
            <v>5.920965031639145E-2</v>
          </cell>
          <cell r="F886">
            <v>3.4189321344569118E-2</v>
          </cell>
          <cell r="G886">
            <v>4.2888226586257211E-2</v>
          </cell>
          <cell r="H886">
            <v>4.2645492430128634E-2</v>
          </cell>
          <cell r="I886">
            <v>4.0385412613107761E-2</v>
          </cell>
          <cell r="J886">
            <v>5.6346547157683155E-2</v>
          </cell>
          <cell r="K886">
            <v>3.3800355233779701E-2</v>
          </cell>
          <cell r="L886">
            <v>4.0270436941932844E-2</v>
          </cell>
          <cell r="M886">
            <v>3.3473824141070085E-2</v>
          </cell>
          <cell r="N886">
            <v>4.4746817470040813E-2</v>
          </cell>
        </row>
        <row r="887">
          <cell r="D887" t="str">
            <v>6.2.21</v>
          </cell>
          <cell r="E887">
            <v>5.6742677862136534E-2</v>
          </cell>
          <cell r="F887">
            <v>3.4068258578850701E-2</v>
          </cell>
          <cell r="G887">
            <v>4.0041207051351002E-2</v>
          </cell>
          <cell r="H887">
            <v>3.9466874065743118E-2</v>
          </cell>
          <cell r="I887">
            <v>3.997141217056327E-2</v>
          </cell>
          <cell r="J887">
            <v>5.3429927217987519E-2</v>
          </cell>
          <cell r="K887">
            <v>3.4334663971742119E-2</v>
          </cell>
          <cell r="L887">
            <v>3.6352876855863581E-2</v>
          </cell>
          <cell r="M887">
            <v>3.1619836787348393E-2</v>
          </cell>
          <cell r="N887">
            <v>4.4445400037322225E-2</v>
          </cell>
        </row>
        <row r="888">
          <cell r="D888" t="str">
            <v>6.2.22</v>
          </cell>
          <cell r="E888">
            <v>5.4018986736945981E-2</v>
          </cell>
          <cell r="F888">
            <v>4.0626661506424945E-2</v>
          </cell>
          <cell r="G888">
            <v>3.8266778584175494E-2</v>
          </cell>
          <cell r="H888">
            <v>3.9267093000482478E-2</v>
          </cell>
          <cell r="I888">
            <v>3.986802373462571E-2</v>
          </cell>
          <cell r="J888">
            <v>5.2287674222936301E-2</v>
          </cell>
          <cell r="K888">
            <v>3.7607531466884975E-2</v>
          </cell>
          <cell r="L888">
            <v>3.4143153135052735E-2</v>
          </cell>
          <cell r="M888">
            <v>3.2808171441365504E-2</v>
          </cell>
          <cell r="N888">
            <v>4.100388637820384E-2</v>
          </cell>
        </row>
        <row r="889">
          <cell r="D889" t="str">
            <v>6.2.23</v>
          </cell>
          <cell r="E889">
            <v>4.5309324942938038E-2</v>
          </cell>
          <cell r="F889">
            <v>3.947134794321052E-2</v>
          </cell>
          <cell r="G889">
            <v>3.5621027370917414E-2</v>
          </cell>
          <cell r="H889">
            <v>3.7107367655349673E-2</v>
          </cell>
          <cell r="I889">
            <v>4.2034378877275728E-2</v>
          </cell>
          <cell r="J889">
            <v>4.3104487494873764E-2</v>
          </cell>
          <cell r="K889">
            <v>3.7147592845525768E-2</v>
          </cell>
          <cell r="L889">
            <v>3.1370746993615264E-2</v>
          </cell>
          <cell r="M889">
            <v>3.3284459845013256E-2</v>
          </cell>
          <cell r="N889">
            <v>3.9798378917818122E-2</v>
          </cell>
        </row>
        <row r="890">
          <cell r="D890" t="str">
            <v>6.2.24</v>
          </cell>
          <cell r="E890">
            <v>3.5250050024061098E-2</v>
          </cell>
          <cell r="F890">
            <v>3.8239177155433242E-2</v>
          </cell>
          <cell r="G890">
            <v>3.3157151650875606E-2</v>
          </cell>
          <cell r="H890">
            <v>3.454846363663467E-2</v>
          </cell>
          <cell r="I890">
            <v>4.1799013282566307E-2</v>
          </cell>
          <cell r="J890">
            <v>3.5314911219853681E-2</v>
          </cell>
          <cell r="K890">
            <v>3.5580535977320402E-2</v>
          </cell>
          <cell r="L890">
            <v>2.8729673310143373E-2</v>
          </cell>
          <cell r="M890">
            <v>3.4028090207030341E-2</v>
          </cell>
          <cell r="N890">
            <v>4.2354463655467307E-2</v>
          </cell>
        </row>
        <row r="891">
          <cell r="D891" t="str">
            <v>6.3.1</v>
          </cell>
          <cell r="E891">
            <v>3.1719739373745025E-2</v>
          </cell>
          <cell r="F891">
            <v>3.5090447023756681E-2</v>
          </cell>
          <cell r="G891">
            <v>3.2048393921043028E-2</v>
          </cell>
          <cell r="H891">
            <v>3.2120386443748788E-2</v>
          </cell>
          <cell r="I891">
            <v>4.5630598842366532E-2</v>
          </cell>
          <cell r="J891">
            <v>3.1452394308601521E-2</v>
          </cell>
          <cell r="K891">
            <v>3.44510183184445E-2</v>
          </cell>
          <cell r="L891">
            <v>2.7283846682130151E-2</v>
          </cell>
          <cell r="M891">
            <v>3.2255578974287526E-2</v>
          </cell>
          <cell r="N891">
            <v>3.928102729803095E-2</v>
          </cell>
        </row>
        <row r="892">
          <cell r="D892" t="str">
            <v>6.3.2</v>
          </cell>
          <cell r="E892">
            <v>2.9251925407215433E-2</v>
          </cell>
          <cell r="F892">
            <v>3.2512785349248827E-2</v>
          </cell>
          <cell r="G892">
            <v>3.1361108622264357E-2</v>
          </cell>
          <cell r="H892">
            <v>3.2031094698022317E-2</v>
          </cell>
          <cell r="I892">
            <v>4.4446270500629027E-2</v>
          </cell>
          <cell r="J892">
            <v>2.6948802799100769E-2</v>
          </cell>
          <cell r="K892">
            <v>3.1795046457873413E-2</v>
          </cell>
          <cell r="L892">
            <v>2.6082169460052169E-2</v>
          </cell>
          <cell r="M892">
            <v>3.3218245410760863E-2</v>
          </cell>
          <cell r="N892">
            <v>3.6081015216280439E-2</v>
          </cell>
        </row>
        <row r="893">
          <cell r="D893" t="str">
            <v>6.3.3</v>
          </cell>
          <cell r="E893">
            <v>2.7227736505483522E-2</v>
          </cell>
          <cell r="F893">
            <v>3.2567329530186345E-2</v>
          </cell>
          <cell r="G893">
            <v>3.1568013865471825E-2</v>
          </cell>
          <cell r="H893">
            <v>3.2431570169454561E-2</v>
          </cell>
          <cell r="I893">
            <v>4.4979601527365083E-2</v>
          </cell>
          <cell r="J893">
            <v>2.5689601721714788E-2</v>
          </cell>
          <cell r="K893">
            <v>3.1732880309433213E-2</v>
          </cell>
          <cell r="L893">
            <v>2.5347835441203549E-2</v>
          </cell>
          <cell r="M893">
            <v>3.2546644105620609E-2</v>
          </cell>
          <cell r="N893">
            <v>4.0833839000999697E-2</v>
          </cell>
        </row>
        <row r="894">
          <cell r="D894" t="str">
            <v>6.3.4</v>
          </cell>
          <cell r="E894">
            <v>2.7589910357659991E-2</v>
          </cell>
          <cell r="F894">
            <v>3.1576083773098625E-2</v>
          </cell>
          <cell r="G894">
            <v>3.1024698007220523E-2</v>
          </cell>
          <cell r="H894">
            <v>3.1615025894321705E-2</v>
          </cell>
          <cell r="I894">
            <v>4.4225523175039104E-2</v>
          </cell>
          <cell r="J894">
            <v>2.4421249443095695E-2</v>
          </cell>
          <cell r="K894">
            <v>3.1451838636627892E-2</v>
          </cell>
          <cell r="L894">
            <v>2.5252387913428962E-2</v>
          </cell>
          <cell r="M894">
            <v>3.2180101447742922E-2</v>
          </cell>
          <cell r="N894">
            <v>3.8622548298390451E-2</v>
          </cell>
        </row>
        <row r="895">
          <cell r="D895" t="str">
            <v>6.3.5</v>
          </cell>
          <cell r="E895">
            <v>2.9340317811535208E-2</v>
          </cell>
          <cell r="F895">
            <v>3.1658511458656023E-2</v>
          </cell>
          <cell r="G895">
            <v>3.2137831047259639E-2</v>
          </cell>
          <cell r="H895">
            <v>3.2298856115258172E-2</v>
          </cell>
          <cell r="I895">
            <v>4.5727386448303473E-2</v>
          </cell>
          <cell r="J895">
            <v>2.6838009026749106E-2</v>
          </cell>
          <cell r="K895">
            <v>3.0986023858267864E-2</v>
          </cell>
          <cell r="L895">
            <v>2.9880308190874762E-2</v>
          </cell>
          <cell r="M895">
            <v>3.466088944361518E-2</v>
          </cell>
          <cell r="N895">
            <v>4.212849767561986E-2</v>
          </cell>
        </row>
        <row r="896">
          <cell r="D896" t="str">
            <v>6.3.6</v>
          </cell>
          <cell r="E896">
            <v>3.1537231043213397E-2</v>
          </cell>
          <cell r="F896">
            <v>2.8841884979260227E-2</v>
          </cell>
          <cell r="G896">
            <v>3.4575597826550696E-2</v>
          </cell>
          <cell r="H896">
            <v>3.3792799784516082E-2</v>
          </cell>
          <cell r="I896">
            <v>4.7308946634684483E-2</v>
          </cell>
          <cell r="J896">
            <v>3.0132294040500815E-2</v>
          </cell>
          <cell r="K896">
            <v>2.8968886004456282E-2</v>
          </cell>
          <cell r="L896">
            <v>3.5482479371790492E-2</v>
          </cell>
          <cell r="M896">
            <v>4.4396003556801913E-2</v>
          </cell>
          <cell r="N896">
            <v>6.6650321694305056E-2</v>
          </cell>
        </row>
        <row r="897">
          <cell r="D897" t="str">
            <v>6.3.7</v>
          </cell>
          <cell r="E897">
            <v>3.6971942504436639E-2</v>
          </cell>
          <cell r="F897">
            <v>3.1351113558780598E-2</v>
          </cell>
          <cell r="G897">
            <v>3.8694352722857386E-2</v>
          </cell>
          <cell r="H897">
            <v>4.1928080250799964E-2</v>
          </cell>
          <cell r="I897">
            <v>4.9762132154900725E-2</v>
          </cell>
          <cell r="J897">
            <v>3.952143703640254E-2</v>
          </cell>
          <cell r="K897">
            <v>3.2114746524808509E-2</v>
          </cell>
          <cell r="L897">
            <v>4.2315150120112756E-2</v>
          </cell>
          <cell r="M897">
            <v>4.8519367944370874E-2</v>
          </cell>
          <cell r="N897">
            <v>6.7451209608578422E-2</v>
          </cell>
        </row>
        <row r="898">
          <cell r="D898" t="str">
            <v>6.3.8</v>
          </cell>
          <cell r="E898">
            <v>4.0608492060501475E-2</v>
          </cell>
          <cell r="F898">
            <v>3.874188781742962E-2</v>
          </cell>
          <cell r="G898">
            <v>4.3143354385211968E-2</v>
          </cell>
          <cell r="H898">
            <v>4.7523980866184569E-2</v>
          </cell>
          <cell r="I898">
            <v>4.8926597114804696E-2</v>
          </cell>
          <cell r="J898">
            <v>4.2769913390356719E-2</v>
          </cell>
          <cell r="K898">
            <v>4.0274525280176977E-2</v>
          </cell>
          <cell r="L898">
            <v>4.6723697381321698E-2</v>
          </cell>
          <cell r="M898">
            <v>5.1301278911150529E-2</v>
          </cell>
          <cell r="N898">
            <v>5.8285007314532448E-2</v>
          </cell>
        </row>
        <row r="899">
          <cell r="D899" t="str">
            <v>6.3.9</v>
          </cell>
          <cell r="E899">
            <v>3.9744088638326236E-2</v>
          </cell>
          <cell r="F899">
            <v>4.8784055768216969E-2</v>
          </cell>
          <cell r="G899">
            <v>4.785074072490144E-2</v>
          </cell>
          <cell r="H899">
            <v>5.1045626830046847E-2</v>
          </cell>
          <cell r="I899">
            <v>4.8511916657072399E-2</v>
          </cell>
          <cell r="J899">
            <v>3.8994626918004635E-2</v>
          </cell>
          <cell r="K899">
            <v>4.8133609664469119E-2</v>
          </cell>
          <cell r="L899">
            <v>5.2879201961180448E-2</v>
          </cell>
          <cell r="M899">
            <v>5.2941843734932374E-2</v>
          </cell>
          <cell r="N899">
            <v>5.5446149903611464E-2</v>
          </cell>
        </row>
        <row r="900">
          <cell r="D900" t="str">
            <v>6.3.10</v>
          </cell>
          <cell r="E900">
            <v>4.0546769941554546E-2</v>
          </cell>
          <cell r="F900">
            <v>5.2462051561687609E-2</v>
          </cell>
          <cell r="G900">
            <v>4.9709254147292554E-2</v>
          </cell>
          <cell r="H900">
            <v>5.1526857551438217E-2</v>
          </cell>
          <cell r="I900">
            <v>4.6358608668470969E-2</v>
          </cell>
          <cell r="J900">
            <v>3.9597468880940026E-2</v>
          </cell>
          <cell r="K900">
            <v>5.2453779562989224E-2</v>
          </cell>
          <cell r="L900">
            <v>5.3551427534603728E-2</v>
          </cell>
          <cell r="M900">
            <v>5.2407203966951865E-2</v>
          </cell>
          <cell r="N900">
            <v>5.1688654705340384E-2</v>
          </cell>
        </row>
        <row r="901">
          <cell r="D901" t="str">
            <v>6.3.11</v>
          </cell>
          <cell r="E901">
            <v>4.1617916640021249E-2</v>
          </cell>
          <cell r="F901">
            <v>5.5288204024524203E-2</v>
          </cell>
          <cell r="G901">
            <v>5.1981100438480095E-2</v>
          </cell>
          <cell r="H901">
            <v>5.0060003028748697E-2</v>
          </cell>
          <cell r="I901">
            <v>4.2776512794754785E-2</v>
          </cell>
          <cell r="J901">
            <v>4.0407671377225556E-2</v>
          </cell>
          <cell r="K901">
            <v>5.6197362478491546E-2</v>
          </cell>
          <cell r="L901">
            <v>5.4572302820222782E-2</v>
          </cell>
          <cell r="M901">
            <v>5.1765338883161753E-2</v>
          </cell>
          <cell r="N901">
            <v>4.8362279783845219E-2</v>
          </cell>
        </row>
        <row r="902">
          <cell r="D902" t="str">
            <v>6.3.12</v>
          </cell>
          <cell r="E902">
            <v>4.1609326619168344E-2</v>
          </cell>
          <cell r="F902">
            <v>5.667618963077832E-2</v>
          </cell>
          <cell r="G902">
            <v>5.2930468723991229E-2</v>
          </cell>
          <cell r="H902">
            <v>5.416719569227936E-2</v>
          </cell>
          <cell r="I902">
            <v>4.4512933150634898E-2</v>
          </cell>
          <cell r="J902">
            <v>4.1965323771237191E-2</v>
          </cell>
          <cell r="K902">
            <v>5.6718873381169627E-2</v>
          </cell>
          <cell r="L902">
            <v>5.7732945844097945E-2</v>
          </cell>
          <cell r="M902">
            <v>5.2585883673476351E-2</v>
          </cell>
          <cell r="N902">
            <v>3.5446133385593208E-2</v>
          </cell>
        </row>
        <row r="903">
          <cell r="D903" t="str">
            <v>6.3.13</v>
          </cell>
          <cell r="E903">
            <v>4.3273350587003788E-2</v>
          </cell>
          <cell r="F903">
            <v>5.5016041695727713E-2</v>
          </cell>
          <cell r="G903">
            <v>5.2172605740635904E-2</v>
          </cell>
          <cell r="H903">
            <v>5.1272811437401908E-2</v>
          </cell>
          <cell r="I903">
            <v>4.2784416867350558E-2</v>
          </cell>
          <cell r="J903">
            <v>4.2991490404333657E-2</v>
          </cell>
          <cell r="K903">
            <v>5.6072383179198937E-2</v>
          </cell>
          <cell r="L903">
            <v>5.599286297270252E-2</v>
          </cell>
          <cell r="M903">
            <v>5.1886820093324515E-2</v>
          </cell>
          <cell r="N903">
            <v>3.3329703302176029E-2</v>
          </cell>
        </row>
        <row r="904">
          <cell r="D904" t="str">
            <v>6.3.14</v>
          </cell>
          <cell r="E904">
            <v>4.2263130020995708E-2</v>
          </cell>
          <cell r="F904">
            <v>5.5677923933437082E-2</v>
          </cell>
          <cell r="G904">
            <v>5.2442007894657798E-2</v>
          </cell>
          <cell r="H904">
            <v>5.3175653253915843E-2</v>
          </cell>
          <cell r="I904">
            <v>4.1643188091276817E-2</v>
          </cell>
          <cell r="J904">
            <v>4.4756671823317662E-2</v>
          </cell>
          <cell r="K904">
            <v>5.6630988886843932E-2</v>
          </cell>
          <cell r="L904">
            <v>5.6695142728823623E-2</v>
          </cell>
          <cell r="M904">
            <v>5.4033600355855117E-2</v>
          </cell>
          <cell r="N904">
            <v>3.2620726360975572E-2</v>
          </cell>
        </row>
        <row r="905">
          <cell r="D905" t="str">
            <v>6.3.15</v>
          </cell>
          <cell r="E905">
            <v>4.2912039053522977E-2</v>
          </cell>
          <cell r="F905">
            <v>5.5845813730338874E-2</v>
          </cell>
          <cell r="G905">
            <v>5.2378394391302749E-2</v>
          </cell>
          <cell r="H905">
            <v>5.0756239623533712E-2</v>
          </cell>
          <cell r="I905">
            <v>3.787801600022906E-2</v>
          </cell>
          <cell r="J905">
            <v>4.5044181715223855E-2</v>
          </cell>
          <cell r="K905">
            <v>5.8656969106955774E-2</v>
          </cell>
          <cell r="L905">
            <v>5.6015499640058447E-2</v>
          </cell>
          <cell r="M905">
            <v>5.5493823743095839E-2</v>
          </cell>
          <cell r="N905">
            <v>3.2723374045922217E-2</v>
          </cell>
        </row>
        <row r="906">
          <cell r="D906" t="str">
            <v>6.3.16</v>
          </cell>
          <cell r="E906">
            <v>4.5116059307418126E-2</v>
          </cell>
          <cell r="F906">
            <v>5.3689484340853272E-2</v>
          </cell>
          <cell r="G906">
            <v>5.0134456459338762E-2</v>
          </cell>
          <cell r="H906">
            <v>4.5852136625135098E-2</v>
          </cell>
          <cell r="I906">
            <v>3.6395390941395919E-2</v>
          </cell>
          <cell r="J906">
            <v>4.6398959665327609E-2</v>
          </cell>
          <cell r="K906">
            <v>5.7038869990876991E-2</v>
          </cell>
          <cell r="L906">
            <v>5.2721288357776536E-2</v>
          </cell>
          <cell r="M906">
            <v>4.7828263176403922E-2</v>
          </cell>
          <cell r="N906">
            <v>3.3561781458831257E-2</v>
          </cell>
        </row>
        <row r="907">
          <cell r="D907" t="str">
            <v>6.3.17</v>
          </cell>
          <cell r="E907">
            <v>4.8825095752081174E-2</v>
          </cell>
          <cell r="F907">
            <v>4.9938284912351888E-2</v>
          </cell>
          <cell r="G907">
            <v>4.7070513619272863E-2</v>
          </cell>
          <cell r="H907">
            <v>4.3103043528217928E-2</v>
          </cell>
          <cell r="I907">
            <v>3.5854364628887379E-2</v>
          </cell>
          <cell r="J907">
            <v>5.3447827743348206E-2</v>
          </cell>
          <cell r="K907">
            <v>5.1616747150621596E-2</v>
          </cell>
          <cell r="L907">
            <v>4.795541554053441E-2</v>
          </cell>
          <cell r="M907">
            <v>3.7546527347222074E-2</v>
          </cell>
          <cell r="N907">
            <v>3.195540418233863E-2</v>
          </cell>
        </row>
        <row r="908">
          <cell r="D908" t="str">
            <v>6.3.18</v>
          </cell>
          <cell r="E908">
            <v>5.4009218347949077E-2</v>
          </cell>
          <cell r="F908">
            <v>3.9536967760207299E-2</v>
          </cell>
          <cell r="G908">
            <v>4.3884713743559282E-2</v>
          </cell>
          <cell r="H908">
            <v>4.0880936770005122E-2</v>
          </cell>
          <cell r="I908">
            <v>3.5408067880771978E-2</v>
          </cell>
          <cell r="J908">
            <v>6.0616830348028596E-2</v>
          </cell>
          <cell r="K908">
            <v>4.1107486969034435E-2</v>
          </cell>
          <cell r="L908">
            <v>4.3291851452758129E-2</v>
          </cell>
          <cell r="M908">
            <v>3.5623380961139393E-2</v>
          </cell>
          <cell r="N908">
            <v>2.8319552390021561E-2</v>
          </cell>
        </row>
        <row r="909">
          <cell r="D909" t="str">
            <v>6.3.19</v>
          </cell>
          <cell r="E909">
            <v>5.6099535722402429E-2</v>
          </cell>
          <cell r="F909">
            <v>3.4020698708995246E-2</v>
          </cell>
          <cell r="G909">
            <v>4.2841074067016913E-2</v>
          </cell>
          <cell r="H909">
            <v>4.0001051696278538E-2</v>
          </cell>
          <cell r="I909">
            <v>3.6520484075232444E-2</v>
          </cell>
          <cell r="J909">
            <v>6.2013699611514123E-2</v>
          </cell>
          <cell r="K909">
            <v>3.2629544777459878E-2</v>
          </cell>
          <cell r="L909">
            <v>4.097709658024859E-2</v>
          </cell>
          <cell r="M909">
            <v>3.5226314946640538E-2</v>
          </cell>
          <cell r="N909">
            <v>3.185924571885413E-2</v>
          </cell>
        </row>
        <row r="910">
          <cell r="D910" t="str">
            <v>6.3.20</v>
          </cell>
          <cell r="E910">
            <v>5.6702324918756417E-2</v>
          </cell>
          <cell r="F910">
            <v>3.2551266699154653E-2</v>
          </cell>
          <cell r="G910">
            <v>3.9489340794615538E-2</v>
          </cell>
          <cell r="H910">
            <v>3.8577733302002488E-2</v>
          </cell>
          <cell r="I910">
            <v>3.7231373381827547E-2</v>
          </cell>
          <cell r="J910">
            <v>5.8052988108882764E-2</v>
          </cell>
          <cell r="K910">
            <v>3.0284511492825156E-2</v>
          </cell>
          <cell r="L910">
            <v>3.906994742133986E-2</v>
          </cell>
          <cell r="M910">
            <v>3.3247194496839959E-2</v>
          </cell>
          <cell r="N910">
            <v>3.272372800345652E-2</v>
          </cell>
        </row>
        <row r="911">
          <cell r="D911" t="str">
            <v>6.3.21</v>
          </cell>
          <cell r="E911">
            <v>5.6527075226915725E-2</v>
          </cell>
          <cell r="F911">
            <v>3.4158787727272454E-2</v>
          </cell>
          <cell r="G911">
            <v>3.7135118372815128E-2</v>
          </cell>
          <cell r="H911">
            <v>3.7200227435011231E-2</v>
          </cell>
          <cell r="I911">
            <v>3.6570712219576917E-2</v>
          </cell>
          <cell r="J911">
            <v>5.318046313102652E-2</v>
          </cell>
          <cell r="K911">
            <v>3.2205919948062961E-2</v>
          </cell>
          <cell r="L911">
            <v>3.5809075221407201E-2</v>
          </cell>
          <cell r="M911">
            <v>3.1728898018491901E-2</v>
          </cell>
          <cell r="N911">
            <v>4.062606592836631E-2</v>
          </cell>
        </row>
        <row r="912">
          <cell r="D912" t="str">
            <v>6.3.22</v>
          </cell>
          <cell r="E912">
            <v>5.349816659437167E-2</v>
          </cell>
          <cell r="F912">
            <v>3.9901083758001978E-2</v>
          </cell>
          <cell r="G912">
            <v>3.7580967965424726E-2</v>
          </cell>
          <cell r="H912">
            <v>3.8553034374248965E-2</v>
          </cell>
          <cell r="I912">
            <v>3.531527705116648E-2</v>
          </cell>
          <cell r="J912">
            <v>4.8758905980105696E-2</v>
          </cell>
          <cell r="K912">
            <v>3.7004898590055034E-2</v>
          </cell>
          <cell r="L912">
            <v>3.4059535017950851E-2</v>
          </cell>
          <cell r="M912">
            <v>3.3151513831672176E-2</v>
          </cell>
          <cell r="N912">
            <v>3.9006238265570328E-2</v>
          </cell>
        </row>
        <row r="913">
          <cell r="D913" t="str">
            <v>6.3.23</v>
          </cell>
          <cell r="E913">
            <v>4.6756165776486072E-2</v>
          </cell>
          <cell r="F913">
            <v>3.7945600142995424E-2</v>
          </cell>
          <cell r="G913">
            <v>3.4889605593568407E-2</v>
          </cell>
          <cell r="H913">
            <v>3.5827729645536814E-2</v>
          </cell>
          <cell r="I913">
            <v>3.5360882058709658E-2</v>
          </cell>
          <cell r="J913">
            <v>4.1254573454981056E-2</v>
          </cell>
          <cell r="K913">
            <v>3.6230140159862971E-2</v>
          </cell>
          <cell r="L913">
            <v>3.1085733907313031E-2</v>
          </cell>
          <cell r="M913">
            <v>3.2460758901603458E-2</v>
          </cell>
          <cell r="N913">
            <v>4.004935111914884E-2</v>
          </cell>
        </row>
        <row r="914">
          <cell r="D914" t="str">
            <v>6.3.24</v>
          </cell>
          <cell r="E914">
            <v>3.6252441789235673E-2</v>
          </cell>
          <cell r="F914">
            <v>3.6167502115040058E-2</v>
          </cell>
          <cell r="G914">
            <v>3.2956286925247387E-2</v>
          </cell>
          <cell r="H914">
            <v>3.4257924983893052E-2</v>
          </cell>
          <cell r="I914">
            <v>3.5870799134548784E-2</v>
          </cell>
          <cell r="J914">
            <v>3.4744615299980741E-2</v>
          </cell>
          <cell r="K914">
            <v>3.5242949270994077E-2</v>
          </cell>
          <cell r="L914">
            <v>2.9222798438067299E-2</v>
          </cell>
          <cell r="M914">
            <v>3.2994524074838376E-2</v>
          </cell>
          <cell r="N914">
            <v>4.2948145339211076E-2</v>
          </cell>
        </row>
        <row r="915">
          <cell r="D915" t="str">
            <v>6.4.1</v>
          </cell>
          <cell r="E915">
            <v>3.0960947032726588E-2</v>
          </cell>
          <cell r="F915">
            <v>3.3627465024661449E-2</v>
          </cell>
          <cell r="G915">
            <v>3.1011826502633795E-2</v>
          </cell>
          <cell r="H915">
            <v>3.2633445620290198E-2</v>
          </cell>
          <cell r="I915">
            <v>3.9893254157897809E-2</v>
          </cell>
          <cell r="J915">
            <v>2.9436289381076609E-2</v>
          </cell>
          <cell r="K915">
            <v>3.4407016607400913E-2</v>
          </cell>
          <cell r="L915">
            <v>2.7398772569854825E-2</v>
          </cell>
          <cell r="M915">
            <v>3.3744174036261829E-2</v>
          </cell>
          <cell r="N915">
            <v>4.1893157427540129E-2</v>
          </cell>
        </row>
        <row r="916">
          <cell r="D916" t="str">
            <v>6.4.2</v>
          </cell>
          <cell r="E916">
            <v>2.9074949733962838E-2</v>
          </cell>
          <cell r="F916">
            <v>3.1534599533299443E-2</v>
          </cell>
          <cell r="G916">
            <v>3.0173260266710477E-2</v>
          </cell>
          <cell r="H916">
            <v>3.2548703552287138E-2</v>
          </cell>
          <cell r="I916">
            <v>4.035421262896919E-2</v>
          </cell>
          <cell r="J916">
            <v>2.6437951775412513E-2</v>
          </cell>
          <cell r="K916">
            <v>3.2709457283195111E-2</v>
          </cell>
          <cell r="L916">
            <v>2.6405324039485697E-2</v>
          </cell>
          <cell r="M916">
            <v>3.3276016235872577E-2</v>
          </cell>
          <cell r="N916">
            <v>3.8697347699008927E-2</v>
          </cell>
        </row>
        <row r="917">
          <cell r="D917" t="str">
            <v>6.4.3</v>
          </cell>
          <cell r="E917">
            <v>2.7403151561248045E-2</v>
          </cell>
          <cell r="F917">
            <v>3.0927359627508873E-2</v>
          </cell>
          <cell r="G917">
            <v>2.9716925628364057E-2</v>
          </cell>
          <cell r="H917">
            <v>3.2081785907862405E-2</v>
          </cell>
          <cell r="I917">
            <v>4.0014107751730518E-2</v>
          </cell>
          <cell r="J917">
            <v>2.5962049482777864E-2</v>
          </cell>
          <cell r="K917">
            <v>3.2952186079775445E-2</v>
          </cell>
          <cell r="L917">
            <v>2.5254583928836678E-2</v>
          </cell>
          <cell r="M917">
            <v>3.1773198575021915E-2</v>
          </cell>
          <cell r="N917">
            <v>3.649491732221221E-2</v>
          </cell>
        </row>
        <row r="918">
          <cell r="D918" t="str">
            <v>6.4.4</v>
          </cell>
          <cell r="E918">
            <v>2.8104015885283568E-2</v>
          </cell>
          <cell r="F918">
            <v>3.0680287887755574E-2</v>
          </cell>
          <cell r="G918">
            <v>3.0246934966203873E-2</v>
          </cell>
          <cell r="H918">
            <v>3.1948484404839175E-2</v>
          </cell>
          <cell r="I918">
            <v>4.0583466996999822E-2</v>
          </cell>
          <cell r="J918">
            <v>2.5370134634801086E-2</v>
          </cell>
          <cell r="K918">
            <v>3.2534939309954318E-2</v>
          </cell>
          <cell r="L918">
            <v>2.5456237137108314E-2</v>
          </cell>
          <cell r="M918">
            <v>3.2701956072660229E-2</v>
          </cell>
          <cell r="N918">
            <v>3.4514146300010234E-2</v>
          </cell>
        </row>
        <row r="919">
          <cell r="D919" t="str">
            <v>6.4.5</v>
          </cell>
          <cell r="E919">
            <v>2.9694222300329091E-2</v>
          </cell>
          <cell r="F919">
            <v>3.0044836453158842E-2</v>
          </cell>
          <cell r="G919">
            <v>3.0484305323677342E-2</v>
          </cell>
          <cell r="H919">
            <v>3.1355512934259894E-2</v>
          </cell>
          <cell r="I919">
            <v>4.1223630388881147E-2</v>
          </cell>
          <cell r="J919">
            <v>2.6533374826204735E-2</v>
          </cell>
          <cell r="K919">
            <v>3.0460718791099666E-2</v>
          </cell>
          <cell r="L919">
            <v>2.9259142891271184E-2</v>
          </cell>
          <cell r="M919">
            <v>3.2999478579802191E-2</v>
          </cell>
          <cell r="N919">
            <v>4.0828156196035296E-2</v>
          </cell>
        </row>
        <row r="920">
          <cell r="D920" t="str">
            <v>6.4.6</v>
          </cell>
          <cell r="E920">
            <v>3.4191668373435437E-2</v>
          </cell>
          <cell r="F920">
            <v>2.6419404690508266E-2</v>
          </cell>
          <cell r="G920">
            <v>3.2514831946599453E-2</v>
          </cell>
          <cell r="H920">
            <v>3.2436977825788374E-2</v>
          </cell>
          <cell r="I920">
            <v>4.4420364456604203E-2</v>
          </cell>
          <cell r="J920">
            <v>3.1601826242796574E-2</v>
          </cell>
          <cell r="K920">
            <v>2.7921414637820826E-2</v>
          </cell>
          <cell r="L920">
            <v>3.4120689029584976E-2</v>
          </cell>
          <cell r="M920">
            <v>4.2843863460465967E-2</v>
          </cell>
          <cell r="N920">
            <v>5.6485366970591387E-2</v>
          </cell>
        </row>
        <row r="921">
          <cell r="D921" t="str">
            <v>6.4.7</v>
          </cell>
          <cell r="E921">
            <v>3.8210004304578583E-2</v>
          </cell>
          <cell r="F921">
            <v>2.8993942280949512E-2</v>
          </cell>
          <cell r="G921">
            <v>3.8281067718740035E-2</v>
          </cell>
          <cell r="H921">
            <v>4.1132238770588837E-2</v>
          </cell>
          <cell r="I921">
            <v>4.7932059593614816E-2</v>
          </cell>
          <cell r="J921">
            <v>3.972010444542718E-2</v>
          </cell>
          <cell r="K921">
            <v>3.2629693099456528E-2</v>
          </cell>
          <cell r="L921">
            <v>4.1988865283319771E-2</v>
          </cell>
          <cell r="M921">
            <v>4.8062778138195567E-2</v>
          </cell>
          <cell r="N921">
            <v>5.4477651382688015E-2</v>
          </cell>
        </row>
        <row r="922">
          <cell r="D922" t="str">
            <v>6.4.8</v>
          </cell>
          <cell r="E922">
            <v>4.4456189582627467E-2</v>
          </cell>
          <cell r="F922">
            <v>3.6810405731110239E-2</v>
          </cell>
          <cell r="G922">
            <v>4.1943278544284701E-2</v>
          </cell>
          <cell r="H922">
            <v>4.5279638231651591E-2</v>
          </cell>
          <cell r="I922">
            <v>4.6846180526280652E-2</v>
          </cell>
          <cell r="J922">
            <v>4.1258303876704573E-2</v>
          </cell>
          <cell r="K922">
            <v>3.8684222146606786E-2</v>
          </cell>
          <cell r="L922">
            <v>4.4259515731534547E-2</v>
          </cell>
          <cell r="M922">
            <v>5.0924009230489078E-2</v>
          </cell>
          <cell r="N922">
            <v>5.247304478313481E-2</v>
          </cell>
        </row>
        <row r="923">
          <cell r="D923" t="str">
            <v>6.4.9</v>
          </cell>
          <cell r="E923">
            <v>4.1755878732884597E-2</v>
          </cell>
          <cell r="F923">
            <v>4.66426241421748E-2</v>
          </cell>
          <cell r="G923">
            <v>4.5886997776152877E-2</v>
          </cell>
          <cell r="H923">
            <v>4.8436001507962796E-2</v>
          </cell>
          <cell r="I923">
            <v>4.3819532921274294E-2</v>
          </cell>
          <cell r="J923">
            <v>3.9825076996831917E-2</v>
          </cell>
          <cell r="K923">
            <v>4.6393830949282538E-2</v>
          </cell>
          <cell r="L923">
            <v>5.0795843190787497E-2</v>
          </cell>
          <cell r="M923">
            <v>5.3380570588770902E-2</v>
          </cell>
          <cell r="N923">
            <v>4.9246145171102013E-2</v>
          </cell>
        </row>
        <row r="924">
          <cell r="D924" t="str">
            <v>6.4.10</v>
          </cell>
          <cell r="E924">
            <v>4.2007630094054643E-2</v>
          </cell>
          <cell r="F924">
            <v>5.0712681967121573E-2</v>
          </cell>
          <cell r="G924">
            <v>4.8516975416738273E-2</v>
          </cell>
          <cell r="H924">
            <v>4.9334992196482075E-2</v>
          </cell>
          <cell r="I924">
            <v>4.037510342474996E-2</v>
          </cell>
          <cell r="J924">
            <v>4.057398810191843E-2</v>
          </cell>
          <cell r="K924">
            <v>5.0303682919079072E-2</v>
          </cell>
          <cell r="L924">
            <v>5.2624085096614988E-2</v>
          </cell>
          <cell r="M924">
            <v>5.3396664902516482E-2</v>
          </cell>
          <cell r="N924">
            <v>4.1576501206690493E-2</v>
          </cell>
        </row>
        <row r="925">
          <cell r="D925" t="str">
            <v>6.4.11</v>
          </cell>
          <cell r="E925">
            <v>4.1005735701721904E-2</v>
          </cell>
          <cell r="F925">
            <v>5.418406935901536E-2</v>
          </cell>
          <cell r="G925">
            <v>5.1356304856029454E-2</v>
          </cell>
          <cell r="H925">
            <v>4.9938946685085438E-2</v>
          </cell>
          <cell r="I925">
            <v>4.1596466447782844E-2</v>
          </cell>
          <cell r="J925">
            <v>4.0682599537302529E-2</v>
          </cell>
          <cell r="K925">
            <v>5.4158419677791669E-2</v>
          </cell>
          <cell r="L925">
            <v>5.4887683916024263E-2</v>
          </cell>
          <cell r="M925">
            <v>5.1730325457256365E-2</v>
          </cell>
          <cell r="N925">
            <v>3.922368791191936E-2</v>
          </cell>
        </row>
        <row r="926">
          <cell r="D926" t="str">
            <v>6.4.12</v>
          </cell>
          <cell r="E926">
            <v>4.1366181160353517E-2</v>
          </cell>
          <cell r="F926">
            <v>5.5705725012952491E-2</v>
          </cell>
          <cell r="G926">
            <v>5.1904650979969248E-2</v>
          </cell>
          <cell r="H926">
            <v>5.2470783220758335E-2</v>
          </cell>
          <cell r="I926">
            <v>4.076420300219108E-2</v>
          </cell>
          <cell r="J926">
            <v>4.3558417769661392E-2</v>
          </cell>
          <cell r="K926">
            <v>5.4853921150993933E-2</v>
          </cell>
          <cell r="L926">
            <v>5.6677161343059203E-2</v>
          </cell>
          <cell r="M926">
            <v>5.1486421022979491E-2</v>
          </cell>
          <cell r="N926">
            <v>3.1263065667476192E-2</v>
          </cell>
        </row>
        <row r="927">
          <cell r="D927" t="str">
            <v>6.4.13</v>
          </cell>
          <cell r="E927">
            <v>4.3427885713680427E-2</v>
          </cell>
          <cell r="F927">
            <v>5.5196872077664404E-2</v>
          </cell>
          <cell r="G927">
            <v>5.129497016477029E-2</v>
          </cell>
          <cell r="H927">
            <v>5.0634110399513148E-2</v>
          </cell>
          <cell r="I927">
            <v>3.9579551980212672E-2</v>
          </cell>
          <cell r="J927">
            <v>4.4374874373698199E-2</v>
          </cell>
          <cell r="K927">
            <v>5.3290267167806535E-2</v>
          </cell>
          <cell r="L927">
            <v>5.623764877345943E-2</v>
          </cell>
          <cell r="M927">
            <v>5.2710300218526997E-2</v>
          </cell>
          <cell r="N927">
            <v>3.2436075457219916E-2</v>
          </cell>
        </row>
        <row r="928">
          <cell r="D928" t="str">
            <v>6.4.14</v>
          </cell>
          <cell r="E928">
            <v>4.1663656745634735E-2</v>
          </cell>
          <cell r="F928">
            <v>5.7099295025404874E-2</v>
          </cell>
          <cell r="G928">
            <v>5.2554778550079902E-2</v>
          </cell>
          <cell r="H928">
            <v>5.2868736432209525E-2</v>
          </cell>
          <cell r="I928">
            <v>4.0532907188318687E-2</v>
          </cell>
          <cell r="J928">
            <v>4.5211766292285793E-2</v>
          </cell>
          <cell r="K928">
            <v>5.5972892515543743E-2</v>
          </cell>
          <cell r="L928">
            <v>5.7532707025757253E-2</v>
          </cell>
          <cell r="M928">
            <v>5.6005277512206797E-2</v>
          </cell>
          <cell r="N928">
            <v>3.2088905091452041E-2</v>
          </cell>
        </row>
        <row r="929">
          <cell r="D929" t="str">
            <v>6.4.15</v>
          </cell>
          <cell r="E929">
            <v>4.1819774005685095E-2</v>
          </cell>
          <cell r="F929">
            <v>5.8262505242360214E-2</v>
          </cell>
          <cell r="G929">
            <v>5.2249906646798343E-2</v>
          </cell>
          <cell r="H929">
            <v>5.0378267406048644E-2</v>
          </cell>
          <cell r="I929">
            <v>4.0775737171197077E-2</v>
          </cell>
          <cell r="J929">
            <v>4.6096991635932651E-2</v>
          </cell>
          <cell r="K929">
            <v>5.7595341468630719E-2</v>
          </cell>
          <cell r="L929">
            <v>5.7237434679255947E-2</v>
          </cell>
          <cell r="M929">
            <v>5.7236536973173546E-2</v>
          </cell>
          <cell r="N929">
            <v>3.0926604039358867E-2</v>
          </cell>
        </row>
        <row r="930">
          <cell r="D930" t="str">
            <v>6.4.16</v>
          </cell>
          <cell r="E930">
            <v>4.397325920190874E-2</v>
          </cell>
          <cell r="F930">
            <v>5.6183274341642525E-2</v>
          </cell>
          <cell r="G930">
            <v>5.1376159734005111E-2</v>
          </cell>
          <cell r="H930">
            <v>4.5891342159368381E-2</v>
          </cell>
          <cell r="I930">
            <v>3.9036595434496904E-2</v>
          </cell>
          <cell r="J930">
            <v>4.8086813574649036E-2</v>
          </cell>
          <cell r="K930">
            <v>5.7987912208747092E-2</v>
          </cell>
          <cell r="L930">
            <v>5.4071032576369346E-2</v>
          </cell>
          <cell r="M930">
            <v>4.761204843445898E-2</v>
          </cell>
          <cell r="N930">
            <v>4.008798667326386E-2</v>
          </cell>
        </row>
        <row r="931">
          <cell r="D931" t="str">
            <v>6.4.17</v>
          </cell>
          <cell r="E931">
            <v>4.7975725718892276E-2</v>
          </cell>
          <cell r="F931">
            <v>5.1554963957636937E-2</v>
          </cell>
          <cell r="G931">
            <v>4.8717117878007386E-2</v>
          </cell>
          <cell r="H931">
            <v>4.428040659690239E-2</v>
          </cell>
          <cell r="I931">
            <v>3.8684446026791802E-2</v>
          </cell>
          <cell r="J931">
            <v>5.3355568079438351E-2</v>
          </cell>
          <cell r="K931">
            <v>5.3783003107448095E-2</v>
          </cell>
          <cell r="L931">
            <v>4.8582670659871166E-2</v>
          </cell>
          <cell r="M931">
            <v>3.6537471119154126E-2</v>
          </cell>
          <cell r="N931">
            <v>4.2667756117596677E-2</v>
          </cell>
        </row>
        <row r="932">
          <cell r="D932" t="str">
            <v>6.4.18</v>
          </cell>
          <cell r="E932">
            <v>5.277825463532345E-2</v>
          </cell>
          <cell r="F932">
            <v>4.0977893454862004E-2</v>
          </cell>
          <cell r="G932">
            <v>4.7227485500647801E-2</v>
          </cell>
          <cell r="H932">
            <v>4.3071940106090376E-2</v>
          </cell>
          <cell r="I932">
            <v>4.0826467100365034E-2</v>
          </cell>
          <cell r="J932">
            <v>5.6607291250332245E-2</v>
          </cell>
          <cell r="K932">
            <v>4.4494723658771204E-2</v>
          </cell>
          <cell r="L932">
            <v>4.4378653194999507E-2</v>
          </cell>
          <cell r="M932">
            <v>3.5791619717508341E-2</v>
          </cell>
          <cell r="N932">
            <v>3.6232380528198695E-2</v>
          </cell>
        </row>
        <row r="933">
          <cell r="D933" t="str">
            <v>6.4.19</v>
          </cell>
          <cell r="E933">
            <v>5.6107428986246155E-2</v>
          </cell>
          <cell r="F933">
            <v>3.5720418861103234E-2</v>
          </cell>
          <cell r="G933">
            <v>4.619553577682714E-2</v>
          </cell>
          <cell r="H933">
            <v>4.2511583181420169E-2</v>
          </cell>
          <cell r="I933">
            <v>4.2480820786437071E-2</v>
          </cell>
          <cell r="J933">
            <v>5.61887990340387E-2</v>
          </cell>
          <cell r="K933">
            <v>3.3865929719204102E-2</v>
          </cell>
          <cell r="L933">
            <v>4.1634491716388007E-2</v>
          </cell>
          <cell r="M933">
            <v>3.428862421893674E-2</v>
          </cell>
          <cell r="N933">
            <v>4.0737765238447313E-2</v>
          </cell>
        </row>
        <row r="934">
          <cell r="D934" t="str">
            <v>6.4.20</v>
          </cell>
          <cell r="E934">
            <v>5.4811732132603333E-2</v>
          </cell>
          <cell r="F934">
            <v>3.4586701176610689E-2</v>
          </cell>
          <cell r="G934">
            <v>4.1659080406712561E-2</v>
          </cell>
          <cell r="H934">
            <v>4.052861879014865E-2</v>
          </cell>
          <cell r="I934">
            <v>4.2233329502219974E-2</v>
          </cell>
          <cell r="J934">
            <v>5.4213059781909129E-2</v>
          </cell>
          <cell r="K934">
            <v>3.1537670556821107E-2</v>
          </cell>
          <cell r="L934">
            <v>4.0290422695928335E-2</v>
          </cell>
          <cell r="M934">
            <v>3.3346439973367024E-2</v>
          </cell>
          <cell r="N934">
            <v>4.5826833724509318E-2</v>
          </cell>
        </row>
        <row r="935">
          <cell r="D935" t="str">
            <v>6.4.21</v>
          </cell>
          <cell r="E935">
            <v>5.3857778177423779E-2</v>
          </cell>
          <cell r="F935">
            <v>3.639827593398897E-2</v>
          </cell>
          <cell r="G935">
            <v>3.9514356739748409E-2</v>
          </cell>
          <cell r="H935">
            <v>3.9154403504485923E-2</v>
          </cell>
          <cell r="I935">
            <v>4.2992032849313334E-2</v>
          </cell>
          <cell r="J935">
            <v>5.3932341469500988E-2</v>
          </cell>
          <cell r="K935">
            <v>3.3043503623913069E-2</v>
          </cell>
          <cell r="L935">
            <v>3.6497958027510602E-2</v>
          </cell>
          <cell r="M935">
            <v>3.2389228440377421E-2</v>
          </cell>
          <cell r="N935">
            <v>5.1906172573955633E-2</v>
          </cell>
        </row>
        <row r="936">
          <cell r="D936" t="str">
            <v>6.4.22</v>
          </cell>
          <cell r="E936">
            <v>5.346645285098816E-2</v>
          </cell>
          <cell r="F936">
            <v>4.0987007722258141E-2</v>
          </cell>
          <cell r="G936">
            <v>3.8869205487404496E-2</v>
          </cell>
          <cell r="H936">
            <v>3.9386496418365342E-2</v>
          </cell>
          <cell r="I936">
            <v>4.2706400551952517E-2</v>
          </cell>
          <cell r="J936">
            <v>4.9830959448091898E-2</v>
          </cell>
          <cell r="K936">
            <v>3.7562788590496533E-2</v>
          </cell>
          <cell r="L936">
            <v>3.4087404822166101E-2</v>
          </cell>
          <cell r="M936">
            <v>3.2779137643550622E-2</v>
          </cell>
          <cell r="N936">
            <v>4.2622387917227667E-2</v>
          </cell>
        </row>
        <row r="937">
          <cell r="D937" t="str">
            <v>6.4.23</v>
          </cell>
          <cell r="E937">
            <v>4.6138048508338178E-2</v>
          </cell>
          <cell r="F937">
            <v>3.8937961390461441E-2</v>
          </cell>
          <cell r="G937">
            <v>3.5125376751348893E-2</v>
          </cell>
          <cell r="H937">
            <v>3.6520040216801435E-2</v>
          </cell>
          <cell r="I937">
            <v>4.145152379301726E-2</v>
          </cell>
          <cell r="J937">
            <v>4.5535267189784664E-2</v>
          </cell>
          <cell r="K937">
            <v>3.7197843098547408E-2</v>
          </cell>
          <cell r="L937">
            <v>3.1197016197422545E-2</v>
          </cell>
          <cell r="M937">
            <v>3.2246869344760482E-2</v>
          </cell>
          <cell r="N937">
            <v>4.5835815246409777E-2</v>
          </cell>
        </row>
        <row r="938">
          <cell r="D938" t="str">
            <v>6.4.24</v>
          </cell>
          <cell r="E938">
            <v>3.5749428860069127E-2</v>
          </cell>
          <cell r="F938">
            <v>3.7811429105790099E-2</v>
          </cell>
          <cell r="G938">
            <v>3.3178666437546078E-2</v>
          </cell>
          <cell r="H938">
            <v>3.5176543930789818E-2</v>
          </cell>
          <cell r="I938">
            <v>4.0877605318701341E-2</v>
          </cell>
          <cell r="J938">
            <v>3.5606150799422712E-2</v>
          </cell>
          <cell r="K938">
            <v>3.5658621631613721E-2</v>
          </cell>
          <cell r="L938">
            <v>2.9124655473389868E-2</v>
          </cell>
          <cell r="M938">
            <v>3.2736990103686504E-2</v>
          </cell>
          <cell r="N938">
            <v>4.1458129353951066E-2</v>
          </cell>
        </row>
        <row r="939">
          <cell r="D939" t="str">
            <v>6.5.1</v>
          </cell>
          <cell r="E939">
            <v>3.2800802022308541E-2</v>
          </cell>
          <cell r="F939">
            <v>3.5780152545007445E-2</v>
          </cell>
          <cell r="G939">
            <v>3.1175401504174537E-2</v>
          </cell>
          <cell r="H939">
            <v>3.5832929285658538E-2</v>
          </cell>
          <cell r="I939">
            <v>4.0517751680834338E-2</v>
          </cell>
          <cell r="J939">
            <v>3.1701306640894975E-2</v>
          </cell>
          <cell r="K939">
            <v>3.4569430460181662E-2</v>
          </cell>
          <cell r="L939">
            <v>2.8290390083724477E-2</v>
          </cell>
          <cell r="M939">
            <v>3.2601873804833141E-2</v>
          </cell>
          <cell r="N939">
            <v>3.6495769922215919E-2</v>
          </cell>
        </row>
        <row r="940">
          <cell r="D940" t="str">
            <v>6.5.2</v>
          </cell>
          <cell r="E940">
            <v>2.9046454611178291E-2</v>
          </cell>
          <cell r="F940">
            <v>3.3459799667650718E-2</v>
          </cell>
          <cell r="G940">
            <v>3.1074417458053099E-2</v>
          </cell>
          <cell r="H940">
            <v>3.4998221574025705E-2</v>
          </cell>
          <cell r="I940">
            <v>4.123293111522644E-2</v>
          </cell>
          <cell r="J940">
            <v>3.0082567902016983E-2</v>
          </cell>
          <cell r="K940">
            <v>3.2694175568907337E-2</v>
          </cell>
          <cell r="L940">
            <v>2.7021747710258254E-2</v>
          </cell>
          <cell r="M940">
            <v>3.304263737549927E-2</v>
          </cell>
          <cell r="N940">
            <v>3.8176232142843873E-2</v>
          </cell>
        </row>
        <row r="941">
          <cell r="D941" t="str">
            <v>6.5.3</v>
          </cell>
          <cell r="E941">
            <v>2.8312041893050546E-2</v>
          </cell>
          <cell r="F941">
            <v>3.2504022967309636E-2</v>
          </cell>
          <cell r="G941">
            <v>3.0149911560335592E-2</v>
          </cell>
          <cell r="H941">
            <v>3.3757511661731542E-2</v>
          </cell>
          <cell r="I941">
            <v>4.1349653604660926E-2</v>
          </cell>
          <cell r="J941">
            <v>2.7523217234360915E-2</v>
          </cell>
          <cell r="K941">
            <v>3.1372998407694495E-2</v>
          </cell>
          <cell r="L941">
            <v>2.5395946512869756E-2</v>
          </cell>
          <cell r="M941">
            <v>3.1845762892466649E-2</v>
          </cell>
          <cell r="N941">
            <v>3.3183524013628007E-2</v>
          </cell>
        </row>
        <row r="942">
          <cell r="D942" t="str">
            <v>6.5.4</v>
          </cell>
          <cell r="E942">
            <v>2.8067356940631553E-2</v>
          </cell>
          <cell r="F942">
            <v>3.1639837179011858E-2</v>
          </cell>
          <cell r="G942">
            <v>3.0117878142833402E-2</v>
          </cell>
          <cell r="H942">
            <v>3.3315692533863316E-2</v>
          </cell>
          <cell r="I942">
            <v>4.236792514794168E-2</v>
          </cell>
          <cell r="J942">
            <v>2.7117794568538512E-2</v>
          </cell>
          <cell r="K942">
            <v>3.1603751675693799E-2</v>
          </cell>
          <cell r="L942">
            <v>2.5815130061872211E-2</v>
          </cell>
          <cell r="M942">
            <v>3.1126492446514567E-2</v>
          </cell>
          <cell r="N942">
            <v>4.028575908907478E-2</v>
          </cell>
        </row>
        <row r="943">
          <cell r="D943" t="str">
            <v>6.5.5</v>
          </cell>
          <cell r="E943">
            <v>3.1271048354823389E-2</v>
          </cell>
          <cell r="F943">
            <v>3.1148465523726368E-2</v>
          </cell>
          <cell r="G943">
            <v>3.1189042228499889E-2</v>
          </cell>
          <cell r="H943">
            <v>3.3451103626400337E-2</v>
          </cell>
          <cell r="I943">
            <v>4.2286551542502597E-2</v>
          </cell>
          <cell r="J943">
            <v>2.7989803773991354E-2</v>
          </cell>
          <cell r="K943">
            <v>3.1602186331887487E-2</v>
          </cell>
          <cell r="L943">
            <v>2.9921776383940731E-2</v>
          </cell>
          <cell r="M943">
            <v>3.3941703399167605E-2</v>
          </cell>
          <cell r="N943">
            <v>4.1444382484943719E-2</v>
          </cell>
        </row>
        <row r="944">
          <cell r="D944" t="str">
            <v>6.5.6</v>
          </cell>
          <cell r="E944">
            <v>3.3628611591752927E-2</v>
          </cell>
          <cell r="F944">
            <v>2.7929419750518544E-2</v>
          </cell>
          <cell r="G944">
            <v>3.3249331455420535E-2</v>
          </cell>
          <cell r="H944">
            <v>3.3127249281365137E-2</v>
          </cell>
          <cell r="I944">
            <v>4.707298700645518E-2</v>
          </cell>
          <cell r="J944">
            <v>3.1279063373061841E-2</v>
          </cell>
          <cell r="K944">
            <v>2.8114735274858041E-2</v>
          </cell>
          <cell r="L944">
            <v>3.5073360129444626E-2</v>
          </cell>
          <cell r="M944">
            <v>4.3041386738613102E-2</v>
          </cell>
          <cell r="N944">
            <v>6.0460967124773363E-2</v>
          </cell>
        </row>
        <row r="945">
          <cell r="D945" t="str">
            <v>6.5.7</v>
          </cell>
          <cell r="E945">
            <v>3.8512232504258205E-2</v>
          </cell>
          <cell r="F945">
            <v>3.0021168639713703E-2</v>
          </cell>
          <cell r="G945">
            <v>3.8058129334668934E-2</v>
          </cell>
          <cell r="H945">
            <v>4.0026744846160811E-2</v>
          </cell>
          <cell r="I945">
            <v>4.8019679601511302E-2</v>
          </cell>
          <cell r="J945">
            <v>3.8094165894953125E-2</v>
          </cell>
          <cell r="K945">
            <v>3.1532447566447699E-2</v>
          </cell>
          <cell r="L945">
            <v>4.2768363079085228E-2</v>
          </cell>
          <cell r="M945">
            <v>4.8413660973756989E-2</v>
          </cell>
          <cell r="N945">
            <v>6.7922407657566727E-2</v>
          </cell>
        </row>
        <row r="946">
          <cell r="D946" t="str">
            <v>6.5.8</v>
          </cell>
          <cell r="E946">
            <v>4.1545026008820318E-2</v>
          </cell>
          <cell r="F946">
            <v>3.7503566804550761E-2</v>
          </cell>
          <cell r="G946">
            <v>4.2376419824106726E-2</v>
          </cell>
          <cell r="H946">
            <v>4.385389905669191E-2</v>
          </cell>
          <cell r="I946">
            <v>5.0074151316676446E-2</v>
          </cell>
          <cell r="J946">
            <v>4.2665151073533872E-2</v>
          </cell>
          <cell r="K946">
            <v>3.9446798862470059E-2</v>
          </cell>
          <cell r="L946">
            <v>4.7111048664923667E-2</v>
          </cell>
          <cell r="M946">
            <v>5.2384322918498226E-2</v>
          </cell>
          <cell r="N946">
            <v>5.8995037266946888E-2</v>
          </cell>
        </row>
        <row r="947">
          <cell r="D947" t="str">
            <v>6.5.9</v>
          </cell>
          <cell r="E947">
            <v>4.1611346332900284E-2</v>
          </cell>
          <cell r="F947">
            <v>4.5799592096424008E-2</v>
          </cell>
          <cell r="G947">
            <v>4.5562341873449978E-2</v>
          </cell>
          <cell r="H947">
            <v>4.5598010103955172E-2</v>
          </cell>
          <cell r="I947">
            <v>4.9414621803205196E-2</v>
          </cell>
          <cell r="J947">
            <v>3.8578023875958975E-2</v>
          </cell>
          <cell r="K947">
            <v>4.591822703330941E-2</v>
          </cell>
          <cell r="L947">
            <v>5.1515078822804719E-2</v>
          </cell>
          <cell r="M947">
            <v>5.1807214368063945E-2</v>
          </cell>
          <cell r="N947">
            <v>5.654971515007233E-2</v>
          </cell>
        </row>
        <row r="948">
          <cell r="D948" t="str">
            <v>6.5.10</v>
          </cell>
          <cell r="E948">
            <v>4.0398115769664948E-2</v>
          </cell>
          <cell r="F948">
            <v>5.0825938295438487E-2</v>
          </cell>
          <cell r="G948">
            <v>4.8902341961709797E-2</v>
          </cell>
          <cell r="H948">
            <v>4.8327779880257091E-2</v>
          </cell>
          <cell r="I948">
            <v>4.7910786059538898E-2</v>
          </cell>
          <cell r="J948">
            <v>4.094794687055598E-2</v>
          </cell>
          <cell r="K948">
            <v>4.9930473095747795E-2</v>
          </cell>
          <cell r="L948">
            <v>5.336297614669288E-2</v>
          </cell>
          <cell r="M948">
            <v>5.1691933674116466E-2</v>
          </cell>
          <cell r="N948">
            <v>5.0779389137676517E-2</v>
          </cell>
        </row>
        <row r="949">
          <cell r="D949" t="str">
            <v>6.5.11</v>
          </cell>
          <cell r="E949">
            <v>4.1083559579987987E-2</v>
          </cell>
          <cell r="F949">
            <v>5.3784769718437833E-2</v>
          </cell>
          <cell r="G949">
            <v>5.0436600163772813E-2</v>
          </cell>
          <cell r="H949">
            <v>4.6348952421313823E-2</v>
          </cell>
          <cell r="I949">
            <v>4.3496039196523582E-2</v>
          </cell>
          <cell r="J949">
            <v>4.0632176832681076E-2</v>
          </cell>
          <cell r="K949">
            <v>5.3682413278671182E-2</v>
          </cell>
          <cell r="L949">
            <v>5.4215286381968028E-2</v>
          </cell>
          <cell r="M949">
            <v>5.1203224616059327E-2</v>
          </cell>
          <cell r="N949">
            <v>4.6493572575728566E-2</v>
          </cell>
        </row>
        <row r="950">
          <cell r="D950" t="str">
            <v>6.5.12</v>
          </cell>
          <cell r="E950">
            <v>4.1356370462467436E-2</v>
          </cell>
          <cell r="F950">
            <v>5.466442472500703E-2</v>
          </cell>
          <cell r="G950">
            <v>5.0601688709116743E-2</v>
          </cell>
          <cell r="H950">
            <v>4.8621825298778162E-2</v>
          </cell>
          <cell r="I950">
            <v>4.2318612946394878E-2</v>
          </cell>
          <cell r="J950">
            <v>4.133540036741476E-2</v>
          </cell>
          <cell r="K950">
            <v>5.5351960402847171E-2</v>
          </cell>
          <cell r="L950">
            <v>5.5766898578796673E-2</v>
          </cell>
          <cell r="M950">
            <v>5.0134851090041538E-2</v>
          </cell>
          <cell r="N950">
            <v>4.6791589241375421E-2</v>
          </cell>
        </row>
        <row r="951">
          <cell r="D951" t="str">
            <v>6.5.13</v>
          </cell>
          <cell r="E951">
            <v>4.3951151933106641E-2</v>
          </cell>
          <cell r="F951">
            <v>5.4882113656646976E-2</v>
          </cell>
          <cell r="G951">
            <v>5.0889813700285266E-2</v>
          </cell>
          <cell r="H951">
            <v>4.8919163563832781E-2</v>
          </cell>
          <cell r="I951">
            <v>3.98221954524186E-2</v>
          </cell>
          <cell r="J951">
            <v>4.010611169972484E-2</v>
          </cell>
          <cell r="K951">
            <v>5.5740867372656523E-2</v>
          </cell>
          <cell r="L951">
            <v>5.6433108479099055E-2</v>
          </cell>
          <cell r="M951">
            <v>5.2830110189129975E-2</v>
          </cell>
          <cell r="N951">
            <v>3.223262046326604E-2</v>
          </cell>
        </row>
        <row r="952">
          <cell r="D952" t="str">
            <v>6.5.14</v>
          </cell>
          <cell r="E952">
            <v>4.2002923500860247E-2</v>
          </cell>
          <cell r="F952">
            <v>5.5468839006798547E-2</v>
          </cell>
          <cell r="G952">
            <v>5.1652206525889505E-2</v>
          </cell>
          <cell r="H952">
            <v>5.1736338196366999E-2</v>
          </cell>
          <cell r="I952">
            <v>3.8826834595217311E-2</v>
          </cell>
          <cell r="J952">
            <v>4.2850403115334362E-2</v>
          </cell>
          <cell r="K952">
            <v>5.7016406665309494E-2</v>
          </cell>
          <cell r="L952">
            <v>5.6328770387162198E-2</v>
          </cell>
          <cell r="M952">
            <v>5.328885331756774E-2</v>
          </cell>
          <cell r="N952">
            <v>2.9866571274909354E-2</v>
          </cell>
        </row>
        <row r="953">
          <cell r="D953" t="str">
            <v>6.5.15</v>
          </cell>
          <cell r="E953">
            <v>4.0977777840967636E-2</v>
          </cell>
          <cell r="F953">
            <v>5.5056276747301215E-2</v>
          </cell>
          <cell r="G953">
            <v>5.2155256100330602E-2</v>
          </cell>
          <cell r="H953">
            <v>5.0066691696151605E-2</v>
          </cell>
          <cell r="I953">
            <v>3.8771184674296459E-2</v>
          </cell>
          <cell r="J953">
            <v>4.4511810579797993E-2</v>
          </cell>
          <cell r="K953">
            <v>5.8195434415697508E-2</v>
          </cell>
          <cell r="L953">
            <v>5.5920129210242121E-2</v>
          </cell>
          <cell r="M953">
            <v>5.4048665903593092E-2</v>
          </cell>
          <cell r="N953">
            <v>3.4714730173530925E-2</v>
          </cell>
        </row>
        <row r="954">
          <cell r="D954" t="str">
            <v>6.5.16</v>
          </cell>
          <cell r="E954">
            <v>4.280776710712425E-2</v>
          </cell>
          <cell r="F954">
            <v>5.4639862114913902E-2</v>
          </cell>
          <cell r="G954">
            <v>5.1345029717727225E-2</v>
          </cell>
          <cell r="H954">
            <v>4.6843514862956064E-2</v>
          </cell>
          <cell r="I954">
            <v>3.8887771597541122E-2</v>
          </cell>
          <cell r="J954">
            <v>4.6115038297676943E-2</v>
          </cell>
          <cell r="K954">
            <v>5.7767987601829322E-2</v>
          </cell>
          <cell r="L954">
            <v>5.3487038676719355E-2</v>
          </cell>
          <cell r="M954">
            <v>4.808667980055735E-2</v>
          </cell>
          <cell r="N954">
            <v>3.2525930298782153E-2</v>
          </cell>
        </row>
        <row r="955">
          <cell r="D955" t="str">
            <v>6.5.17</v>
          </cell>
          <cell r="E955">
            <v>4.7411207137595036E-2</v>
          </cell>
          <cell r="F955">
            <v>5.171220803530327E-2</v>
          </cell>
          <cell r="G955">
            <v>4.989664593295403E-2</v>
          </cell>
          <cell r="H955">
            <v>4.5298245530928469E-2</v>
          </cell>
          <cell r="I955">
            <v>3.8318156359467566E-2</v>
          </cell>
          <cell r="J955">
            <v>4.9841451066426706E-2</v>
          </cell>
          <cell r="K955">
            <v>5.3897054300940002E-2</v>
          </cell>
          <cell r="L955">
            <v>4.90101536646214E-2</v>
          </cell>
          <cell r="M955">
            <v>3.8309149506104194E-2</v>
          </cell>
          <cell r="N955">
            <v>3.1503804976704915E-2</v>
          </cell>
        </row>
        <row r="956">
          <cell r="D956" t="str">
            <v>6.5.18</v>
          </cell>
          <cell r="E956">
            <v>5.3814687348104094E-2</v>
          </cell>
          <cell r="F956">
            <v>4.0002786251090203E-2</v>
          </cell>
          <cell r="G956">
            <v>4.6923733869129444E-2</v>
          </cell>
          <cell r="H956">
            <v>4.2848656556164329E-2</v>
          </cell>
          <cell r="I956">
            <v>3.7265518787067603E-2</v>
          </cell>
          <cell r="J956">
            <v>5.8294152440618377E-2</v>
          </cell>
          <cell r="K956">
            <v>4.2930228605238457E-2</v>
          </cell>
          <cell r="L956">
            <v>4.3610130942277996E-2</v>
          </cell>
          <cell r="M956">
            <v>3.6772954937675718E-2</v>
          </cell>
          <cell r="N956">
            <v>2.9469835040467594E-2</v>
          </cell>
        </row>
        <row r="957">
          <cell r="D957" t="str">
            <v>6.5.19</v>
          </cell>
          <cell r="E957">
            <v>5.6288279718448429E-2</v>
          </cell>
          <cell r="F957">
            <v>3.4451054034606556E-2</v>
          </cell>
          <cell r="G957">
            <v>4.621165416154991E-2</v>
          </cell>
          <cell r="H957">
            <v>4.29337506428994E-2</v>
          </cell>
          <cell r="I957">
            <v>3.7555257626259053E-2</v>
          </cell>
          <cell r="J957">
            <v>5.7791595360248943E-2</v>
          </cell>
          <cell r="K957">
            <v>3.4124333045463008E-2</v>
          </cell>
          <cell r="L957">
            <v>4.1098757410103846E-2</v>
          </cell>
          <cell r="M957">
            <v>3.5853000898360944E-2</v>
          </cell>
          <cell r="N957">
            <v>2.9782467652309928E-2</v>
          </cell>
        </row>
        <row r="958">
          <cell r="D958" t="str">
            <v>6.5.20</v>
          </cell>
          <cell r="E958">
            <v>5.407301453723224E-2</v>
          </cell>
          <cell r="F958">
            <v>3.3926907346400449E-2</v>
          </cell>
          <cell r="G958">
            <v>4.1929125847207156E-2</v>
          </cell>
          <cell r="H958">
            <v>4.0193351326910279E-2</v>
          </cell>
          <cell r="I958">
            <v>3.7638427483713238E-2</v>
          </cell>
          <cell r="J958">
            <v>5.7580237572379449E-2</v>
          </cell>
          <cell r="K958">
            <v>3.1784683828754302E-2</v>
          </cell>
          <cell r="L958">
            <v>3.8496413409154349E-2</v>
          </cell>
          <cell r="M958">
            <v>3.4138949724132769E-2</v>
          </cell>
          <cell r="N958">
            <v>3.7894441654753024E-2</v>
          </cell>
        </row>
        <row r="959">
          <cell r="D959" t="str">
            <v>6.5.21</v>
          </cell>
          <cell r="E959">
            <v>5.339261463080415E-2</v>
          </cell>
          <cell r="F959">
            <v>3.5800444695230277E-2</v>
          </cell>
          <cell r="G959">
            <v>4.0417033037501618E-2</v>
          </cell>
          <cell r="H959">
            <v>4.0558164061283687E-2</v>
          </cell>
          <cell r="I959">
            <v>3.8725736109159518E-2</v>
          </cell>
          <cell r="J959">
            <v>5.3182922157635197E-2</v>
          </cell>
          <cell r="K959">
            <v>3.4211290592772226E-2</v>
          </cell>
          <cell r="L959">
            <v>3.610629023579362E-2</v>
          </cell>
          <cell r="M959">
            <v>3.3518126170489049E-2</v>
          </cell>
          <cell r="N959">
            <v>4.7526102469673773E-2</v>
          </cell>
        </row>
        <row r="960">
          <cell r="D960" t="str">
            <v>6.5.22</v>
          </cell>
          <cell r="E960">
            <v>5.3380742354618052E-2</v>
          </cell>
          <cell r="F960">
            <v>4.1270052683439036E-2</v>
          </cell>
          <cell r="G960">
            <v>3.81317001073763E-2</v>
          </cell>
          <cell r="H960">
            <v>4.0044595540526827E-2</v>
          </cell>
          <cell r="I960">
            <v>3.7755760021001908E-2</v>
          </cell>
          <cell r="J960">
            <v>5.3545558020895487E-2</v>
          </cell>
          <cell r="K960">
            <v>3.7109821525706604E-2</v>
          </cell>
          <cell r="L960">
            <v>3.36471969284498E-2</v>
          </cell>
          <cell r="M960">
            <v>3.3740843535630678E-2</v>
          </cell>
          <cell r="N960">
            <v>4.2317251746295921E-2</v>
          </cell>
        </row>
        <row r="961">
          <cell r="D961" t="str">
            <v>6.5.23</v>
          </cell>
          <cell r="E961">
            <v>4.6461676512507315E-2</v>
          </cell>
          <cell r="F961">
            <v>3.9341118809718321E-2</v>
          </cell>
          <cell r="G961">
            <v>3.5062819615808531E-2</v>
          </cell>
          <cell r="H961">
            <v>3.765110049530767E-2</v>
          </cell>
          <cell r="I961">
            <v>3.926044305335457E-2</v>
          </cell>
          <cell r="J961">
            <v>4.4548350036878126E-2</v>
          </cell>
          <cell r="K961">
            <v>3.5986390469128951E-2</v>
          </cell>
          <cell r="L961">
            <v>3.1037135806497088E-2</v>
          </cell>
          <cell r="M961">
            <v>3.3589515591052846E-2</v>
          </cell>
          <cell r="N961">
            <v>4.3962288876992453E-2</v>
          </cell>
        </row>
        <row r="962">
          <cell r="D962" t="str">
            <v>6.5.24</v>
          </cell>
          <cell r="E962">
            <v>3.7805191306787639E-2</v>
          </cell>
          <cell r="F962">
            <v>3.8387178705755011E-2</v>
          </cell>
          <cell r="G962">
            <v>3.2491477168098505E-2</v>
          </cell>
          <cell r="H962">
            <v>3.5646507956470418E-2</v>
          </cell>
          <cell r="I962">
            <v>4.1111023219031373E-2</v>
          </cell>
          <cell r="J962">
            <v>3.3685751244421309E-2</v>
          </cell>
          <cell r="K962">
            <v>3.5415903617787521E-2</v>
          </cell>
          <cell r="L962">
            <v>2.8566872293497754E-2</v>
          </cell>
          <cell r="M962">
            <v>3.4588086128074916E-2</v>
          </cell>
          <cell r="N962">
            <v>3.0625609565467924E-2</v>
          </cell>
        </row>
        <row r="963">
          <cell r="D963" t="str">
            <v>6.6.1</v>
          </cell>
          <cell r="E963">
            <v>3.2693070117807144E-2</v>
          </cell>
          <cell r="F963">
            <v>3.7814298761220139E-2</v>
          </cell>
          <cell r="G963">
            <v>3.2342712723786513E-2</v>
          </cell>
          <cell r="H963">
            <v>3.4406358697214486E-2</v>
          </cell>
          <cell r="I963">
            <v>3.899066047983589E-2</v>
          </cell>
          <cell r="J963">
            <v>3.1296403296322176E-2</v>
          </cell>
          <cell r="K963">
            <v>3.5506776520746346E-2</v>
          </cell>
          <cell r="L963">
            <v>2.870039815449656E-2</v>
          </cell>
          <cell r="M963">
            <v>3.3508212691786748E-2</v>
          </cell>
          <cell r="N963">
            <v>3.3356560925928397E-2</v>
          </cell>
        </row>
        <row r="964">
          <cell r="D964" t="str">
            <v>6.6.2</v>
          </cell>
          <cell r="E964">
            <v>2.9984175013201782E-2</v>
          </cell>
          <cell r="F964">
            <v>3.4506273998653261E-2</v>
          </cell>
          <cell r="G964">
            <v>3.1731878420743154E-2</v>
          </cell>
          <cell r="H964">
            <v>3.406513927616639E-2</v>
          </cell>
          <cell r="I964">
            <v>3.8705211086299068E-2</v>
          </cell>
          <cell r="J964">
            <v>3.005749971599617E-2</v>
          </cell>
          <cell r="K964">
            <v>3.3741917631205078E-2</v>
          </cell>
          <cell r="L964">
            <v>2.786258372233737E-2</v>
          </cell>
          <cell r="M964">
            <v>3.4402269245287199E-2</v>
          </cell>
          <cell r="N964">
            <v>2.9722205977781833E-2</v>
          </cell>
        </row>
        <row r="965">
          <cell r="D965" t="str">
            <v>6.6.3</v>
          </cell>
          <cell r="E965">
            <v>2.8419196093942205E-2</v>
          </cell>
          <cell r="F965">
            <v>3.3583646863997126E-2</v>
          </cell>
          <cell r="G965">
            <v>3.0920702314008602E-2</v>
          </cell>
          <cell r="H965">
            <v>3.2891942392272985E-2</v>
          </cell>
          <cell r="I965">
            <v>3.8993269824252601E-2</v>
          </cell>
          <cell r="J965">
            <v>2.7606453375778117E-2</v>
          </cell>
          <cell r="K965">
            <v>3.3476252012335735E-2</v>
          </cell>
          <cell r="L965">
            <v>2.5879429326482309E-2</v>
          </cell>
          <cell r="M965">
            <v>3.2830297866198899E-2</v>
          </cell>
          <cell r="N965">
            <v>3.0576718342775852E-2</v>
          </cell>
        </row>
        <row r="966">
          <cell r="D966" t="str">
            <v>6.6.4</v>
          </cell>
          <cell r="E966">
            <v>2.8228912443433125E-2</v>
          </cell>
          <cell r="F966">
            <v>3.3691292285440211E-2</v>
          </cell>
          <cell r="G966">
            <v>3.1264219406783186E-2</v>
          </cell>
          <cell r="H966">
            <v>3.3178371230632137E-2</v>
          </cell>
          <cell r="I966">
            <v>3.9429803480929879E-2</v>
          </cell>
          <cell r="J966">
            <v>2.731409450075584E-2</v>
          </cell>
          <cell r="K966">
            <v>3.3976927367322711E-2</v>
          </cell>
          <cell r="L966">
            <v>2.6699515372470901E-2</v>
          </cell>
          <cell r="M966">
            <v>3.3262581322024108E-2</v>
          </cell>
          <cell r="N966">
            <v>3.3108690337204053E-2</v>
          </cell>
        </row>
        <row r="967">
          <cell r="D967" t="str">
            <v>6.6.5</v>
          </cell>
          <cell r="E967">
            <v>2.9005826300356349E-2</v>
          </cell>
          <cell r="F967">
            <v>3.3585850553087639E-2</v>
          </cell>
          <cell r="G967">
            <v>3.2443378386939996E-2</v>
          </cell>
          <cell r="H967">
            <v>3.3954523241440777E-2</v>
          </cell>
          <cell r="I967">
            <v>4.151180261243697E-2</v>
          </cell>
          <cell r="J967">
            <v>3.0426794546030252E-2</v>
          </cell>
          <cell r="K967">
            <v>3.3153537843130625E-2</v>
          </cell>
          <cell r="L967">
            <v>3.1317423184458675E-2</v>
          </cell>
          <cell r="M967">
            <v>3.5172295834536044E-2</v>
          </cell>
          <cell r="N967">
            <v>4.4545825409765032E-2</v>
          </cell>
        </row>
        <row r="968">
          <cell r="D968" t="str">
            <v>6.6.6</v>
          </cell>
          <cell r="E968">
            <v>3.2685878687482572E-2</v>
          </cell>
          <cell r="F968">
            <v>2.933996445736935E-2</v>
          </cell>
          <cell r="G968">
            <v>3.3828377994451493E-2</v>
          </cell>
          <cell r="H968">
            <v>3.4985080633570018E-2</v>
          </cell>
          <cell r="I968">
            <v>4.5213141560478162E-2</v>
          </cell>
          <cell r="J968">
            <v>3.4030004820316651E-2</v>
          </cell>
          <cell r="K968">
            <v>3.0176439330156901E-2</v>
          </cell>
          <cell r="L968">
            <v>3.5882846351673929E-2</v>
          </cell>
          <cell r="M968">
            <v>4.3959515231920411E-2</v>
          </cell>
          <cell r="N968">
            <v>5.8081616922275862E-2</v>
          </cell>
        </row>
        <row r="969">
          <cell r="D969" t="str">
            <v>6.6.7</v>
          </cell>
          <cell r="E969">
            <v>3.7769731188972491E-2</v>
          </cell>
          <cell r="F969">
            <v>3.12567907158387E-2</v>
          </cell>
          <cell r="G969">
            <v>3.8871934920492193E-2</v>
          </cell>
          <cell r="H969">
            <v>4.2709747894328347E-2</v>
          </cell>
          <cell r="I969">
            <v>4.7559811972574181E-2</v>
          </cell>
          <cell r="J969">
            <v>3.995214181568315E-2</v>
          </cell>
          <cell r="K969">
            <v>3.1091628217794879E-2</v>
          </cell>
          <cell r="L969">
            <v>4.2764383483583419E-2</v>
          </cell>
          <cell r="M969">
            <v>4.8374374819592773E-2</v>
          </cell>
          <cell r="N969">
            <v>6.9391505183229077E-2</v>
          </cell>
        </row>
        <row r="970">
          <cell r="D970" t="str">
            <v>6.6.8</v>
          </cell>
          <cell r="E970">
            <v>4.3982643238542646E-2</v>
          </cell>
          <cell r="F970">
            <v>3.6809592192323166E-2</v>
          </cell>
          <cell r="G970">
            <v>4.3595205291409096E-2</v>
          </cell>
          <cell r="H970">
            <v>4.7223675510966748E-2</v>
          </cell>
          <cell r="I970">
            <v>4.662740623433588E-2</v>
          </cell>
          <cell r="J970">
            <v>4.11603765749411E-2</v>
          </cell>
          <cell r="K970">
            <v>3.7743393825551821E-2</v>
          </cell>
          <cell r="L970">
            <v>4.6632472166197966E-2</v>
          </cell>
          <cell r="M970">
            <v>5.0932427781601786E-2</v>
          </cell>
          <cell r="N970">
            <v>6.1966378940441311E-2</v>
          </cell>
        </row>
        <row r="971">
          <cell r="D971" t="str">
            <v>6.6.9</v>
          </cell>
          <cell r="E971">
            <v>4.3665417377574713E-2</v>
          </cell>
          <cell r="F971">
            <v>4.6176340734023928E-2</v>
          </cell>
          <cell r="G971">
            <v>4.7161278771366215E-2</v>
          </cell>
          <cell r="H971">
            <v>4.9463707706902012E-2</v>
          </cell>
          <cell r="I971">
            <v>4.4574335390312823E-2</v>
          </cell>
          <cell r="J971">
            <v>3.7907336633332928E-2</v>
          </cell>
          <cell r="K971">
            <v>4.5466264196716871E-2</v>
          </cell>
          <cell r="L971">
            <v>5.2087938453401733E-2</v>
          </cell>
          <cell r="M971">
            <v>5.1722056309256824E-2</v>
          </cell>
          <cell r="N971">
            <v>5.9680586547207794E-2</v>
          </cell>
        </row>
        <row r="972">
          <cell r="D972" t="str">
            <v>6.6.10</v>
          </cell>
          <cell r="E972">
            <v>4.4228737774462464E-2</v>
          </cell>
          <cell r="F972">
            <v>4.9918731778844663E-2</v>
          </cell>
          <cell r="G972">
            <v>4.8862779511914312E-2</v>
          </cell>
          <cell r="H972">
            <v>5.0541409147095186E-2</v>
          </cell>
          <cell r="I972">
            <v>4.1626710409158087E-2</v>
          </cell>
          <cell r="J972">
            <v>4.2987647618547516E-2</v>
          </cell>
          <cell r="K972">
            <v>5.0212512861867738E-2</v>
          </cell>
          <cell r="L972">
            <v>5.4199852663100651E-2</v>
          </cell>
          <cell r="M972">
            <v>5.1533235867175869E-2</v>
          </cell>
          <cell r="N972">
            <v>5.000672872121182E-2</v>
          </cell>
        </row>
        <row r="973">
          <cell r="D973" t="str">
            <v>6.6.11</v>
          </cell>
          <cell r="E973">
            <v>4.4169969525540989E-2</v>
          </cell>
          <cell r="F973">
            <v>5.2833302226185881E-2</v>
          </cell>
          <cell r="G973">
            <v>5.0854110762512846E-2</v>
          </cell>
          <cell r="H973">
            <v>5.0020524908730289E-2</v>
          </cell>
          <cell r="I973">
            <v>3.9648279701104433E-2</v>
          </cell>
          <cell r="J973">
            <v>4.4134443666687437E-2</v>
          </cell>
          <cell r="K973">
            <v>5.3679011647608695E-2</v>
          </cell>
          <cell r="L973">
            <v>5.3821009444339714E-2</v>
          </cell>
          <cell r="M973">
            <v>5.2648985139995996E-2</v>
          </cell>
          <cell r="N973">
            <v>4.2974757079072688E-2</v>
          </cell>
        </row>
        <row r="974">
          <cell r="D974" t="str">
            <v>6.6.12</v>
          </cell>
          <cell r="E974">
            <v>4.4064461966632065E-2</v>
          </cell>
          <cell r="F974">
            <v>5.5147654834069887E-2</v>
          </cell>
          <cell r="G974">
            <v>5.0947809920807642E-2</v>
          </cell>
          <cell r="H974">
            <v>5.1997125362922947E-2</v>
          </cell>
          <cell r="I974">
            <v>3.9464691382205173E-2</v>
          </cell>
          <cell r="J974">
            <v>4.4546524365732629E-2</v>
          </cell>
          <cell r="K974">
            <v>5.4435732339869571E-2</v>
          </cell>
          <cell r="L974">
            <v>5.5650037346138728E-2</v>
          </cell>
          <cell r="M974">
            <v>5.1205553905677541E-2</v>
          </cell>
          <cell r="N974">
            <v>3.9484981564713043E-2</v>
          </cell>
        </row>
        <row r="975">
          <cell r="D975" t="str">
            <v>6.6.13</v>
          </cell>
          <cell r="E975">
            <v>4.5043857975155838E-2</v>
          </cell>
          <cell r="F975">
            <v>5.3316548887469173E-2</v>
          </cell>
          <cell r="G975">
            <v>5.113773849321341E-2</v>
          </cell>
          <cell r="H975">
            <v>5.1359990801161361E-2</v>
          </cell>
          <cell r="I975">
            <v>3.9794628487340493E-2</v>
          </cell>
          <cell r="J975">
            <v>4.3765890009187396E-2</v>
          </cell>
          <cell r="K975">
            <v>5.3660472271122979E-2</v>
          </cell>
          <cell r="L975">
            <v>5.582195958345567E-2</v>
          </cell>
          <cell r="M975">
            <v>5.118248259764193E-2</v>
          </cell>
          <cell r="N975">
            <v>3.8810418456001562E-2</v>
          </cell>
        </row>
        <row r="976">
          <cell r="D976" t="str">
            <v>6.6.14</v>
          </cell>
          <cell r="E976">
            <v>4.4936076288488246E-2</v>
          </cell>
          <cell r="F976">
            <v>5.3357301166882122E-2</v>
          </cell>
          <cell r="G976">
            <v>5.1152229354606789E-2</v>
          </cell>
          <cell r="H976">
            <v>5.3004915629401801E-2</v>
          </cell>
          <cell r="I976">
            <v>3.7901114222280062E-2</v>
          </cell>
          <cell r="J976">
            <v>4.3479584043193208E-2</v>
          </cell>
          <cell r="K976">
            <v>5.6146768137919051E-2</v>
          </cell>
          <cell r="L976">
            <v>5.6086901962495973E-2</v>
          </cell>
          <cell r="M976">
            <v>5.2828698486799733E-2</v>
          </cell>
          <cell r="N976">
            <v>3.1991652158228523E-2</v>
          </cell>
        </row>
        <row r="977">
          <cell r="D977" t="str">
            <v>6.6.15</v>
          </cell>
          <cell r="E977">
            <v>4.5821160827616725E-2</v>
          </cell>
          <cell r="F977">
            <v>5.2792086852688692E-2</v>
          </cell>
          <cell r="G977">
            <v>5.0447802150730733E-2</v>
          </cell>
          <cell r="H977">
            <v>4.9011354816454425E-2</v>
          </cell>
          <cell r="I977">
            <v>4.0433015873834008E-2</v>
          </cell>
          <cell r="J977">
            <v>4.3027648475612489E-2</v>
          </cell>
          <cell r="K977">
            <v>5.5608649412873939E-2</v>
          </cell>
          <cell r="L977">
            <v>5.519343710231954E-2</v>
          </cell>
          <cell r="M977">
            <v>5.2022850656127183E-2</v>
          </cell>
          <cell r="N977">
            <v>2.7070173868746952E-2</v>
          </cell>
        </row>
        <row r="978">
          <cell r="D978" t="str">
            <v>6.6.16</v>
          </cell>
          <cell r="E978">
            <v>4.4787589709789327E-2</v>
          </cell>
          <cell r="F978">
            <v>5.0063233101888496E-2</v>
          </cell>
          <cell r="G978">
            <v>4.8150847874777705E-2</v>
          </cell>
          <cell r="H978">
            <v>4.309563917555409E-2</v>
          </cell>
          <cell r="I978">
            <v>3.8813160631242294E-2</v>
          </cell>
          <cell r="J978">
            <v>4.8657089699350328E-2</v>
          </cell>
          <cell r="K978">
            <v>5.3790668618546082E-2</v>
          </cell>
          <cell r="L978">
            <v>5.0697728523579066E-2</v>
          </cell>
          <cell r="M978">
            <v>4.4685654295357147E-2</v>
          </cell>
          <cell r="N978">
            <v>2.8754397448299818E-2</v>
          </cell>
        </row>
        <row r="979">
          <cell r="D979" t="str">
            <v>6.6.17</v>
          </cell>
          <cell r="E979">
            <v>4.5963283838289182E-2</v>
          </cell>
          <cell r="F979">
            <v>4.8362799530850563E-2</v>
          </cell>
          <cell r="G979">
            <v>4.8421844249671567E-2</v>
          </cell>
          <cell r="H979">
            <v>4.3335671371489352E-2</v>
          </cell>
          <cell r="I979">
            <v>4.0026956782813629E-2</v>
          </cell>
          <cell r="J979">
            <v>5.0047439534133986E-2</v>
          </cell>
          <cell r="K979">
            <v>5.2456674935621249E-2</v>
          </cell>
          <cell r="L979">
            <v>4.7536377375373057E-2</v>
          </cell>
          <cell r="M979">
            <v>3.8710705919577225E-2</v>
          </cell>
          <cell r="N979">
            <v>2.9731929156077443E-2</v>
          </cell>
        </row>
        <row r="980">
          <cell r="D980" t="str">
            <v>6.6.18</v>
          </cell>
          <cell r="E980">
            <v>4.9736321120284803E-2</v>
          </cell>
          <cell r="F980">
            <v>4.0848091982110389E-2</v>
          </cell>
          <cell r="G980">
            <v>4.6719792298538836E-2</v>
          </cell>
          <cell r="H980">
            <v>4.1972460976801684E-2</v>
          </cell>
          <cell r="I980">
            <v>3.9772561809248548E-2</v>
          </cell>
          <cell r="J980">
            <v>5.4790258728957382E-2</v>
          </cell>
          <cell r="K980">
            <v>4.2815413833942495E-2</v>
          </cell>
          <cell r="L980">
            <v>4.3978831821941268E-2</v>
          </cell>
          <cell r="M980">
            <v>3.7163887470302193E-2</v>
          </cell>
          <cell r="N980">
            <v>2.9093863194881379E-2</v>
          </cell>
        </row>
        <row r="981">
          <cell r="D981" t="str">
            <v>6.6.19</v>
          </cell>
          <cell r="E981">
            <v>4.9787184780395982E-2</v>
          </cell>
          <cell r="F981">
            <v>3.575779374568764E-2</v>
          </cell>
          <cell r="G981">
            <v>4.540854865190494E-2</v>
          </cell>
          <cell r="H981">
            <v>4.0484031391036894E-2</v>
          </cell>
          <cell r="I981">
            <v>4.1623005784368929E-2</v>
          </cell>
          <cell r="J981">
            <v>5.8853063353676349E-2</v>
          </cell>
          <cell r="K981">
            <v>3.3457965063063894E-2</v>
          </cell>
          <cell r="L981">
            <v>4.0869695890146517E-2</v>
          </cell>
          <cell r="M981">
            <v>3.5694869634966798E-2</v>
          </cell>
          <cell r="N981">
            <v>3.3187744004216195E-2</v>
          </cell>
        </row>
        <row r="982">
          <cell r="D982" t="str">
            <v>6.6.20</v>
          </cell>
          <cell r="E982">
            <v>5.0982468325202999E-2</v>
          </cell>
          <cell r="F982">
            <v>3.4775986380818177E-2</v>
          </cell>
          <cell r="G982">
            <v>4.1178903962247791E-2</v>
          </cell>
          <cell r="H982">
            <v>3.9021243567999547E-2</v>
          </cell>
          <cell r="I982">
            <v>4.1335462472473029E-2</v>
          </cell>
          <cell r="J982">
            <v>5.5028994894129796E-2</v>
          </cell>
          <cell r="K982">
            <v>3.3837419260454457E-2</v>
          </cell>
          <cell r="L982">
            <v>3.9009225698589015E-2</v>
          </cell>
          <cell r="M982">
            <v>3.4256989392055417E-2</v>
          </cell>
          <cell r="N982">
            <v>3.3261724708639327E-2</v>
          </cell>
        </row>
        <row r="983">
          <cell r="D983" t="str">
            <v>6.6.21</v>
          </cell>
          <cell r="E983">
            <v>4.9704353666484166E-2</v>
          </cell>
          <cell r="F983">
            <v>3.6103054338629474E-2</v>
          </cell>
          <cell r="G983">
            <v>3.9870330034349054E-2</v>
          </cell>
          <cell r="H983">
            <v>3.769695575933539E-2</v>
          </cell>
          <cell r="I983">
            <v>4.2907028736291285E-2</v>
          </cell>
          <cell r="J983">
            <v>4.9728420907659658E-2</v>
          </cell>
          <cell r="K983">
            <v>3.5710569424748116E-2</v>
          </cell>
          <cell r="L983">
            <v>3.6289252091791277E-2</v>
          </cell>
          <cell r="M983">
            <v>3.3877527088838059E-2</v>
          </cell>
          <cell r="N983">
            <v>5.4456280574287544E-2</v>
          </cell>
        </row>
        <row r="984">
          <cell r="D984" t="str">
            <v>6.6.22</v>
          </cell>
          <cell r="E984">
            <v>4.9503856389550176E-2</v>
          </cell>
          <cell r="F984">
            <v>4.1483409159400561E-2</v>
          </cell>
          <cell r="G984">
            <v>3.8776183664960655E-2</v>
          </cell>
          <cell r="H984">
            <v>3.7886969270129647E-2</v>
          </cell>
          <cell r="I984">
            <v>4.3296884120625156E-2</v>
          </cell>
          <cell r="J984">
            <v>4.5837849058012387E-2</v>
          </cell>
          <cell r="K984">
            <v>3.8201605313671387E-2</v>
          </cell>
          <cell r="L984">
            <v>3.4501581443444937E-2</v>
          </cell>
          <cell r="M984">
            <v>3.4239035404223191E-2</v>
          </cell>
          <cell r="N984">
            <v>5.2262928832676074E-2</v>
          </cell>
        </row>
        <row r="985">
          <cell r="D985" t="str">
            <v>6.6.23</v>
          </cell>
          <cell r="E985">
            <v>4.6258376850588291E-2</v>
          </cell>
          <cell r="F985">
            <v>4.0435235621631309E-2</v>
          </cell>
          <cell r="G985">
            <v>3.4952515532516583E-2</v>
          </cell>
          <cell r="H985">
            <v>3.5415413804007249E-2</v>
          </cell>
          <cell r="I985">
            <v>4.6153536402609607E-2</v>
          </cell>
          <cell r="J985">
            <v>3.9707745787523452E-2</v>
          </cell>
          <cell r="K985">
            <v>3.6949117573359981E-2</v>
          </cell>
          <cell r="L985">
            <v>3.1249877494291999E-2</v>
          </cell>
          <cell r="M985">
            <v>3.2922236161378418E-2</v>
          </cell>
          <cell r="N985">
            <v>4.1835454230956484E-2</v>
          </cell>
        </row>
        <row r="986">
          <cell r="D986" t="str">
            <v>6.6.24</v>
          </cell>
          <cell r="E986">
            <v>3.8577450500205619E-2</v>
          </cell>
          <cell r="F986">
            <v>3.8040719830889545E-2</v>
          </cell>
          <cell r="G986">
            <v>3.0958875307266695E-2</v>
          </cell>
          <cell r="H986">
            <v>3.2277747434386411E-2</v>
          </cell>
          <cell r="I986">
            <v>4.5597520542949799E-2</v>
          </cell>
          <cell r="J986">
            <v>3.5656294578439704E-2</v>
          </cell>
          <cell r="K986">
            <v>3.4704282360369473E-2</v>
          </cell>
          <cell r="L986">
            <v>2.7267241343889814E-2</v>
          </cell>
          <cell r="M986">
            <v>3.2863256877678354E-2</v>
          </cell>
          <cell r="N986">
            <v>4.664687741538192E-2</v>
          </cell>
        </row>
        <row r="987">
          <cell r="D987" t="str">
            <v>6.7.1</v>
          </cell>
          <cell r="E987">
            <v>3.2267114850044167E-2</v>
          </cell>
          <cell r="F987">
            <v>4.3954461197767983E-2</v>
          </cell>
          <cell r="G987">
            <v>3.6109613941742759E-2</v>
          </cell>
          <cell r="H987">
            <v>4.1404284683447111E-2</v>
          </cell>
          <cell r="I987">
            <v>4.3412840674021326E-2</v>
          </cell>
          <cell r="J987">
            <v>2.9223287903281044E-2</v>
          </cell>
          <cell r="K987">
            <v>4.1123838914697897E-2</v>
          </cell>
          <cell r="L987">
            <v>3.4174969286580058E-2</v>
          </cell>
          <cell r="M987">
            <v>3.8295743823375826E-2</v>
          </cell>
          <cell r="N987">
            <v>3.5150451794017011E-2</v>
          </cell>
        </row>
        <row r="988">
          <cell r="D988" t="str">
            <v>6.7.2</v>
          </cell>
          <cell r="E988">
            <v>2.8585845653192325E-2</v>
          </cell>
          <cell r="F988">
            <v>4.1650524678993661E-2</v>
          </cell>
          <cell r="G988">
            <v>3.5608603237333648E-2</v>
          </cell>
          <cell r="H988">
            <v>4.0426821812170603E-2</v>
          </cell>
          <cell r="I988">
            <v>4.3222123987197186E-2</v>
          </cell>
          <cell r="J988">
            <v>2.7070539504756314E-2</v>
          </cell>
          <cell r="K988">
            <v>3.8786549936529427E-2</v>
          </cell>
          <cell r="L988">
            <v>3.3704645850971097E-2</v>
          </cell>
          <cell r="M988">
            <v>3.9352408517627779E-2</v>
          </cell>
          <cell r="N988">
            <v>3.1607544521449239E-2</v>
          </cell>
        </row>
        <row r="989">
          <cell r="D989" t="str">
            <v>6.7.3</v>
          </cell>
          <cell r="E989">
            <v>2.7345047145422907E-2</v>
          </cell>
          <cell r="F989">
            <v>4.0534491817235008E-2</v>
          </cell>
          <cell r="G989">
            <v>3.4810711704738373E-2</v>
          </cell>
          <cell r="H989">
            <v>3.9238431099519328E-2</v>
          </cell>
          <cell r="I989">
            <v>4.2923902194897987E-2</v>
          </cell>
          <cell r="J989">
            <v>2.456518110016195E-2</v>
          </cell>
          <cell r="K989">
            <v>3.8444520620880288E-2</v>
          </cell>
          <cell r="L989">
            <v>3.2401822521080828E-2</v>
          </cell>
          <cell r="M989">
            <v>3.7515796736705291E-2</v>
          </cell>
          <cell r="N989">
            <v>3.8372067725239052E-2</v>
          </cell>
        </row>
        <row r="990">
          <cell r="D990" t="str">
            <v>6.7.4</v>
          </cell>
          <cell r="E990">
            <v>2.7352829132944002E-2</v>
          </cell>
          <cell r="F990">
            <v>4.0172320891659362E-2</v>
          </cell>
          <cell r="G990">
            <v>3.487604850403335E-2</v>
          </cell>
          <cell r="H990">
            <v>3.8517078171044147E-2</v>
          </cell>
          <cell r="I990">
            <v>4.4577395833767054E-2</v>
          </cell>
          <cell r="J990">
            <v>2.4071616586589867E-2</v>
          </cell>
          <cell r="K990">
            <v>3.8772553596921312E-2</v>
          </cell>
          <cell r="L990">
            <v>3.2152463445484163E-2</v>
          </cell>
          <cell r="M990">
            <v>3.8174429573952562E-2</v>
          </cell>
          <cell r="N990">
            <v>3.4486674269672772E-2</v>
          </cell>
        </row>
        <row r="991">
          <cell r="D991" t="str">
            <v>6.7.5</v>
          </cell>
          <cell r="E991">
            <v>2.8210433709619516E-2</v>
          </cell>
          <cell r="F991">
            <v>3.9794637450812145E-2</v>
          </cell>
          <cell r="G991">
            <v>3.5484096632554703E-2</v>
          </cell>
          <cell r="H991">
            <v>3.8959925192798443E-2</v>
          </cell>
          <cell r="I991">
            <v>4.4675102133763467E-2</v>
          </cell>
          <cell r="J991">
            <v>2.5905388420776082E-2</v>
          </cell>
          <cell r="K991">
            <v>3.9057134753798906E-2</v>
          </cell>
          <cell r="L991">
            <v>3.4829452251214442E-2</v>
          </cell>
          <cell r="M991">
            <v>3.9664387352296E-2</v>
          </cell>
          <cell r="N991">
            <v>3.9797315553995953E-2</v>
          </cell>
        </row>
        <row r="992">
          <cell r="D992" t="str">
            <v>6.7.6</v>
          </cell>
          <cell r="E992">
            <v>2.9295695898446827E-2</v>
          </cell>
          <cell r="F992">
            <v>3.40237695338792E-2</v>
          </cell>
          <cell r="G992">
            <v>3.4852205969402382E-2</v>
          </cell>
          <cell r="H992">
            <v>3.8234904632601249E-2</v>
          </cell>
          <cell r="I992">
            <v>4.5963879849864768E-2</v>
          </cell>
          <cell r="J992">
            <v>2.858537640015071E-2</v>
          </cell>
          <cell r="K992">
            <v>3.3589818750061715E-2</v>
          </cell>
          <cell r="L992">
            <v>3.4930441323090179E-2</v>
          </cell>
          <cell r="M992">
            <v>4.4196382959977819E-2</v>
          </cell>
          <cell r="N992">
            <v>6.306616369857003E-2</v>
          </cell>
        </row>
        <row r="993">
          <cell r="D993" t="str">
            <v>6.7.7</v>
          </cell>
          <cell r="E993">
            <v>3.2973906478684381E-2</v>
          </cell>
          <cell r="F993">
            <v>3.275122233893267E-2</v>
          </cell>
          <cell r="G993">
            <v>3.8005198624981029E-2</v>
          </cell>
          <cell r="H993">
            <v>4.1399602600397725E-2</v>
          </cell>
          <cell r="I993">
            <v>5.1000090192838923E-2</v>
          </cell>
          <cell r="J993">
            <v>3.1282909547458083E-2</v>
          </cell>
          <cell r="K993">
            <v>3.2614496623973178E-2</v>
          </cell>
          <cell r="L993">
            <v>4.0756976042660979E-2</v>
          </cell>
          <cell r="M993">
            <v>4.5952802310323421E-2</v>
          </cell>
          <cell r="N993">
            <v>6.5685902272129115E-2</v>
          </cell>
        </row>
        <row r="994">
          <cell r="D994" t="str">
            <v>6.7.8</v>
          </cell>
          <cell r="E994">
            <v>3.7564604348855363E-2</v>
          </cell>
          <cell r="F994">
            <v>3.2983736420447343E-2</v>
          </cell>
          <cell r="G994">
            <v>3.9858154062712349E-2</v>
          </cell>
          <cell r="H994">
            <v>4.3058152485924692E-2</v>
          </cell>
          <cell r="I994">
            <v>4.973823571223808E-2</v>
          </cell>
          <cell r="J994">
            <v>3.9730158647237987E-2</v>
          </cell>
          <cell r="K994">
            <v>3.348891877212673E-2</v>
          </cell>
          <cell r="L994">
            <v>4.2059494780846522E-2</v>
          </cell>
          <cell r="M994">
            <v>4.487591857450092E-2</v>
          </cell>
          <cell r="N994">
            <v>4.7323870514957442E-2</v>
          </cell>
        </row>
        <row r="995">
          <cell r="D995" t="str">
            <v>6.7.9</v>
          </cell>
          <cell r="E995">
            <v>4.2133497878041618E-2</v>
          </cell>
          <cell r="F995">
            <v>3.701521532712141E-2</v>
          </cell>
          <cell r="G995">
            <v>4.2006974401721436E-2</v>
          </cell>
          <cell r="H995">
            <v>4.3657381081528418E-2</v>
          </cell>
          <cell r="I995">
            <v>4.6578480965382064E-2</v>
          </cell>
          <cell r="J995">
            <v>4.3711434061065133E-2</v>
          </cell>
          <cell r="K995">
            <v>4.1219286636823553E-2</v>
          </cell>
          <cell r="L995">
            <v>4.589728257326111E-2</v>
          </cell>
          <cell r="M995">
            <v>4.5802380455160906E-2</v>
          </cell>
          <cell r="N995">
            <v>5.0224896920782518E-2</v>
          </cell>
        </row>
        <row r="996">
          <cell r="D996" t="str">
            <v>6.7.10</v>
          </cell>
          <cell r="E996">
            <v>4.7357078196636676E-2</v>
          </cell>
          <cell r="F996">
            <v>3.8633070340246364E-2</v>
          </cell>
          <cell r="G996">
            <v>4.3848373670869974E-2</v>
          </cell>
          <cell r="H996">
            <v>4.3960780063128535E-2</v>
          </cell>
          <cell r="I996">
            <v>4.5228343317209978E-2</v>
          </cell>
          <cell r="J996">
            <v>4.7135291372687106E-2</v>
          </cell>
          <cell r="K996">
            <v>4.5414199063787845E-2</v>
          </cell>
          <cell r="L996">
            <v>4.6557129736250827E-2</v>
          </cell>
          <cell r="M996">
            <v>4.6501353699019934E-2</v>
          </cell>
          <cell r="N996">
            <v>4.591251864198613E-2</v>
          </cell>
        </row>
        <row r="997">
          <cell r="D997" t="str">
            <v>6.7.11</v>
          </cell>
          <cell r="E997">
            <v>4.7310563582618217E-2</v>
          </cell>
          <cell r="F997">
            <v>4.1097804498664146E-2</v>
          </cell>
          <cell r="G997">
            <v>4.4945066768462556E-2</v>
          </cell>
          <cell r="H997">
            <v>4.3936667335424208E-2</v>
          </cell>
          <cell r="I997">
            <v>4.3444334598339289E-2</v>
          </cell>
          <cell r="J997">
            <v>4.8185233349796922E-2</v>
          </cell>
          <cell r="K997">
            <v>5.2376064823066157E-2</v>
          </cell>
          <cell r="L997">
            <v>4.7365820712279912E-2</v>
          </cell>
          <cell r="M997">
            <v>4.4966855423303705E-2</v>
          </cell>
          <cell r="N997">
            <v>4.4599140275462752E-2</v>
          </cell>
        </row>
        <row r="998">
          <cell r="D998" t="str">
            <v>6.7.12</v>
          </cell>
          <cell r="E998">
            <v>4.8549313162027652E-2</v>
          </cell>
          <cell r="F998">
            <v>4.3223038385043731E-2</v>
          </cell>
          <cell r="G998">
            <v>4.6331926052331232E-2</v>
          </cell>
          <cell r="H998">
            <v>4.5865607517053132E-2</v>
          </cell>
          <cell r="I998">
            <v>4.2894286635847489E-2</v>
          </cell>
          <cell r="J998">
            <v>4.8014152352872576E-2</v>
          </cell>
          <cell r="K998">
            <v>5.1085409487516886E-2</v>
          </cell>
          <cell r="L998">
            <v>4.8871874396263275E-2</v>
          </cell>
          <cell r="M998">
            <v>4.6766252446552865E-2</v>
          </cell>
          <cell r="N998">
            <v>3.7004930257040089E-2</v>
          </cell>
        </row>
        <row r="999">
          <cell r="D999" t="str">
            <v>6.7.13</v>
          </cell>
          <cell r="E999">
            <v>4.8754289728271456E-2</v>
          </cell>
          <cell r="F999">
            <v>4.293337496244147E-2</v>
          </cell>
          <cell r="G999">
            <v>4.574137091526348E-2</v>
          </cell>
          <cell r="H999">
            <v>4.4966101328548877E-2</v>
          </cell>
          <cell r="I999">
            <v>4.2573743602953164E-2</v>
          </cell>
          <cell r="J999">
            <v>4.8598845594550903E-2</v>
          </cell>
          <cell r="K999">
            <v>4.7479673142583508E-2</v>
          </cell>
          <cell r="L999">
            <v>4.9401863962474431E-2</v>
          </cell>
          <cell r="M999">
            <v>4.8283852682695645E-2</v>
          </cell>
          <cell r="N999">
            <v>3.6550995701377313E-2</v>
          </cell>
        </row>
        <row r="1000">
          <cell r="D1000" t="str">
            <v>6.7.14</v>
          </cell>
          <cell r="E1000">
            <v>4.5675183830369601E-2</v>
          </cell>
          <cell r="F1000">
            <v>4.3199480199538016E-2</v>
          </cell>
          <cell r="G1000">
            <v>4.7284167042639005E-2</v>
          </cell>
          <cell r="H1000">
            <v>4.6417312969705603E-2</v>
          </cell>
          <cell r="I1000">
            <v>4.2933387939498739E-2</v>
          </cell>
          <cell r="J1000">
            <v>4.9456789737521163E-2</v>
          </cell>
          <cell r="K1000">
            <v>4.7648194390739175E-2</v>
          </cell>
          <cell r="L1000">
            <v>5.0440200162100317E-2</v>
          </cell>
          <cell r="M1000">
            <v>4.7533892290528283E-2</v>
          </cell>
          <cell r="N1000">
            <v>3.6395192560750939E-2</v>
          </cell>
        </row>
        <row r="1001">
          <cell r="D1001" t="str">
            <v>6.7.15</v>
          </cell>
          <cell r="E1001">
            <v>4.7382694726445039E-2</v>
          </cell>
          <cell r="F1001">
            <v>4.2718785167851291E-2</v>
          </cell>
          <cell r="G1001">
            <v>4.6684349509461286E-2</v>
          </cell>
          <cell r="H1001">
            <v>4.4604254343548949E-2</v>
          </cell>
          <cell r="I1001">
            <v>4.0536938225168351E-2</v>
          </cell>
          <cell r="J1001">
            <v>4.8004224659985363E-2</v>
          </cell>
          <cell r="K1001">
            <v>4.7122217932449417E-2</v>
          </cell>
          <cell r="L1001">
            <v>4.9930381335446104E-2</v>
          </cell>
          <cell r="M1001">
            <v>4.7634889821851684E-2</v>
          </cell>
          <cell r="N1001">
            <v>3.9792683568734097E-2</v>
          </cell>
        </row>
        <row r="1002">
          <cell r="D1002" t="str">
            <v>6.7.16</v>
          </cell>
          <cell r="E1002">
            <v>4.6486638265859928E-2</v>
          </cell>
          <cell r="F1002">
            <v>4.3885426645974814E-2</v>
          </cell>
          <cell r="G1002">
            <v>4.6942728295205766E-2</v>
          </cell>
          <cell r="H1002">
            <v>4.338496188277173E-2</v>
          </cell>
          <cell r="I1002">
            <v>3.9381680973496612E-2</v>
          </cell>
          <cell r="J1002">
            <v>4.9543017057503837E-2</v>
          </cell>
          <cell r="K1002">
            <v>4.5818929321244359E-2</v>
          </cell>
          <cell r="L1002">
            <v>4.9075003219788131E-2</v>
          </cell>
          <cell r="M1002">
            <v>4.5042066350884959E-2</v>
          </cell>
          <cell r="N1002">
            <v>4.066770769365733E-2</v>
          </cell>
        </row>
        <row r="1003">
          <cell r="D1003" t="str">
            <v>6.7.17</v>
          </cell>
          <cell r="E1003">
            <v>4.7127810008586526E-2</v>
          </cell>
          <cell r="F1003">
            <v>4.4411057807098739E-2</v>
          </cell>
          <cell r="G1003">
            <v>4.7076156008148885E-2</v>
          </cell>
          <cell r="H1003">
            <v>4.2312140586722759E-2</v>
          </cell>
          <cell r="I1003">
            <v>3.5129030701848994E-2</v>
          </cell>
          <cell r="J1003">
            <v>5.6143746499421603E-2</v>
          </cell>
          <cell r="K1003">
            <v>4.3383466493045572E-2</v>
          </cell>
          <cell r="L1003">
            <v>4.803392569481979E-2</v>
          </cell>
          <cell r="M1003">
            <v>3.9498239575911955E-2</v>
          </cell>
          <cell r="N1003">
            <v>3.4738345468900776E-2</v>
          </cell>
        </row>
        <row r="1004">
          <cell r="D1004" t="str">
            <v>6.7.18</v>
          </cell>
          <cell r="E1004">
            <v>4.987462011402926E-2</v>
          </cell>
          <cell r="F1004">
            <v>4.3399946659328698E-2</v>
          </cell>
          <cell r="G1004">
            <v>4.6491204342935154E-2</v>
          </cell>
          <cell r="H1004">
            <v>4.1644553578598018E-2</v>
          </cell>
          <cell r="I1004">
            <v>3.3688543684311414E-2</v>
          </cell>
          <cell r="J1004">
            <v>5.4952693919009213E-2</v>
          </cell>
          <cell r="K1004">
            <v>3.9364289579545637E-2</v>
          </cell>
          <cell r="L1004">
            <v>4.6384646222572976E-2</v>
          </cell>
          <cell r="M1004">
            <v>3.8210960595920607E-2</v>
          </cell>
          <cell r="N1004">
            <v>3.5230178085796995E-2</v>
          </cell>
        </row>
        <row r="1005">
          <cell r="D1005" t="str">
            <v>6.7.19</v>
          </cell>
          <cell r="E1005">
            <v>5.3886604079293222E-2</v>
          </cell>
          <cell r="F1005">
            <v>4.0461637019143612E-2</v>
          </cell>
          <cell r="G1005">
            <v>4.5829621628499725E-2</v>
          </cell>
          <cell r="H1005">
            <v>4.0612544439796186E-2</v>
          </cell>
          <cell r="I1005">
            <v>3.5296299128917498E-2</v>
          </cell>
          <cell r="J1005">
            <v>4.9127448412055109E-2</v>
          </cell>
          <cell r="K1005">
            <v>3.5517623369671625E-2</v>
          </cell>
          <cell r="L1005">
            <v>4.4574914608984703E-2</v>
          </cell>
          <cell r="M1005">
            <v>3.7681260777384061E-2</v>
          </cell>
          <cell r="N1005">
            <v>4.2387998947276066E-2</v>
          </cell>
        </row>
        <row r="1006">
          <cell r="D1006" t="str">
            <v>6.7.20</v>
          </cell>
          <cell r="E1006">
            <v>5.2410686116907169E-2</v>
          </cell>
          <cell r="F1006">
            <v>4.0945592766105078E-2</v>
          </cell>
          <cell r="G1006">
            <v>4.3919266320445127E-2</v>
          </cell>
          <cell r="H1006">
            <v>4.0335521192707599E-2</v>
          </cell>
          <cell r="I1006">
            <v>3.5555576148004413E-2</v>
          </cell>
          <cell r="J1006">
            <v>4.9890184523342845E-2</v>
          </cell>
          <cell r="K1006">
            <v>3.6937038380523111E-2</v>
          </cell>
          <cell r="L1006">
            <v>4.3318439983495861E-2</v>
          </cell>
          <cell r="M1006">
            <v>3.7540313545566202E-2</v>
          </cell>
          <cell r="N1006">
            <v>4.0337152381787866E-2</v>
          </cell>
        </row>
        <row r="1007">
          <cell r="D1007" t="str">
            <v>6.7.21</v>
          </cell>
          <cell r="E1007">
            <v>4.9371588500419124E-2</v>
          </cell>
          <cell r="F1007">
            <v>4.3841763931970354E-2</v>
          </cell>
          <cell r="G1007">
            <v>4.2636698283264489E-2</v>
          </cell>
          <cell r="H1007">
            <v>3.9621893701263913E-2</v>
          </cell>
          <cell r="I1007">
            <v>3.7111739159930567E-2</v>
          </cell>
          <cell r="J1007">
            <v>5.0323350368657691E-2</v>
          </cell>
          <cell r="K1007">
            <v>3.8755565165710514E-2</v>
          </cell>
          <cell r="L1007">
            <v>3.8908324377914166E-2</v>
          </cell>
          <cell r="M1007">
            <v>3.610192897470705E-2</v>
          </cell>
          <cell r="N1007">
            <v>4.591813316957627E-2</v>
          </cell>
        </row>
        <row r="1008">
          <cell r="D1008" t="str">
            <v>6.7.22</v>
          </cell>
          <cell r="E1008">
            <v>4.8147614846682646E-2</v>
          </cell>
          <cell r="F1008">
            <v>5.0988692283193152E-2</v>
          </cell>
          <cell r="G1008">
            <v>4.2684859568264719E-2</v>
          </cell>
          <cell r="H1008">
            <v>4.009673495718899E-2</v>
          </cell>
          <cell r="I1008">
            <v>3.720171285624254E-2</v>
          </cell>
          <cell r="J1008">
            <v>4.9675500766253468E-2</v>
          </cell>
          <cell r="K1008">
            <v>4.4495693432688062E-2</v>
          </cell>
          <cell r="L1008">
            <v>3.8858219042487881E-2</v>
          </cell>
          <cell r="M1008">
            <v>3.6356278657072749E-2</v>
          </cell>
          <cell r="N1008">
            <v>3.8899271865953149E-2</v>
          </cell>
        </row>
        <row r="1009">
          <cell r="D1009" t="str">
            <v>6.7.23</v>
          </cell>
          <cell r="E1009">
            <v>4.4408384618724352E-2</v>
          </cell>
          <cell r="F1009">
            <v>4.9413400216198916E-2</v>
          </cell>
          <cell r="G1009">
            <v>4.0567151990824661E-2</v>
          </cell>
          <cell r="H1009">
            <v>3.9322318420820797E-2</v>
          </cell>
          <cell r="I1009">
            <v>3.8397699328130662E-2</v>
          </cell>
          <cell r="J1009">
            <v>4.2166730835915697E-2</v>
          </cell>
          <cell r="K1009">
            <v>4.473662329762871E-2</v>
          </cell>
          <cell r="L1009">
            <v>3.5339271077868648E-2</v>
          </cell>
          <cell r="M1009">
            <v>3.6847005540408095E-2</v>
          </cell>
          <cell r="N1009">
            <v>4.0184437231336072E-2</v>
          </cell>
        </row>
        <row r="1010">
          <cell r="D1010" t="str">
            <v>6.7.24</v>
          </cell>
          <cell r="E1010">
            <v>3.752795512787787E-2</v>
          </cell>
          <cell r="F1010">
            <v>4.7966549460352573E-2</v>
          </cell>
          <cell r="G1010">
            <v>3.7405452524164065E-2</v>
          </cell>
          <cell r="H1010">
            <v>3.8022025923289231E-2</v>
          </cell>
          <cell r="I1010">
            <v>3.853463215612947E-2</v>
          </cell>
          <cell r="J1010">
            <v>3.4636898378949274E-2</v>
          </cell>
          <cell r="K1010">
            <v>4.2767893513986521E-2</v>
          </cell>
          <cell r="L1010">
            <v>3.2032437392063483E-2</v>
          </cell>
          <cell r="M1010">
            <v>3.720459931427169E-2</v>
          </cell>
          <cell r="N1010">
            <v>3.5666426879550829E-2</v>
          </cell>
        </row>
        <row r="1011">
          <cell r="D1011" t="str">
            <v>7.1.1</v>
          </cell>
          <cell r="E1011">
            <v>3.0032430954148641E-2</v>
          </cell>
          <cell r="F1011">
            <v>4.4169549780075854E-2</v>
          </cell>
          <cell r="G1011">
            <v>3.3865419044476958E-2</v>
          </cell>
          <cell r="H1011">
            <v>3.7604225487263047E-2</v>
          </cell>
          <cell r="I1011">
            <v>4.1490307986688325E-2</v>
          </cell>
          <cell r="J1011">
            <v>2.5365209585895845E-2</v>
          </cell>
          <cell r="K1011">
            <v>3.9863872561275653E-2</v>
          </cell>
          <cell r="L1011">
            <v>3.4018874200541484E-2</v>
          </cell>
          <cell r="M1011">
            <v>4.0260043786508812E-2</v>
          </cell>
          <cell r="N1011">
            <v>4.0700155278863545E-2</v>
          </cell>
        </row>
        <row r="1012">
          <cell r="D1012" t="str">
            <v>7.1.2</v>
          </cell>
          <cell r="E1012">
            <v>2.6528521279984622E-2</v>
          </cell>
          <cell r="F1012">
            <v>4.3824401274606482E-2</v>
          </cell>
          <cell r="G1012">
            <v>3.2362293495252888E-2</v>
          </cell>
          <cell r="H1012">
            <v>3.6473143913261348E-2</v>
          </cell>
          <cell r="I1012">
            <v>4.0277408084987282E-2</v>
          </cell>
          <cell r="J1012">
            <v>2.2756566962298646E-2</v>
          </cell>
          <cell r="K1012">
            <v>3.7209674157285474E-2</v>
          </cell>
          <cell r="L1012">
            <v>3.3074495573068477E-2</v>
          </cell>
          <cell r="M1012">
            <v>4.0326802047319137E-2</v>
          </cell>
          <cell r="N1012">
            <v>4.2410968646300562E-2</v>
          </cell>
        </row>
        <row r="1013">
          <cell r="D1013" t="str">
            <v>7.1.3</v>
          </cell>
          <cell r="E1013">
            <v>2.4129676375022668E-2</v>
          </cell>
          <cell r="F1013">
            <v>4.3066394728387365E-2</v>
          </cell>
          <cell r="G1013">
            <v>3.1696392156708851E-2</v>
          </cell>
          <cell r="H1013">
            <v>3.5381920097278023E-2</v>
          </cell>
          <cell r="I1013">
            <v>4.0293587693133716E-2</v>
          </cell>
          <cell r="J1013">
            <v>2.0379989772338975E-2</v>
          </cell>
          <cell r="K1013">
            <v>3.6578054307649918E-2</v>
          </cell>
          <cell r="L1013">
            <v>3.2674229392365459E-2</v>
          </cell>
          <cell r="M1013">
            <v>3.9402675216989029E-2</v>
          </cell>
          <cell r="N1013">
            <v>4.4425612362998329E-2</v>
          </cell>
        </row>
        <row r="1014">
          <cell r="D1014" t="str">
            <v>7.1.4</v>
          </cell>
          <cell r="E1014">
            <v>2.2929220874450335E-2</v>
          </cell>
          <cell r="F1014">
            <v>4.05167224263763E-2</v>
          </cell>
          <cell r="G1014">
            <v>3.1760357928013565E-2</v>
          </cell>
          <cell r="H1014">
            <v>3.4884796564198482E-2</v>
          </cell>
          <cell r="I1014">
            <v>4.0483034639314013E-2</v>
          </cell>
          <cell r="J1014">
            <v>1.9689480684938837E-2</v>
          </cell>
          <cell r="K1014">
            <v>3.5674498081826149E-2</v>
          </cell>
          <cell r="L1014">
            <v>3.2258239440652016E-2</v>
          </cell>
          <cell r="M1014">
            <v>3.9910457551988153E-2</v>
          </cell>
          <cell r="N1014">
            <v>4.0445064095435405E-2</v>
          </cell>
        </row>
        <row r="1015">
          <cell r="D1015" t="str">
            <v>7.1.5</v>
          </cell>
          <cell r="E1015">
            <v>2.2660835695227408E-2</v>
          </cell>
          <cell r="F1015">
            <v>3.9858902174947655E-2</v>
          </cell>
          <cell r="G1015">
            <v>3.2993612112347671E-2</v>
          </cell>
          <cell r="H1015">
            <v>3.6045771456713956E-2</v>
          </cell>
          <cell r="I1015">
            <v>4.0990737616635846E-2</v>
          </cell>
          <cell r="J1015">
            <v>1.9942650681387085E-2</v>
          </cell>
          <cell r="K1015">
            <v>3.7314047020341079E-2</v>
          </cell>
          <cell r="L1015">
            <v>3.3192938911186583E-2</v>
          </cell>
          <cell r="M1015">
            <v>4.0719207351158082E-2</v>
          </cell>
          <cell r="N1015">
            <v>4.2475702496131758E-2</v>
          </cell>
        </row>
        <row r="1016">
          <cell r="D1016" t="str">
            <v>7.1.6</v>
          </cell>
          <cell r="E1016">
            <v>2.3073014734557959E-2</v>
          </cell>
          <cell r="F1016">
            <v>3.5620846677116277E-2</v>
          </cell>
          <cell r="G1016">
            <v>3.3988627435261293E-2</v>
          </cell>
          <cell r="H1016">
            <v>3.4294383908512943E-2</v>
          </cell>
          <cell r="I1016">
            <v>4.2894737923449153E-2</v>
          </cell>
          <cell r="J1016">
            <v>2.0209475075702022E-2</v>
          </cell>
          <cell r="K1016">
            <v>2.8999062013787914E-2</v>
          </cell>
          <cell r="L1016">
            <v>3.1101599622567293E-2</v>
          </cell>
          <cell r="M1016">
            <v>4.0848404946478629E-2</v>
          </cell>
          <cell r="N1016">
            <v>4.9998009245339224E-2</v>
          </cell>
        </row>
        <row r="1017">
          <cell r="D1017" t="str">
            <v>7.1.7</v>
          </cell>
          <cell r="E1017">
            <v>2.382106308777153E-2</v>
          </cell>
          <cell r="F1017">
            <v>3.0972774217025562E-2</v>
          </cell>
          <cell r="G1017">
            <v>3.6257071763596861E-2</v>
          </cell>
          <cell r="H1017">
            <v>3.5721260261509256E-2</v>
          </cell>
          <cell r="I1017">
            <v>4.5008588033276446E-2</v>
          </cell>
          <cell r="J1017">
            <v>2.2942922794635688E-2</v>
          </cell>
          <cell r="K1017">
            <v>3.1056516456163866E-2</v>
          </cell>
          <cell r="L1017">
            <v>3.3938428356027069E-2</v>
          </cell>
          <cell r="M1017">
            <v>4.0894802554731283E-2</v>
          </cell>
          <cell r="N1017">
            <v>5.2522492095331066E-2</v>
          </cell>
        </row>
        <row r="1018">
          <cell r="D1018" t="str">
            <v>7.1.8</v>
          </cell>
          <cell r="E1018">
            <v>2.6295971073480993E-2</v>
          </cell>
          <cell r="F1018">
            <v>3.2313388990684748E-2</v>
          </cell>
          <cell r="G1018">
            <v>4.1688416056698006E-2</v>
          </cell>
          <cell r="H1018">
            <v>3.6311437536734055E-2</v>
          </cell>
          <cell r="I1018">
            <v>4.7111309312103555E-2</v>
          </cell>
          <cell r="J1018">
            <v>2.753931010879317E-2</v>
          </cell>
          <cell r="K1018">
            <v>3.1993801965471268E-2</v>
          </cell>
          <cell r="L1018">
            <v>3.8263340006509522E-2</v>
          </cell>
          <cell r="M1018">
            <v>4.2448011850146586E-2</v>
          </cell>
          <cell r="N1018">
            <v>4.6241935727456072E-2</v>
          </cell>
        </row>
        <row r="1019">
          <cell r="D1019" t="str">
            <v>7.1.9</v>
          </cell>
          <cell r="E1019">
            <v>3.3352425897002901E-2</v>
          </cell>
          <cell r="F1019">
            <v>3.2900607591004466E-2</v>
          </cell>
          <cell r="G1019">
            <v>4.3704606236298307E-2</v>
          </cell>
          <cell r="H1019">
            <v>3.7366883522685142E-2</v>
          </cell>
          <cell r="I1019">
            <v>4.6207277273854153E-2</v>
          </cell>
          <cell r="J1019">
            <v>3.1588029780148505E-2</v>
          </cell>
          <cell r="K1019">
            <v>3.3943061529666002E-2</v>
          </cell>
          <cell r="L1019">
            <v>4.0958732545107887E-2</v>
          </cell>
          <cell r="M1019">
            <v>4.105645379624985E-2</v>
          </cell>
          <cell r="N1019">
            <v>4.340710109052167E-2</v>
          </cell>
        </row>
        <row r="1020">
          <cell r="D1020" t="str">
            <v>7.1.10</v>
          </cell>
          <cell r="E1020">
            <v>3.7207486132768149E-2</v>
          </cell>
          <cell r="F1020">
            <v>3.4736165457606299E-2</v>
          </cell>
          <cell r="G1020">
            <v>4.6233489641161002E-2</v>
          </cell>
          <cell r="H1020">
            <v>3.9266090000229882E-2</v>
          </cell>
          <cell r="I1020">
            <v>4.4746261511776915E-2</v>
          </cell>
          <cell r="J1020">
            <v>3.6207581259029557E-2</v>
          </cell>
          <cell r="K1020">
            <v>4.0447844622345089E-2</v>
          </cell>
          <cell r="L1020">
            <v>4.2899733924251691E-2</v>
          </cell>
          <cell r="M1020">
            <v>4.2163209510127635E-2</v>
          </cell>
          <cell r="N1020">
            <v>4.6456319410407114E-2</v>
          </cell>
        </row>
        <row r="1021">
          <cell r="D1021" t="str">
            <v>7.1.11</v>
          </cell>
          <cell r="E1021">
            <v>3.9942010899887026E-2</v>
          </cell>
          <cell r="F1021">
            <v>3.741310786852E-2</v>
          </cell>
          <cell r="G1021">
            <v>4.9140841864672317E-2</v>
          </cell>
          <cell r="H1021">
            <v>4.1852685883284398E-2</v>
          </cell>
          <cell r="I1021">
            <v>4.3753341502846467E-2</v>
          </cell>
          <cell r="J1021">
            <v>3.899229018112757E-2</v>
          </cell>
          <cell r="K1021">
            <v>4.6078118804155167E-2</v>
          </cell>
          <cell r="L1021">
            <v>4.6694002316233919E-2</v>
          </cell>
          <cell r="M1021">
            <v>4.1364454940395111E-2</v>
          </cell>
          <cell r="N1021">
            <v>4.2308410457914759E-2</v>
          </cell>
        </row>
        <row r="1022">
          <cell r="D1022" t="str">
            <v>7.1.12</v>
          </cell>
          <cell r="E1022">
            <v>4.380114970960465E-2</v>
          </cell>
          <cell r="F1022">
            <v>4.0533768897318745E-2</v>
          </cell>
          <cell r="G1022">
            <v>5.0271476115287518E-2</v>
          </cell>
          <cell r="H1022">
            <v>4.3672726065867445E-2</v>
          </cell>
          <cell r="I1022">
            <v>4.3325423683156811E-2</v>
          </cell>
          <cell r="J1022">
            <v>4.22155756504708E-2</v>
          </cell>
          <cell r="K1022">
            <v>4.7779679938083339E-2</v>
          </cell>
          <cell r="L1022">
            <v>4.871364198648797E-2</v>
          </cell>
          <cell r="M1022">
            <v>4.3223197422069912E-2</v>
          </cell>
          <cell r="N1022">
            <v>3.8035976369055709E-2</v>
          </cell>
        </row>
        <row r="1023">
          <cell r="D1023" t="str">
            <v>7.1.13</v>
          </cell>
          <cell r="E1023">
            <v>4.6918559989726438E-2</v>
          </cell>
          <cell r="F1023">
            <v>4.0539536116529808E-2</v>
          </cell>
          <cell r="G1023">
            <v>5.0229381199837546E-2</v>
          </cell>
          <cell r="H1023">
            <v>4.4534924693552289E-2</v>
          </cell>
          <cell r="I1023">
            <v>4.0730522719479946E-2</v>
          </cell>
          <cell r="J1023">
            <v>4.908020339882626E-2</v>
          </cell>
          <cell r="K1023">
            <v>4.7624537974109024E-2</v>
          </cell>
          <cell r="L1023">
            <v>5.0288293106329505E-2</v>
          </cell>
          <cell r="M1023">
            <v>4.1808440564046839E-2</v>
          </cell>
          <cell r="N1023">
            <v>3.2755739894860691E-2</v>
          </cell>
        </row>
        <row r="1024">
          <cell r="D1024" t="str">
            <v>7.1.14</v>
          </cell>
          <cell r="E1024">
            <v>5.032942026988986E-2</v>
          </cell>
          <cell r="F1024">
            <v>4.1939983662948058E-2</v>
          </cell>
          <cell r="G1024">
            <v>4.8861145783374679E-2</v>
          </cell>
          <cell r="H1024">
            <v>4.607046835925617E-2</v>
          </cell>
          <cell r="I1024">
            <v>4.0607763152908531E-2</v>
          </cell>
          <cell r="J1024">
            <v>5.289912913165784E-2</v>
          </cell>
          <cell r="K1024">
            <v>4.7371138371280097E-2</v>
          </cell>
          <cell r="L1024">
            <v>5.186422700600625E-2</v>
          </cell>
          <cell r="M1024">
            <v>4.2970355136671814E-2</v>
          </cell>
          <cell r="N1024">
            <v>3.2340839164871557E-2</v>
          </cell>
        </row>
        <row r="1025">
          <cell r="D1025" t="str">
            <v>7.1.15</v>
          </cell>
          <cell r="E1025">
            <v>5.2637435583151357E-2</v>
          </cell>
          <cell r="F1025">
            <v>4.3255811302711895E-2</v>
          </cell>
          <cell r="G1025">
            <v>4.8253316787819488E-2</v>
          </cell>
          <cell r="H1025">
            <v>4.6199456851740824E-2</v>
          </cell>
          <cell r="I1025">
            <v>3.9903707647093459E-2</v>
          </cell>
          <cell r="J1025">
            <v>5.8741558651635405E-2</v>
          </cell>
          <cell r="K1025">
            <v>4.6822042198231981E-2</v>
          </cell>
          <cell r="L1025">
            <v>5.2121540979315324E-2</v>
          </cell>
          <cell r="M1025">
            <v>4.2731086619645482E-2</v>
          </cell>
          <cell r="N1025">
            <v>3.3160892791683313E-2</v>
          </cell>
        </row>
        <row r="1026">
          <cell r="D1026" t="str">
            <v>7.1.16</v>
          </cell>
          <cell r="E1026">
            <v>5.659968617571793E-2</v>
          </cell>
          <cell r="F1026">
            <v>4.4734039752472317E-2</v>
          </cell>
          <cell r="G1026">
            <v>4.7874721831585025E-2</v>
          </cell>
          <cell r="H1026">
            <v>4.6641658277314729E-2</v>
          </cell>
          <cell r="I1026">
            <v>3.8642440133737722E-2</v>
          </cell>
          <cell r="J1026">
            <v>6.104770254161232E-2</v>
          </cell>
          <cell r="K1026">
            <v>4.5466277882794719E-2</v>
          </cell>
          <cell r="L1026">
            <v>5.2656557350890157E-2</v>
          </cell>
          <cell r="M1026">
            <v>4.3027858555410463E-2</v>
          </cell>
          <cell r="N1026">
            <v>3.3585884588401171E-2</v>
          </cell>
        </row>
        <row r="1027">
          <cell r="D1027" t="str">
            <v>7.1.17</v>
          </cell>
          <cell r="E1027">
            <v>6.0422353740881452E-2</v>
          </cell>
          <cell r="F1027">
            <v>4.4972009847824526E-2</v>
          </cell>
          <cell r="G1027">
            <v>4.7555775938162313E-2</v>
          </cell>
          <cell r="H1027">
            <v>4.6344765056170016E-2</v>
          </cell>
          <cell r="I1027">
            <v>3.8061315407278681E-2</v>
          </cell>
          <cell r="J1027">
            <v>6.4644581151345443E-2</v>
          </cell>
          <cell r="K1027">
            <v>4.5815673765528926E-2</v>
          </cell>
          <cell r="L1027">
            <v>5.1266043445576177E-2</v>
          </cell>
          <cell r="M1027">
            <v>4.2705173061844799E-2</v>
          </cell>
          <cell r="N1027">
            <v>3.3431704072260274E-2</v>
          </cell>
        </row>
        <row r="1028">
          <cell r="D1028" t="str">
            <v>7.1.18</v>
          </cell>
          <cell r="E1028">
            <v>6.2914155101261374E-2</v>
          </cell>
          <cell r="F1028">
            <v>4.5898847908647247E-2</v>
          </cell>
          <cell r="G1028">
            <v>4.7077840625440612E-2</v>
          </cell>
          <cell r="H1028">
            <v>4.6900419863819841E-2</v>
          </cell>
          <cell r="I1028">
            <v>3.9624916162806459E-2</v>
          </cell>
          <cell r="J1028">
            <v>6.8040601958071156E-2</v>
          </cell>
          <cell r="K1028">
            <v>4.4443188133917032E-2</v>
          </cell>
          <cell r="L1028">
            <v>5.082117151151231E-2</v>
          </cell>
          <cell r="M1028">
            <v>4.3421621236086581E-2</v>
          </cell>
          <cell r="N1028">
            <v>3.5251940299327128E-2</v>
          </cell>
        </row>
        <row r="1029">
          <cell r="D1029" t="str">
            <v>7.1.19</v>
          </cell>
          <cell r="E1029">
            <v>6.3325844425752773E-2</v>
          </cell>
          <cell r="F1029">
            <v>4.4859064218496288E-2</v>
          </cell>
          <cell r="G1029">
            <v>4.6338141791540541E-2</v>
          </cell>
          <cell r="H1029">
            <v>4.6811367589507144E-2</v>
          </cell>
          <cell r="I1029">
            <v>4.0265194906351165E-2</v>
          </cell>
          <cell r="J1029">
            <v>6.9307579212141229E-2</v>
          </cell>
          <cell r="K1029">
            <v>4.5649862009328884E-2</v>
          </cell>
          <cell r="L1029">
            <v>4.582550205961964E-2</v>
          </cell>
          <cell r="M1029">
            <v>4.3080549456271863E-2</v>
          </cell>
          <cell r="N1029">
            <v>3.8084715534888319E-2</v>
          </cell>
        </row>
        <row r="1030">
          <cell r="D1030" t="str">
            <v>7.1.20</v>
          </cell>
          <cell r="E1030">
            <v>6.2177641855974498E-2</v>
          </cell>
          <cell r="F1030">
            <v>4.3905839853849479E-2</v>
          </cell>
          <cell r="G1030">
            <v>4.3725320830949571E-2</v>
          </cell>
          <cell r="H1030">
            <v>4.5063824588831514E-2</v>
          </cell>
          <cell r="I1030">
            <v>4.0939116962073391E-2</v>
          </cell>
          <cell r="J1030">
            <v>6.2721014673477016E-2</v>
          </cell>
          <cell r="K1030">
            <v>4.4752898759596829E-2</v>
          </cell>
          <cell r="L1030">
            <v>4.3681413309291706E-2</v>
          </cell>
          <cell r="M1030">
            <v>4.2049066457910338E-2</v>
          </cell>
          <cell r="N1030">
            <v>4.1165236755646532E-2</v>
          </cell>
        </row>
        <row r="1031">
          <cell r="D1031" t="str">
            <v>7.1.21</v>
          </cell>
          <cell r="E1031">
            <v>5.7023182274762114E-2</v>
          </cell>
          <cell r="F1031">
            <v>4.7050216232442411E-2</v>
          </cell>
          <cell r="G1031">
            <v>4.1668072867160594E-2</v>
          </cell>
          <cell r="H1031">
            <v>4.5576090931551898E-2</v>
          </cell>
          <cell r="I1031">
            <v>4.127332431764856E-2</v>
          </cell>
          <cell r="J1031">
            <v>5.9819349180204262E-2</v>
          </cell>
          <cell r="K1031">
            <v>4.7518986656389678E-2</v>
          </cell>
          <cell r="L1031">
            <v>4.0806839750983669E-2</v>
          </cell>
          <cell r="M1031">
            <v>4.1398019167641721E-2</v>
          </cell>
          <cell r="N1031">
            <v>4.9099629719633088E-2</v>
          </cell>
        </row>
        <row r="1032">
          <cell r="D1032" t="str">
            <v>7.1.22</v>
          </cell>
          <cell r="E1032">
            <v>5.2692769785415157E-2</v>
          </cell>
          <cell r="F1032">
            <v>5.2111503994649928E-2</v>
          </cell>
          <cell r="G1032">
            <v>4.0684634171568985E-2</v>
          </cell>
          <cell r="H1032">
            <v>4.6561550460510095E-2</v>
          </cell>
          <cell r="I1032">
            <v>4.2286475970628089E-2</v>
          </cell>
          <cell r="J1032">
            <v>5.1875134048936219E-2</v>
          </cell>
          <cell r="K1032">
            <v>5.0022565814304205E-2</v>
          </cell>
          <cell r="L1032">
            <v>4.0002497922188213E-2</v>
          </cell>
          <cell r="M1032">
            <v>4.1881985709043064E-2</v>
          </cell>
          <cell r="N1032">
            <v>4.7265664150078192E-2</v>
          </cell>
        </row>
        <row r="1033">
          <cell r="D1033" t="str">
            <v>7.1.23</v>
          </cell>
          <cell r="E1033">
            <v>4.393824126808149E-2</v>
          </cell>
          <cell r="F1033">
            <v>4.9009233420031599E-2</v>
          </cell>
          <cell r="G1033">
            <v>3.8444402616598081E-2</v>
          </cell>
          <cell r="H1033">
            <v>4.6386113557106395E-2</v>
          </cell>
          <cell r="I1033">
            <v>4.1778230819488303E-2</v>
          </cell>
          <cell r="J1033">
            <v>4.1758996656876199E-2</v>
          </cell>
          <cell r="K1033">
            <v>4.6224151632080081E-2</v>
          </cell>
          <cell r="L1033">
            <v>3.8013470043456309E-2</v>
          </cell>
          <cell r="M1033">
            <v>4.2115948116614954E-2</v>
          </cell>
          <cell r="N1033">
            <v>5.092583821068225E-2</v>
          </cell>
        </row>
        <row r="1034">
          <cell r="D1034" t="str">
            <v>7.1.24</v>
          </cell>
          <cell r="E1034">
            <v>3.7246902815478926E-2</v>
          </cell>
          <cell r="F1034">
            <v>4.5797283605726699E-2</v>
          </cell>
          <cell r="G1034">
            <v>3.5324641706187446E-2</v>
          </cell>
          <cell r="H1034">
            <v>4.4034035073100927E-2</v>
          </cell>
          <cell r="I1034">
            <v>3.9304976539282832E-2</v>
          </cell>
          <cell r="J1034">
            <v>3.2235066858449783E-2</v>
          </cell>
          <cell r="K1034">
            <v>4.1350445344387442E-2</v>
          </cell>
          <cell r="L1034">
            <v>3.4864187239831354E-2</v>
          </cell>
          <cell r="M1034">
            <v>4.0192174944649876E-2</v>
          </cell>
          <cell r="N1034">
            <v>4.3504167541912248E-2</v>
          </cell>
        </row>
        <row r="1035">
          <cell r="D1035" t="str">
            <v>7.2.1</v>
          </cell>
          <cell r="E1035">
            <v>3.074623403486304E-2</v>
          </cell>
          <cell r="F1035">
            <v>3.3233258494085323E-2</v>
          </cell>
          <cell r="G1035">
            <v>2.8401931885959231E-2</v>
          </cell>
          <cell r="H1035">
            <v>3.03003247151282E-2</v>
          </cell>
          <cell r="I1035">
            <v>3.828482519904941E-2</v>
          </cell>
          <cell r="J1035">
            <v>2.5705529657441398E-2</v>
          </cell>
          <cell r="K1035">
            <v>3.0263888987730608E-2</v>
          </cell>
          <cell r="L1035">
            <v>2.3235403401232421E-2</v>
          </cell>
          <cell r="M1035">
            <v>3.0175738787538063E-2</v>
          </cell>
          <cell r="N1035">
            <v>3.8419149598405755E-2</v>
          </cell>
        </row>
        <row r="1036">
          <cell r="D1036" t="str">
            <v>7.2.2</v>
          </cell>
          <cell r="E1036">
            <v>2.6674218215808714E-2</v>
          </cell>
          <cell r="F1036">
            <v>3.3297214997893163E-2</v>
          </cell>
          <cell r="G1036">
            <v>2.85282222088541E-2</v>
          </cell>
          <cell r="H1036">
            <v>2.9711604316982512E-2</v>
          </cell>
          <cell r="I1036">
            <v>3.7239244495513614E-2</v>
          </cell>
          <cell r="J1036">
            <v>2.2642893974623927E-2</v>
          </cell>
          <cell r="K1036">
            <v>2.8739309886958515E-2</v>
          </cell>
          <cell r="L1036">
            <v>2.2568574083229254E-2</v>
          </cell>
          <cell r="M1036">
            <v>3.1021617371704106E-2</v>
          </cell>
          <cell r="N1036">
            <v>3.7135695200675861E-2</v>
          </cell>
        </row>
        <row r="1037">
          <cell r="D1037" t="str">
            <v>7.2.3</v>
          </cell>
          <cell r="E1037">
            <v>2.4082540021480903E-2</v>
          </cell>
          <cell r="F1037">
            <v>3.3045747515442953E-2</v>
          </cell>
          <cell r="G1037">
            <v>2.8635244049875015E-2</v>
          </cell>
          <cell r="H1037">
            <v>2.8824547670249251E-2</v>
          </cell>
          <cell r="I1037">
            <v>3.8330022243762758E-2</v>
          </cell>
          <cell r="J1037">
            <v>2.1370681805482676E-2</v>
          </cell>
          <cell r="K1037">
            <v>2.8391954626989395E-2</v>
          </cell>
          <cell r="L1037">
            <v>2.1782717809230918E-2</v>
          </cell>
          <cell r="M1037">
            <v>3.0522062714902348E-2</v>
          </cell>
          <cell r="N1037">
            <v>3.5706316772370635E-2</v>
          </cell>
        </row>
        <row r="1038">
          <cell r="D1038" t="str">
            <v>7.2.4</v>
          </cell>
          <cell r="E1038">
            <v>2.3387961317125526E-2</v>
          </cell>
          <cell r="F1038">
            <v>3.1723314318633081E-2</v>
          </cell>
          <cell r="G1038">
            <v>2.8925209816584755E-2</v>
          </cell>
          <cell r="H1038">
            <v>2.8704691866544521E-2</v>
          </cell>
          <cell r="I1038">
            <v>3.870782441252963E-2</v>
          </cell>
          <cell r="J1038">
            <v>2.0738178455227577E-2</v>
          </cell>
          <cell r="K1038">
            <v>2.7993099650115677E-2</v>
          </cell>
          <cell r="L1038">
            <v>2.2283104034645451E-2</v>
          </cell>
          <cell r="M1038">
            <v>3.140353278879103E-2</v>
          </cell>
          <cell r="N1038">
            <v>3.6951723803402746E-2</v>
          </cell>
        </row>
        <row r="1039">
          <cell r="D1039" t="str">
            <v>7.2.5</v>
          </cell>
          <cell r="E1039">
            <v>2.3288993389803118E-2</v>
          </cell>
          <cell r="F1039">
            <v>3.0981485768010786E-2</v>
          </cell>
          <cell r="G1039">
            <v>2.9982397708547579E-2</v>
          </cell>
          <cell r="H1039">
            <v>3.0683041570083645E-2</v>
          </cell>
          <cell r="I1039">
            <v>3.9966236871494649E-2</v>
          </cell>
          <cell r="J1039">
            <v>2.1654193971120742E-2</v>
          </cell>
          <cell r="K1039">
            <v>2.8100594787295079E-2</v>
          </cell>
          <cell r="L1039">
            <v>2.6957847441767057E-2</v>
          </cell>
          <cell r="M1039">
            <v>3.3917565763894153E-2</v>
          </cell>
          <cell r="N1039">
            <v>4.1950127127721934E-2</v>
          </cell>
        </row>
        <row r="1040">
          <cell r="D1040" t="str">
            <v>7.2.6</v>
          </cell>
          <cell r="E1040">
            <v>2.3921763914658604E-2</v>
          </cell>
          <cell r="F1040">
            <v>2.8831966102363136E-2</v>
          </cell>
          <cell r="G1040">
            <v>3.1526573371916493E-2</v>
          </cell>
          <cell r="H1040">
            <v>3.3825401858219993E-2</v>
          </cell>
          <cell r="I1040">
            <v>4.1890579658939213E-2</v>
          </cell>
          <cell r="J1040">
            <v>2.5425721806973611E-2</v>
          </cell>
          <cell r="K1040">
            <v>2.5357813987766951E-2</v>
          </cell>
          <cell r="L1040">
            <v>3.374335716251458E-2</v>
          </cell>
          <cell r="M1040">
            <v>4.2249196325429707E-2</v>
          </cell>
          <cell r="N1040">
            <v>5.092051384661405E-2</v>
          </cell>
        </row>
        <row r="1041">
          <cell r="D1041" t="str">
            <v>7.2.7</v>
          </cell>
          <cell r="E1041">
            <v>2.7792923487328119E-2</v>
          </cell>
          <cell r="F1041">
            <v>2.9309774178040815E-2</v>
          </cell>
          <cell r="G1041">
            <v>3.6560169190637912E-2</v>
          </cell>
          <cell r="H1041">
            <v>4.0069080767835247E-2</v>
          </cell>
          <cell r="I1041">
            <v>4.3661473319005974E-2</v>
          </cell>
          <cell r="J1041">
            <v>2.869520319831249E-2</v>
          </cell>
          <cell r="K1041">
            <v>2.6251846777552528E-2</v>
          </cell>
          <cell r="L1041">
            <v>4.0783486618299773E-2</v>
          </cell>
          <cell r="M1041">
            <v>4.6392345446953059E-2</v>
          </cell>
          <cell r="N1041">
            <v>6.324786065669856E-2</v>
          </cell>
        </row>
        <row r="1042">
          <cell r="D1042" t="str">
            <v>7.2.8</v>
          </cell>
          <cell r="E1042">
            <v>3.1427656062595906E-2</v>
          </cell>
          <cell r="F1042">
            <v>3.7652204511388711E-2</v>
          </cell>
          <cell r="G1042">
            <v>4.204344350134849E-2</v>
          </cell>
          <cell r="H1042">
            <v>4.5565659973635264E-2</v>
          </cell>
          <cell r="I1042">
            <v>4.5405003924918079E-2</v>
          </cell>
          <cell r="J1042">
            <v>2.9341697618296685E-2</v>
          </cell>
          <cell r="K1042">
            <v>3.4410496208572484E-2</v>
          </cell>
          <cell r="L1042">
            <v>4.6404846990293444E-2</v>
          </cell>
          <cell r="M1042">
            <v>5.1321429591004331E-2</v>
          </cell>
          <cell r="N1042">
            <v>6.5996163936149155E-2</v>
          </cell>
        </row>
        <row r="1043">
          <cell r="D1043" t="str">
            <v>7.2.9</v>
          </cell>
          <cell r="E1043">
            <v>3.3685951338393701E-2</v>
          </cell>
          <cell r="F1043">
            <v>4.4883752495625838E-2</v>
          </cell>
          <cell r="G1043">
            <v>4.4829898244924747E-2</v>
          </cell>
          <cell r="H1043">
            <v>4.9300407461136439E-2</v>
          </cell>
          <cell r="I1043">
            <v>4.617608999046037E-2</v>
          </cell>
          <cell r="J1043">
            <v>3.1494236563025059E-2</v>
          </cell>
          <cell r="K1043">
            <v>4.2894213689236953E-2</v>
          </cell>
          <cell r="L1043">
            <v>5.2626626880506094E-2</v>
          </cell>
          <cell r="M1043">
            <v>5.1716083014939358E-2</v>
          </cell>
          <cell r="N1043">
            <v>5.6434956687645775E-2</v>
          </cell>
        </row>
        <row r="1044">
          <cell r="D1044" t="str">
            <v>7.2.10</v>
          </cell>
          <cell r="E1044">
            <v>3.6191831840014829E-2</v>
          </cell>
          <cell r="F1044">
            <v>4.903698479503367E-2</v>
          </cell>
          <cell r="G1044">
            <v>4.7731826417020388E-2</v>
          </cell>
          <cell r="H1044">
            <v>5.2401284299335923E-2</v>
          </cell>
          <cell r="I1044">
            <v>4.6184970981721092E-2</v>
          </cell>
          <cell r="J1044">
            <v>3.5271005970983593E-2</v>
          </cell>
          <cell r="K1044">
            <v>4.8394410237562163E-2</v>
          </cell>
          <cell r="L1044">
            <v>5.5113781670154356E-2</v>
          </cell>
          <cell r="M1044">
            <v>5.3035590665498664E-2</v>
          </cell>
          <cell r="N1044">
            <v>4.159148143207661E-2</v>
          </cell>
        </row>
        <row r="1045">
          <cell r="D1045" t="str">
            <v>7.2.11</v>
          </cell>
          <cell r="E1045">
            <v>4.0370947670726048E-2</v>
          </cell>
          <cell r="F1045">
            <v>5.2797646032745352E-2</v>
          </cell>
          <cell r="G1045">
            <v>4.9095978052568705E-2</v>
          </cell>
          <cell r="H1045">
            <v>5.1213196526010675E-2</v>
          </cell>
          <cell r="I1045">
            <v>4.3967531479993674E-2</v>
          </cell>
          <cell r="J1045">
            <v>4.1280854397382043E-2</v>
          </cell>
          <cell r="K1045">
            <v>5.4151340144304824E-2</v>
          </cell>
          <cell r="L1045">
            <v>5.6424333965485705E-2</v>
          </cell>
          <cell r="M1045">
            <v>5.3314852733280307E-2</v>
          </cell>
          <cell r="N1045">
            <v>3.4303111698579969E-2</v>
          </cell>
        </row>
        <row r="1046">
          <cell r="D1046" t="str">
            <v>7.2.12</v>
          </cell>
          <cell r="E1046">
            <v>4.4439617377053223E-2</v>
          </cell>
          <cell r="F1046">
            <v>5.4392910839114975E-2</v>
          </cell>
          <cell r="G1046">
            <v>4.9396940837223721E-2</v>
          </cell>
          <cell r="H1046">
            <v>5.3703838120357054E-2</v>
          </cell>
          <cell r="I1046">
            <v>4.2793104395140169E-2</v>
          </cell>
          <cell r="J1046">
            <v>4.2967482593663432E-2</v>
          </cell>
          <cell r="K1046">
            <v>5.5862347455045473E-2</v>
          </cell>
          <cell r="L1046">
            <v>5.7793635806355735E-2</v>
          </cell>
          <cell r="M1046">
            <v>5.1285913030733744E-2</v>
          </cell>
          <cell r="N1046">
            <v>3.4752404108509272E-2</v>
          </cell>
        </row>
        <row r="1047">
          <cell r="D1047" t="str">
            <v>7.2.13</v>
          </cell>
          <cell r="E1047">
            <v>4.7326282253106679E-2</v>
          </cell>
          <cell r="F1047">
            <v>5.4391343021567798E-2</v>
          </cell>
          <cell r="G1047">
            <v>5.1027670615972305E-2</v>
          </cell>
          <cell r="H1047">
            <v>5.2678503307167557E-2</v>
          </cell>
          <cell r="I1047">
            <v>4.3256596128233453E-2</v>
          </cell>
          <cell r="J1047">
            <v>4.5089852024527775E-2</v>
          </cell>
          <cell r="K1047">
            <v>5.7071997752071814E-2</v>
          </cell>
          <cell r="L1047">
            <v>5.931328583403625E-2</v>
          </cell>
          <cell r="M1047">
            <v>5.5643660102921592E-2</v>
          </cell>
          <cell r="N1047">
            <v>3.1244719854156819E-2</v>
          </cell>
        </row>
        <row r="1048">
          <cell r="D1048" t="str">
            <v>7.2.14</v>
          </cell>
          <cell r="E1048">
            <v>5.0002540632349844E-2</v>
          </cell>
          <cell r="F1048">
            <v>5.5230595754571662E-2</v>
          </cell>
          <cell r="G1048">
            <v>5.1709599490834264E-2</v>
          </cell>
          <cell r="H1048">
            <v>5.4596593771394746E-2</v>
          </cell>
          <cell r="I1048">
            <v>4.1342382471361926E-2</v>
          </cell>
          <cell r="J1048">
            <v>4.8203623509631949E-2</v>
          </cell>
          <cell r="K1048">
            <v>5.8346940966555585E-2</v>
          </cell>
          <cell r="L1048">
            <v>5.9644822056375169E-2</v>
          </cell>
          <cell r="M1048">
            <v>5.4023535490747072E-2</v>
          </cell>
          <cell r="N1048">
            <v>3.3035270363678267E-2</v>
          </cell>
        </row>
        <row r="1049">
          <cell r="D1049" t="str">
            <v>7.2.15</v>
          </cell>
          <cell r="E1049">
            <v>5.1258542278029909E-2</v>
          </cell>
          <cell r="F1049">
            <v>5.5877174163144458E-2</v>
          </cell>
          <cell r="G1049">
            <v>5.2183025853472502E-2</v>
          </cell>
          <cell r="H1049">
            <v>5.1638457110773583E-2</v>
          </cell>
          <cell r="I1049">
            <v>3.9602788304819433E-2</v>
          </cell>
          <cell r="J1049">
            <v>5.396408416553506E-2</v>
          </cell>
          <cell r="K1049">
            <v>6.1016776587570626E-2</v>
          </cell>
          <cell r="L1049">
            <v>5.8726847326298161E-2</v>
          </cell>
          <cell r="M1049">
            <v>5.3480072175045384E-2</v>
          </cell>
          <cell r="N1049">
            <v>3.0996881429651284E-2</v>
          </cell>
        </row>
        <row r="1050">
          <cell r="D1050" t="str">
            <v>7.2.16</v>
          </cell>
          <cell r="E1050">
            <v>5.3345865836102555E-2</v>
          </cell>
          <cell r="F1050">
            <v>5.5326577544809838E-2</v>
          </cell>
          <cell r="G1050">
            <v>5.189411712771181E-2</v>
          </cell>
          <cell r="H1050">
            <v>4.771016436856159E-2</v>
          </cell>
          <cell r="I1050">
            <v>3.8992520189133427E-2</v>
          </cell>
          <cell r="J1050">
            <v>5.9393377690803204E-2</v>
          </cell>
          <cell r="K1050">
            <v>6.0059497860159995E-2</v>
          </cell>
          <cell r="L1050">
            <v>5.6827784487244258E-2</v>
          </cell>
          <cell r="M1050">
            <v>4.9548598755556679E-2</v>
          </cell>
          <cell r="N1050">
            <v>3.5415226626891255E-2</v>
          </cell>
        </row>
        <row r="1051">
          <cell r="D1051" t="str">
            <v>7.2.17</v>
          </cell>
          <cell r="E1051">
            <v>5.6477328414572925E-2</v>
          </cell>
          <cell r="F1051">
            <v>5.1923086048579051E-2</v>
          </cell>
          <cell r="G1051">
            <v>5.185676044735546E-2</v>
          </cell>
          <cell r="H1051">
            <v>4.6398156385361024E-2</v>
          </cell>
          <cell r="I1051">
            <v>3.989823728165242E-2</v>
          </cell>
          <cell r="J1051">
            <v>6.2022811660406733E-2</v>
          </cell>
          <cell r="K1051">
            <v>5.7123516599629047E-2</v>
          </cell>
          <cell r="L1051">
            <v>5.1600466756453502E-2</v>
          </cell>
          <cell r="M1051">
            <v>3.9881725358531808E-2</v>
          </cell>
          <cell r="N1051">
            <v>3.2605380594933495E-2</v>
          </cell>
        </row>
        <row r="1052">
          <cell r="D1052" t="str">
            <v>7.2.18</v>
          </cell>
          <cell r="E1052">
            <v>6.0567324844238109E-2</v>
          </cell>
          <cell r="F1052">
            <v>4.3015886026270059E-2</v>
          </cell>
          <cell r="G1052">
            <v>4.9733762432549455E-2</v>
          </cell>
          <cell r="H1052">
            <v>4.2039610907328759E-2</v>
          </cell>
          <cell r="I1052">
            <v>4.0288256814072561E-2</v>
          </cell>
          <cell r="J1052">
            <v>6.826644503800923E-2</v>
          </cell>
          <cell r="K1052">
            <v>4.8167520697261795E-2</v>
          </cell>
          <cell r="L1052">
            <v>4.5859849202244174E-2</v>
          </cell>
          <cell r="M1052">
            <v>3.8036138025145882E-2</v>
          </cell>
          <cell r="N1052">
            <v>3.7361402487580291E-2</v>
          </cell>
        </row>
        <row r="1053">
          <cell r="D1053" t="str">
            <v>7.2.19</v>
          </cell>
          <cell r="E1053">
            <v>6.1222029490527956E-2</v>
          </cell>
          <cell r="F1053">
            <v>3.7264326450217121E-2</v>
          </cell>
          <cell r="G1053">
            <v>4.8073587190233608E-2</v>
          </cell>
          <cell r="H1053">
            <v>4.03570351093566E-2</v>
          </cell>
          <cell r="I1053">
            <v>4.0874834285503613E-2</v>
          </cell>
          <cell r="J1053">
            <v>6.8135121308974159E-2</v>
          </cell>
          <cell r="K1053">
            <v>4.1614813032688262E-2</v>
          </cell>
          <cell r="L1053">
            <v>4.1106085877352268E-2</v>
          </cell>
          <cell r="M1053">
            <v>3.612513728012233E-2</v>
          </cell>
          <cell r="N1053">
            <v>4.1715223797339412E-2</v>
          </cell>
        </row>
        <row r="1054">
          <cell r="D1054" t="str">
            <v>7.2.20</v>
          </cell>
          <cell r="E1054">
            <v>6.0136587399579097E-2</v>
          </cell>
          <cell r="F1054">
            <v>3.502839913348605E-2</v>
          </cell>
          <cell r="G1054">
            <v>4.6261046368248328E-2</v>
          </cell>
          <cell r="H1054">
            <v>3.9418952493851148E-2</v>
          </cell>
          <cell r="I1054">
            <v>4.1762045312449585E-2</v>
          </cell>
          <cell r="J1054">
            <v>6.326050665510019E-2</v>
          </cell>
          <cell r="K1054">
            <v>3.7761536108762511E-2</v>
          </cell>
          <cell r="L1054">
            <v>3.9173682095639623E-2</v>
          </cell>
          <cell r="M1054">
            <v>3.5211447541853159E-2</v>
          </cell>
          <cell r="N1054">
            <v>4.517743311141563E-2</v>
          </cell>
        </row>
        <row r="1055">
          <cell r="D1055" t="str">
            <v>7.2.21</v>
          </cell>
          <cell r="E1055">
            <v>5.6577733489176857E-2</v>
          </cell>
          <cell r="F1055">
            <v>3.5823606645531234E-2</v>
          </cell>
          <cell r="G1055">
            <v>4.2892830414990993E-2</v>
          </cell>
          <cell r="H1055">
            <v>3.81083582171447E-2</v>
          </cell>
          <cell r="I1055">
            <v>4.2010521046317105E-2</v>
          </cell>
          <cell r="J1055">
            <v>5.8069162896081293E-2</v>
          </cell>
          <cell r="K1055">
            <v>3.8508473310405647E-2</v>
          </cell>
          <cell r="L1055">
            <v>3.5890928276934859E-2</v>
          </cell>
          <cell r="M1055">
            <v>3.3585478432418922E-2</v>
          </cell>
          <cell r="N1055">
            <v>4.8060948546620914E-2</v>
          </cell>
        </row>
        <row r="1056">
          <cell r="D1056" t="str">
            <v>7.2.22</v>
          </cell>
          <cell r="E1056">
            <v>5.3791397762965286E-2</v>
          </cell>
          <cell r="F1056">
            <v>4.1647139499116574E-2</v>
          </cell>
          <cell r="G1056">
            <v>3.9542565197491761E-2</v>
          </cell>
          <cell r="H1056">
            <v>3.9644659571303233E-2</v>
          </cell>
          <cell r="I1056">
            <v>4.2937072464280177E-2</v>
          </cell>
          <cell r="J1056">
            <v>5.1112601219480878E-2</v>
          </cell>
          <cell r="K1056">
            <v>3.9920908525407008E-2</v>
          </cell>
          <cell r="L1056">
            <v>3.4369970145728811E-2</v>
          </cell>
          <cell r="M1056">
            <v>3.3987474942654618E-2</v>
          </cell>
          <cell r="N1056">
            <v>4.2597235527852897E-2</v>
          </cell>
        </row>
        <row r="1057">
          <cell r="D1057" t="str">
            <v>7.2.23</v>
          </cell>
          <cell r="E1057">
            <v>4.578568748330486E-2</v>
          </cell>
          <cell r="F1057">
            <v>3.8691479407061434E-2</v>
          </cell>
          <cell r="G1057">
            <v>3.6148572613378213E-2</v>
          </cell>
          <cell r="H1057">
            <v>3.7752325072265808E-2</v>
          </cell>
          <cell r="I1057">
            <v>4.2478693301831572E-2</v>
          </cell>
          <cell r="J1057">
            <v>4.1746257241555243E-2</v>
          </cell>
          <cell r="K1057">
            <v>3.6373167254781201E-2</v>
          </cell>
          <cell r="L1057">
            <v>3.0768426265437906E-2</v>
          </cell>
          <cell r="M1057">
            <v>3.2917782085222218E-2</v>
          </cell>
          <cell r="N1057">
            <v>4.2614819171426385E-2</v>
          </cell>
        </row>
        <row r="1058">
          <cell r="D1058" t="str">
            <v>7.2.24</v>
          </cell>
          <cell r="E1058">
            <v>3.7498041446194154E-2</v>
          </cell>
          <cell r="F1058">
            <v>3.6594126257266858E-2</v>
          </cell>
          <cell r="G1058">
            <v>3.3018626962299936E-2</v>
          </cell>
          <cell r="H1058">
            <v>3.5354104539972619E-2</v>
          </cell>
          <cell r="I1058">
            <v>4.3949145427816069E-2</v>
          </cell>
          <cell r="J1058">
            <v>3.4148476577361232E-2</v>
          </cell>
          <cell r="K1058">
            <v>3.3223534865576179E-2</v>
          </cell>
          <cell r="L1058">
            <v>2.7000135812540443E-2</v>
          </cell>
          <cell r="M1058">
            <v>3.1203021575111491E-2</v>
          </cell>
          <cell r="N1058">
            <v>4.1765953619603141E-2</v>
          </cell>
        </row>
        <row r="1059">
          <cell r="D1059" t="str">
            <v>7.3.1</v>
          </cell>
          <cell r="E1059">
            <v>3.0167345165709781E-2</v>
          </cell>
          <cell r="F1059">
            <v>3.3064270420114478E-2</v>
          </cell>
          <cell r="G1059">
            <v>3.0488935937644488E-2</v>
          </cell>
          <cell r="H1059">
            <v>3.1369392054548834E-2</v>
          </cell>
          <cell r="I1059">
            <v>4.1940896428256033E-2</v>
          </cell>
          <cell r="J1059">
            <v>2.6183377673209399E-2</v>
          </cell>
          <cell r="K1059">
            <v>2.998782250403537E-2</v>
          </cell>
          <cell r="L1059">
            <v>2.4832328499101643E-2</v>
          </cell>
          <cell r="M1059">
            <v>3.0102930018227066E-2</v>
          </cell>
          <cell r="N1059">
            <v>3.8568656742400502E-2</v>
          </cell>
        </row>
        <row r="1060">
          <cell r="D1060" t="str">
            <v>7.3.2</v>
          </cell>
          <cell r="E1060">
            <v>2.6453745267192012E-2</v>
          </cell>
          <cell r="F1060">
            <v>3.1732590596470732E-2</v>
          </cell>
          <cell r="G1060">
            <v>2.9954370064677546E-2</v>
          </cell>
          <cell r="H1060">
            <v>3.052774559267811E-2</v>
          </cell>
          <cell r="I1060">
            <v>4.0701154218320615E-2</v>
          </cell>
          <cell r="J1060">
            <v>2.2891214242927466E-2</v>
          </cell>
          <cell r="K1060">
            <v>2.827965563240991E-2</v>
          </cell>
          <cell r="L1060">
            <v>2.3631927967051606E-2</v>
          </cell>
          <cell r="M1060">
            <v>2.9943927756681452E-2</v>
          </cell>
          <cell r="N1060">
            <v>3.6913935103483772E-2</v>
          </cell>
        </row>
        <row r="1061">
          <cell r="D1061" t="str">
            <v>7.3.3</v>
          </cell>
          <cell r="E1061">
            <v>2.3988253062210762E-2</v>
          </cell>
          <cell r="F1061">
            <v>3.1889774704310377E-2</v>
          </cell>
          <cell r="G1061">
            <v>2.9864843426018039E-2</v>
          </cell>
          <cell r="H1061">
            <v>2.9694642501810895E-2</v>
          </cell>
          <cell r="I1061">
            <v>4.0632560375568408E-2</v>
          </cell>
          <cell r="J1061">
            <v>2.1115318784660157E-2</v>
          </cell>
          <cell r="K1061">
            <v>2.7534815640826112E-2</v>
          </cell>
          <cell r="L1061">
            <v>2.2391909921324785E-2</v>
          </cell>
          <cell r="M1061">
            <v>2.9026459656233874E-2</v>
          </cell>
          <cell r="N1061">
            <v>3.9127324819848271E-2</v>
          </cell>
        </row>
        <row r="1062">
          <cell r="D1062" t="str">
            <v>7.3.4</v>
          </cell>
          <cell r="E1062">
            <v>2.2493556913736199E-2</v>
          </cell>
          <cell r="F1062">
            <v>3.0871334359425111E-2</v>
          </cell>
          <cell r="G1062">
            <v>2.9944503672915068E-2</v>
          </cell>
          <cell r="H1062">
            <v>2.9415199619181303E-2</v>
          </cell>
          <cell r="I1062">
            <v>4.2131896632738884E-2</v>
          </cell>
          <cell r="J1062">
            <v>2.0232150808411495E-2</v>
          </cell>
          <cell r="K1062">
            <v>2.733468327105653E-2</v>
          </cell>
          <cell r="L1062">
            <v>2.3329193421364934E-2</v>
          </cell>
          <cell r="M1062">
            <v>3.0023355207073558E-2</v>
          </cell>
          <cell r="N1062">
            <v>4.1741157896025539E-2</v>
          </cell>
        </row>
        <row r="1063">
          <cell r="D1063" t="str">
            <v>7.3.5</v>
          </cell>
          <cell r="E1063">
            <v>2.3019643671822649E-2</v>
          </cell>
          <cell r="F1063">
            <v>2.9690395853232313E-2</v>
          </cell>
          <cell r="G1063">
            <v>3.1203564628726609E-2</v>
          </cell>
          <cell r="H1063">
            <v>3.0593355364171133E-2</v>
          </cell>
          <cell r="I1063">
            <v>4.2590495467139423E-2</v>
          </cell>
          <cell r="J1063">
            <v>2.1577101701754337E-2</v>
          </cell>
          <cell r="K1063">
            <v>2.7432788817786557E-2</v>
          </cell>
          <cell r="L1063">
            <v>2.7095967854085957E-2</v>
          </cell>
          <cell r="M1063">
            <v>3.3101353110719364E-2</v>
          </cell>
          <cell r="N1063">
            <v>4.3859499136892695E-2</v>
          </cell>
        </row>
        <row r="1064">
          <cell r="D1064" t="str">
            <v>7.3.6</v>
          </cell>
          <cell r="E1064">
            <v>2.3248647250785646E-2</v>
          </cell>
          <cell r="F1064">
            <v>2.7748848483569913E-2</v>
          </cell>
          <cell r="G1064">
            <v>3.2089151575558542E-2</v>
          </cell>
          <cell r="H1064">
            <v>3.3579470893274128E-2</v>
          </cell>
          <cell r="I1064">
            <v>4.4996828862966742E-2</v>
          </cell>
          <cell r="J1064">
            <v>2.5468651255848764E-2</v>
          </cell>
          <cell r="K1064">
            <v>2.3594890256639068E-2</v>
          </cell>
          <cell r="L1064">
            <v>3.3329930550295879E-2</v>
          </cell>
          <cell r="M1064">
            <v>4.1553155900170169E-2</v>
          </cell>
          <cell r="N1064">
            <v>5.1430626778058659E-2</v>
          </cell>
        </row>
        <row r="1065">
          <cell r="D1065" t="str">
            <v>7.3.7</v>
          </cell>
          <cell r="E1065">
            <v>2.7068849738213038E-2</v>
          </cell>
          <cell r="F1065">
            <v>2.8970591328891137E-2</v>
          </cell>
          <cell r="G1065">
            <v>3.7127779036795636E-2</v>
          </cell>
          <cell r="H1065">
            <v>3.9908615790588194E-2</v>
          </cell>
          <cell r="I1065">
            <v>4.8076656984033815E-2</v>
          </cell>
          <cell r="J1065">
            <v>2.7019962228961338E-2</v>
          </cell>
          <cell r="K1065">
            <v>2.7318151317413528E-2</v>
          </cell>
          <cell r="L1065">
            <v>3.916037215131965E-2</v>
          </cell>
          <cell r="M1065">
            <v>4.5788377863053821E-2</v>
          </cell>
          <cell r="N1065">
            <v>5.206207925875414E-2</v>
          </cell>
        </row>
        <row r="1066">
          <cell r="D1066" t="str">
            <v>7.3.8</v>
          </cell>
          <cell r="E1066">
            <v>3.0753489388806392E-2</v>
          </cell>
          <cell r="F1066">
            <v>3.6304714298605573E-2</v>
          </cell>
          <cell r="G1066">
            <v>4.1457853746927502E-2</v>
          </cell>
          <cell r="H1066">
            <v>4.4722224733623077E-2</v>
          </cell>
          <cell r="I1066">
            <v>4.8186477969452246E-2</v>
          </cell>
          <cell r="J1066">
            <v>2.9775214995265684E-2</v>
          </cell>
          <cell r="K1066">
            <v>3.6458830492411602E-2</v>
          </cell>
          <cell r="L1066">
            <v>4.445239046352744E-2</v>
          </cell>
          <cell r="M1066">
            <v>5.0217821309456581E-2</v>
          </cell>
          <cell r="N1066">
            <v>5.7151150269935086E-2</v>
          </cell>
        </row>
        <row r="1067">
          <cell r="D1067" t="str">
            <v>7.3.9</v>
          </cell>
          <cell r="E1067">
            <v>3.3540486903950679E-2</v>
          </cell>
          <cell r="F1067">
            <v>4.3542305289534906E-2</v>
          </cell>
          <cell r="G1067">
            <v>4.3746281758424148E-2</v>
          </cell>
          <cell r="H1067">
            <v>4.7051910766397601E-2</v>
          </cell>
          <cell r="I1067">
            <v>4.5954757815329796E-2</v>
          </cell>
          <cell r="J1067">
            <v>3.2809859653803015E-2</v>
          </cell>
          <cell r="K1067">
            <v>4.3667038426979825E-2</v>
          </cell>
          <cell r="L1067">
            <v>4.9319153775987279E-2</v>
          </cell>
          <cell r="M1067">
            <v>4.9741477648246032E-2</v>
          </cell>
          <cell r="N1067">
            <v>5.5713955332278881E-2</v>
          </cell>
        </row>
        <row r="1068">
          <cell r="D1068" t="str">
            <v>7.3.10</v>
          </cell>
          <cell r="E1068">
            <v>3.5670210772040946E-2</v>
          </cell>
          <cell r="F1068">
            <v>4.8920726728376406E-2</v>
          </cell>
          <cell r="G1068">
            <v>4.7318350239838866E-2</v>
          </cell>
          <cell r="H1068">
            <v>5.0989450927499035E-2</v>
          </cell>
          <cell r="I1068">
            <v>4.4650648371197289E-2</v>
          </cell>
          <cell r="J1068">
            <v>3.4328159659798151E-2</v>
          </cell>
          <cell r="K1068">
            <v>5.005503686193033E-2</v>
          </cell>
          <cell r="L1068">
            <v>5.3558774886650597E-2</v>
          </cell>
          <cell r="M1068">
            <v>5.1990497588662192E-2</v>
          </cell>
          <cell r="N1068">
            <v>5.0186628198206865E-2</v>
          </cell>
        </row>
        <row r="1069">
          <cell r="D1069" t="str">
            <v>7.3.11</v>
          </cell>
          <cell r="E1069">
            <v>3.9323099298216452E-2</v>
          </cell>
          <cell r="F1069">
            <v>5.3579153855252887E-2</v>
          </cell>
          <cell r="G1069">
            <v>4.9537732204198104E-2</v>
          </cell>
          <cell r="H1069">
            <v>5.0515957399600235E-2</v>
          </cell>
          <cell r="I1069">
            <v>4.1855136415562037E-2</v>
          </cell>
          <cell r="J1069">
            <v>3.6968723917038676E-2</v>
          </cell>
          <cell r="K1069">
            <v>5.6116041354111329E-2</v>
          </cell>
          <cell r="L1069">
            <v>5.5016658860530386E-2</v>
          </cell>
          <cell r="M1069">
            <v>5.2585540343176695E-2</v>
          </cell>
          <cell r="N1069">
            <v>3.715765179228623E-2</v>
          </cell>
        </row>
        <row r="1070">
          <cell r="D1070" t="str">
            <v>7.3.12</v>
          </cell>
          <cell r="E1070">
            <v>4.1605646541079101E-2</v>
          </cell>
          <cell r="F1070">
            <v>5.5992633123681933E-2</v>
          </cell>
          <cell r="G1070">
            <v>5.0847910510415241E-2</v>
          </cell>
          <cell r="H1070">
            <v>5.3639845154303631E-2</v>
          </cell>
          <cell r="I1070">
            <v>4.0037009979046405E-2</v>
          </cell>
          <cell r="J1070">
            <v>4.3923781958255297E-2</v>
          </cell>
          <cell r="K1070">
            <v>5.7540293093128331E-2</v>
          </cell>
          <cell r="L1070">
            <v>5.711697476207328E-2</v>
          </cell>
          <cell r="M1070">
            <v>5.1168813983121605E-2</v>
          </cell>
          <cell r="N1070">
            <v>3.2946487759951779E-2</v>
          </cell>
        </row>
        <row r="1071">
          <cell r="D1071" t="str">
            <v>7.3.13</v>
          </cell>
          <cell r="E1071">
            <v>4.6197948803078738E-2</v>
          </cell>
          <cell r="F1071">
            <v>5.6030251028494085E-2</v>
          </cell>
          <cell r="G1071">
            <v>5.1388926227357655E-2</v>
          </cell>
          <cell r="H1071">
            <v>5.2737275333189379E-2</v>
          </cell>
          <cell r="I1071">
            <v>4.0085580558922945E-2</v>
          </cell>
          <cell r="J1071">
            <v>4.66544841756504E-2</v>
          </cell>
          <cell r="K1071">
            <v>5.6796391998689084E-2</v>
          </cell>
          <cell r="L1071">
            <v>5.8692079967596726E-2</v>
          </cell>
          <cell r="M1071">
            <v>5.4004845516556217E-2</v>
          </cell>
          <cell r="N1071">
            <v>3.0851856981178802E-2</v>
          </cell>
        </row>
        <row r="1072">
          <cell r="D1072" t="str">
            <v>7.3.14</v>
          </cell>
          <cell r="E1072">
            <v>4.9372736906827225E-2</v>
          </cell>
          <cell r="F1072">
            <v>5.7820188053164745E-2</v>
          </cell>
          <cell r="G1072">
            <v>5.1813695191142164E-2</v>
          </cell>
          <cell r="H1072">
            <v>5.4589901188034522E-2</v>
          </cell>
          <cell r="I1072">
            <v>3.8276072625885643E-2</v>
          </cell>
          <cell r="J1072">
            <v>4.9144901569871502E-2</v>
          </cell>
          <cell r="K1072">
            <v>5.9303173735607922E-2</v>
          </cell>
          <cell r="L1072">
            <v>5.9549692748956426E-2</v>
          </cell>
          <cell r="M1072">
            <v>5.369546159800663E-2</v>
          </cell>
          <cell r="N1072">
            <v>3.4445980774482875E-2</v>
          </cell>
        </row>
        <row r="1073">
          <cell r="D1073" t="str">
            <v>7.3.15</v>
          </cell>
          <cell r="E1073">
            <v>5.1046349948254618E-2</v>
          </cell>
          <cell r="F1073">
            <v>5.8550021355103211E-2</v>
          </cell>
          <cell r="G1073">
            <v>5.2514054770878567E-2</v>
          </cell>
          <cell r="H1073">
            <v>5.2097808160843626E-2</v>
          </cell>
          <cell r="I1073">
            <v>3.6747858478978178E-2</v>
          </cell>
          <cell r="J1073">
            <v>5.4038128855568822E-2</v>
          </cell>
          <cell r="K1073">
            <v>6.1825438070537635E-2</v>
          </cell>
          <cell r="L1073">
            <v>5.8880379679660477E-2</v>
          </cell>
          <cell r="M1073">
            <v>5.5581974065390179E-2</v>
          </cell>
          <cell r="N1073">
            <v>3.1185456467462454E-2</v>
          </cell>
        </row>
        <row r="1074">
          <cell r="D1074" t="str">
            <v>7.3.16</v>
          </cell>
          <cell r="E1074">
            <v>5.3697598916882555E-2</v>
          </cell>
          <cell r="F1074">
            <v>5.7045714704331556E-2</v>
          </cell>
          <cell r="G1074">
            <v>5.0893648317041296E-2</v>
          </cell>
          <cell r="H1074">
            <v>4.7813017293856529E-2</v>
          </cell>
          <cell r="I1074">
            <v>3.7232360048490294E-2</v>
          </cell>
          <cell r="J1074">
            <v>5.8805101652627687E-2</v>
          </cell>
          <cell r="K1074">
            <v>5.9163664665778666E-2</v>
          </cell>
          <cell r="L1074">
            <v>5.6017553294295051E-2</v>
          </cell>
          <cell r="M1074">
            <v>4.9671039204299057E-2</v>
          </cell>
          <cell r="N1074">
            <v>3.4215126623940662E-2</v>
          </cell>
        </row>
        <row r="1075">
          <cell r="D1075" t="str">
            <v>7.3.17</v>
          </cell>
          <cell r="E1075">
            <v>5.8053395975005244E-2</v>
          </cell>
          <cell r="F1075">
            <v>5.2438919799965435E-2</v>
          </cell>
          <cell r="G1075">
            <v>4.9760644420550323E-2</v>
          </cell>
          <cell r="H1075">
            <v>4.6355418666237103E-2</v>
          </cell>
          <cell r="I1075">
            <v>3.8647187746896516E-2</v>
          </cell>
          <cell r="J1075">
            <v>6.1774388941502389E-2</v>
          </cell>
          <cell r="K1075">
            <v>5.6536096572677476E-2</v>
          </cell>
          <cell r="L1075">
            <v>5.1105052524869243E-2</v>
          </cell>
          <cell r="M1075">
            <v>4.067694881291329E-2</v>
          </cell>
          <cell r="N1075">
            <v>3.4400161210479528E-2</v>
          </cell>
        </row>
        <row r="1076">
          <cell r="D1076" t="str">
            <v>7.3.18</v>
          </cell>
          <cell r="E1076">
            <v>6.2164438134349131E-2</v>
          </cell>
          <cell r="F1076">
            <v>4.1612185132592919E-2</v>
          </cell>
          <cell r="G1076">
            <v>4.8254671285477849E-2</v>
          </cell>
          <cell r="H1076">
            <v>4.1801428667289683E-2</v>
          </cell>
          <cell r="I1076">
            <v>3.9182290557378686E-2</v>
          </cell>
          <cell r="J1076">
            <v>6.6565279673118066E-2</v>
          </cell>
          <cell r="K1076">
            <v>4.665094560105424E-2</v>
          </cell>
          <cell r="L1076">
            <v>4.6164333142760597E-2</v>
          </cell>
          <cell r="M1076">
            <v>3.9223750664412839E-2</v>
          </cell>
          <cell r="N1076">
            <v>3.9206359693495535E-2</v>
          </cell>
        </row>
        <row r="1077">
          <cell r="D1077" t="str">
            <v>7.3.19</v>
          </cell>
          <cell r="E1077">
            <v>6.4233126292060405E-2</v>
          </cell>
          <cell r="F1077">
            <v>3.6467771833962354E-2</v>
          </cell>
          <cell r="G1077">
            <v>4.6045655809479169E-2</v>
          </cell>
          <cell r="H1077">
            <v>4.0932327294718338E-2</v>
          </cell>
          <cell r="I1077">
            <v>3.9415131825323475E-2</v>
          </cell>
          <cell r="J1077">
            <v>6.8501686645714238E-2</v>
          </cell>
          <cell r="K1077">
            <v>4.0594543545856253E-2</v>
          </cell>
          <cell r="L1077">
            <v>4.2261947251459001E-2</v>
          </cell>
          <cell r="M1077">
            <v>3.7215002445451839E-2</v>
          </cell>
          <cell r="N1077">
            <v>3.8762111384105721E-2</v>
          </cell>
        </row>
        <row r="1078">
          <cell r="D1078" t="str">
            <v>7.3.20</v>
          </cell>
          <cell r="E1078">
            <v>6.1709975154163176E-2</v>
          </cell>
          <cell r="F1078">
            <v>3.4643143629415812E-2</v>
          </cell>
          <cell r="G1078">
            <v>4.410215891047068E-2</v>
          </cell>
          <cell r="H1078">
            <v>3.9866686916391329E-2</v>
          </cell>
          <cell r="I1078">
            <v>4.0245129128794438E-2</v>
          </cell>
          <cell r="J1078">
            <v>6.4592449449927772E-2</v>
          </cell>
          <cell r="K1078">
            <v>3.6461978559307988E-2</v>
          </cell>
          <cell r="L1078">
            <v>4.0594951705389577E-2</v>
          </cell>
          <cell r="M1078">
            <v>3.6359352184409624E-2</v>
          </cell>
          <cell r="N1078">
            <v>4.0123784109165658E-2</v>
          </cell>
        </row>
        <row r="1079">
          <cell r="D1079" t="str">
            <v>7.3.21</v>
          </cell>
          <cell r="E1079">
            <v>5.7473013983319179E-2</v>
          </cell>
          <cell r="F1079">
            <v>3.6425998579070043E-2</v>
          </cell>
          <cell r="G1079">
            <v>4.1604120317371221E-2</v>
          </cell>
          <cell r="H1079">
            <v>3.8460058206069583E-2</v>
          </cell>
          <cell r="I1079">
            <v>4.1221475705029001E-2</v>
          </cell>
          <cell r="J1079">
            <v>5.9338548912776838E-2</v>
          </cell>
          <cell r="K1079">
            <v>3.7014473504497471E-2</v>
          </cell>
          <cell r="L1079">
            <v>3.7506335889135808E-2</v>
          </cell>
          <cell r="M1079">
            <v>3.5255767442319688E-2</v>
          </cell>
          <cell r="N1079">
            <v>4.5694244654672624E-2</v>
          </cell>
        </row>
        <row r="1080">
          <cell r="D1080" t="str">
            <v>7.3.22</v>
          </cell>
          <cell r="E1080">
            <v>5.4220847717147642E-2</v>
          </cell>
          <cell r="F1080">
            <v>4.1458686900184949E-2</v>
          </cell>
          <cell r="G1080">
            <v>4.0091902985522482E-2</v>
          </cell>
          <cell r="H1080">
            <v>4.0094952518349367E-2</v>
          </cell>
          <cell r="I1080">
            <v>4.3008126894594996E-2</v>
          </cell>
          <cell r="J1080">
            <v>5.1057869861208124E-2</v>
          </cell>
          <cell r="K1080">
            <v>4.0100517960099051E-2</v>
          </cell>
          <cell r="L1080">
            <v>3.5692015880442254E-2</v>
          </cell>
          <cell r="M1080">
            <v>3.5629179611695566E-2</v>
          </cell>
          <cell r="N1080">
            <v>4.6896452899373685E-2</v>
          </cell>
        </row>
        <row r="1081">
          <cell r="D1081" t="str">
            <v>7.3.23</v>
          </cell>
          <cell r="E1081">
            <v>4.6538414810243588E-2</v>
          </cell>
          <cell r="F1081">
            <v>3.8793928817774333E-2</v>
          </cell>
          <cell r="G1081">
            <v>3.6754047968817011E-2</v>
          </cell>
          <cell r="H1081">
            <v>3.8124005122372996E-2</v>
          </cell>
          <cell r="I1081">
            <v>4.2762912761382686E-2</v>
          </cell>
          <cell r="J1081">
            <v>4.2397641368316481E-2</v>
          </cell>
          <cell r="K1081">
            <v>3.6960882728267204E-2</v>
          </cell>
          <cell r="L1081">
            <v>3.2129783327156825E-2</v>
          </cell>
          <cell r="M1081">
            <v>3.4403580159170263E-2</v>
          </cell>
          <cell r="N1081">
            <v>4.5431208330089727E-2</v>
          </cell>
        </row>
        <row r="1082">
          <cell r="D1082" t="str">
            <v>7.3.24</v>
          </cell>
          <cell r="E1082">
            <v>3.7959179384904888E-2</v>
          </cell>
          <cell r="F1082">
            <v>3.640585112447469E-2</v>
          </cell>
          <cell r="G1082">
            <v>3.3195196993752035E-2</v>
          </cell>
          <cell r="H1082">
            <v>3.5119309834971087E-2</v>
          </cell>
          <cell r="I1082">
            <v>4.1421354148711453E-2</v>
          </cell>
          <cell r="J1082">
            <v>3.4836002013784027E-2</v>
          </cell>
          <cell r="K1082">
            <v>3.327184538889847E-2</v>
          </cell>
          <cell r="L1082">
            <v>2.8170291474964599E-2</v>
          </cell>
          <cell r="M1082">
            <v>3.3039387910552616E-2</v>
          </cell>
          <cell r="N1082">
            <v>4.1928103783430398E-2</v>
          </cell>
        </row>
        <row r="1083">
          <cell r="D1083" t="str">
            <v>7.4.1</v>
          </cell>
          <cell r="E1083">
            <v>3.280051311548645E-2</v>
          </cell>
          <cell r="F1083">
            <v>3.3752903634409019E-2</v>
          </cell>
          <cell r="G1083">
            <v>3.0514772051890297E-2</v>
          </cell>
          <cell r="H1083">
            <v>3.3044998080750204E-2</v>
          </cell>
          <cell r="I1083">
            <v>4.0010180632579523E-2</v>
          </cell>
          <cell r="J1083">
            <v>2.8642037933787976E-2</v>
          </cell>
          <cell r="K1083">
            <v>3.0616492071564413E-2</v>
          </cell>
          <cell r="L1083">
            <v>2.6547542449504833E-2</v>
          </cell>
          <cell r="M1083">
            <v>3.1153872652046062E-2</v>
          </cell>
          <cell r="N1083">
            <v>3.6345419190678255E-2</v>
          </cell>
        </row>
        <row r="1084">
          <cell r="D1084" t="str">
            <v>7.4.2</v>
          </cell>
          <cell r="E1084">
            <v>2.8284151613220281E-2</v>
          </cell>
          <cell r="F1084">
            <v>3.3371379650614805E-2</v>
          </cell>
          <cell r="G1084">
            <v>3.0323637240091142E-2</v>
          </cell>
          <cell r="H1084">
            <v>3.2210893558465424E-2</v>
          </cell>
          <cell r="I1084">
            <v>3.8927591569328152E-2</v>
          </cell>
          <cell r="J1084">
            <v>2.5148930351807524E-2</v>
          </cell>
          <cell r="K1084">
            <v>2.8833432914309117E-2</v>
          </cell>
          <cell r="L1084">
            <v>2.5261153311275254E-2</v>
          </cell>
          <cell r="M1084">
            <v>3.1538273944510725E-2</v>
          </cell>
          <cell r="N1084">
            <v>3.4840142274630177E-2</v>
          </cell>
        </row>
        <row r="1085">
          <cell r="D1085" t="str">
            <v>7.4.3</v>
          </cell>
          <cell r="E1085">
            <v>2.5714549184849795E-2</v>
          </cell>
          <cell r="F1085">
            <v>3.280515521516076E-2</v>
          </cell>
          <cell r="G1085">
            <v>3.0029888662500306E-2</v>
          </cell>
          <cell r="H1085">
            <v>3.154837310419522E-2</v>
          </cell>
          <cell r="I1085">
            <v>4.031758099883237E-2</v>
          </cell>
          <cell r="J1085">
            <v>2.2426898168896831E-2</v>
          </cell>
          <cell r="K1085">
            <v>2.8293638255026191E-2</v>
          </cell>
          <cell r="L1085">
            <v>2.3975029477348891E-2</v>
          </cell>
          <cell r="M1085">
            <v>3.0931115922573194E-2</v>
          </cell>
          <cell r="N1085">
            <v>3.9407598133049178E-2</v>
          </cell>
        </row>
        <row r="1086">
          <cell r="D1086" t="str">
            <v>7.4.4</v>
          </cell>
          <cell r="E1086">
            <v>2.4526233027156417E-2</v>
          </cell>
          <cell r="F1086">
            <v>3.1305722100945559E-2</v>
          </cell>
          <cell r="G1086">
            <v>2.9763741394121298E-2</v>
          </cell>
          <cell r="H1086">
            <v>3.0723294861605951E-2</v>
          </cell>
          <cell r="I1086">
            <v>4.075883202305481E-2</v>
          </cell>
          <cell r="J1086">
            <v>2.1095453235844146E-2</v>
          </cell>
          <cell r="K1086">
            <v>2.7865232121688149E-2</v>
          </cell>
          <cell r="L1086">
            <v>2.4303547632816232E-2</v>
          </cell>
          <cell r="M1086">
            <v>3.1477089711795594E-2</v>
          </cell>
          <cell r="N1086">
            <v>3.9228872895649455E-2</v>
          </cell>
        </row>
        <row r="1087">
          <cell r="D1087" t="str">
            <v>7.4.5</v>
          </cell>
          <cell r="E1087">
            <v>2.4746963084296383E-2</v>
          </cell>
          <cell r="F1087">
            <v>3.0149424873205658E-2</v>
          </cell>
          <cell r="G1087">
            <v>3.1340240234785814E-2</v>
          </cell>
          <cell r="H1087">
            <v>3.1637745986250736E-2</v>
          </cell>
          <cell r="I1087">
            <v>4.168260112739125E-2</v>
          </cell>
          <cell r="J1087">
            <v>2.1974984423505924E-2</v>
          </cell>
          <cell r="K1087">
            <v>2.7306384161914658E-2</v>
          </cell>
          <cell r="L1087">
            <v>2.7331302381273466E-2</v>
          </cell>
          <cell r="M1087">
            <v>3.2955456437258702E-2</v>
          </cell>
          <cell r="N1087">
            <v>4.137268137294968E-2</v>
          </cell>
        </row>
        <row r="1088">
          <cell r="D1088" t="str">
            <v>7.4.6</v>
          </cell>
          <cell r="E1088">
            <v>2.4977990553725609E-2</v>
          </cell>
          <cell r="F1088">
            <v>2.8415287329786702E-2</v>
          </cell>
          <cell r="G1088">
            <v>3.2193999644637171E-2</v>
          </cell>
          <cell r="H1088">
            <v>3.4669643672141461E-2</v>
          </cell>
          <cell r="I1088">
            <v>4.3950055981362771E-2</v>
          </cell>
          <cell r="J1088">
            <v>2.4673253116961509E-2</v>
          </cell>
          <cell r="K1088">
            <v>2.4230760091667625E-2</v>
          </cell>
          <cell r="L1088">
            <v>3.4587395482349348E-2</v>
          </cell>
          <cell r="M1088">
            <v>4.2475550088771179E-2</v>
          </cell>
          <cell r="N1088">
            <v>5.2546412290850594E-2</v>
          </cell>
        </row>
        <row r="1089">
          <cell r="D1089" t="str">
            <v>7.4.7</v>
          </cell>
          <cell r="E1089">
            <v>2.8227632001484038E-2</v>
          </cell>
          <cell r="F1089">
            <v>2.8977782351641116E-2</v>
          </cell>
          <cell r="G1089">
            <v>3.7261611054612731E-2</v>
          </cell>
          <cell r="H1089">
            <v>4.0904599342937699E-2</v>
          </cell>
          <cell r="I1089">
            <v>4.5773456407199827E-2</v>
          </cell>
          <cell r="J1089">
            <v>2.8112559055577878E-2</v>
          </cell>
          <cell r="K1089">
            <v>2.8182084844750131E-2</v>
          </cell>
          <cell r="L1089">
            <v>3.9995950231851478E-2</v>
          </cell>
          <cell r="M1089">
            <v>4.5216805499864364E-2</v>
          </cell>
          <cell r="N1089">
            <v>6.3703647023370169E-2</v>
          </cell>
        </row>
        <row r="1090">
          <cell r="D1090" t="str">
            <v>7.4.8</v>
          </cell>
          <cell r="E1090">
            <v>3.2376891408198882E-2</v>
          </cell>
          <cell r="F1090">
            <v>3.719583859897526E-2</v>
          </cell>
          <cell r="G1090">
            <v>4.1828613550086609E-2</v>
          </cell>
          <cell r="H1090">
            <v>4.6486993130958776E-2</v>
          </cell>
          <cell r="I1090">
            <v>4.6574018285368314E-2</v>
          </cell>
          <cell r="J1090">
            <v>3.0739468328311485E-2</v>
          </cell>
          <cell r="K1090">
            <v>3.6676632458847301E-2</v>
          </cell>
          <cell r="L1090">
            <v>4.4920977684724452E-2</v>
          </cell>
          <cell r="M1090">
            <v>5.0653770462126164E-2</v>
          </cell>
          <cell r="N1090">
            <v>5.8822366144262603E-2</v>
          </cell>
        </row>
        <row r="1091">
          <cell r="D1091" t="str">
            <v>7.4.9</v>
          </cell>
          <cell r="E1091">
            <v>3.4390966062709992E-2</v>
          </cell>
          <cell r="F1091">
            <v>4.5099122393397209E-2</v>
          </cell>
          <cell r="G1091">
            <v>4.5098050948797194E-2</v>
          </cell>
          <cell r="H1091">
            <v>4.9336966785240063E-2</v>
          </cell>
          <cell r="I1091">
            <v>4.6678171867998525E-2</v>
          </cell>
          <cell r="J1091">
            <v>3.3795261259319642E-2</v>
          </cell>
          <cell r="K1091">
            <v>4.551939745989092E-2</v>
          </cell>
          <cell r="L1091">
            <v>5.0545163608674032E-2</v>
          </cell>
          <cell r="M1091">
            <v>5.1395764407985968E-2</v>
          </cell>
          <cell r="N1091">
            <v>5.1983007935311083E-2</v>
          </cell>
        </row>
        <row r="1092">
          <cell r="D1092" t="str">
            <v>7.4.10</v>
          </cell>
          <cell r="E1092">
            <v>3.6522775769517013E-2</v>
          </cell>
          <cell r="F1092">
            <v>4.9769143828375918E-2</v>
          </cell>
          <cell r="G1092">
            <v>4.7261885963836459E-2</v>
          </cell>
          <cell r="H1092">
            <v>5.0342146852739682E-2</v>
          </cell>
          <cell r="I1092">
            <v>4.5764119646713133E-2</v>
          </cell>
          <cell r="J1092">
            <v>3.9158087212231969E-2</v>
          </cell>
          <cell r="K1092">
            <v>5.0328578747080237E-2</v>
          </cell>
          <cell r="L1092">
            <v>5.3501551499565238E-2</v>
          </cell>
          <cell r="M1092">
            <v>5.2817847404649891E-2</v>
          </cell>
          <cell r="N1092">
            <v>4.5751474532895846E-2</v>
          </cell>
        </row>
        <row r="1093">
          <cell r="D1093" t="str">
            <v>7.4.11</v>
          </cell>
          <cell r="E1093">
            <v>3.9013661071801972E-2</v>
          </cell>
          <cell r="F1093">
            <v>5.4052907410564607E-2</v>
          </cell>
          <cell r="G1093">
            <v>4.9441497097955305E-2</v>
          </cell>
          <cell r="H1093">
            <v>5.0861645269581084E-2</v>
          </cell>
          <cell r="I1093">
            <v>4.4737551146381942E-2</v>
          </cell>
          <cell r="J1093">
            <v>4.1072098069708241E-2</v>
          </cell>
          <cell r="K1093">
            <v>5.5729529898833015E-2</v>
          </cell>
          <cell r="L1093">
            <v>5.6346266686824353E-2</v>
          </cell>
          <cell r="M1093">
            <v>5.3500026376241662E-2</v>
          </cell>
          <cell r="N1093">
            <v>3.833181828458055E-2</v>
          </cell>
        </row>
        <row r="1094">
          <cell r="D1094" t="str">
            <v>7.4.12</v>
          </cell>
          <cell r="E1094">
            <v>4.2903297786874933E-2</v>
          </cell>
          <cell r="F1094">
            <v>5.5534817253412978E-2</v>
          </cell>
          <cell r="G1094">
            <v>5.0442356169731785E-2</v>
          </cell>
          <cell r="H1094">
            <v>5.2990999739721087E-2</v>
          </cell>
          <cell r="I1094">
            <v>4.2919805043689495E-2</v>
          </cell>
          <cell r="J1094">
            <v>4.5015395588163698E-2</v>
          </cell>
          <cell r="K1094">
            <v>5.7025960433366586E-2</v>
          </cell>
          <cell r="L1094">
            <v>5.74008921081684E-2</v>
          </cell>
          <cell r="M1094">
            <v>5.0845682843422266E-2</v>
          </cell>
          <cell r="N1094">
            <v>3.4598214784805514E-2</v>
          </cell>
        </row>
        <row r="1095">
          <cell r="D1095" t="str">
            <v>7.4.13</v>
          </cell>
          <cell r="E1095">
            <v>4.7529976028198445E-2</v>
          </cell>
          <cell r="F1095">
            <v>5.6180403610267278E-2</v>
          </cell>
          <cell r="G1095">
            <v>5.1051907695463486E-2</v>
          </cell>
          <cell r="H1095">
            <v>5.2744705197043683E-2</v>
          </cell>
          <cell r="I1095">
            <v>4.1584553263450806E-2</v>
          </cell>
          <cell r="J1095">
            <v>4.7536287478371762E-2</v>
          </cell>
          <cell r="K1095">
            <v>5.6869503523568989E-2</v>
          </cell>
          <cell r="L1095">
            <v>5.8030734728023094E-2</v>
          </cell>
          <cell r="M1095">
            <v>5.3986545522366335E-2</v>
          </cell>
          <cell r="N1095">
            <v>3.4267247643765861E-2</v>
          </cell>
        </row>
        <row r="1096">
          <cell r="D1096" t="str">
            <v>7.4.14</v>
          </cell>
          <cell r="E1096">
            <v>4.9757673045638204E-2</v>
          </cell>
          <cell r="F1096">
            <v>5.6674615555388094E-2</v>
          </cell>
          <cell r="G1096">
            <v>5.192764328518721E-2</v>
          </cell>
          <cell r="H1096">
            <v>5.5103572957469447E-2</v>
          </cell>
          <cell r="I1096">
            <v>3.8128241331833519E-2</v>
          </cell>
          <cell r="J1096">
            <v>5.1993054391505707E-2</v>
          </cell>
          <cell r="K1096">
            <v>5.8381822609045744E-2</v>
          </cell>
          <cell r="L1096">
            <v>5.9075125525669868E-2</v>
          </cell>
          <cell r="M1096">
            <v>5.3679399232811689E-2</v>
          </cell>
          <cell r="N1096">
            <v>3.0313032508167963E-2</v>
          </cell>
        </row>
        <row r="1097">
          <cell r="D1097" t="str">
            <v>7.4.15</v>
          </cell>
          <cell r="E1097">
            <v>5.2022174502438831E-2</v>
          </cell>
          <cell r="F1097">
            <v>5.7152696543552622E-2</v>
          </cell>
          <cell r="G1097">
            <v>5.2193303011693795E-2</v>
          </cell>
          <cell r="H1097">
            <v>5.1929712656649397E-2</v>
          </cell>
          <cell r="I1097">
            <v>3.6093112637656924E-2</v>
          </cell>
          <cell r="J1097">
            <v>5.3888654969760225E-2</v>
          </cell>
          <cell r="K1097">
            <v>6.1213179702907364E-2</v>
          </cell>
          <cell r="L1097">
            <v>5.8350640697647463E-2</v>
          </cell>
          <cell r="M1097">
            <v>5.3627655676758139E-2</v>
          </cell>
          <cell r="N1097">
            <v>3.1442275897209875E-2</v>
          </cell>
        </row>
        <row r="1098">
          <cell r="D1098" t="str">
            <v>7.4.16</v>
          </cell>
          <cell r="E1098">
            <v>5.506092651265946E-2</v>
          </cell>
          <cell r="F1098">
            <v>5.5759099214743618E-2</v>
          </cell>
          <cell r="G1098">
            <v>5.0437862505492502E-2</v>
          </cell>
          <cell r="H1098">
            <v>4.7194390722306634E-2</v>
          </cell>
          <cell r="I1098">
            <v>3.723100953402033E-2</v>
          </cell>
          <cell r="J1098">
            <v>5.6456948470957356E-2</v>
          </cell>
          <cell r="K1098">
            <v>5.9633038195876689E-2</v>
          </cell>
          <cell r="L1098">
            <v>5.5762331915438293E-2</v>
          </cell>
          <cell r="M1098">
            <v>4.7919361343268477E-2</v>
          </cell>
          <cell r="N1098">
            <v>3.2879878703350136E-2</v>
          </cell>
        </row>
        <row r="1099">
          <cell r="D1099" t="str">
            <v>7.4.17</v>
          </cell>
          <cell r="E1099">
            <v>5.7005083173360616E-2</v>
          </cell>
          <cell r="F1099">
            <v>5.2778889999414318E-2</v>
          </cell>
          <cell r="G1099">
            <v>5.0028207746908811E-2</v>
          </cell>
          <cell r="H1099">
            <v>4.5699842213850629E-2</v>
          </cell>
          <cell r="I1099">
            <v>3.8155158760921119E-2</v>
          </cell>
          <cell r="J1099">
            <v>6.2152739085667812E-2</v>
          </cell>
          <cell r="K1099">
            <v>5.5564389080927229E-2</v>
          </cell>
          <cell r="L1099">
            <v>4.9974402216343992E-2</v>
          </cell>
          <cell r="M1099">
            <v>3.9667128947536073E-2</v>
          </cell>
          <cell r="N1099">
            <v>3.6379454994853629E-2</v>
          </cell>
        </row>
        <row r="1100">
          <cell r="D1100" t="str">
            <v>7.4.18</v>
          </cell>
          <cell r="E1100">
            <v>6.0261487763132102E-2</v>
          </cell>
          <cell r="F1100">
            <v>4.1900697729526037E-2</v>
          </cell>
          <cell r="G1100">
            <v>4.8311917772953981E-2</v>
          </cell>
          <cell r="H1100">
            <v>4.1232554171874443E-2</v>
          </cell>
          <cell r="I1100">
            <v>3.9724518525475101E-2</v>
          </cell>
          <cell r="J1100">
            <v>6.4575931754919033E-2</v>
          </cell>
          <cell r="K1100">
            <v>4.7451603654928676E-2</v>
          </cell>
          <cell r="L1100">
            <v>4.4863855627438963E-2</v>
          </cell>
          <cell r="M1100">
            <v>3.8667714413621553E-2</v>
          </cell>
          <cell r="N1100">
            <v>4.0794370825800522E-2</v>
          </cell>
        </row>
        <row r="1101">
          <cell r="D1101" t="str">
            <v>7.4.19</v>
          </cell>
          <cell r="E1101">
            <v>6.1196174349238394E-2</v>
          </cell>
          <cell r="F1101">
            <v>3.6237150566501397E-2</v>
          </cell>
          <cell r="G1101">
            <v>4.6687874400824274E-2</v>
          </cell>
          <cell r="H1101">
            <v>3.9481667795446033E-2</v>
          </cell>
          <cell r="I1101">
            <v>3.9672655553102426E-2</v>
          </cell>
          <cell r="J1101">
            <v>6.4041557259387802E-2</v>
          </cell>
          <cell r="K1101">
            <v>3.9839407058357451E-2</v>
          </cell>
          <cell r="L1101">
            <v>4.1370910191309708E-2</v>
          </cell>
          <cell r="M1101">
            <v>3.6629537181996935E-2</v>
          </cell>
          <cell r="N1101">
            <v>4.1361153918104875E-2</v>
          </cell>
        </row>
        <row r="1102">
          <cell r="D1102" t="str">
            <v>7.4.20</v>
          </cell>
          <cell r="E1102">
            <v>5.9058496814085044E-2</v>
          </cell>
          <cell r="F1102">
            <v>3.4750516799760156E-2</v>
          </cell>
          <cell r="G1102">
            <v>4.4277081029592588E-2</v>
          </cell>
          <cell r="H1102">
            <v>3.8584167430792807E-2</v>
          </cell>
          <cell r="I1102">
            <v>4.1096167041249729E-2</v>
          </cell>
          <cell r="J1102">
            <v>6.0250494007592019E-2</v>
          </cell>
          <cell r="K1102">
            <v>3.6043110217535743E-2</v>
          </cell>
          <cell r="L1102">
            <v>3.9318587529685513E-2</v>
          </cell>
          <cell r="M1102">
            <v>3.5494421929351448E-2</v>
          </cell>
          <cell r="N1102">
            <v>4.1904335540360618E-2</v>
          </cell>
        </row>
        <row r="1103">
          <cell r="D1103" t="str">
            <v>7.4.21</v>
          </cell>
          <cell r="E1103">
            <v>5.3586193509420704E-2</v>
          </cell>
          <cell r="F1103">
            <v>3.5853219867797548E-2</v>
          </cell>
          <cell r="G1103">
            <v>4.1731141971213567E-2</v>
          </cell>
          <cell r="H1103">
            <v>3.6334335434012772E-2</v>
          </cell>
          <cell r="I1103">
            <v>4.1169958334052979E-2</v>
          </cell>
          <cell r="J1103">
            <v>5.6327217746145179E-2</v>
          </cell>
          <cell r="K1103">
            <v>3.7625157054615499E-2</v>
          </cell>
          <cell r="L1103">
            <v>3.5887060039751562E-2</v>
          </cell>
          <cell r="M1103">
            <v>3.4135685152424405E-2</v>
          </cell>
          <cell r="N1103">
            <v>4.7360101044104173E-2</v>
          </cell>
        </row>
        <row r="1104">
          <cell r="D1104" t="str">
            <v>7.4.22</v>
          </cell>
          <cell r="E1104">
            <v>5.041681445215216E-2</v>
          </cell>
          <cell r="F1104">
            <v>4.013538228841413E-2</v>
          </cell>
          <cell r="G1104">
            <v>3.9722837412931172E-2</v>
          </cell>
          <cell r="H1104">
            <v>3.7553773107805742E-2</v>
          </cell>
          <cell r="I1104">
            <v>4.2680446616454211E-2</v>
          </cell>
          <cell r="J1104">
            <v>4.8899594668586233E-2</v>
          </cell>
          <cell r="K1104">
            <v>3.8831817231068474E-2</v>
          </cell>
          <cell r="L1104">
            <v>3.465643582525639E-2</v>
          </cell>
          <cell r="M1104">
            <v>3.4846474418937151E-2</v>
          </cell>
          <cell r="N1104">
            <v>4.498022817901242E-2</v>
          </cell>
        </row>
        <row r="1105">
          <cell r="D1105" t="str">
            <v>7.4.23</v>
          </cell>
          <cell r="E1105">
            <v>4.4001696261795023E-2</v>
          </cell>
          <cell r="F1105">
            <v>3.7131036308267994E-2</v>
          </cell>
          <cell r="G1105">
            <v>3.5815364084564733E-2</v>
          </cell>
          <cell r="H1105">
            <v>3.6086642453636068E-2</v>
          </cell>
          <cell r="I1105">
            <v>4.3442354781360978E-2</v>
          </cell>
          <cell r="J1105">
            <v>3.949499469515045E-2</v>
          </cell>
          <cell r="K1105">
            <v>3.5609006414531776E-2</v>
          </cell>
          <cell r="L1105">
            <v>3.1011981223965486E-2</v>
          </cell>
          <cell r="M1105">
            <v>3.3784001930222012E-2</v>
          </cell>
          <cell r="N1105">
            <v>4.3145574115696375E-2</v>
          </cell>
        </row>
        <row r="1106">
          <cell r="D1106" t="str">
            <v>7.4.24</v>
          </cell>
          <cell r="E1106">
            <v>3.5617678908559283E-2</v>
          </cell>
          <cell r="F1106">
            <v>3.5016806875877077E-2</v>
          </cell>
          <cell r="G1106">
            <v>3.2314565070127865E-2</v>
          </cell>
          <cell r="H1106">
            <v>3.3296335474525082E-2</v>
          </cell>
          <cell r="I1106">
            <v>4.2927858890521531E-2</v>
          </cell>
          <cell r="J1106">
            <v>3.2528098727839676E-2</v>
          </cell>
          <cell r="K1106">
            <v>3.2329841797697947E-2</v>
          </cell>
          <cell r="L1106">
            <v>2.6981161925093741E-2</v>
          </cell>
          <cell r="M1106">
            <v>3.2600818499459935E-2</v>
          </cell>
          <cell r="N1106">
            <v>3.8240691766540214E-2</v>
          </cell>
        </row>
        <row r="1107">
          <cell r="D1107" t="str">
            <v>7.5.1</v>
          </cell>
          <cell r="E1107">
            <v>3.3665213396014533E-2</v>
          </cell>
          <cell r="F1107">
            <v>3.5875757900561446E-2</v>
          </cell>
          <cell r="G1107">
            <v>3.1347468342632176E-2</v>
          </cell>
          <cell r="H1107">
            <v>3.3743439948260186E-2</v>
          </cell>
          <cell r="I1107">
            <v>4.1665319807954911E-2</v>
          </cell>
          <cell r="J1107">
            <v>2.8894739443621611E-2</v>
          </cell>
          <cell r="K1107">
            <v>3.2045638773711659E-2</v>
          </cell>
          <cell r="L1107">
            <v>2.7707046087971834E-2</v>
          </cell>
          <cell r="M1107">
            <v>3.3279850082244745E-2</v>
          </cell>
          <cell r="N1107">
            <v>3.6636899495987037E-2</v>
          </cell>
        </row>
        <row r="1108">
          <cell r="D1108" t="str">
            <v>7.5.2</v>
          </cell>
          <cell r="E1108">
            <v>2.8729833899110133E-2</v>
          </cell>
          <cell r="F1108">
            <v>3.5606352759609612E-2</v>
          </cell>
          <cell r="G1108">
            <v>3.1549934267335336E-2</v>
          </cell>
          <cell r="H1108">
            <v>3.2794996565370847E-2</v>
          </cell>
          <cell r="I1108">
            <v>4.1234146431193497E-2</v>
          </cell>
          <cell r="J1108">
            <v>2.4549934708513556E-2</v>
          </cell>
          <cell r="K1108">
            <v>3.0059285666782398E-2</v>
          </cell>
          <cell r="L1108">
            <v>2.6662777623934462E-2</v>
          </cell>
          <cell r="M1108">
            <v>3.3692820809282868E-2</v>
          </cell>
          <cell r="N1108">
            <v>3.4956368480251916E-2</v>
          </cell>
        </row>
        <row r="1109">
          <cell r="D1109" t="str">
            <v>7.5.3</v>
          </cell>
          <cell r="E1109">
            <v>2.5941702406768106E-2</v>
          </cell>
          <cell r="F1109">
            <v>3.5202458671051075E-2</v>
          </cell>
          <cell r="G1109">
            <v>3.0944941609087815E-2</v>
          </cell>
          <cell r="H1109">
            <v>3.1422224314415936E-2</v>
          </cell>
          <cell r="I1109">
            <v>4.0429781573151212E-2</v>
          </cell>
          <cell r="J1109">
            <v>2.2198278165607151E-2</v>
          </cell>
          <cell r="K1109">
            <v>2.9542965036745E-2</v>
          </cell>
          <cell r="L1109">
            <v>2.5067851037862611E-2</v>
          </cell>
          <cell r="M1109">
            <v>3.2465204535862165E-2</v>
          </cell>
          <cell r="N1109">
            <v>3.6585874059679779E-2</v>
          </cell>
        </row>
        <row r="1110">
          <cell r="D1110" t="str">
            <v>7.5.4</v>
          </cell>
          <cell r="E1110">
            <v>2.5271315956075562E-2</v>
          </cell>
          <cell r="F1110">
            <v>3.3681864385046258E-2</v>
          </cell>
          <cell r="G1110">
            <v>3.0678270601500027E-2</v>
          </cell>
          <cell r="H1110">
            <v>3.1238724266891824E-2</v>
          </cell>
          <cell r="I1110">
            <v>3.9761471768621034E-2</v>
          </cell>
          <cell r="J1110">
            <v>2.1227540553841018E-2</v>
          </cell>
          <cell r="K1110">
            <v>2.9689290120143742E-2</v>
          </cell>
          <cell r="L1110">
            <v>2.5704352618781619E-2</v>
          </cell>
          <cell r="M1110">
            <v>3.2328887819287687E-2</v>
          </cell>
          <cell r="N1110">
            <v>3.981771830917992E-2</v>
          </cell>
        </row>
        <row r="1111">
          <cell r="D1111" t="str">
            <v>7.5.5</v>
          </cell>
          <cell r="E1111">
            <v>2.4654791765954608E-2</v>
          </cell>
          <cell r="F1111">
            <v>3.249242560062874E-2</v>
          </cell>
          <cell r="G1111">
            <v>3.2200230342247442E-2</v>
          </cell>
          <cell r="H1111">
            <v>3.2444067716314931E-2</v>
          </cell>
          <cell r="I1111">
            <v>4.0301584435659052E-2</v>
          </cell>
          <cell r="J1111">
            <v>2.1351468860852655E-2</v>
          </cell>
          <cell r="K1111">
            <v>2.9654292882673201E-2</v>
          </cell>
          <cell r="L1111">
            <v>2.8251892110257179E-2</v>
          </cell>
          <cell r="M1111">
            <v>3.4961312952069647E-2</v>
          </cell>
          <cell r="N1111">
            <v>3.6401940722567264E-2</v>
          </cell>
        </row>
        <row r="1112">
          <cell r="D1112" t="str">
            <v>7.5.6</v>
          </cell>
          <cell r="E1112">
            <v>2.5230090941309114E-2</v>
          </cell>
          <cell r="F1112">
            <v>3.0471032552013038E-2</v>
          </cell>
          <cell r="G1112">
            <v>3.2886136671659988E-2</v>
          </cell>
          <cell r="H1112">
            <v>3.5054026071998583E-2</v>
          </cell>
          <cell r="I1112">
            <v>4.4001769936053821E-2</v>
          </cell>
          <cell r="J1112">
            <v>2.3502715533673287E-2</v>
          </cell>
          <cell r="K1112">
            <v>2.5649757498102443E-2</v>
          </cell>
          <cell r="L1112">
            <v>3.4586007619342204E-2</v>
          </cell>
          <cell r="M1112">
            <v>4.3201869070665581E-2</v>
          </cell>
          <cell r="N1112">
            <v>4.7203554780545783E-2</v>
          </cell>
        </row>
        <row r="1113">
          <cell r="D1113" t="str">
            <v>7.5.7</v>
          </cell>
          <cell r="E1113">
            <v>2.8294277270889158E-2</v>
          </cell>
          <cell r="F1113">
            <v>3.0626576703667759E-2</v>
          </cell>
          <cell r="G1113">
            <v>3.7176415060670744E-2</v>
          </cell>
          <cell r="H1113">
            <v>4.2543226704414114E-2</v>
          </cell>
          <cell r="I1113">
            <v>4.6600835189319512E-2</v>
          </cell>
          <cell r="J1113">
            <v>2.7861116263073808E-2</v>
          </cell>
          <cell r="K1113">
            <v>2.8418301337550363E-2</v>
          </cell>
          <cell r="L1113">
            <v>4.0220873170840221E-2</v>
          </cell>
          <cell r="M1113">
            <v>4.6878974209049538E-2</v>
          </cell>
          <cell r="N1113">
            <v>5.8932597498188508E-2</v>
          </cell>
        </row>
        <row r="1114">
          <cell r="D1114" t="str">
            <v>7.5.8</v>
          </cell>
          <cell r="E1114">
            <v>3.1225099886366629E-2</v>
          </cell>
          <cell r="F1114">
            <v>3.7328460168440575E-2</v>
          </cell>
          <cell r="G1114">
            <v>4.1571573464297316E-2</v>
          </cell>
          <cell r="H1114">
            <v>4.5632683877092149E-2</v>
          </cell>
          <cell r="I1114">
            <v>4.6813088216358427E-2</v>
          </cell>
          <cell r="J1114">
            <v>3.1236829648375233E-2</v>
          </cell>
          <cell r="K1114">
            <v>3.6819593621681697E-2</v>
          </cell>
          <cell r="L1114">
            <v>4.5172587026646296E-2</v>
          </cell>
          <cell r="M1114">
            <v>5.0835988110961433E-2</v>
          </cell>
          <cell r="N1114">
            <v>6.0529146499053846E-2</v>
          </cell>
        </row>
        <row r="1115">
          <cell r="D1115" t="str">
            <v>7.5.9</v>
          </cell>
          <cell r="E1115">
            <v>3.4408591725214023E-2</v>
          </cell>
          <cell r="F1115">
            <v>4.4664643337660806E-2</v>
          </cell>
          <cell r="G1115">
            <v>4.4652381486053001E-2</v>
          </cell>
          <cell r="H1115">
            <v>4.7132646847262302E-2</v>
          </cell>
          <cell r="I1115">
            <v>4.513527432193179E-2</v>
          </cell>
          <cell r="J1115">
            <v>3.4062380305596184E-2</v>
          </cell>
          <cell r="K1115">
            <v>4.5020084924484553E-2</v>
          </cell>
          <cell r="L1115">
            <v>5.0630720144525874E-2</v>
          </cell>
          <cell r="M1115">
            <v>5.1590707909748769E-2</v>
          </cell>
          <cell r="N1115">
            <v>5.8325254836107517E-2</v>
          </cell>
        </row>
        <row r="1116">
          <cell r="D1116" t="str">
            <v>7.5.10</v>
          </cell>
          <cell r="E1116">
            <v>3.8134188035487813E-2</v>
          </cell>
          <cell r="F1116">
            <v>4.7595175263411699E-2</v>
          </cell>
          <cell r="G1116">
            <v>4.675405896470497E-2</v>
          </cell>
          <cell r="H1116">
            <v>4.9933901004123059E-2</v>
          </cell>
          <cell r="I1116">
            <v>4.2821951469391599E-2</v>
          </cell>
          <cell r="J1116">
            <v>3.6709381158253396E-2</v>
          </cell>
          <cell r="K1116">
            <v>4.9431172376022105E-2</v>
          </cell>
          <cell r="L1116">
            <v>5.3671396089775399E-2</v>
          </cell>
          <cell r="M1116">
            <v>5.1735544421109149E-2</v>
          </cell>
          <cell r="N1116">
            <v>5.1519975853898267E-2</v>
          </cell>
        </row>
        <row r="1117">
          <cell r="D1117" t="str">
            <v>7.5.11</v>
          </cell>
          <cell r="E1117">
            <v>4.2137614521642545E-2</v>
          </cell>
          <cell r="F1117">
            <v>5.0353420345132321E-2</v>
          </cell>
          <cell r="G1117">
            <v>4.8105394818458373E-2</v>
          </cell>
          <cell r="H1117">
            <v>4.7757686388224342E-2</v>
          </cell>
          <cell r="I1117">
            <v>4.218724616178008E-2</v>
          </cell>
          <cell r="J1117">
            <v>4.0389358153175826E-2</v>
          </cell>
          <cell r="K1117">
            <v>5.3700835347427658E-2</v>
          </cell>
          <cell r="L1117">
            <v>5.4819487889619059E-2</v>
          </cell>
          <cell r="M1117">
            <v>5.1021030395468778E-2</v>
          </cell>
          <cell r="N1117">
            <v>3.7869780923370809E-2</v>
          </cell>
        </row>
        <row r="1118">
          <cell r="D1118" t="str">
            <v>7.5.12</v>
          </cell>
          <cell r="E1118">
            <v>4.5279905429774836E-2</v>
          </cell>
          <cell r="F1118">
            <v>5.2073685256716233E-2</v>
          </cell>
          <cell r="G1118">
            <v>4.9207083280674725E-2</v>
          </cell>
          <cell r="H1118">
            <v>5.1319266395594323E-2</v>
          </cell>
          <cell r="I1118">
            <v>4.2492395233888196E-2</v>
          </cell>
          <cell r="J1118">
            <v>4.3753154567576336E-2</v>
          </cell>
          <cell r="K1118">
            <v>5.587487165926433E-2</v>
          </cell>
          <cell r="L1118">
            <v>5.5726175450482328E-2</v>
          </cell>
          <cell r="M1118">
            <v>4.9621199393735244E-2</v>
          </cell>
          <cell r="N1118">
            <v>3.1662746551631669E-2</v>
          </cell>
        </row>
        <row r="1119">
          <cell r="D1119" t="str">
            <v>7.5.13</v>
          </cell>
          <cell r="E1119">
            <v>4.7487649130768396E-2</v>
          </cell>
          <cell r="F1119">
            <v>5.1999224335361853E-2</v>
          </cell>
          <cell r="G1119">
            <v>5.0096285511800752E-2</v>
          </cell>
          <cell r="H1119">
            <v>5.0261022820869479E-2</v>
          </cell>
          <cell r="I1119">
            <v>4.1532181708116872E-2</v>
          </cell>
          <cell r="J1119">
            <v>4.7504445009670153E-2</v>
          </cell>
          <cell r="K1119">
            <v>5.4950018920536206E-2</v>
          </cell>
          <cell r="L1119">
            <v>5.6211353369587831E-2</v>
          </cell>
          <cell r="M1119">
            <v>5.1672651104543534E-2</v>
          </cell>
          <cell r="N1119">
            <v>3.4962476263151542E-2</v>
          </cell>
        </row>
        <row r="1120">
          <cell r="D1120" t="str">
            <v>7.5.14</v>
          </cell>
          <cell r="E1120">
            <v>4.9492866603318281E-2</v>
          </cell>
          <cell r="F1120">
            <v>5.3670142364154697E-2</v>
          </cell>
          <cell r="G1120">
            <v>5.1598780171277329E-2</v>
          </cell>
          <cell r="H1120">
            <v>5.2581458879348425E-2</v>
          </cell>
          <cell r="I1120">
            <v>4.0639385530016725E-2</v>
          </cell>
          <cell r="J1120">
            <v>4.9550683102476491E-2</v>
          </cell>
          <cell r="K1120">
            <v>5.7012108623405944E-2</v>
          </cell>
          <cell r="L1120">
            <v>5.7170210449302351E-2</v>
          </cell>
          <cell r="M1120">
            <v>5.2264537522085659E-2</v>
          </cell>
          <cell r="N1120">
            <v>3.8128025619095375E-2</v>
          </cell>
        </row>
        <row r="1121">
          <cell r="D1121" t="str">
            <v>7.5.15</v>
          </cell>
          <cell r="E1121">
            <v>5.132662283309683E-2</v>
          </cell>
          <cell r="F1121">
            <v>5.3709902920689265E-2</v>
          </cell>
          <cell r="G1121">
            <v>5.1683062216294394E-2</v>
          </cell>
          <cell r="H1121">
            <v>5.0430730381161387E-2</v>
          </cell>
          <cell r="I1121">
            <v>3.7945429987843442E-2</v>
          </cell>
          <cell r="J1121">
            <v>5.4419105615362687E-2</v>
          </cell>
          <cell r="K1121">
            <v>5.906511488486714E-2</v>
          </cell>
          <cell r="L1121">
            <v>5.6612653072170005E-2</v>
          </cell>
          <cell r="M1121">
            <v>5.1187022801746966E-2</v>
          </cell>
          <cell r="N1121">
            <v>3.6651214612158013E-2</v>
          </cell>
        </row>
        <row r="1122">
          <cell r="D1122" t="str">
            <v>7.5.16</v>
          </cell>
          <cell r="E1122">
            <v>5.4365273187080433E-2</v>
          </cell>
          <cell r="F1122">
            <v>5.3233964519484478E-2</v>
          </cell>
          <cell r="G1122">
            <v>5.1167567735953511E-2</v>
          </cell>
          <cell r="H1122">
            <v>4.7319025326904442E-2</v>
          </cell>
          <cell r="I1122">
            <v>3.8376514070104631E-2</v>
          </cell>
          <cell r="J1122">
            <v>5.5970023617306838E-2</v>
          </cell>
          <cell r="K1122">
            <v>5.7189124353525661E-2</v>
          </cell>
          <cell r="L1122">
            <v>5.47866084092637E-2</v>
          </cell>
          <cell r="M1122">
            <v>4.6066913319512126E-2</v>
          </cell>
          <cell r="N1122">
            <v>3.683661127225691E-2</v>
          </cell>
        </row>
        <row r="1123">
          <cell r="D1123" t="str">
            <v>7.5.17</v>
          </cell>
          <cell r="E1123">
            <v>5.7647808966846015E-2</v>
          </cell>
          <cell r="F1123">
            <v>4.9898376930823642E-2</v>
          </cell>
          <cell r="G1123">
            <v>4.9538831755741912E-2</v>
          </cell>
          <cell r="H1123">
            <v>4.5624408384752832E-2</v>
          </cell>
          <cell r="I1123">
            <v>3.8325824558809264E-2</v>
          </cell>
          <cell r="J1123">
            <v>6.2009331520588705E-2</v>
          </cell>
          <cell r="K1123">
            <v>5.3123380929163792E-2</v>
          </cell>
          <cell r="L1123">
            <v>4.9942174485757405E-2</v>
          </cell>
          <cell r="M1123">
            <v>3.9637627281187027E-2</v>
          </cell>
          <cell r="N1123">
            <v>3.3562394278890663E-2</v>
          </cell>
        </row>
        <row r="1124">
          <cell r="D1124" t="str">
            <v>7.5.18</v>
          </cell>
          <cell r="E1124">
            <v>6.062633176632632E-2</v>
          </cell>
          <cell r="F1124">
            <v>4.2460442518705496E-2</v>
          </cell>
          <cell r="G1124">
            <v>4.8506316122019291E-2</v>
          </cell>
          <cell r="H1124">
            <v>4.2008737840498286E-2</v>
          </cell>
          <cell r="I1124">
            <v>3.8786494885478903E-2</v>
          </cell>
          <cell r="J1124">
            <v>6.4652360049612279E-2</v>
          </cell>
          <cell r="K1124">
            <v>4.6580085547207675E-2</v>
          </cell>
          <cell r="L1124">
            <v>4.5000454096426445E-2</v>
          </cell>
          <cell r="M1124">
            <v>3.9001610241214547E-2</v>
          </cell>
          <cell r="N1124">
            <v>3.4363659048034602E-2</v>
          </cell>
        </row>
        <row r="1125">
          <cell r="D1125" t="str">
            <v>7.5.19</v>
          </cell>
          <cell r="E1125">
            <v>5.9807109318823409E-2</v>
          </cell>
          <cell r="F1125">
            <v>3.7506087584201465E-2</v>
          </cell>
          <cell r="G1125">
            <v>4.6848512771768019E-2</v>
          </cell>
          <cell r="H1125">
            <v>4.0738689635755408E-2</v>
          </cell>
          <cell r="I1125">
            <v>4.0344267206767419E-2</v>
          </cell>
          <cell r="J1125">
            <v>6.6923628228674953E-2</v>
          </cell>
          <cell r="K1125">
            <v>4.0332756901936627E-2</v>
          </cell>
          <cell r="L1125">
            <v>4.1254074950942812E-2</v>
          </cell>
          <cell r="M1125">
            <v>3.733891006552488E-2</v>
          </cell>
          <cell r="N1125">
            <v>3.8789129495240736E-2</v>
          </cell>
        </row>
        <row r="1126">
          <cell r="D1126" t="str">
            <v>7.5.20</v>
          </cell>
          <cell r="E1126">
            <v>5.7671452624121523E-2</v>
          </cell>
          <cell r="F1126">
            <v>3.4983922475833519E-2</v>
          </cell>
          <cell r="G1126">
            <v>4.4434963858711658E-2</v>
          </cell>
          <cell r="H1126">
            <v>3.961736042377717E-2</v>
          </cell>
          <cell r="I1126">
            <v>4.0984419478892774E-2</v>
          </cell>
          <cell r="J1126">
            <v>6.1380844398882389E-2</v>
          </cell>
          <cell r="K1126">
            <v>3.6702127646409302E-2</v>
          </cell>
          <cell r="L1126">
            <v>3.9184646868805829E-2</v>
          </cell>
          <cell r="M1126">
            <v>3.6134172791585428E-2</v>
          </cell>
          <cell r="N1126">
            <v>4.2981549851183236E-2</v>
          </cell>
        </row>
        <row r="1127">
          <cell r="D1127" t="str">
            <v>7.5.21</v>
          </cell>
          <cell r="E1127">
            <v>5.3011821752945013E-2</v>
          </cell>
          <cell r="F1127">
            <v>3.6787153169252823E-2</v>
          </cell>
          <cell r="G1127">
            <v>4.178493207998242E-2</v>
          </cell>
          <cell r="H1127">
            <v>3.8261978700202003E-2</v>
          </cell>
          <cell r="I1127">
            <v>3.9605384982224733E-2</v>
          </cell>
          <cell r="J1127">
            <v>5.6978993820252025E-2</v>
          </cell>
          <cell r="K1127">
            <v>3.6883771724058718E-2</v>
          </cell>
          <cell r="L1127">
            <v>3.6781880231273066E-2</v>
          </cell>
          <cell r="M1127">
            <v>3.4341473949387254E-2</v>
          </cell>
          <cell r="N1127">
            <v>4.2376815721382285E-2</v>
          </cell>
        </row>
        <row r="1128">
          <cell r="D1128" t="str">
            <v>7.5.22</v>
          </cell>
          <cell r="E1128">
            <v>4.7983405565646738E-2</v>
          </cell>
          <cell r="F1128">
            <v>4.2385060348727591E-2</v>
          </cell>
          <cell r="G1128">
            <v>3.9539759451943282E-2</v>
          </cell>
          <cell r="H1128">
            <v>3.9557572989992358E-2</v>
          </cell>
          <cell r="I1128">
            <v>4.2101196028394933E-2</v>
          </cell>
          <cell r="J1128">
            <v>5.0714131647801336E-2</v>
          </cell>
          <cell r="K1128">
            <v>4.1171502576195167E-2</v>
          </cell>
          <cell r="L1128">
            <v>3.568390908058492E-2</v>
          </cell>
          <cell r="M1128">
            <v>3.4197307534245991E-2</v>
          </cell>
          <cell r="N1128">
            <v>4.4892013443993635E-2</v>
          </cell>
        </row>
        <row r="1129">
          <cell r="D1129" t="str">
            <v>7.5.23</v>
          </cell>
          <cell r="E1129">
            <v>4.1453930234021906E-2</v>
          </cell>
          <cell r="F1129">
            <v>3.9954419288393397E-2</v>
          </cell>
          <cell r="G1129">
            <v>3.5368379813328236E-2</v>
          </cell>
          <cell r="H1129">
            <v>3.766092609355684E-2</v>
          </cell>
          <cell r="I1129">
            <v>4.328919982424461E-2</v>
          </cell>
          <cell r="J1129">
            <v>4.168003571978935E-2</v>
          </cell>
          <cell r="K1129">
            <v>3.6939732653281404E-2</v>
          </cell>
          <cell r="L1129">
            <v>3.147341216640568E-2</v>
          </cell>
          <cell r="M1129">
            <v>3.3595561129479735E-2</v>
          </cell>
          <cell r="N1129">
            <v>4.4227028580797481E-2</v>
          </cell>
        </row>
        <row r="1130">
          <cell r="D1130" t="str">
            <v>7.5.24</v>
          </cell>
          <cell r="E1130">
            <v>3.6153102782398111E-2</v>
          </cell>
          <cell r="F1130">
            <v>3.7439450600432481E-2</v>
          </cell>
          <cell r="G1130">
            <v>3.2358719601857246E-2</v>
          </cell>
          <cell r="H1130">
            <v>3.4921198423218877E-2</v>
          </cell>
          <cell r="I1130">
            <v>4.4624837193802461E-2</v>
          </cell>
          <cell r="J1130">
            <v>3.2479519907422746E-2</v>
          </cell>
          <cell r="K1130">
            <v>3.4144185994823335E-2</v>
          </cell>
          <cell r="L1130">
            <v>2.7677455949440922E-2</v>
          </cell>
          <cell r="M1130">
            <v>3.2948822550001387E-2</v>
          </cell>
          <cell r="N1130">
            <v>4.1787223803353327E-2</v>
          </cell>
        </row>
        <row r="1131">
          <cell r="D1131" t="str">
            <v>7.6.1</v>
          </cell>
          <cell r="E1131">
            <v>3.2740237776296324E-2</v>
          </cell>
          <cell r="F1131">
            <v>3.5694913217128373E-2</v>
          </cell>
          <cell r="G1131">
            <v>3.082966401271842E-2</v>
          </cell>
          <cell r="H1131">
            <v>3.279378496396191E-2</v>
          </cell>
          <cell r="I1131">
            <v>4.2746741091432935E-2</v>
          </cell>
          <cell r="J1131">
            <v>2.902035652037371E-2</v>
          </cell>
          <cell r="K1131">
            <v>3.151536167445293E-2</v>
          </cell>
          <cell r="L1131">
            <v>2.6539471847106456E-2</v>
          </cell>
          <cell r="M1131">
            <v>3.3290784438692406E-2</v>
          </cell>
          <cell r="N1131">
            <v>3.6204488779614803E-2</v>
          </cell>
        </row>
        <row r="1132">
          <cell r="D1132" t="str">
            <v>7.6.2</v>
          </cell>
          <cell r="E1132">
            <v>2.8323100572551649E-2</v>
          </cell>
          <cell r="F1132">
            <v>3.5107456459245352E-2</v>
          </cell>
          <cell r="G1132">
            <v>3.042088497474078E-2</v>
          </cell>
          <cell r="H1132">
            <v>3.2252702126042705E-2</v>
          </cell>
          <cell r="I1132">
            <v>4.1138721970496776E-2</v>
          </cell>
          <cell r="J1132">
            <v>2.4291031376151368E-2</v>
          </cell>
          <cell r="K1132">
            <v>2.983209610410836E-2</v>
          </cell>
          <cell r="L1132">
            <v>2.5499677631888228E-2</v>
          </cell>
          <cell r="M1132">
            <v>3.2852832214678988E-2</v>
          </cell>
          <cell r="N1132">
            <v>3.3401026691283572E-2</v>
          </cell>
        </row>
        <row r="1133">
          <cell r="D1133" t="str">
            <v>7.6.3</v>
          </cell>
          <cell r="E1133">
            <v>2.6539488951724553E-2</v>
          </cell>
          <cell r="F1133">
            <v>3.4196733934622255E-2</v>
          </cell>
          <cell r="G1133">
            <v>2.9865851503703897E-2</v>
          </cell>
          <cell r="H1133">
            <v>3.0931049751854508E-2</v>
          </cell>
          <cell r="I1133">
            <v>4.1128915556386099E-2</v>
          </cell>
          <cell r="J1133">
            <v>2.1879234850516228E-2</v>
          </cell>
          <cell r="K1133">
            <v>2.9062722311227581E-2</v>
          </cell>
          <cell r="L1133">
            <v>2.3789199630635461E-2</v>
          </cell>
          <cell r="M1133">
            <v>3.2101727610757601E-2</v>
          </cell>
          <cell r="N1133">
            <v>3.8080344394780405E-2</v>
          </cell>
        </row>
        <row r="1134">
          <cell r="D1134" t="str">
            <v>7.6.4</v>
          </cell>
          <cell r="E1134">
            <v>2.5458118889445023E-2</v>
          </cell>
          <cell r="F1134">
            <v>3.3869361219854954E-2</v>
          </cell>
          <cell r="G1134">
            <v>3.0189933815416851E-2</v>
          </cell>
          <cell r="H1134">
            <v>3.05139422299384E-2</v>
          </cell>
          <cell r="I1134">
            <v>4.1416968058705088E-2</v>
          </cell>
          <cell r="J1134">
            <v>2.0932484350954482E-2</v>
          </cell>
          <cell r="K1134">
            <v>2.9637230242298279E-2</v>
          </cell>
          <cell r="L1134">
            <v>2.4417319814436813E-2</v>
          </cell>
          <cell r="M1134">
            <v>3.3017928875917278E-2</v>
          </cell>
          <cell r="N1134">
            <v>3.7251572517851994E-2</v>
          </cell>
        </row>
        <row r="1135">
          <cell r="D1135" t="str">
            <v>7.6.5</v>
          </cell>
          <cell r="E1135">
            <v>2.4423656791885521E-2</v>
          </cell>
          <cell r="F1135">
            <v>3.301371531612695E-2</v>
          </cell>
          <cell r="G1135">
            <v>3.1888512221956503E-2</v>
          </cell>
          <cell r="H1135">
            <v>3.2406088089211561E-2</v>
          </cell>
          <cell r="I1135">
            <v>4.3074950423047834E-2</v>
          </cell>
          <cell r="J1135">
            <v>2.1721742598037757E-2</v>
          </cell>
          <cell r="K1135">
            <v>3.0076130206939312E-2</v>
          </cell>
          <cell r="L1135">
            <v>2.8107068847297186E-2</v>
          </cell>
          <cell r="M1135">
            <v>3.5445160542719935E-2</v>
          </cell>
          <cell r="N1135">
            <v>4.5012903231860017E-2</v>
          </cell>
        </row>
        <row r="1136">
          <cell r="D1136" t="str">
            <v>7.6.6</v>
          </cell>
          <cell r="E1136">
            <v>2.5329328304877132E-2</v>
          </cell>
          <cell r="F1136">
            <v>3.0569469277465313E-2</v>
          </cell>
          <cell r="G1136">
            <v>3.2827812952996784E-2</v>
          </cell>
          <cell r="H1136">
            <v>3.494435481199594E-2</v>
          </cell>
          <cell r="I1136">
            <v>4.4650844080547258E-2</v>
          </cell>
          <cell r="J1136">
            <v>2.3665168519661727E-2</v>
          </cell>
          <cell r="K1136">
            <v>2.4194564477308712E-2</v>
          </cell>
          <cell r="L1136">
            <v>3.3560983901076265E-2</v>
          </cell>
          <cell r="M1136">
            <v>4.2086817788418447E-2</v>
          </cell>
          <cell r="N1136">
            <v>5.6138175769822989E-2</v>
          </cell>
        </row>
        <row r="1137">
          <cell r="D1137" t="str">
            <v>7.6.7</v>
          </cell>
          <cell r="E1137">
            <v>2.9414937609993738E-2</v>
          </cell>
          <cell r="F1137">
            <v>3.0129169091114592E-2</v>
          </cell>
          <cell r="G1137">
            <v>3.6967304386164385E-2</v>
          </cell>
          <cell r="H1137">
            <v>4.0282113260341333E-2</v>
          </cell>
          <cell r="I1137">
            <v>4.5090532262185797E-2</v>
          </cell>
          <cell r="J1137">
            <v>2.7113339071183587E-2</v>
          </cell>
          <cell r="K1137">
            <v>2.6655963266831294E-2</v>
          </cell>
          <cell r="L1137">
            <v>3.8961860330115679E-2</v>
          </cell>
          <cell r="M1137">
            <v>4.389847046513954E-2</v>
          </cell>
          <cell r="N1137">
            <v>6.2935931724060062E-2</v>
          </cell>
        </row>
        <row r="1138">
          <cell r="D1138" t="str">
            <v>7.6.8</v>
          </cell>
          <cell r="E1138">
            <v>3.2905064082111989E-2</v>
          </cell>
          <cell r="F1138">
            <v>3.6084950887225208E-2</v>
          </cell>
          <cell r="G1138">
            <v>4.1059268693824924E-2</v>
          </cell>
          <cell r="H1138">
            <v>4.5093159290500714E-2</v>
          </cell>
          <cell r="I1138">
            <v>4.6267418352072549E-2</v>
          </cell>
          <cell r="J1138">
            <v>3.1033317936560157E-2</v>
          </cell>
          <cell r="K1138">
            <v>3.449828516033715E-2</v>
          </cell>
          <cell r="L1138">
            <v>4.4615139626261929E-2</v>
          </cell>
          <cell r="M1138">
            <v>4.7777389957110956E-2</v>
          </cell>
          <cell r="N1138">
            <v>5.2474727587144117E-2</v>
          </cell>
        </row>
        <row r="1139">
          <cell r="D1139" t="str">
            <v>7.6.9</v>
          </cell>
          <cell r="E1139">
            <v>3.4339183365418857E-2</v>
          </cell>
          <cell r="F1139">
            <v>4.3869208501224666E-2</v>
          </cell>
          <cell r="G1139">
            <v>4.5112560786689564E-2</v>
          </cell>
          <cell r="H1139">
            <v>4.8037207695919973E-2</v>
          </cell>
          <cell r="I1139">
            <v>4.6885949919836203E-2</v>
          </cell>
          <cell r="J1139">
            <v>3.3694843247723254E-2</v>
          </cell>
          <cell r="K1139">
            <v>4.2060380708259591E-2</v>
          </cell>
          <cell r="L1139">
            <v>5.0587398886739458E-2</v>
          </cell>
          <cell r="M1139">
            <v>4.9651292194626807E-2</v>
          </cell>
          <cell r="N1139">
            <v>4.941948749257568E-2</v>
          </cell>
        </row>
        <row r="1140">
          <cell r="D1140" t="str">
            <v>7.6.10</v>
          </cell>
          <cell r="E1140">
            <v>3.7063253257239963E-2</v>
          </cell>
          <cell r="F1140">
            <v>4.7956206552450621E-2</v>
          </cell>
          <cell r="G1140">
            <v>4.7747985036313945E-2</v>
          </cell>
          <cell r="H1140">
            <v>5.0350906164569068E-2</v>
          </cell>
          <cell r="I1140">
            <v>4.5238355952637407E-2</v>
          </cell>
          <cell r="J1140">
            <v>3.7252968427725554E-2</v>
          </cell>
          <cell r="K1140">
            <v>4.7328435216086255E-2</v>
          </cell>
          <cell r="L1140">
            <v>5.3414497346445274E-2</v>
          </cell>
          <cell r="M1140">
            <v>5.0301454274038801E-2</v>
          </cell>
          <cell r="N1140">
            <v>5.0283351906522486E-2</v>
          </cell>
        </row>
        <row r="1141">
          <cell r="D1141" t="str">
            <v>7.6.11</v>
          </cell>
          <cell r="E1141">
            <v>4.0404049410002842E-2</v>
          </cell>
          <cell r="F1141">
            <v>5.088832265891758E-2</v>
          </cell>
          <cell r="G1141">
            <v>4.9175517841454741E-2</v>
          </cell>
          <cell r="H1141">
            <v>4.9836372068190797E-2</v>
          </cell>
          <cell r="I1141">
            <v>4.2676670334226743E-2</v>
          </cell>
          <cell r="J1141">
            <v>4.260650702219948E-2</v>
          </cell>
          <cell r="K1141">
            <v>5.2873453245947208E-2</v>
          </cell>
          <cell r="L1141">
            <v>5.5197255826448924E-2</v>
          </cell>
          <cell r="M1141">
            <v>5.0231185446152925E-2</v>
          </cell>
          <cell r="N1141">
            <v>3.929701078516893E-2</v>
          </cell>
        </row>
        <row r="1142">
          <cell r="D1142" t="str">
            <v>7.6.12</v>
          </cell>
          <cell r="E1142">
            <v>4.3746827693225937E-2</v>
          </cell>
          <cell r="F1142">
            <v>5.2440109852428252E-2</v>
          </cell>
          <cell r="G1142">
            <v>4.9702218071654591E-2</v>
          </cell>
          <cell r="H1142">
            <v>5.2561576030724436E-2</v>
          </cell>
          <cell r="I1142">
            <v>4.2575754476257027E-2</v>
          </cell>
          <cell r="J1142">
            <v>4.4027861145135183E-2</v>
          </cell>
          <cell r="K1142">
            <v>5.5227731028488158E-2</v>
          </cell>
          <cell r="L1142">
            <v>5.720236148229757E-2</v>
          </cell>
          <cell r="M1142">
            <v>4.8897481088062175E-2</v>
          </cell>
          <cell r="N1142">
            <v>3.8788137721631116E-2</v>
          </cell>
        </row>
        <row r="1143">
          <cell r="D1143" t="str">
            <v>7.6.13</v>
          </cell>
          <cell r="E1143">
            <v>4.7523084644770223E-2</v>
          </cell>
          <cell r="F1143">
            <v>5.2719205529127011E-2</v>
          </cell>
          <cell r="G1143">
            <v>5.000193082812121E-2</v>
          </cell>
          <cell r="H1143">
            <v>5.1546025775174538E-2</v>
          </cell>
          <cell r="I1143">
            <v>4.0543731616429067E-2</v>
          </cell>
          <cell r="J1143">
            <v>4.8123250023386847E-2</v>
          </cell>
          <cell r="K1143">
            <v>5.5210237274536375E-2</v>
          </cell>
          <cell r="L1143">
            <v>5.6942391752571493E-2</v>
          </cell>
          <cell r="M1143">
            <v>5.0350071080778679E-2</v>
          </cell>
          <cell r="N1143">
            <v>3.8987183092027838E-2</v>
          </cell>
        </row>
        <row r="1144">
          <cell r="D1144" t="str">
            <v>7.6.14</v>
          </cell>
          <cell r="E1144">
            <v>4.937041549665553E-2</v>
          </cell>
          <cell r="F1144">
            <v>5.4711102520669262E-2</v>
          </cell>
          <cell r="G1144">
            <v>5.1136361141844437E-2</v>
          </cell>
          <cell r="H1144">
            <v>5.3750667372035058E-2</v>
          </cell>
          <cell r="I1144">
            <v>3.9464909667648984E-2</v>
          </cell>
          <cell r="J1144">
            <v>5.1350703976999715E-2</v>
          </cell>
          <cell r="K1144">
            <v>5.6424534706302709E-2</v>
          </cell>
          <cell r="L1144">
            <v>5.7719590423796534E-2</v>
          </cell>
          <cell r="M1144">
            <v>5.2467257833671177E-2</v>
          </cell>
          <cell r="N1144">
            <v>3.6232637873479828E-2</v>
          </cell>
        </row>
        <row r="1145">
          <cell r="D1145" t="str">
            <v>7.6.15</v>
          </cell>
          <cell r="E1145">
            <v>5.1622893077756062E-2</v>
          </cell>
          <cell r="F1145">
            <v>5.5682028551638674E-2</v>
          </cell>
          <cell r="G1145">
            <v>5.1151956173138856E-2</v>
          </cell>
          <cell r="H1145">
            <v>5.0821415627612242E-2</v>
          </cell>
          <cell r="I1145">
            <v>3.7470890299893818E-2</v>
          </cell>
          <cell r="J1145">
            <v>5.3768221337955294E-2</v>
          </cell>
          <cell r="K1145">
            <v>5.8381450777847087E-2</v>
          </cell>
          <cell r="L1145">
            <v>5.7341713163108099E-2</v>
          </cell>
          <cell r="M1145">
            <v>5.2298552502241878E-2</v>
          </cell>
          <cell r="N1145">
            <v>3.2553050876985019E-2</v>
          </cell>
        </row>
        <row r="1146">
          <cell r="D1146" t="str">
            <v>7.6.16</v>
          </cell>
          <cell r="E1146">
            <v>5.5490022237109006E-2</v>
          </cell>
          <cell r="F1146">
            <v>5.2929122250148411E-2</v>
          </cell>
          <cell r="G1146">
            <v>4.9233173698627251E-2</v>
          </cell>
          <cell r="H1146">
            <v>4.6751420479455651E-2</v>
          </cell>
          <cell r="I1146">
            <v>3.6946465388610586E-2</v>
          </cell>
          <cell r="J1146">
            <v>5.8602370589149161E-2</v>
          </cell>
          <cell r="K1146">
            <v>5.5770966050772738E-2</v>
          </cell>
          <cell r="L1146">
            <v>5.3667973126908568E-2</v>
          </cell>
          <cell r="M1146">
            <v>4.5110983649315838E-2</v>
          </cell>
          <cell r="N1146">
            <v>3.3105210991533067E-2</v>
          </cell>
        </row>
        <row r="1147">
          <cell r="D1147" t="str">
            <v>7.6.17</v>
          </cell>
          <cell r="E1147">
            <v>5.6496215027937682E-2</v>
          </cell>
          <cell r="F1147">
            <v>5.0533819608672315E-2</v>
          </cell>
          <cell r="G1147">
            <v>4.9812681846057187E-2</v>
          </cell>
          <cell r="H1147">
            <v>4.5983090156603464E-2</v>
          </cell>
          <cell r="I1147">
            <v>3.8035559337927953E-2</v>
          </cell>
          <cell r="J1147">
            <v>6.4180376010452317E-2</v>
          </cell>
          <cell r="K1147">
            <v>5.4530842115683043E-2</v>
          </cell>
          <cell r="L1147">
            <v>5.0365856395911811E-2</v>
          </cell>
          <cell r="M1147">
            <v>4.1361475080027271E-2</v>
          </cell>
          <cell r="N1147">
            <v>3.2697862326535113E-2</v>
          </cell>
        </row>
        <row r="1148">
          <cell r="D1148" t="str">
            <v>7.6.18</v>
          </cell>
          <cell r="E1148">
            <v>5.9335985337923093E-2</v>
          </cell>
          <cell r="F1148">
            <v>4.2626380752186992E-2</v>
          </cell>
          <cell r="G1148">
            <v>4.9366795043290591E-2</v>
          </cell>
          <cell r="H1148">
            <v>4.3295638991673921E-2</v>
          </cell>
          <cell r="I1148">
            <v>4.029251864011632E-2</v>
          </cell>
          <cell r="J1148">
            <v>6.3668634703465579E-2</v>
          </cell>
          <cell r="K1148">
            <v>5.0142971908193577E-2</v>
          </cell>
          <cell r="L1148">
            <v>4.749739430285832E-2</v>
          </cell>
          <cell r="M1148">
            <v>4.1522963071074559E-2</v>
          </cell>
          <cell r="N1148">
            <v>3.731337541727122E-2</v>
          </cell>
        </row>
        <row r="1149">
          <cell r="D1149" t="str">
            <v>7.6.19</v>
          </cell>
          <cell r="E1149">
            <v>5.9638337602509542E-2</v>
          </cell>
          <cell r="F1149">
            <v>3.7589875355895259E-2</v>
          </cell>
          <cell r="G1149">
            <v>4.8174906747494528E-2</v>
          </cell>
          <cell r="H1149">
            <v>4.1904631074790477E-2</v>
          </cell>
          <cell r="I1149">
            <v>4.0305933349033297E-2</v>
          </cell>
          <cell r="J1149">
            <v>6.147674743479134E-2</v>
          </cell>
          <cell r="K1149">
            <v>4.3489321732272164E-2</v>
          </cell>
          <cell r="L1149">
            <v>4.3977617333310556E-2</v>
          </cell>
          <cell r="M1149">
            <v>4.050211037037587E-2</v>
          </cell>
          <cell r="N1149">
            <v>3.8625435959091237E-2</v>
          </cell>
        </row>
        <row r="1150">
          <cell r="D1150" t="str">
            <v>7.6.20</v>
          </cell>
          <cell r="E1150">
            <v>5.6851093749719653E-2</v>
          </cell>
          <cell r="F1150">
            <v>3.5331897089184265E-2</v>
          </cell>
          <cell r="G1150">
            <v>4.5064569891417584E-2</v>
          </cell>
          <cell r="H1150">
            <v>3.9629233428226815E-2</v>
          </cell>
          <cell r="I1150">
            <v>3.9727587709717217E-2</v>
          </cell>
          <cell r="J1150">
            <v>5.9907728048121826E-2</v>
          </cell>
          <cell r="K1150">
            <v>3.9700154547402194E-2</v>
          </cell>
          <cell r="L1150">
            <v>4.1651936460376959E-2</v>
          </cell>
          <cell r="M1150">
            <v>3.7835503580903478E-2</v>
          </cell>
          <cell r="N1150">
            <v>3.7229366010469583E-2</v>
          </cell>
        </row>
        <row r="1151">
          <cell r="D1151" t="str">
            <v>7.6.21</v>
          </cell>
          <cell r="E1151">
            <v>5.2042474727311633E-2</v>
          </cell>
          <cell r="F1151">
            <v>3.6533002597998208E-2</v>
          </cell>
          <cell r="G1151">
            <v>4.258523199386835E-2</v>
          </cell>
          <cell r="H1151">
            <v>3.7780929527461628E-2</v>
          </cell>
          <cell r="I1151">
            <v>3.9020361927682608E-2</v>
          </cell>
          <cell r="J1151">
            <v>5.6844633085589048E-2</v>
          </cell>
          <cell r="K1151">
            <v>4.0133306922868248E-2</v>
          </cell>
          <cell r="L1151">
            <v>3.7043138316742941E-2</v>
          </cell>
          <cell r="M1151">
            <v>3.6059035438544648E-2</v>
          </cell>
          <cell r="N1151">
            <v>4.2788874602354955E-2</v>
          </cell>
        </row>
        <row r="1152">
          <cell r="D1152" t="str">
            <v>7.6.22</v>
          </cell>
          <cell r="E1152">
            <v>4.9741648636862916E-2</v>
          </cell>
          <cell r="F1152">
            <v>4.1402673430057581E-2</v>
          </cell>
          <cell r="G1152">
            <v>4.004509697193899E-2</v>
          </cell>
          <cell r="H1152">
            <v>3.8607228662118791E-2</v>
          </cell>
          <cell r="I1152">
            <v>4.174392612679844E-2</v>
          </cell>
          <cell r="J1152">
            <v>4.9999484343523477E-2</v>
          </cell>
          <cell r="K1152">
            <v>4.1275370460985762E-2</v>
          </cell>
          <cell r="L1152">
            <v>3.4334822659421865E-2</v>
          </cell>
          <cell r="M1152">
            <v>3.5524451046083316E-2</v>
          </cell>
          <cell r="N1152">
            <v>4.3386761356048187E-2</v>
          </cell>
        </row>
        <row r="1153">
          <cell r="D1153" t="str">
            <v>7.6.23</v>
          </cell>
          <cell r="E1153">
            <v>4.4350699580235242E-2</v>
          </cell>
          <cell r="F1153">
            <v>3.8243736839662423E-2</v>
          </cell>
          <cell r="G1153">
            <v>3.5437649478792355E-2</v>
          </cell>
          <cell r="H1153">
            <v>3.6035836904017286E-2</v>
          </cell>
          <cell r="I1153">
            <v>4.1826596816675027E-2</v>
          </cell>
          <cell r="J1153">
            <v>4.1489216598707662E-2</v>
          </cell>
          <cell r="K1153">
            <v>3.6997708393528242E-2</v>
          </cell>
          <cell r="L1153">
            <v>3.0261605922594668E-2</v>
          </cell>
          <cell r="M1153">
            <v>3.3606041876211787E-2</v>
          </cell>
          <cell r="N1153">
            <v>4.3644982377103403E-2</v>
          </cell>
        </row>
        <row r="1154">
          <cell r="D1154" t="str">
            <v>7.6.24</v>
          </cell>
          <cell r="E1154">
            <v>3.6849883176435991E-2</v>
          </cell>
          <cell r="F1154">
            <v>3.7877538506955487E-2</v>
          </cell>
          <cell r="G1154">
            <v>3.220213188777328E-2</v>
          </cell>
          <cell r="H1154">
            <v>3.3890625517578675E-2</v>
          </cell>
          <cell r="I1154">
            <v>4.1729696641634895E-2</v>
          </cell>
          <cell r="J1154">
            <v>3.3349778781635357E-2</v>
          </cell>
          <cell r="K1154">
            <v>3.498078146732287E-2</v>
          </cell>
          <cell r="L1154">
            <v>2.7303724971648971E-2</v>
          </cell>
          <cell r="M1154">
            <v>3.3809029574455585E-2</v>
          </cell>
          <cell r="N1154">
            <v>4.4148100514784371E-2</v>
          </cell>
        </row>
        <row r="1155">
          <cell r="D1155" t="str">
            <v>7.7.1</v>
          </cell>
          <cell r="E1155">
            <v>3.2160529509960581E-2</v>
          </cell>
          <cell r="F1155">
            <v>4.2440177727521324E-2</v>
          </cell>
          <cell r="G1155">
            <v>3.3943937177529068E-2</v>
          </cell>
          <cell r="H1155">
            <v>3.934019216987434E-2</v>
          </cell>
          <cell r="I1155">
            <v>3.9302195879382544E-2</v>
          </cell>
          <cell r="J1155">
            <v>2.7290792041655118E-2</v>
          </cell>
          <cell r="K1155">
            <v>3.890876683374702E-2</v>
          </cell>
          <cell r="L1155">
            <v>3.1755170054603037E-2</v>
          </cell>
          <cell r="M1155">
            <v>3.6710684279021681E-2</v>
          </cell>
          <cell r="N1155">
            <v>4.2542769421781222E-2</v>
          </cell>
        </row>
        <row r="1156">
          <cell r="D1156" t="str">
            <v>7.7.2</v>
          </cell>
          <cell r="E1156">
            <v>2.7981525885389217E-2</v>
          </cell>
          <cell r="F1156">
            <v>4.1964429080770603E-2</v>
          </cell>
          <cell r="G1156">
            <v>3.2851654332710076E-2</v>
          </cell>
          <cell r="H1156">
            <v>3.779864157673176E-2</v>
          </cell>
          <cell r="I1156">
            <v>3.8524507979247252E-2</v>
          </cell>
          <cell r="J1156">
            <v>2.4544950538272943E-2</v>
          </cell>
          <cell r="K1156">
            <v>3.6471658387056592E-2</v>
          </cell>
          <cell r="L1156">
            <v>3.0980074081179958E-2</v>
          </cell>
          <cell r="M1156">
            <v>3.7082500498926252E-2</v>
          </cell>
          <cell r="N1156">
            <v>3.816505088294548E-2</v>
          </cell>
        </row>
        <row r="1157">
          <cell r="D1157" t="str">
            <v>7.7.3</v>
          </cell>
          <cell r="E1157">
            <v>2.5281120094705387E-2</v>
          </cell>
          <cell r="F1157">
            <v>4.0948351702490053E-2</v>
          </cell>
          <cell r="G1157">
            <v>3.2013732433319335E-2</v>
          </cell>
          <cell r="H1157">
            <v>3.6592026386661612E-2</v>
          </cell>
          <cell r="I1157">
            <v>3.7914819041773656E-2</v>
          </cell>
          <cell r="J1157">
            <v>2.2022211694329247E-2</v>
          </cell>
          <cell r="K1157">
            <v>3.5896922154863641E-2</v>
          </cell>
          <cell r="L1157">
            <v>3.0267060168093791E-2</v>
          </cell>
          <cell r="M1157">
            <v>3.5904658400347275E-2</v>
          </cell>
          <cell r="N1157">
            <v>3.6799748845925871E-2</v>
          </cell>
        </row>
        <row r="1158">
          <cell r="D1158" t="str">
            <v>7.7.4</v>
          </cell>
          <cell r="E1158">
            <v>2.3959209883286432E-2</v>
          </cell>
          <cell r="F1158">
            <v>3.9484742808346136E-2</v>
          </cell>
          <cell r="G1158">
            <v>3.2408913675211197E-2</v>
          </cell>
          <cell r="H1158">
            <v>3.6712986184208977E-2</v>
          </cell>
          <cell r="I1158">
            <v>4.0429405463414697E-2</v>
          </cell>
          <cell r="J1158">
            <v>2.1140465805483923E-2</v>
          </cell>
          <cell r="K1158">
            <v>3.5413094817196927E-2</v>
          </cell>
          <cell r="L1158">
            <v>3.0892197001543959E-2</v>
          </cell>
          <cell r="M1158">
            <v>3.7306187614858134E-2</v>
          </cell>
          <cell r="N1158">
            <v>3.9782072064477432E-2</v>
          </cell>
        </row>
        <row r="1159">
          <cell r="D1159" t="str">
            <v>7.7.5</v>
          </cell>
          <cell r="E1159">
            <v>2.3851643651594607E-2</v>
          </cell>
          <cell r="F1159">
            <v>3.7829609323722056E-2</v>
          </cell>
          <cell r="G1159">
            <v>3.2377239392364948E-2</v>
          </cell>
          <cell r="H1159">
            <v>3.7169195362239664E-2</v>
          </cell>
          <cell r="I1159">
            <v>4.2254107920627074E-2</v>
          </cell>
          <cell r="J1159">
            <v>2.0610868688595855E-2</v>
          </cell>
          <cell r="K1159">
            <v>3.6420383370308958E-2</v>
          </cell>
          <cell r="L1159">
            <v>3.2956225050420132E-2</v>
          </cell>
          <cell r="M1159">
            <v>3.9013599557139331E-2</v>
          </cell>
          <cell r="N1159">
            <v>4.0985212042333241E-2</v>
          </cell>
        </row>
        <row r="1160">
          <cell r="D1160" t="str">
            <v>7.7.6</v>
          </cell>
          <cell r="E1160">
            <v>2.4019864478770657E-2</v>
          </cell>
          <cell r="F1160">
            <v>3.4368139587865679E-2</v>
          </cell>
          <cell r="G1160">
            <v>3.3459498903521345E-2</v>
          </cell>
          <cell r="H1160">
            <v>3.5882594426743963E-2</v>
          </cell>
          <cell r="I1160">
            <v>4.4153033129246136E-2</v>
          </cell>
          <cell r="J1160">
            <v>2.0742494839790116E-2</v>
          </cell>
          <cell r="K1160">
            <v>2.7324453424523065E-2</v>
          </cell>
          <cell r="L1160">
            <v>3.5283799037214549E-2</v>
          </cell>
          <cell r="M1160">
            <v>4.4049657212216889E-2</v>
          </cell>
          <cell r="N1160">
            <v>4.8570099248042446E-2</v>
          </cell>
        </row>
        <row r="1161">
          <cell r="D1161" t="str">
            <v>7.7.7</v>
          </cell>
          <cell r="E1161">
            <v>2.4966522590917185E-2</v>
          </cell>
          <cell r="F1161">
            <v>3.0069767996534189E-2</v>
          </cell>
          <cell r="G1161">
            <v>3.6196328339071368E-2</v>
          </cell>
          <cell r="H1161">
            <v>3.6482369775906472E-2</v>
          </cell>
          <cell r="I1161">
            <v>4.4382420193458082E-2</v>
          </cell>
          <cell r="J1161">
            <v>2.5353085803126899E-2</v>
          </cell>
          <cell r="K1161">
            <v>2.7750045064409104E-2</v>
          </cell>
          <cell r="L1161">
            <v>4.0211159529279797E-2</v>
          </cell>
          <cell r="M1161">
            <v>4.5778530727441119E-2</v>
          </cell>
          <cell r="N1161">
            <v>5.195224261651768E-2</v>
          </cell>
        </row>
        <row r="1162">
          <cell r="D1162" t="str">
            <v>7.7.8</v>
          </cell>
          <cell r="E1162">
            <v>2.8782466893535301E-2</v>
          </cell>
          <cell r="F1162">
            <v>3.1543184461575446E-2</v>
          </cell>
          <cell r="G1162">
            <v>4.0140873498289341E-2</v>
          </cell>
          <cell r="H1162">
            <v>3.9109261784160944E-2</v>
          </cell>
          <cell r="I1162">
            <v>4.5413211982819598E-2</v>
          </cell>
          <cell r="J1162">
            <v>3.0563200000056554E-2</v>
          </cell>
          <cell r="K1162">
            <v>2.9504226693539699E-2</v>
          </cell>
          <cell r="L1162">
            <v>4.3893671497392511E-2</v>
          </cell>
          <cell r="M1162">
            <v>4.5671886622713945E-2</v>
          </cell>
          <cell r="N1162">
            <v>5.690942112284348E-2</v>
          </cell>
        </row>
        <row r="1163">
          <cell r="D1163" t="str">
            <v>7.7.9</v>
          </cell>
          <cell r="E1163">
            <v>3.486720310365507E-2</v>
          </cell>
          <cell r="F1163">
            <v>3.5756187827820508E-2</v>
          </cell>
          <cell r="G1163">
            <v>4.1899845149778771E-2</v>
          </cell>
          <cell r="H1163">
            <v>4.0756073304306126E-2</v>
          </cell>
          <cell r="I1163">
            <v>4.4567187468236388E-2</v>
          </cell>
          <cell r="J1163">
            <v>3.5559948532823016E-2</v>
          </cell>
          <cell r="K1163">
            <v>3.5372470842547243E-2</v>
          </cell>
          <cell r="L1163">
            <v>4.6851125052666968E-2</v>
          </cell>
          <cell r="M1163">
            <v>4.5943917591099941E-2</v>
          </cell>
          <cell r="N1163">
            <v>5.3360056344087921E-2</v>
          </cell>
        </row>
        <row r="1164">
          <cell r="D1164" t="str">
            <v>7.7.10</v>
          </cell>
          <cell r="E1164">
            <v>3.9091884926386142E-2</v>
          </cell>
          <cell r="F1164">
            <v>3.9610237357552369E-2</v>
          </cell>
          <cell r="G1164">
            <v>4.5154507974432635E-2</v>
          </cell>
          <cell r="H1164">
            <v>4.1628930506594705E-2</v>
          </cell>
          <cell r="I1164">
            <v>4.4893911138741818E-2</v>
          </cell>
          <cell r="J1164">
            <v>3.9665982891622174E-2</v>
          </cell>
          <cell r="K1164">
            <v>4.0836635456413063E-2</v>
          </cell>
          <cell r="L1164">
            <v>4.9140996001993793E-2</v>
          </cell>
          <cell r="M1164">
            <v>4.5786495847296257E-2</v>
          </cell>
          <cell r="N1164">
            <v>4.5144721424571356E-2</v>
          </cell>
        </row>
        <row r="1165">
          <cell r="D1165" t="str">
            <v>7.7.11</v>
          </cell>
          <cell r="E1165">
            <v>4.2499024633710455E-2</v>
          </cell>
          <cell r="F1165">
            <v>4.228319142657995E-2</v>
          </cell>
          <cell r="G1165">
            <v>4.7678063905484604E-2</v>
          </cell>
          <cell r="H1165">
            <v>4.3429590958078523E-2</v>
          </cell>
          <cell r="I1165">
            <v>4.4257031119805113E-2</v>
          </cell>
          <cell r="J1165">
            <v>4.3501572648437452E-2</v>
          </cell>
          <cell r="K1165">
            <v>4.6381117928578144E-2</v>
          </cell>
          <cell r="L1165">
            <v>4.9568353960619628E-2</v>
          </cell>
          <cell r="M1165">
            <v>4.6394610622903336E-2</v>
          </cell>
          <cell r="N1165">
            <v>4.0969902577266314E-2</v>
          </cell>
        </row>
        <row r="1166">
          <cell r="D1166" t="str">
            <v>7.7.12</v>
          </cell>
          <cell r="E1166">
            <v>4.6818513498175861E-2</v>
          </cell>
          <cell r="F1166">
            <v>4.2272683314904233E-2</v>
          </cell>
          <cell r="G1166">
            <v>4.6948245922093776E-2</v>
          </cell>
          <cell r="H1166">
            <v>4.3435242551474636E-2</v>
          </cell>
          <cell r="I1166">
            <v>4.3405034329673513E-2</v>
          </cell>
          <cell r="J1166">
            <v>4.7215184891844876E-2</v>
          </cell>
          <cell r="K1166">
            <v>4.6684177579934434E-2</v>
          </cell>
          <cell r="L1166">
            <v>5.0906965332500616E-2</v>
          </cell>
          <cell r="M1166">
            <v>4.6515304314041654E-2</v>
          </cell>
          <cell r="N1166">
            <v>3.9981423639640697E-2</v>
          </cell>
        </row>
        <row r="1167">
          <cell r="D1167" t="str">
            <v>7.7.13</v>
          </cell>
          <cell r="E1167">
            <v>4.9398884526327409E-2</v>
          </cell>
          <cell r="F1167">
            <v>4.3307773044077125E-2</v>
          </cell>
          <cell r="G1167">
            <v>4.7802889374701403E-2</v>
          </cell>
          <cell r="H1167">
            <v>4.5005522077714119E-2</v>
          </cell>
          <cell r="I1167">
            <v>4.1251368598625063E-2</v>
          </cell>
          <cell r="J1167">
            <v>5.0144650928631039E-2</v>
          </cell>
          <cell r="K1167">
            <v>4.9281771728545934E-2</v>
          </cell>
          <cell r="L1167">
            <v>5.148748974831379E-2</v>
          </cell>
          <cell r="M1167">
            <v>4.7101404383382457E-2</v>
          </cell>
          <cell r="N1167">
            <v>3.4830281438561449E-2</v>
          </cell>
        </row>
        <row r="1168">
          <cell r="D1168" t="str">
            <v>7.7.14</v>
          </cell>
          <cell r="E1168">
            <v>5.1316172674976922E-2</v>
          </cell>
          <cell r="F1168">
            <v>4.3988470597619303E-2</v>
          </cell>
          <cell r="G1168">
            <v>4.8346891754632963E-2</v>
          </cell>
          <cell r="H1168">
            <v>4.5297678058552074E-2</v>
          </cell>
          <cell r="I1168">
            <v>3.958697005673318E-2</v>
          </cell>
          <cell r="J1168">
            <v>5.2913995524057025E-2</v>
          </cell>
          <cell r="K1168">
            <v>4.9595752448419565E-2</v>
          </cell>
          <cell r="L1168">
            <v>5.2467018073761369E-2</v>
          </cell>
          <cell r="M1168">
            <v>4.7562053815004772E-2</v>
          </cell>
          <cell r="N1168">
            <v>3.3966577926524168E-2</v>
          </cell>
        </row>
        <row r="1169">
          <cell r="D1169" t="str">
            <v>7.7.15</v>
          </cell>
          <cell r="E1169">
            <v>5.3140613867732528E-2</v>
          </cell>
          <cell r="F1169">
            <v>4.4660989744865015E-2</v>
          </cell>
          <cell r="G1169">
            <v>4.8916871160041689E-2</v>
          </cell>
          <cell r="H1169">
            <v>4.5747136722248519E-2</v>
          </cell>
          <cell r="I1169">
            <v>4.0129729310056317E-2</v>
          </cell>
          <cell r="J1169">
            <v>5.5568475383930525E-2</v>
          </cell>
          <cell r="K1169">
            <v>5.1984916204201433E-2</v>
          </cell>
          <cell r="L1169">
            <v>5.2224473239518517E-2</v>
          </cell>
          <cell r="M1169">
            <v>4.6935353759735683E-2</v>
          </cell>
          <cell r="N1169">
            <v>3.2367297326829421E-2</v>
          </cell>
        </row>
        <row r="1170">
          <cell r="D1170" t="str">
            <v>7.7.16</v>
          </cell>
          <cell r="E1170">
            <v>5.5610206508309272E-2</v>
          </cell>
          <cell r="F1170">
            <v>4.6259118760104093E-2</v>
          </cell>
          <cell r="G1170">
            <v>4.8687746802309757E-2</v>
          </cell>
          <cell r="H1170">
            <v>4.5957894059311902E-2</v>
          </cell>
          <cell r="I1170">
            <v>4.0432764868410673E-2</v>
          </cell>
          <cell r="J1170">
            <v>5.9260775801018524E-2</v>
          </cell>
          <cell r="K1170">
            <v>5.0521433017006394E-2</v>
          </cell>
          <cell r="L1170">
            <v>5.0474574615479779E-2</v>
          </cell>
          <cell r="M1170">
            <v>4.3367201317961825E-2</v>
          </cell>
          <cell r="N1170">
            <v>3.3584695476013657E-2</v>
          </cell>
        </row>
        <row r="1171">
          <cell r="D1171" t="str">
            <v>7.7.17</v>
          </cell>
          <cell r="E1171">
            <v>5.8092096265375412E-2</v>
          </cell>
          <cell r="F1171">
            <v>4.5934605463253619E-2</v>
          </cell>
          <cell r="G1171">
            <v>4.855016249318455E-2</v>
          </cell>
          <cell r="H1171">
            <v>4.6017392778676537E-2</v>
          </cell>
          <cell r="I1171">
            <v>4.0836726140960171E-2</v>
          </cell>
          <cell r="J1171">
            <v>6.156210844931035E-2</v>
          </cell>
          <cell r="K1171">
            <v>5.0791459436391267E-2</v>
          </cell>
          <cell r="L1171">
            <v>4.8374720150910419E-2</v>
          </cell>
          <cell r="M1171">
            <v>4.0778979871699608E-2</v>
          </cell>
          <cell r="N1171">
            <v>3.4726400476025807E-2</v>
          </cell>
        </row>
        <row r="1172">
          <cell r="D1172" t="str">
            <v>7.7.18</v>
          </cell>
          <cell r="E1172">
            <v>6.0227866910052191E-2</v>
          </cell>
          <cell r="F1172">
            <v>4.4772457186857635E-2</v>
          </cell>
          <cell r="G1172">
            <v>4.8441894035455575E-2</v>
          </cell>
          <cell r="H1172">
            <v>4.5835364374710058E-2</v>
          </cell>
          <cell r="I1172">
            <v>4.1104272600382748E-2</v>
          </cell>
          <cell r="J1172">
            <v>6.2289882578022003E-2</v>
          </cell>
          <cell r="K1172">
            <v>4.6490148596138654E-2</v>
          </cell>
          <cell r="L1172">
            <v>4.6440059583082546E-2</v>
          </cell>
          <cell r="M1172">
            <v>4.0381940772253766E-2</v>
          </cell>
          <cell r="N1172">
            <v>3.8094219967313971E-2</v>
          </cell>
        </row>
        <row r="1173">
          <cell r="D1173" t="str">
            <v>7.7.19</v>
          </cell>
          <cell r="E1173">
            <v>6.1013440248985459E-2</v>
          </cell>
          <cell r="F1173">
            <v>4.2683102461159424E-2</v>
          </cell>
          <cell r="G1173">
            <v>4.7408729662710862E-2</v>
          </cell>
          <cell r="H1173">
            <v>4.538072508373385E-2</v>
          </cell>
          <cell r="I1173">
            <v>3.9695820521175221E-2</v>
          </cell>
          <cell r="J1173">
            <v>6.3696675173077755E-2</v>
          </cell>
          <cell r="K1173">
            <v>4.3722077768088841E-2</v>
          </cell>
          <cell r="L1173">
            <v>4.3332527466449541E-2</v>
          </cell>
          <cell r="M1173">
            <v>3.9530668587735567E-2</v>
          </cell>
          <cell r="N1173">
            <v>4.297386556042531E-2</v>
          </cell>
        </row>
        <row r="1174">
          <cell r="D1174" t="str">
            <v>7.7.20</v>
          </cell>
          <cell r="E1174">
            <v>5.5670410209522229E-2</v>
          </cell>
          <cell r="F1174">
            <v>4.2485370753549898E-2</v>
          </cell>
          <cell r="G1174">
            <v>4.6064142644076995E-2</v>
          </cell>
          <cell r="H1174">
            <v>4.5110390532953105E-2</v>
          </cell>
          <cell r="I1174">
            <v>4.1692369464719874E-2</v>
          </cell>
          <cell r="J1174">
            <v>6.3031502325242184E-2</v>
          </cell>
          <cell r="K1174">
            <v>4.3770352491287759E-2</v>
          </cell>
          <cell r="L1174">
            <v>4.2386727152347412E-2</v>
          </cell>
          <cell r="M1174">
            <v>3.9002758144003162E-2</v>
          </cell>
          <cell r="N1174">
            <v>4.2591851698197493E-2</v>
          </cell>
        </row>
        <row r="1175">
          <cell r="D1175" t="str">
            <v>7.7.21</v>
          </cell>
          <cell r="E1175">
            <v>5.1182324151588209E-2</v>
          </cell>
          <cell r="F1175">
            <v>4.5491195733830488E-2</v>
          </cell>
          <cell r="G1175">
            <v>4.4684405398570257E-2</v>
          </cell>
          <cell r="H1175">
            <v>4.4341852325434444E-2</v>
          </cell>
          <cell r="I1175">
            <v>4.1802598146596169E-2</v>
          </cell>
          <cell r="J1175">
            <v>5.478662647202031E-2</v>
          </cell>
          <cell r="K1175">
            <v>4.6092099651029866E-2</v>
          </cell>
          <cell r="L1175">
            <v>3.9283494205597597E-2</v>
          </cell>
          <cell r="M1175">
            <v>3.8062652747767219E-2</v>
          </cell>
          <cell r="N1175">
            <v>4.5186050409666174E-2</v>
          </cell>
        </row>
        <row r="1176">
          <cell r="D1176" t="str">
            <v>7.7.22</v>
          </cell>
          <cell r="E1176">
            <v>4.7787190901636287E-2</v>
          </cell>
          <cell r="F1176">
            <v>5.1246480352796261E-2</v>
          </cell>
          <cell r="G1176">
            <v>4.2378195379810857E-2</v>
          </cell>
          <cell r="H1176">
            <v>4.3261456054544158E-2</v>
          </cell>
          <cell r="I1176">
            <v>4.1675744716919309E-2</v>
          </cell>
          <cell r="J1176">
            <v>4.8571808104710845E-2</v>
          </cell>
          <cell r="K1176">
            <v>4.8545709712238254E-2</v>
          </cell>
          <cell r="L1176">
            <v>3.7461976870568389E-2</v>
          </cell>
          <cell r="M1176">
            <v>3.7581869263177733E-2</v>
          </cell>
          <cell r="N1176">
            <v>4.5093010913808837E-2</v>
          </cell>
        </row>
        <row r="1177">
          <cell r="D1177" t="str">
            <v>7.7.23</v>
          </cell>
          <cell r="E1177">
            <v>4.4963881021239306E-2</v>
          </cell>
          <cell r="F1177">
            <v>4.6135872458047074E-2</v>
          </cell>
          <cell r="G1177">
            <v>3.8506336529410164E-2</v>
          </cell>
          <cell r="H1177">
            <v>4.0863218095774104E-2</v>
          </cell>
          <cell r="I1177">
            <v>4.1351978471324866E-2</v>
          </cell>
          <cell r="J1177">
            <v>3.8225870687507324E-2</v>
          </cell>
          <cell r="K1177">
            <v>4.3198766567320954E-2</v>
          </cell>
          <cell r="L1177">
            <v>3.3035333188310277E-2</v>
          </cell>
          <cell r="M1177">
            <v>3.7337052454296797E-2</v>
          </cell>
          <cell r="N1177">
            <v>4.1170305446168079E-2</v>
          </cell>
        </row>
        <row r="1178">
          <cell r="D1178" t="str">
            <v>7.7.24</v>
          </cell>
          <cell r="E1178">
            <v>3.7317403564167927E-2</v>
          </cell>
          <cell r="F1178">
            <v>4.4463860828157821E-2</v>
          </cell>
          <cell r="G1178">
            <v>3.5138894061288617E-2</v>
          </cell>
          <cell r="H1178">
            <v>3.8844264849365408E-2</v>
          </cell>
          <cell r="I1178">
            <v>4.0942791457670519E-2</v>
          </cell>
          <cell r="J1178">
            <v>3.1736870196434071E-2</v>
          </cell>
          <cell r="K1178">
            <v>3.9041559826213407E-2</v>
          </cell>
          <cell r="L1178">
            <v>3.0324808938151614E-2</v>
          </cell>
          <cell r="M1178">
            <v>3.6200031594975417E-2</v>
          </cell>
          <cell r="N1178">
            <v>4.0252723130032621E-2</v>
          </cell>
        </row>
        <row r="1179">
          <cell r="D1179" t="str">
            <v>8.1.1</v>
          </cell>
          <cell r="E1179">
            <v>2.9862224806152311E-2</v>
          </cell>
          <cell r="F1179">
            <v>4.4460452967305976E-2</v>
          </cell>
          <cell r="G1179">
            <v>3.5426072456252997E-2</v>
          </cell>
          <cell r="H1179">
            <v>4.202488775549193E-2</v>
          </cell>
          <cell r="I1179">
            <v>4.258641621656465E-2</v>
          </cell>
          <cell r="J1179">
            <v>2.6220676705945363E-2</v>
          </cell>
          <cell r="K1179">
            <v>4.0264387404558247E-2</v>
          </cell>
          <cell r="L1179">
            <v>3.4956994925432354E-2</v>
          </cell>
          <cell r="M1179">
            <v>4.1172798669473425E-2</v>
          </cell>
          <cell r="N1179">
            <v>3.4477007030763868E-2</v>
          </cell>
        </row>
        <row r="1180">
          <cell r="D1180" t="str">
            <v>8.1.2</v>
          </cell>
          <cell r="E1180">
            <v>2.6653890101212385E-2</v>
          </cell>
          <cell r="F1180">
            <v>4.2702887178168565E-2</v>
          </cell>
          <cell r="G1180">
            <v>3.4639760308384018E-2</v>
          </cell>
          <cell r="H1180">
            <v>4.1473613676669414E-2</v>
          </cell>
          <cell r="I1180">
            <v>3.9614127466007294E-2</v>
          </cell>
          <cell r="J1180">
            <v>2.3936741932293757E-2</v>
          </cell>
          <cell r="K1180">
            <v>3.8294853191683575E-2</v>
          </cell>
          <cell r="L1180">
            <v>3.4865622499385858E-2</v>
          </cell>
          <cell r="M1180">
            <v>4.2285183225558777E-2</v>
          </cell>
          <cell r="N1180">
            <v>3.831513899762392E-2</v>
          </cell>
        </row>
        <row r="1181">
          <cell r="D1181" t="str">
            <v>8.1.3</v>
          </cell>
          <cell r="E1181">
            <v>2.5053138690203525E-2</v>
          </cell>
          <cell r="F1181">
            <v>4.1335777977893284E-2</v>
          </cell>
          <cell r="G1181">
            <v>3.3809110512444972E-2</v>
          </cell>
          <cell r="H1181">
            <v>4.0848508248004588E-2</v>
          </cell>
          <cell r="I1181">
            <v>4.0003939683322859E-2</v>
          </cell>
          <cell r="J1181">
            <v>2.1376728675500042E-2</v>
          </cell>
          <cell r="K1181">
            <v>3.7363162966883259E-2</v>
          </cell>
          <cell r="L1181">
            <v>3.4039972876509825E-2</v>
          </cell>
          <cell r="M1181">
            <v>4.1359079131506771E-2</v>
          </cell>
          <cell r="N1181">
            <v>3.936275386532416E-2</v>
          </cell>
        </row>
        <row r="1182">
          <cell r="D1182" t="str">
            <v>8.1.4</v>
          </cell>
          <cell r="E1182">
            <v>2.3282372017413743E-2</v>
          </cell>
          <cell r="F1182">
            <v>4.1398370118590953E-2</v>
          </cell>
          <cell r="G1182">
            <v>3.3845466957060123E-2</v>
          </cell>
          <cell r="H1182">
            <v>4.0485107841323163E-2</v>
          </cell>
          <cell r="I1182">
            <v>4.0001351913624326E-2</v>
          </cell>
          <cell r="J1182">
            <v>2.0548989264553345E-2</v>
          </cell>
          <cell r="K1182">
            <v>3.6388793005835612E-2</v>
          </cell>
          <cell r="L1182">
            <v>3.4020878499142586E-2</v>
          </cell>
          <cell r="M1182">
            <v>4.1855546064256267E-2</v>
          </cell>
          <cell r="N1182">
            <v>4.3719749231636344E-2</v>
          </cell>
        </row>
        <row r="1183">
          <cell r="D1183" t="str">
            <v>8.1.5</v>
          </cell>
          <cell r="E1183">
            <v>2.2818481787561126E-2</v>
          </cell>
          <cell r="F1183">
            <v>4.09667713031499E-2</v>
          </cell>
          <cell r="G1183">
            <v>3.4621983991598028E-2</v>
          </cell>
          <cell r="H1183">
            <v>4.0492449263680362E-2</v>
          </cell>
          <cell r="I1183">
            <v>4.2228441408267411E-2</v>
          </cell>
          <cell r="J1183">
            <v>2.0292785389828122E-2</v>
          </cell>
          <cell r="K1183">
            <v>3.7735464946624449E-2</v>
          </cell>
          <cell r="L1183">
            <v>3.3932093288350042E-2</v>
          </cell>
          <cell r="M1183">
            <v>4.078651054910952E-2</v>
          </cell>
          <cell r="N1183">
            <v>4.8213876499408545E-2</v>
          </cell>
        </row>
        <row r="1184">
          <cell r="D1184" t="str">
            <v>8.1.6</v>
          </cell>
          <cell r="E1184">
            <v>2.2540476153836253E-2</v>
          </cell>
          <cell r="F1184">
            <v>4.0420964249324121E-2</v>
          </cell>
          <cell r="G1184">
            <v>3.7668406504999502E-2</v>
          </cell>
          <cell r="H1184">
            <v>4.0937773269847821E-2</v>
          </cell>
          <cell r="I1184">
            <v>4.7057964629736423E-2</v>
          </cell>
          <cell r="J1184">
            <v>2.0787716050179844E-2</v>
          </cell>
          <cell r="K1184">
            <v>3.4411683061837416E-2</v>
          </cell>
          <cell r="L1184">
            <v>3.4071310976769048E-2</v>
          </cell>
          <cell r="M1184">
            <v>4.2034962928141004E-2</v>
          </cell>
          <cell r="N1184">
            <v>5.7042187185305709E-2</v>
          </cell>
        </row>
        <row r="1185">
          <cell r="D1185" t="str">
            <v>8.1.7</v>
          </cell>
          <cell r="E1185">
            <v>2.4202040288578301E-2</v>
          </cell>
          <cell r="F1185">
            <v>3.5111554528900975E-2</v>
          </cell>
          <cell r="G1185">
            <v>3.6756749628004425E-2</v>
          </cell>
          <cell r="H1185">
            <v>3.8650836780325791E-2</v>
          </cell>
          <cell r="I1185">
            <v>4.7658170365269183E-2</v>
          </cell>
          <cell r="J1185">
            <v>2.4749848208091577E-2</v>
          </cell>
          <cell r="K1185">
            <v>3.1179121709015101E-2</v>
          </cell>
          <cell r="L1185">
            <v>3.4480072767068798E-2</v>
          </cell>
          <cell r="M1185">
            <v>4.0196000280323788E-2</v>
          </cell>
          <cell r="N1185">
            <v>5.8648564677424311E-2</v>
          </cell>
        </row>
        <row r="1186">
          <cell r="D1186" t="str">
            <v>8.1.8</v>
          </cell>
          <cell r="E1186">
            <v>2.7204676143770975E-2</v>
          </cell>
          <cell r="F1186">
            <v>3.1183834928634833E-2</v>
          </cell>
          <cell r="G1186">
            <v>4.1094818240646411E-2</v>
          </cell>
          <cell r="H1186">
            <v>3.7910521075805358E-2</v>
          </cell>
          <cell r="I1186">
            <v>4.7368575410824121E-2</v>
          </cell>
          <cell r="J1186">
            <v>2.9061406405665659E-2</v>
          </cell>
          <cell r="K1186">
            <v>3.2659070401051093E-2</v>
          </cell>
          <cell r="L1186">
            <v>3.7761645579678052E-2</v>
          </cell>
          <cell r="M1186">
            <v>4.151754395893785E-2</v>
          </cell>
          <cell r="N1186">
            <v>5.2343012596185332E-2</v>
          </cell>
        </row>
        <row r="1187">
          <cell r="D1187" t="str">
            <v>8.1.9</v>
          </cell>
          <cell r="E1187">
            <v>3.3174436408121871E-2</v>
          </cell>
          <cell r="F1187">
            <v>3.2303516858690928E-2</v>
          </cell>
          <cell r="G1187">
            <v>4.3165549301739665E-2</v>
          </cell>
          <cell r="H1187">
            <v>3.8674696402986687E-2</v>
          </cell>
          <cell r="I1187">
            <v>4.71809228990486E-2</v>
          </cell>
          <cell r="J1187">
            <v>3.6088320577235343E-2</v>
          </cell>
          <cell r="K1187">
            <v>3.3861460516162303E-2</v>
          </cell>
          <cell r="L1187">
            <v>4.0565275923682753E-2</v>
          </cell>
          <cell r="M1187">
            <v>4.0924625410099988E-2</v>
          </cell>
          <cell r="N1187">
            <v>5.6155296804262907E-2</v>
          </cell>
        </row>
        <row r="1188">
          <cell r="D1188" t="str">
            <v>8.1.10</v>
          </cell>
          <cell r="E1188">
            <v>3.7663804748472786E-2</v>
          </cell>
          <cell r="F1188">
            <v>3.631789698155051E-2</v>
          </cell>
          <cell r="G1188">
            <v>4.5809561244152384E-2</v>
          </cell>
          <cell r="H1188">
            <v>3.9908639335774806E-2</v>
          </cell>
          <cell r="I1188">
            <v>4.549024669600623E-2</v>
          </cell>
          <cell r="J1188">
            <v>4.0637348929620877E-2</v>
          </cell>
          <cell r="K1188">
            <v>4.1254095882942404E-2</v>
          </cell>
          <cell r="L1188">
            <v>4.289870722501906E-2</v>
          </cell>
          <cell r="M1188">
            <v>4.1993299683238915E-2</v>
          </cell>
          <cell r="N1188">
            <v>4.621778766430458E-2</v>
          </cell>
        </row>
        <row r="1189">
          <cell r="D1189" t="str">
            <v>8.1.11</v>
          </cell>
          <cell r="E1189">
            <v>4.1795530293854556E-2</v>
          </cell>
          <cell r="F1189">
            <v>3.7328195110427516E-2</v>
          </cell>
          <cell r="G1189">
            <v>4.8780994589263327E-2</v>
          </cell>
          <cell r="H1189">
            <v>4.0694004677487142E-2</v>
          </cell>
          <cell r="I1189">
            <v>4.518081217387241E-2</v>
          </cell>
          <cell r="J1189">
            <v>4.2022453710887836E-2</v>
          </cell>
          <cell r="K1189">
            <v>4.7478291633350073E-2</v>
          </cell>
          <cell r="L1189">
            <v>4.6259682038168819E-2</v>
          </cell>
          <cell r="M1189">
            <v>4.2206673295858886E-2</v>
          </cell>
          <cell r="N1189">
            <v>4.0895578003591976E-2</v>
          </cell>
        </row>
        <row r="1190">
          <cell r="D1190" t="str">
            <v>8.1.12</v>
          </cell>
          <cell r="E1190">
            <v>4.5528116079809049E-2</v>
          </cell>
          <cell r="F1190">
            <v>3.9819326440772886E-2</v>
          </cell>
          <cell r="G1190">
            <v>4.8644780627624624E-2</v>
          </cell>
          <cell r="H1190">
            <v>4.1029457624058775E-2</v>
          </cell>
          <cell r="I1190">
            <v>4.1933474871266307E-2</v>
          </cell>
          <cell r="J1190">
            <v>4.6455144505185827E-2</v>
          </cell>
          <cell r="K1190">
            <v>4.8660604502191521E-2</v>
          </cell>
          <cell r="L1190">
            <v>4.7935013234061512E-2</v>
          </cell>
          <cell r="M1190">
            <v>4.2014131305689956E-2</v>
          </cell>
          <cell r="N1190">
            <v>3.51893816713022E-2</v>
          </cell>
        </row>
        <row r="1191">
          <cell r="D1191" t="str">
            <v>8.1.13</v>
          </cell>
          <cell r="E1191">
            <v>4.9057280310323699E-2</v>
          </cell>
          <cell r="F1191">
            <v>4.0918688343490751E-2</v>
          </cell>
          <cell r="G1191">
            <v>4.9938005895463169E-2</v>
          </cell>
          <cell r="H1191">
            <v>4.2592596609364083E-2</v>
          </cell>
          <cell r="I1191">
            <v>3.856004260880435E-2</v>
          </cell>
          <cell r="J1191">
            <v>4.9120326186967572E-2</v>
          </cell>
          <cell r="K1191">
            <v>4.8229255465874414E-2</v>
          </cell>
          <cell r="L1191">
            <v>5.0349978255548967E-2</v>
          </cell>
          <cell r="M1191">
            <v>4.167685168438718E-2</v>
          </cell>
          <cell r="N1191">
            <v>3.0014712405519072E-2</v>
          </cell>
        </row>
        <row r="1192">
          <cell r="D1192" t="str">
            <v>8.1.14</v>
          </cell>
          <cell r="E1192">
            <v>5.2896579748893904E-2</v>
          </cell>
          <cell r="F1192">
            <v>4.1321035645614353E-2</v>
          </cell>
          <cell r="G1192">
            <v>4.7429012868182532E-2</v>
          </cell>
          <cell r="H1192">
            <v>4.32493202093173E-2</v>
          </cell>
          <cell r="I1192">
            <v>4.0040246876365933E-2</v>
          </cell>
          <cell r="J1192">
            <v>5.4399283429426182E-2</v>
          </cell>
          <cell r="K1192">
            <v>4.5480262695179505E-2</v>
          </cell>
          <cell r="L1192">
            <v>5.1165880271658339E-2</v>
          </cell>
          <cell r="M1192">
            <v>4.2825360441254692E-2</v>
          </cell>
          <cell r="N1192">
            <v>2.90472429375336E-2</v>
          </cell>
        </row>
        <row r="1193">
          <cell r="D1193" t="str">
            <v>8.1.15</v>
          </cell>
          <cell r="E1193">
            <v>5.566646536699961E-2</v>
          </cell>
          <cell r="F1193">
            <v>4.1736421482490731E-2</v>
          </cell>
          <cell r="G1193">
            <v>4.6752531184969776E-2</v>
          </cell>
          <cell r="H1193">
            <v>4.4130541167943543E-2</v>
          </cell>
          <cell r="I1193">
            <v>4.0243308380437277E-2</v>
          </cell>
          <cell r="J1193">
            <v>5.9236559742320567E-2</v>
          </cell>
          <cell r="K1193">
            <v>4.525601481875359E-2</v>
          </cell>
          <cell r="L1193">
            <v>5.1613924006236503E-2</v>
          </cell>
          <cell r="M1193">
            <v>4.228614653757963E-2</v>
          </cell>
          <cell r="N1193">
            <v>3.2576155910905388E-2</v>
          </cell>
        </row>
        <row r="1194">
          <cell r="D1194" t="str">
            <v>8.1.16</v>
          </cell>
          <cell r="E1194">
            <v>5.7395591623721341E-2</v>
          </cell>
          <cell r="F1194">
            <v>4.3908332895278027E-2</v>
          </cell>
          <cell r="G1194">
            <v>4.6829163542206904E-2</v>
          </cell>
          <cell r="H1194">
            <v>4.4135713533695206E-2</v>
          </cell>
          <cell r="I1194">
            <v>4.0966080298964244E-2</v>
          </cell>
          <cell r="J1194">
            <v>6.0567406181224782E-2</v>
          </cell>
          <cell r="K1194">
            <v>4.626957282104513E-2</v>
          </cell>
          <cell r="L1194">
            <v>5.185305921897037E-2</v>
          </cell>
          <cell r="M1194">
            <v>4.3343381480470893E-2</v>
          </cell>
          <cell r="N1194">
            <v>3.5523841261453901E-2</v>
          </cell>
        </row>
        <row r="1195">
          <cell r="D1195" t="str">
            <v>8.1.17</v>
          </cell>
          <cell r="E1195">
            <v>6.1207212074158461E-2</v>
          </cell>
          <cell r="F1195">
            <v>4.4961136288754873E-2</v>
          </cell>
          <cell r="G1195">
            <v>4.7365817670772838E-2</v>
          </cell>
          <cell r="H1195">
            <v>4.4522890137783482E-2</v>
          </cell>
          <cell r="I1195">
            <v>4.046946376863645E-2</v>
          </cell>
          <cell r="J1195">
            <v>6.3377712187528204E-2</v>
          </cell>
          <cell r="K1195">
            <v>4.687385428757699E-2</v>
          </cell>
          <cell r="L1195">
            <v>5.1776645269849923E-2</v>
          </cell>
          <cell r="M1195">
            <v>4.3232721012074857E-2</v>
          </cell>
          <cell r="N1195">
            <v>3.6821953871985599E-2</v>
          </cell>
        </row>
        <row r="1196">
          <cell r="D1196" t="str">
            <v>8.1.18</v>
          </cell>
          <cell r="E1196">
            <v>6.193227747760268E-2</v>
          </cell>
          <cell r="F1196">
            <v>4.398616954015707E-2</v>
          </cell>
          <cell r="G1196">
            <v>4.5905250325146904E-2</v>
          </cell>
          <cell r="H1196">
            <v>4.4035269527808056E-2</v>
          </cell>
          <cell r="I1196">
            <v>3.8340160601692527E-2</v>
          </cell>
          <cell r="J1196">
            <v>6.8186491089768264E-2</v>
          </cell>
          <cell r="K1196">
            <v>4.3203365794457875E-2</v>
          </cell>
          <cell r="L1196">
            <v>5.0382773941866771E-2</v>
          </cell>
          <cell r="M1196">
            <v>4.2819821397134764E-2</v>
          </cell>
          <cell r="N1196">
            <v>3.4514911294481788E-2</v>
          </cell>
        </row>
        <row r="1197">
          <cell r="D1197" t="str">
            <v>8.1.19</v>
          </cell>
          <cell r="E1197">
            <v>6.2514041895322392E-2</v>
          </cell>
          <cell r="F1197">
            <v>4.288650274735558E-2</v>
          </cell>
          <cell r="G1197">
            <v>4.432021319515863E-2</v>
          </cell>
          <cell r="H1197">
            <v>4.3360359222469953E-2</v>
          </cell>
          <cell r="I1197">
            <v>3.6553736919804396E-2</v>
          </cell>
          <cell r="J1197">
            <v>6.5903680670003795E-2</v>
          </cell>
          <cell r="K1197">
            <v>4.1450534902733843E-2</v>
          </cell>
          <cell r="L1197">
            <v>4.4107683761472817E-2</v>
          </cell>
          <cell r="M1197">
            <v>4.1744885595860245E-2</v>
          </cell>
          <cell r="N1197">
            <v>3.863927683175173E-2</v>
          </cell>
        </row>
        <row r="1198">
          <cell r="D1198" t="str">
            <v>8.1.20</v>
          </cell>
          <cell r="E1198">
            <v>6.039321025885723E-2</v>
          </cell>
          <cell r="F1198">
            <v>4.3204018867387506E-2</v>
          </cell>
          <cell r="G1198">
            <v>4.1012900647966311E-2</v>
          </cell>
          <cell r="H1198">
            <v>4.1955561369368809E-2</v>
          </cell>
          <cell r="I1198">
            <v>3.7980617448123456E-2</v>
          </cell>
          <cell r="J1198">
            <v>5.83803725245675E-2</v>
          </cell>
          <cell r="K1198">
            <v>4.2360713792245132E-2</v>
          </cell>
          <cell r="L1198">
            <v>4.1831736010321308E-2</v>
          </cell>
          <cell r="M1198">
            <v>4.1258413025327151E-2</v>
          </cell>
          <cell r="N1198">
            <v>4.2111203303378274E-2</v>
          </cell>
        </row>
        <row r="1199">
          <cell r="D1199" t="str">
            <v>8.1.21</v>
          </cell>
          <cell r="E1199">
            <v>5.602517329017237E-2</v>
          </cell>
          <cell r="F1199">
            <v>5.0216383182557119E-2</v>
          </cell>
          <cell r="G1199">
            <v>4.0786979951238263E-2</v>
          </cell>
          <cell r="H1199">
            <v>4.2523520499003153E-2</v>
          </cell>
          <cell r="I1199">
            <v>3.9132057338075794E-2</v>
          </cell>
          <cell r="J1199">
            <v>5.2608336498747778E-2</v>
          </cell>
          <cell r="K1199">
            <v>4.7996496582877621E-2</v>
          </cell>
          <cell r="L1199">
            <v>4.1785257234878713E-2</v>
          </cell>
          <cell r="M1199">
            <v>4.0979172953281046E-2</v>
          </cell>
          <cell r="N1199">
            <v>4.9049938737342202E-2</v>
          </cell>
        </row>
        <row r="1200">
          <cell r="D1200" t="str">
            <v>8.1.22</v>
          </cell>
          <cell r="E1200">
            <v>4.8363885436058442E-2</v>
          </cell>
          <cell r="F1200">
            <v>5.0896628828551865E-2</v>
          </cell>
          <cell r="G1200">
            <v>4.0594292928789605E-2</v>
          </cell>
          <cell r="H1200">
            <v>4.2677440092742193E-2</v>
          </cell>
          <cell r="I1200">
            <v>4.0613006569641508E-2</v>
          </cell>
          <cell r="J1200">
            <v>4.5643559414058843E-2</v>
          </cell>
          <cell r="K1200">
            <v>4.8017010291022802E-2</v>
          </cell>
          <cell r="L1200">
            <v>3.890652476920628E-2</v>
          </cell>
          <cell r="M1200">
            <v>4.2015215031713432E-2</v>
          </cell>
          <cell r="N1200">
            <v>3.8060217645067951E-2</v>
          </cell>
        </row>
        <row r="1201">
          <cell r="D1201" t="str">
            <v>8.1.23</v>
          </cell>
          <cell r="E1201">
            <v>4.1308877879798679E-2</v>
          </cell>
          <cell r="F1201">
            <v>4.7230397311773385E-2</v>
          </cell>
          <cell r="G1201">
            <v>3.8266946970515484E-2</v>
          </cell>
          <cell r="H1201">
            <v>4.1991684504376403E-2</v>
          </cell>
          <cell r="I1201">
            <v>4.0872685338026245E-2</v>
          </cell>
          <cell r="J1201">
            <v>3.7547682318901841E-2</v>
          </cell>
          <cell r="K1201">
            <v>4.4376855898246005E-2</v>
          </cell>
          <cell r="L1201">
            <v>3.6207512664555318E-2</v>
          </cell>
          <cell r="M1201">
            <v>3.991760310629594E-2</v>
          </cell>
          <cell r="N1201">
            <v>4.1968173255618905E-2</v>
          </cell>
        </row>
        <row r="1202">
          <cell r="D1202" t="str">
            <v>8.1.24</v>
          </cell>
          <cell r="E1202">
            <v>3.346021711910413E-2</v>
          </cell>
          <cell r="F1202">
            <v>4.5384736223178401E-2</v>
          </cell>
          <cell r="G1202">
            <v>3.6535630457419054E-2</v>
          </cell>
          <cell r="H1202">
            <v>4.1694607174671952E-2</v>
          </cell>
          <cell r="I1202">
            <v>3.9924150117618053E-2</v>
          </cell>
          <cell r="J1202">
            <v>3.2850429401497003E-2</v>
          </cell>
          <cell r="K1202">
            <v>4.093507342785184E-2</v>
          </cell>
          <cell r="L1202">
            <v>3.4231754762165952E-2</v>
          </cell>
          <cell r="M1202">
            <v>3.955407323242479E-2</v>
          </cell>
          <cell r="N1202">
            <v>4.1092038317827859E-2</v>
          </cell>
        </row>
        <row r="1203">
          <cell r="D1203" t="str">
            <v>8.2.1</v>
          </cell>
          <cell r="E1203">
            <v>2.9799398439990674E-2</v>
          </cell>
          <cell r="F1203">
            <v>3.2516106329341231E-2</v>
          </cell>
          <cell r="G1203">
            <v>2.8959336148547361E-2</v>
          </cell>
          <cell r="H1203">
            <v>2.8384160372572718E-2</v>
          </cell>
          <cell r="I1203">
            <v>3.644174669090499E-2</v>
          </cell>
          <cell r="J1203">
            <v>2.7380921116542299E-2</v>
          </cell>
          <cell r="K1203">
            <v>2.941178349361143E-2</v>
          </cell>
          <cell r="L1203">
            <v>2.3019789107815367E-2</v>
          </cell>
          <cell r="M1203">
            <v>3.1071293889861684E-2</v>
          </cell>
          <cell r="N1203">
            <v>4.1695797408693128E-2</v>
          </cell>
        </row>
        <row r="1204">
          <cell r="D1204" t="str">
            <v>8.2.2</v>
          </cell>
          <cell r="E1204">
            <v>2.7010200202022855E-2</v>
          </cell>
          <cell r="F1204">
            <v>3.089324232618916E-2</v>
          </cell>
          <cell r="G1204">
            <v>2.8588378099178951E-2</v>
          </cell>
          <cell r="H1204">
            <v>2.7640352870023949E-2</v>
          </cell>
          <cell r="I1204">
            <v>3.6707543852928612E-2</v>
          </cell>
          <cell r="J1204">
            <v>2.4505128359486521E-2</v>
          </cell>
          <cell r="K1204">
            <v>2.7356369749149293E-2</v>
          </cell>
          <cell r="L1204">
            <v>2.2454259709503578E-2</v>
          </cell>
          <cell r="M1204">
            <v>3.1260037015568766E-2</v>
          </cell>
          <cell r="N1204">
            <v>3.7454990161374345E-2</v>
          </cell>
        </row>
        <row r="1205">
          <cell r="D1205" t="str">
            <v>8.2.3</v>
          </cell>
          <cell r="E1205">
            <v>2.4846149327746658E-2</v>
          </cell>
          <cell r="F1205">
            <v>3.0154311416419905E-2</v>
          </cell>
          <cell r="G1205">
            <v>2.8654949898468868E-2</v>
          </cell>
          <cell r="H1205">
            <v>2.7029991308622953E-2</v>
          </cell>
          <cell r="I1205">
            <v>3.6240464507848569E-2</v>
          </cell>
          <cell r="J1205">
            <v>2.3089155167266003E-2</v>
          </cell>
          <cell r="K1205">
            <v>2.6725276012719731E-2</v>
          </cell>
          <cell r="L1205">
            <v>2.1819103828360019E-2</v>
          </cell>
          <cell r="M1205">
            <v>3.1218094098744969E-2</v>
          </cell>
          <cell r="N1205">
            <v>3.830520641239564E-2</v>
          </cell>
        </row>
        <row r="1206">
          <cell r="D1206" t="str">
            <v>8.2.4</v>
          </cell>
          <cell r="E1206">
            <v>2.3844612300961084E-2</v>
          </cell>
          <cell r="F1206">
            <v>3.051383402008925E-2</v>
          </cell>
          <cell r="G1206">
            <v>2.9373963627137067E-2</v>
          </cell>
          <cell r="H1206">
            <v>2.6824721075085028E-2</v>
          </cell>
          <cell r="I1206">
            <v>3.7457222321044904E-2</v>
          </cell>
          <cell r="J1206">
            <v>2.231833998108056E-2</v>
          </cell>
          <cell r="K1206">
            <v>2.6635775446462447E-2</v>
          </cell>
          <cell r="L1206">
            <v>2.2600606458530067E-2</v>
          </cell>
          <cell r="M1206">
            <v>3.1752488424132828E-2</v>
          </cell>
          <cell r="N1206">
            <v>4.0146106496322491E-2</v>
          </cell>
        </row>
        <row r="1207">
          <cell r="D1207" t="str">
            <v>8.2.5</v>
          </cell>
          <cell r="E1207">
            <v>2.3864490191041997E-2</v>
          </cell>
          <cell r="F1207">
            <v>3.0000428768433229E-2</v>
          </cell>
          <cell r="G1207">
            <v>3.0572116754948041E-2</v>
          </cell>
          <cell r="H1207">
            <v>2.8251583974916339E-2</v>
          </cell>
          <cell r="I1207">
            <v>3.9369194457856103E-2</v>
          </cell>
          <cell r="J1207">
            <v>2.2576564958761512E-2</v>
          </cell>
          <cell r="K1207">
            <v>2.6570856188252036E-2</v>
          </cell>
          <cell r="L1207">
            <v>2.6666917946457626E-2</v>
          </cell>
          <cell r="M1207">
            <v>3.4067283995867684E-2</v>
          </cell>
          <cell r="N1207">
            <v>4.4097641475192566E-2</v>
          </cell>
        </row>
        <row r="1208">
          <cell r="D1208" t="str">
            <v>8.2.6</v>
          </cell>
          <cell r="E1208">
            <v>2.5493901697547266E-2</v>
          </cell>
          <cell r="F1208">
            <v>3.0686335678502347E-2</v>
          </cell>
          <cell r="G1208">
            <v>3.1965354905327335E-2</v>
          </cell>
          <cell r="H1208">
            <v>3.1769119275918391E-2</v>
          </cell>
          <cell r="I1208">
            <v>4.4502440077114555E-2</v>
          </cell>
          <cell r="J1208">
            <v>2.48206077142413E-2</v>
          </cell>
          <cell r="K1208">
            <v>2.6802687023238847E-2</v>
          </cell>
          <cell r="L1208">
            <v>3.4516439018665995E-2</v>
          </cell>
          <cell r="M1208">
            <v>4.2071485089104139E-2</v>
          </cell>
          <cell r="N1208">
            <v>5.947488367212575E-2</v>
          </cell>
        </row>
        <row r="1209">
          <cell r="D1209" t="str">
            <v>8.2.7</v>
          </cell>
          <cell r="E1209">
            <v>2.8209104920382609E-2</v>
          </cell>
          <cell r="F1209">
            <v>3.0115180167732909E-2</v>
          </cell>
          <cell r="G1209">
            <v>3.6301428658780693E-2</v>
          </cell>
          <cell r="H1209">
            <v>3.7266431198153843E-2</v>
          </cell>
          <cell r="I1209">
            <v>4.8158630234351338E-2</v>
          </cell>
          <cell r="J1209">
            <v>2.9198123347117265E-2</v>
          </cell>
          <cell r="K1209">
            <v>2.7183590834167284E-2</v>
          </cell>
          <cell r="L1209">
            <v>3.9880038628148227E-2</v>
          </cell>
          <cell r="M1209">
            <v>4.6553992625603925E-2</v>
          </cell>
          <cell r="N1209">
            <v>6.0334026520077348E-2</v>
          </cell>
        </row>
        <row r="1210">
          <cell r="D1210" t="str">
            <v>8.2.8</v>
          </cell>
          <cell r="E1210">
            <v>3.1003669418921777E-2</v>
          </cell>
          <cell r="F1210">
            <v>3.6540264243393149E-2</v>
          </cell>
          <cell r="G1210">
            <v>4.3016546303793632E-2</v>
          </cell>
          <cell r="H1210">
            <v>4.4549031847378191E-2</v>
          </cell>
          <cell r="I1210">
            <v>4.9593889396066231E-2</v>
          </cell>
          <cell r="J1210">
            <v>3.0122651413275327E-2</v>
          </cell>
          <cell r="K1210">
            <v>3.5346075598902051E-2</v>
          </cell>
          <cell r="L1210">
            <v>4.6332683852505857E-2</v>
          </cell>
          <cell r="M1210">
            <v>5.3606165079763346E-2</v>
          </cell>
          <cell r="N1210">
            <v>5.2621109919588203E-2</v>
          </cell>
        </row>
        <row r="1211">
          <cell r="D1211" t="str">
            <v>8.2.9</v>
          </cell>
          <cell r="E1211">
            <v>3.3805469572083802E-2</v>
          </cell>
          <cell r="F1211">
            <v>4.5003864364036715E-2</v>
          </cell>
          <cell r="G1211">
            <v>4.6752023244808955E-2</v>
          </cell>
          <cell r="H1211">
            <v>4.7637882207117038E-2</v>
          </cell>
          <cell r="I1211">
            <v>4.7448813755003143E-2</v>
          </cell>
          <cell r="J1211">
            <v>3.1725096977019009E-2</v>
          </cell>
          <cell r="K1211">
            <v>4.2955658372245659E-2</v>
          </cell>
          <cell r="L1211">
            <v>5.1639220968704075E-2</v>
          </cell>
          <cell r="M1211">
            <v>5.3485154096764957E-2</v>
          </cell>
          <cell r="N1211">
            <v>4.9119862806626488E-2</v>
          </cell>
        </row>
        <row r="1212">
          <cell r="D1212" t="str">
            <v>8.2.10</v>
          </cell>
          <cell r="E1212">
            <v>3.7277693079768984E-2</v>
          </cell>
          <cell r="F1212">
            <v>4.8489187843940941E-2</v>
          </cell>
          <cell r="G1212">
            <v>4.8118163835466826E-2</v>
          </cell>
          <cell r="H1212">
            <v>5.0057415956737558E-2</v>
          </cell>
          <cell r="I1212">
            <v>4.401541077381186E-2</v>
          </cell>
          <cell r="J1212">
            <v>3.673095126345121E-2</v>
          </cell>
          <cell r="K1212">
            <v>4.6631238195974256E-2</v>
          </cell>
          <cell r="L1212">
            <v>5.3556965353412533E-2</v>
          </cell>
          <cell r="M1212">
            <v>5.2576107500829423E-2</v>
          </cell>
          <cell r="N1212">
            <v>4.2505843973528086E-2</v>
          </cell>
        </row>
        <row r="1213">
          <cell r="D1213" t="str">
            <v>8.2.11</v>
          </cell>
          <cell r="E1213">
            <v>4.0749264132275392E-2</v>
          </cell>
          <cell r="F1213">
            <v>5.2297708469718387E-2</v>
          </cell>
          <cell r="G1213">
            <v>5.0102384096687061E-2</v>
          </cell>
          <cell r="H1213">
            <v>4.9862754153794764E-2</v>
          </cell>
          <cell r="I1213">
            <v>4.2320119457012209E-2</v>
          </cell>
          <cell r="J1213">
            <v>3.9612142390826915E-2</v>
          </cell>
          <cell r="K1213">
            <v>5.3780376871908606E-2</v>
          </cell>
          <cell r="L1213">
            <v>5.5463931683469199E-2</v>
          </cell>
          <cell r="M1213">
            <v>5.2906927533975662E-2</v>
          </cell>
          <cell r="N1213">
            <v>4.0376766392474166E-2</v>
          </cell>
        </row>
        <row r="1214">
          <cell r="D1214" t="str">
            <v>8.2.12</v>
          </cell>
          <cell r="E1214">
            <v>4.3179989566215361E-2</v>
          </cell>
          <cell r="F1214">
            <v>5.418866170639159E-2</v>
          </cell>
          <cell r="G1214">
            <v>5.134825678148925E-2</v>
          </cell>
          <cell r="H1214">
            <v>5.3012298649233756E-2</v>
          </cell>
          <cell r="I1214">
            <v>4.3435534516651587E-2</v>
          </cell>
          <cell r="J1214">
            <v>4.2153025176829825E-2</v>
          </cell>
          <cell r="K1214">
            <v>5.5556122048110806E-2</v>
          </cell>
          <cell r="L1214">
            <v>5.830853881201209E-2</v>
          </cell>
          <cell r="M1214">
            <v>5.132717213297492E-2</v>
          </cell>
          <cell r="N1214">
            <v>3.3282227162354419E-2</v>
          </cell>
        </row>
        <row r="1215">
          <cell r="D1215" t="str">
            <v>8.2.13</v>
          </cell>
          <cell r="E1215">
            <v>4.6279686825179682E-2</v>
          </cell>
          <cell r="F1215">
            <v>5.5250571836527984E-2</v>
          </cell>
          <cell r="G1215">
            <v>5.1832241247520131E-2</v>
          </cell>
          <cell r="H1215">
            <v>5.4474291106117873E-2</v>
          </cell>
          <cell r="I1215">
            <v>4.1903559778001725E-2</v>
          </cell>
          <cell r="J1215">
            <v>4.7677676918421022E-2</v>
          </cell>
          <cell r="K1215">
            <v>5.6524824317580664E-2</v>
          </cell>
          <cell r="L1215">
            <v>5.869076634691188E-2</v>
          </cell>
          <cell r="M1215">
            <v>5.3500552059472795E-2</v>
          </cell>
          <cell r="N1215">
            <v>2.9028956364604661E-2</v>
          </cell>
        </row>
        <row r="1216">
          <cell r="D1216" t="str">
            <v>8.2.14</v>
          </cell>
          <cell r="E1216">
            <v>4.9164242487166492E-2</v>
          </cell>
          <cell r="F1216">
            <v>5.6130105558756638E-2</v>
          </cell>
          <cell r="G1216">
            <v>5.2269486774888026E-2</v>
          </cell>
          <cell r="H1216">
            <v>5.7082689702071802E-2</v>
          </cell>
          <cell r="I1216">
            <v>4.020504460863758E-2</v>
          </cell>
          <cell r="J1216">
            <v>5.0056379999340421E-2</v>
          </cell>
          <cell r="K1216">
            <v>5.744448226406576E-2</v>
          </cell>
          <cell r="L1216">
            <v>5.8481799475030065E-2</v>
          </cell>
          <cell r="M1216">
            <v>5.4415266617141286E-2</v>
          </cell>
          <cell r="N1216">
            <v>2.6731536639553952E-2</v>
          </cell>
        </row>
        <row r="1217">
          <cell r="D1217" t="str">
            <v>8.2.15</v>
          </cell>
          <cell r="E1217">
            <v>5.0076972300070383E-2</v>
          </cell>
          <cell r="F1217">
            <v>5.6864133144638902E-2</v>
          </cell>
          <cell r="G1217">
            <v>5.3911041856376178E-2</v>
          </cell>
          <cell r="H1217">
            <v>5.5915936245303097E-2</v>
          </cell>
          <cell r="I1217">
            <v>3.9459120980567003E-2</v>
          </cell>
          <cell r="J1217">
            <v>5.4647702748567943E-2</v>
          </cell>
          <cell r="K1217">
            <v>6.0087883736043693E-2</v>
          </cell>
          <cell r="L1217">
            <v>5.8860804833684E-2</v>
          </cell>
          <cell r="M1217">
            <v>5.6531872460280824E-2</v>
          </cell>
          <cell r="N1217">
            <v>3.0673639742422203E-2</v>
          </cell>
        </row>
        <row r="1218">
          <cell r="D1218" t="str">
            <v>8.2.16</v>
          </cell>
          <cell r="E1218">
            <v>5.3874019518856481E-2</v>
          </cell>
          <cell r="F1218">
            <v>5.6045999933750652E-2</v>
          </cell>
          <cell r="G1218">
            <v>5.1525075611765711E-2</v>
          </cell>
          <cell r="H1218">
            <v>5.1326543667227796E-2</v>
          </cell>
          <cell r="I1218">
            <v>4.1727992560106848E-2</v>
          </cell>
          <cell r="J1218">
            <v>5.8550645360664733E-2</v>
          </cell>
          <cell r="K1218">
            <v>6.0259763623397432E-2</v>
          </cell>
          <cell r="L1218">
            <v>5.5717996533737657E-2</v>
          </cell>
          <cell r="M1218">
            <v>4.8978085392755749E-2</v>
          </cell>
          <cell r="N1218">
            <v>3.2263416127800572E-2</v>
          </cell>
        </row>
        <row r="1219">
          <cell r="D1219" t="str">
            <v>8.2.17</v>
          </cell>
          <cell r="E1219">
            <v>5.8666346792573425E-2</v>
          </cell>
          <cell r="F1219">
            <v>5.2235109368094494E-2</v>
          </cell>
          <cell r="G1219">
            <v>5.0834105246295294E-2</v>
          </cell>
          <cell r="H1219">
            <v>4.8705739584129812E-2</v>
          </cell>
          <cell r="I1219">
            <v>4.2063121516105806E-2</v>
          </cell>
          <cell r="J1219">
            <v>6.034611343581487E-2</v>
          </cell>
          <cell r="K1219">
            <v>5.8052130306294698E-2</v>
          </cell>
          <cell r="L1219">
            <v>5.0752785296605318E-2</v>
          </cell>
          <cell r="M1219">
            <v>3.8134802267486993E-2</v>
          </cell>
          <cell r="N1219">
            <v>3.1941553359238428E-2</v>
          </cell>
        </row>
        <row r="1220">
          <cell r="D1220" t="str">
            <v>8.2.18</v>
          </cell>
          <cell r="E1220">
            <v>6.2212176774666644E-2</v>
          </cell>
          <cell r="F1220">
            <v>4.1948657731430361E-2</v>
          </cell>
          <cell r="G1220">
            <v>4.8035246463214325E-2</v>
          </cell>
          <cell r="H1220">
            <v>4.3376017677471367E-2</v>
          </cell>
          <cell r="I1220">
            <v>4.0614473884328928E-2</v>
          </cell>
          <cell r="J1220">
            <v>6.5239973518443864E-2</v>
          </cell>
          <cell r="K1220">
            <v>4.9296098037921891E-2</v>
          </cell>
          <cell r="L1220">
            <v>4.5281917191868915E-2</v>
          </cell>
          <cell r="M1220">
            <v>3.5684070080190325E-2</v>
          </cell>
          <cell r="N1220">
            <v>4.00537246394118E-2</v>
          </cell>
        </row>
        <row r="1221">
          <cell r="D1221" t="str">
            <v>8.2.19</v>
          </cell>
          <cell r="E1221">
            <v>6.2011601789376668E-2</v>
          </cell>
          <cell r="F1221">
            <v>3.6975298034922131E-2</v>
          </cell>
          <cell r="G1221">
            <v>4.6373742471592906E-2</v>
          </cell>
          <cell r="H1221">
            <v>4.2180801163750635E-2</v>
          </cell>
          <cell r="I1221">
            <v>3.9571045556070952E-2</v>
          </cell>
          <cell r="J1221">
            <v>6.5348213480998521E-2</v>
          </cell>
          <cell r="K1221">
            <v>4.3012462723179781E-2</v>
          </cell>
          <cell r="L1221">
            <v>4.2462525465808046E-2</v>
          </cell>
          <cell r="M1221">
            <v>3.4730718916708932E-2</v>
          </cell>
          <cell r="N1221">
            <v>3.9550466684171774E-2</v>
          </cell>
        </row>
        <row r="1222">
          <cell r="D1222" t="str">
            <v>8.2.20</v>
          </cell>
          <cell r="E1222">
            <v>6.0910151148756406E-2</v>
          </cell>
          <cell r="F1222">
            <v>3.562462298887447E-2</v>
          </cell>
          <cell r="G1222">
            <v>4.2367081044251985E-2</v>
          </cell>
          <cell r="H1222">
            <v>3.8306753031272095E-2</v>
          </cell>
          <cell r="I1222">
            <v>3.916051637773995E-2</v>
          </cell>
          <cell r="J1222">
            <v>6.0821337074515341E-2</v>
          </cell>
          <cell r="K1222">
            <v>3.7593904914437537E-2</v>
          </cell>
          <cell r="L1222">
            <v>3.9734840872201652E-2</v>
          </cell>
          <cell r="M1222">
            <v>3.3829418535141743E-2</v>
          </cell>
          <cell r="N1222">
            <v>4.1481138016473108E-2</v>
          </cell>
        </row>
        <row r="1223">
          <cell r="D1223" t="str">
            <v>8.2.21</v>
          </cell>
          <cell r="E1223">
            <v>5.8240403525200685E-2</v>
          </cell>
          <cell r="F1223">
            <v>4.000534789191941E-2</v>
          </cell>
          <cell r="G1223">
            <v>4.1197748811331023E-2</v>
          </cell>
          <cell r="H1223">
            <v>3.692539624082436E-2</v>
          </cell>
          <cell r="I1223">
            <v>3.9039830508796003E-2</v>
          </cell>
          <cell r="J1223">
            <v>5.7156124975578759E-2</v>
          </cell>
          <cell r="K1223">
            <v>4.0938027446793007E-2</v>
          </cell>
          <cell r="L1223">
            <v>3.7624402854558411E-2</v>
          </cell>
          <cell r="M1223">
            <v>3.2653033077468946E-2</v>
          </cell>
          <cell r="N1223">
            <v>4.5400671987479851E-2</v>
          </cell>
        </row>
        <row r="1224">
          <cell r="D1224" t="str">
            <v>8.2.22</v>
          </cell>
          <cell r="E1224">
            <v>5.0729746375460294E-2</v>
          </cell>
          <cell r="F1224">
            <v>4.2484958781569777E-2</v>
          </cell>
          <cell r="G1224">
            <v>3.9303495929871098E-2</v>
          </cell>
          <cell r="H1224">
            <v>4.2313551470105307E-2</v>
          </cell>
          <cell r="I1224">
            <v>4.3422108118912381E-2</v>
          </cell>
          <cell r="J1224">
            <v>5.0655528767779165E-2</v>
          </cell>
          <cell r="K1224">
            <v>4.0463009638356917E-2</v>
          </cell>
          <cell r="L1224">
            <v>3.6165668716220539E-2</v>
          </cell>
          <cell r="M1224">
            <v>3.4554634238872096E-2</v>
          </cell>
          <cell r="N1224">
            <v>5.0878907680966118E-2</v>
          </cell>
        </row>
        <row r="1225">
          <cell r="D1225" t="str">
            <v>8.2.23</v>
          </cell>
          <cell r="E1225">
            <v>4.3294172887976476E-2</v>
          </cell>
          <cell r="F1225">
            <v>3.8184471325797761E-2</v>
          </cell>
          <cell r="G1225">
            <v>3.5727865578835609E-2</v>
          </cell>
          <cell r="H1225">
            <v>3.9448347696356106E-2</v>
          </cell>
          <cell r="I1225">
            <v>4.3688322485385525E-2</v>
          </cell>
          <cell r="J1225">
            <v>4.1082143246917009E-2</v>
          </cell>
          <cell r="K1225">
            <v>3.7527495163053932E-2</v>
          </cell>
          <cell r="L1225">
            <v>3.1861253390591149E-2</v>
          </cell>
          <cell r="M1225">
            <v>3.3024095638919101E-2</v>
          </cell>
          <cell r="N1225">
            <v>4.6368112983095212E-2</v>
          </cell>
        </row>
        <row r="1226">
          <cell r="D1226" t="str">
            <v>8.2.24</v>
          </cell>
          <cell r="E1226">
            <v>3.5456536725758159E-2</v>
          </cell>
          <cell r="F1226">
            <v>3.6851598069528702E-2</v>
          </cell>
          <cell r="G1226">
            <v>3.2869966609423706E-2</v>
          </cell>
          <cell r="H1226">
            <v>3.765818952581533E-2</v>
          </cell>
          <cell r="I1226">
            <v>4.3453853584753378E-2</v>
          </cell>
          <cell r="J1226">
            <v>3.418545260706074E-2</v>
          </cell>
          <cell r="K1226">
            <v>3.3844107994132379E-2</v>
          </cell>
          <cell r="L1226">
            <v>2.8106743655197768E-2</v>
          </cell>
          <cell r="M1226">
            <v>3.2067249232369054E-2</v>
          </cell>
          <cell r="N1226">
            <v>4.6213413374029629E-2</v>
          </cell>
        </row>
        <row r="1227">
          <cell r="D1227" t="str">
            <v>8.3.1</v>
          </cell>
          <cell r="E1227">
            <v>3.0711202310471968E-2</v>
          </cell>
          <cell r="F1227">
            <v>3.3653861058818665E-2</v>
          </cell>
          <cell r="G1227">
            <v>3.1396032530741788E-2</v>
          </cell>
          <cell r="H1227">
            <v>3.3648067389960901E-2</v>
          </cell>
          <cell r="I1227">
            <v>4.0249181502669637E-2</v>
          </cell>
          <cell r="J1227">
            <v>2.7714616143678646E-2</v>
          </cell>
          <cell r="K1227">
            <v>3.1651242931317491E-2</v>
          </cell>
          <cell r="L1227">
            <v>2.6830805636483025E-2</v>
          </cell>
          <cell r="M1227">
            <v>3.2040872341583863E-2</v>
          </cell>
          <cell r="N1227">
            <v>3.7310191122994961E-2</v>
          </cell>
        </row>
        <row r="1228">
          <cell r="D1228" t="str">
            <v>8.3.2</v>
          </cell>
          <cell r="E1228">
            <v>2.7267330754521393E-2</v>
          </cell>
          <cell r="F1228">
            <v>3.1690647594482708E-2</v>
          </cell>
          <cell r="G1228">
            <v>3.0973383917472723E-2</v>
          </cell>
          <cell r="H1228">
            <v>3.2622501742250398E-2</v>
          </cell>
          <cell r="I1228">
            <v>3.8326380805966856E-2</v>
          </cell>
          <cell r="J1228">
            <v>2.450987654458725E-2</v>
          </cell>
          <cell r="K1228">
            <v>2.9234997729168894E-2</v>
          </cell>
          <cell r="L1228">
            <v>2.5392154877201048E-2</v>
          </cell>
          <cell r="M1228">
            <v>3.1937272413933987E-2</v>
          </cell>
          <cell r="N1228">
            <v>3.4151043179600042E-2</v>
          </cell>
        </row>
        <row r="1229">
          <cell r="D1229" t="str">
            <v>8.3.3</v>
          </cell>
          <cell r="E1229">
            <v>2.5737560153880127E-2</v>
          </cell>
          <cell r="F1229">
            <v>3.0535684996038898E-2</v>
          </cell>
          <cell r="G1229">
            <v>2.9781385420408712E-2</v>
          </cell>
          <cell r="H1229">
            <v>3.1043296155825024E-2</v>
          </cell>
          <cell r="I1229">
            <v>3.8673592962644505E-2</v>
          </cell>
          <cell r="J1229">
            <v>2.2228568007175108E-2</v>
          </cell>
          <cell r="K1229">
            <v>2.7887145087323779E-2</v>
          </cell>
          <cell r="L1229">
            <v>2.3504324415659347E-2</v>
          </cell>
          <cell r="M1229">
            <v>3.0757006935817011E-2</v>
          </cell>
          <cell r="N1229">
            <v>3.3430901202212863E-2</v>
          </cell>
        </row>
        <row r="1230">
          <cell r="D1230" t="str">
            <v>8.3.4</v>
          </cell>
          <cell r="E1230">
            <v>2.5317116709157917E-2</v>
          </cell>
          <cell r="F1230">
            <v>3.0567914240079219E-2</v>
          </cell>
          <cell r="G1230">
            <v>3.0148059724095948E-2</v>
          </cell>
          <cell r="H1230">
            <v>3.0664648527971031E-2</v>
          </cell>
          <cell r="I1230">
            <v>3.9632979698175037E-2</v>
          </cell>
          <cell r="J1230">
            <v>2.096033353667117E-2</v>
          </cell>
          <cell r="K1230">
            <v>2.7686215590213371E-2</v>
          </cell>
          <cell r="L1230">
            <v>2.367736457944291E-2</v>
          </cell>
          <cell r="M1230">
            <v>3.1082997600689832E-2</v>
          </cell>
          <cell r="N1230">
            <v>3.4196672010123198E-2</v>
          </cell>
        </row>
        <row r="1231">
          <cell r="D1231" t="str">
            <v>8.3.5</v>
          </cell>
          <cell r="E1231">
            <v>2.5326578331360209E-2</v>
          </cell>
          <cell r="F1231">
            <v>3.0177574955320682E-2</v>
          </cell>
          <cell r="G1231">
            <v>3.1041748690491949E-2</v>
          </cell>
          <cell r="H1231">
            <v>3.0926725956889514E-2</v>
          </cell>
          <cell r="I1231">
            <v>4.1123016904297774E-2</v>
          </cell>
          <cell r="J1231">
            <v>2.1747211447403981E-2</v>
          </cell>
          <cell r="K1231">
            <v>2.7655272959106816E-2</v>
          </cell>
          <cell r="L1231">
            <v>2.6447533586966731E-2</v>
          </cell>
          <cell r="M1231">
            <v>3.2231654722010158E-2</v>
          </cell>
          <cell r="N1231">
            <v>3.705099189676226E-2</v>
          </cell>
        </row>
        <row r="1232">
          <cell r="D1232" t="str">
            <v>8.3.6</v>
          </cell>
          <cell r="E1232">
            <v>2.6213823473649724E-2</v>
          </cell>
          <cell r="F1232">
            <v>3.0813149367981626E-2</v>
          </cell>
          <cell r="G1232">
            <v>3.2940611831005343E-2</v>
          </cell>
          <cell r="H1232">
            <v>3.4806754341486328E-2</v>
          </cell>
          <cell r="I1232">
            <v>4.4530194922437628E-2</v>
          </cell>
          <cell r="J1232">
            <v>2.5494271768722737E-2</v>
          </cell>
          <cell r="K1232">
            <v>2.6395947394086468E-2</v>
          </cell>
          <cell r="L1232">
            <v>3.4839038397046461E-2</v>
          </cell>
          <cell r="M1232">
            <v>4.2266222941949226E-2</v>
          </cell>
          <cell r="N1232">
            <v>5.0931617872431403E-2</v>
          </cell>
        </row>
        <row r="1233">
          <cell r="D1233" t="str">
            <v>8.3.7</v>
          </cell>
          <cell r="E1233">
            <v>2.8884466130794637E-2</v>
          </cell>
          <cell r="F1233">
            <v>3.0186374343685353E-2</v>
          </cell>
          <cell r="G1233">
            <v>3.6866726252109912E-2</v>
          </cell>
          <cell r="H1233">
            <v>4.0668804937885113E-2</v>
          </cell>
          <cell r="I1233">
            <v>4.6906947395979573E-2</v>
          </cell>
          <cell r="J1233">
            <v>2.9431567260617089E-2</v>
          </cell>
          <cell r="K1233">
            <v>2.7702047244445947E-2</v>
          </cell>
          <cell r="L1233">
            <v>3.9089790372216049E-2</v>
          </cell>
          <cell r="M1233">
            <v>4.6523821425804857E-2</v>
          </cell>
          <cell r="N1233">
            <v>4.8946534837497654E-2</v>
          </cell>
        </row>
        <row r="1234">
          <cell r="D1234" t="str">
            <v>8.3.8</v>
          </cell>
          <cell r="E1234">
            <v>3.1652097807405438E-2</v>
          </cell>
          <cell r="F1234">
            <v>3.5631493910684736E-2</v>
          </cell>
          <cell r="G1234">
            <v>4.3226272082945459E-2</v>
          </cell>
          <cell r="H1234">
            <v>4.5489506051456602E-2</v>
          </cell>
          <cell r="I1234">
            <v>4.8892006824224558E-2</v>
          </cell>
          <cell r="J1234">
            <v>3.1169404808585714E-2</v>
          </cell>
          <cell r="K1234">
            <v>3.6960426536846794E-2</v>
          </cell>
          <cell r="L1234">
            <v>4.5124330300811914E-2</v>
          </cell>
          <cell r="M1234">
            <v>5.3266025460484222E-2</v>
          </cell>
          <cell r="N1234">
            <v>4.6166914992802018E-2</v>
          </cell>
        </row>
        <row r="1235">
          <cell r="D1235" t="str">
            <v>8.3.9</v>
          </cell>
          <cell r="E1235">
            <v>3.2822899636016201E-2</v>
          </cell>
          <cell r="F1235">
            <v>4.4276530185602597E-2</v>
          </cell>
          <cell r="G1235">
            <v>4.50508561619078E-2</v>
          </cell>
          <cell r="H1235">
            <v>4.8479501511411817E-2</v>
          </cell>
          <cell r="I1235">
            <v>4.5874707785777291E-2</v>
          </cell>
          <cell r="J1235">
            <v>3.3803231328933897E-2</v>
          </cell>
          <cell r="K1235">
            <v>4.4526818124840294E-2</v>
          </cell>
          <cell r="L1235">
            <v>5.0321665581566845E-2</v>
          </cell>
          <cell r="M1235">
            <v>5.3827710678425726E-2</v>
          </cell>
          <cell r="N1235">
            <v>4.3586902206047135E-2</v>
          </cell>
        </row>
        <row r="1236">
          <cell r="D1236" t="str">
            <v>8.3.10</v>
          </cell>
          <cell r="E1236">
            <v>3.4274456623749262E-2</v>
          </cell>
          <cell r="F1236">
            <v>4.943948885553507E-2</v>
          </cell>
          <cell r="G1236">
            <v>4.8905529916545162E-2</v>
          </cell>
          <cell r="H1236">
            <v>5.1783419914245531E-2</v>
          </cell>
          <cell r="I1236">
            <v>4.2191574107899685E-2</v>
          </cell>
          <cell r="J1236">
            <v>3.6666393456581257E-2</v>
          </cell>
          <cell r="K1236">
            <v>4.9300980158403951E-2</v>
          </cell>
          <cell r="L1236">
            <v>5.3834105412136402E-2</v>
          </cell>
          <cell r="M1236">
            <v>5.2865873098769132E-2</v>
          </cell>
          <cell r="N1236">
            <v>4.5688041179485432E-2</v>
          </cell>
        </row>
        <row r="1237">
          <cell r="D1237" t="str">
            <v>8.3.11</v>
          </cell>
          <cell r="E1237">
            <v>3.7369449340721006E-2</v>
          </cell>
          <cell r="F1237">
            <v>5.3338646915016899E-2</v>
          </cell>
          <cell r="G1237">
            <v>5.0442659877874406E-2</v>
          </cell>
          <cell r="H1237">
            <v>5.0701350329016216E-2</v>
          </cell>
          <cell r="I1237">
            <v>4.066039389386969E-2</v>
          </cell>
          <cell r="J1237">
            <v>4.0316347008704581E-2</v>
          </cell>
          <cell r="K1237">
            <v>5.3503714789564075E-2</v>
          </cell>
          <cell r="L1237">
            <v>5.5258187241966142E-2</v>
          </cell>
          <cell r="M1237">
            <v>5.1463311236733096E-2</v>
          </cell>
          <cell r="N1237">
            <v>4.1129507363524206E-2</v>
          </cell>
        </row>
        <row r="1238">
          <cell r="D1238" t="str">
            <v>8.3.12</v>
          </cell>
          <cell r="E1238">
            <v>4.1209031069605606E-2</v>
          </cell>
          <cell r="F1238">
            <v>5.3623090112214375E-2</v>
          </cell>
          <cell r="G1238">
            <v>5.0489968393485983E-2</v>
          </cell>
          <cell r="H1238">
            <v>5.2701896625087209E-2</v>
          </cell>
          <cell r="I1238">
            <v>3.9778685447518558E-2</v>
          </cell>
          <cell r="J1238">
            <v>4.3631339288033193E-2</v>
          </cell>
          <cell r="K1238">
            <v>5.481634723146446E-2</v>
          </cell>
          <cell r="L1238">
            <v>5.564096290547043E-2</v>
          </cell>
          <cell r="M1238">
            <v>4.9566715475630754E-2</v>
          </cell>
          <cell r="N1238">
            <v>4.2866455019091247E-2</v>
          </cell>
        </row>
        <row r="1239">
          <cell r="D1239" t="str">
            <v>8.3.13</v>
          </cell>
          <cell r="E1239">
            <v>4.5170497711375886E-2</v>
          </cell>
          <cell r="F1239">
            <v>5.5394313323370289E-2</v>
          </cell>
          <cell r="G1239">
            <v>5.2577509502715038E-2</v>
          </cell>
          <cell r="H1239">
            <v>5.3655941769924713E-2</v>
          </cell>
          <cell r="I1239">
            <v>3.973115692868389E-2</v>
          </cell>
          <cell r="J1239">
            <v>4.5406651331096573E-2</v>
          </cell>
          <cell r="K1239">
            <v>5.6496153163745705E-2</v>
          </cell>
          <cell r="L1239">
            <v>5.8028542394244466E-2</v>
          </cell>
          <cell r="M1239">
            <v>5.3712505294399762E-2</v>
          </cell>
          <cell r="N1239">
            <v>3.5427200688796956E-2</v>
          </cell>
        </row>
        <row r="1240">
          <cell r="D1240" t="str">
            <v>8.3.14</v>
          </cell>
          <cell r="E1240">
            <v>4.7438692485713814E-2</v>
          </cell>
          <cell r="F1240">
            <v>5.6506070529168971E-2</v>
          </cell>
          <cell r="G1240">
            <v>5.2269503087617755E-2</v>
          </cell>
          <cell r="H1240">
            <v>5.4826302182838613E-2</v>
          </cell>
          <cell r="I1240">
            <v>3.8592975887186021E-2</v>
          </cell>
          <cell r="J1240">
            <v>4.9015714180979421E-2</v>
          </cell>
          <cell r="K1240">
            <v>5.8093406666981595E-2</v>
          </cell>
          <cell r="L1240">
            <v>5.7579362691984742E-2</v>
          </cell>
          <cell r="M1240">
            <v>5.3893569284527383E-2</v>
          </cell>
          <cell r="N1240">
            <v>3.296263342140919E-2</v>
          </cell>
        </row>
        <row r="1241">
          <cell r="D1241" t="str">
            <v>8.3.15</v>
          </cell>
          <cell r="E1241">
            <v>5.0869546919243891E-2</v>
          </cell>
          <cell r="F1241">
            <v>5.6885486435267911E-2</v>
          </cell>
          <cell r="G1241">
            <v>5.2629996641193867E-2</v>
          </cell>
          <cell r="H1241">
            <v>5.1537290735392975E-2</v>
          </cell>
          <cell r="I1241">
            <v>4.0004210083454644E-2</v>
          </cell>
          <cell r="J1241">
            <v>5.2332453482696474E-2</v>
          </cell>
          <cell r="K1241">
            <v>6.0945475689832371E-2</v>
          </cell>
          <cell r="L1241">
            <v>5.7464759571463998E-2</v>
          </cell>
          <cell r="M1241">
            <v>5.4789831317993934E-2</v>
          </cell>
          <cell r="N1241">
            <v>3.0867674941737405E-2</v>
          </cell>
        </row>
        <row r="1242">
          <cell r="D1242" t="str">
            <v>8.3.16</v>
          </cell>
          <cell r="E1242">
            <v>5.4151706046350993E-2</v>
          </cell>
          <cell r="F1242">
            <v>5.632448914768267E-2</v>
          </cell>
          <cell r="G1242">
            <v>5.1096492874400296E-2</v>
          </cell>
          <cell r="H1242">
            <v>4.7050132748629916E-2</v>
          </cell>
          <cell r="I1242">
            <v>4.0539178030185252E-2</v>
          </cell>
          <cell r="J1242">
            <v>5.7103917570571296E-2</v>
          </cell>
          <cell r="K1242">
            <v>5.9933226220529878E-2</v>
          </cell>
          <cell r="L1242">
            <v>5.5392087368703422E-2</v>
          </cell>
          <cell r="M1242">
            <v>4.8932095153797289E-2</v>
          </cell>
          <cell r="N1242">
            <v>3.3754118135483908E-2</v>
          </cell>
        </row>
        <row r="1243">
          <cell r="D1243" t="str">
            <v>8.3.17</v>
          </cell>
          <cell r="E1243">
            <v>5.7790775303470356E-2</v>
          </cell>
          <cell r="F1243">
            <v>5.1565339291024984E-2</v>
          </cell>
          <cell r="G1243">
            <v>4.9537443551852224E-2</v>
          </cell>
          <cell r="H1243">
            <v>4.4864729244750053E-2</v>
          </cell>
          <cell r="I1243">
            <v>3.83503990345688E-2</v>
          </cell>
          <cell r="J1243">
            <v>6.4477632046416961E-2</v>
          </cell>
          <cell r="K1243">
            <v>5.5335141939033113E-2</v>
          </cell>
          <cell r="L1243">
            <v>4.9639010718562436E-2</v>
          </cell>
          <cell r="M1243">
            <v>3.9512710475094359E-2</v>
          </cell>
          <cell r="N1243">
            <v>3.8166075056068907E-2</v>
          </cell>
        </row>
        <row r="1244">
          <cell r="D1244" t="str">
            <v>8.3.18</v>
          </cell>
          <cell r="E1244">
            <v>6.1645709992756662E-2</v>
          </cell>
          <cell r="F1244">
            <v>4.2221721288858954E-2</v>
          </cell>
          <cell r="G1244">
            <v>4.8369762570220735E-2</v>
          </cell>
          <cell r="H1244">
            <v>4.0994291732186015E-2</v>
          </cell>
          <cell r="I1244">
            <v>3.9475591366339345E-2</v>
          </cell>
          <cell r="J1244">
            <v>6.8719177541297249E-2</v>
          </cell>
          <cell r="K1244">
            <v>4.8652812241137336E-2</v>
          </cell>
          <cell r="L1244">
            <v>4.6597852177436956E-2</v>
          </cell>
          <cell r="M1244">
            <v>3.8196670592707635E-2</v>
          </cell>
          <cell r="N1244">
            <v>3.5716844569509153E-2</v>
          </cell>
        </row>
        <row r="1245">
          <cell r="D1245" t="str">
            <v>8.3.19</v>
          </cell>
          <cell r="E1245">
            <v>6.4682328935875638E-2</v>
          </cell>
          <cell r="F1245">
            <v>3.6217121570199282E-2</v>
          </cell>
          <cell r="G1245">
            <v>4.4732880608158929E-2</v>
          </cell>
          <cell r="H1245">
            <v>3.9005418897503488E-2</v>
          </cell>
          <cell r="I1245">
            <v>3.9486149228156804E-2</v>
          </cell>
          <cell r="J1245">
            <v>6.6998697785079178E-2</v>
          </cell>
          <cell r="K1245">
            <v>3.9976786749802769E-2</v>
          </cell>
          <cell r="L1245">
            <v>4.2414013036685114E-2</v>
          </cell>
          <cell r="M1245">
            <v>3.6345458770767045E-2</v>
          </cell>
          <cell r="N1245">
            <v>4.1039470540752764E-2</v>
          </cell>
        </row>
        <row r="1246">
          <cell r="D1246" t="str">
            <v>8.3.20</v>
          </cell>
          <cell r="E1246">
            <v>6.2238887177809545E-2</v>
          </cell>
          <cell r="F1246">
            <v>3.559861823481552E-2</v>
          </cell>
          <cell r="G1246">
            <v>4.2082543680235722E-2</v>
          </cell>
          <cell r="H1246">
            <v>3.8140322240147094E-2</v>
          </cell>
          <cell r="I1246">
            <v>4.0528910418864479E-2</v>
          </cell>
          <cell r="J1246">
            <v>6.0118249026573388E-2</v>
          </cell>
          <cell r="K1246">
            <v>3.5552246225789425E-2</v>
          </cell>
          <cell r="L1246">
            <v>4.0301394169608748E-2</v>
          </cell>
          <cell r="M1246">
            <v>3.4945821861150993E-2</v>
          </cell>
          <cell r="N1246">
            <v>4.5374667254805504E-2</v>
          </cell>
        </row>
        <row r="1247">
          <cell r="D1247" t="str">
            <v>8.3.21</v>
          </cell>
          <cell r="E1247">
            <v>5.7487445305124771E-2</v>
          </cell>
          <cell r="F1247">
            <v>4.0067981937322687E-2</v>
          </cell>
          <cell r="G1247">
            <v>4.0841991249309061E-2</v>
          </cell>
          <cell r="H1247">
            <v>3.7313205436040491E-2</v>
          </cell>
          <cell r="I1247">
            <v>4.1150554420172201E-2</v>
          </cell>
          <cell r="J1247">
            <v>5.8161428276250975E-2</v>
          </cell>
          <cell r="K1247">
            <v>3.9900115977909892E-2</v>
          </cell>
          <cell r="L1247">
            <v>3.8397356704775211E-2</v>
          </cell>
          <cell r="M1247">
            <v>3.4358661251164435E-2</v>
          </cell>
          <cell r="N1247">
            <v>5.602617599345143E-2</v>
          </cell>
        </row>
        <row r="1248">
          <cell r="D1248" t="str">
            <v>8.3.22</v>
          </cell>
          <cell r="E1248">
            <v>5.2560937550074301E-2</v>
          </cell>
          <cell r="F1248">
            <v>4.0641472509437671E-2</v>
          </cell>
          <cell r="G1248">
            <v>3.7890135666480189E-2</v>
          </cell>
          <cell r="H1248">
            <v>3.7471043787208468E-2</v>
          </cell>
          <cell r="I1248">
            <v>4.3764187580333631E-2</v>
          </cell>
          <cell r="J1248">
            <v>4.9708979367293696E-2</v>
          </cell>
          <cell r="K1248">
            <v>3.8323669127446634E-2</v>
          </cell>
          <cell r="L1248">
            <v>3.4783356296150245E-2</v>
          </cell>
          <cell r="M1248">
            <v>3.3456454959554037E-2</v>
          </cell>
          <cell r="N1248">
            <v>5.2917006116933875E-2</v>
          </cell>
        </row>
        <row r="1249">
          <cell r="D1249" t="str">
            <v>8.3.23</v>
          </cell>
          <cell r="E1249">
            <v>4.3982228841152597E-2</v>
          </cell>
          <cell r="F1249">
            <v>3.8233184134668481E-2</v>
          </cell>
          <cell r="G1249">
            <v>3.4896028545403385E-2</v>
          </cell>
          <cell r="H1249">
            <v>3.6664698071675703E-2</v>
          </cell>
          <cell r="I1249">
            <v>4.6644306977777952E-2</v>
          </cell>
          <cell r="J1249">
            <v>3.8149338708350411E-2</v>
          </cell>
          <cell r="K1249">
            <v>3.6505562885283414E-2</v>
          </cell>
          <cell r="L1249">
            <v>3.1554129504727878E-2</v>
          </cell>
          <cell r="M1249">
            <v>3.2916376648198895E-2</v>
          </cell>
          <cell r="N1249">
            <v>5.3002846308135461E-2</v>
          </cell>
        </row>
        <row r="1250">
          <cell r="D1250" t="str">
            <v>8.3.24</v>
          </cell>
          <cell r="E1250">
            <v>3.5195231389718161E-2</v>
          </cell>
          <cell r="F1250">
            <v>3.6409745062721897E-2</v>
          </cell>
          <cell r="G1250">
            <v>3.1812477223327612E-2</v>
          </cell>
          <cell r="H1250">
            <v>3.4940149670216476E-2</v>
          </cell>
          <cell r="I1250">
            <v>4.4892717792816221E-2</v>
          </cell>
          <cell r="J1250">
            <v>3.2134600083699665E-2</v>
          </cell>
          <cell r="K1250">
            <v>3.2964247335725547E-2</v>
          </cell>
          <cell r="L1250">
            <v>2.7887872058689506E-2</v>
          </cell>
          <cell r="M1250">
            <v>3.1110360058812299E-2</v>
          </cell>
          <cell r="N1250">
            <v>4.9289514090343108E-2</v>
          </cell>
        </row>
        <row r="1251">
          <cell r="D1251" t="str">
            <v>8.4.1</v>
          </cell>
          <cell r="E1251">
            <v>3.0832409707313307E-2</v>
          </cell>
          <cell r="F1251">
            <v>3.370521895183496E-2</v>
          </cell>
          <cell r="G1251">
            <v>3.0392836642049129E-2</v>
          </cell>
          <cell r="H1251">
            <v>3.2842383779709966E-2</v>
          </cell>
          <cell r="I1251">
            <v>4.1041188566056215E-2</v>
          </cell>
          <cell r="J1251">
            <v>2.6075881790928963E-2</v>
          </cell>
          <cell r="K1251">
            <v>3.0809591872231701E-2</v>
          </cell>
          <cell r="L1251">
            <v>2.6098547296283397E-2</v>
          </cell>
          <cell r="M1251">
            <v>3.078639211198957E-2</v>
          </cell>
          <cell r="N1251">
            <v>4.5082957720589033E-2</v>
          </cell>
        </row>
        <row r="1252">
          <cell r="D1252" t="str">
            <v>8.4.2</v>
          </cell>
          <cell r="E1252">
            <v>2.7781062372614525E-2</v>
          </cell>
          <cell r="F1252">
            <v>3.2582199546301205E-2</v>
          </cell>
          <cell r="G1252">
            <v>3.0098858504373889E-2</v>
          </cell>
          <cell r="H1252">
            <v>3.1874811388132522E-2</v>
          </cell>
          <cell r="I1252">
            <v>3.9203537141564507E-2</v>
          </cell>
          <cell r="J1252">
            <v>2.4063874878059891E-2</v>
          </cell>
          <cell r="K1252">
            <v>2.9009759843779313E-2</v>
          </cell>
          <cell r="L1252">
            <v>2.4950407171588321E-2</v>
          </cell>
          <cell r="M1252">
            <v>3.1236946312527606E-2</v>
          </cell>
          <cell r="N1252">
            <v>4.4030215228153709E-2</v>
          </cell>
        </row>
        <row r="1253">
          <cell r="D1253" t="str">
            <v>8.4.3</v>
          </cell>
          <cell r="E1253">
            <v>2.5144748146797593E-2</v>
          </cell>
          <cell r="F1253">
            <v>3.0913891685109513E-2</v>
          </cell>
          <cell r="G1253">
            <v>2.974179285197252E-2</v>
          </cell>
          <cell r="H1253">
            <v>3.1036026444428818E-2</v>
          </cell>
          <cell r="I1253">
            <v>3.8401959016310466E-2</v>
          </cell>
          <cell r="J1253">
            <v>2.2959242602744553E-2</v>
          </cell>
          <cell r="K1253">
            <v>2.84797280299523E-2</v>
          </cell>
          <cell r="L1253">
            <v>2.3594599136834E-2</v>
          </cell>
          <cell r="M1253">
            <v>3.0844987747284672E-2</v>
          </cell>
          <cell r="N1253">
            <v>4.3683163590871751E-2</v>
          </cell>
        </row>
        <row r="1254">
          <cell r="D1254" t="str">
            <v>8.4.4</v>
          </cell>
          <cell r="E1254">
            <v>2.4413595185661646E-2</v>
          </cell>
          <cell r="F1254">
            <v>3.0223702946029132E-2</v>
          </cell>
          <cell r="G1254">
            <v>2.934315674549421E-2</v>
          </cell>
          <cell r="H1254">
            <v>2.9036897740416852E-2</v>
          </cell>
          <cell r="I1254">
            <v>3.9979961569376679E-2</v>
          </cell>
          <cell r="J1254">
            <v>2.0721192361892474E-2</v>
          </cell>
          <cell r="K1254">
            <v>2.742043557860693E-2</v>
          </cell>
          <cell r="L1254">
            <v>2.3374332977827914E-2</v>
          </cell>
          <cell r="M1254">
            <v>3.068788350772533E-2</v>
          </cell>
          <cell r="N1254">
            <v>4.3821638777543359E-2</v>
          </cell>
        </row>
        <row r="1255">
          <cell r="D1255" t="str">
            <v>8.4.5</v>
          </cell>
          <cell r="E1255">
            <v>2.5199319833945317E-2</v>
          </cell>
          <cell r="F1255">
            <v>2.9900161146206576E-2</v>
          </cell>
          <cell r="G1255">
            <v>3.0568799406908209E-2</v>
          </cell>
          <cell r="H1255">
            <v>2.9568330374281894E-2</v>
          </cell>
          <cell r="I1255">
            <v>4.2776180184728355E-2</v>
          </cell>
          <cell r="J1255">
            <v>2.2511949188419783E-2</v>
          </cell>
          <cell r="K1255">
            <v>2.7697334611367218E-2</v>
          </cell>
          <cell r="L1255">
            <v>2.6531185696822522E-2</v>
          </cell>
          <cell r="M1255">
            <v>3.2965092947680324E-2</v>
          </cell>
          <cell r="N1255">
            <v>4.3450980143781008E-2</v>
          </cell>
        </row>
        <row r="1256">
          <cell r="D1256" t="str">
            <v>8.4.6</v>
          </cell>
          <cell r="E1256">
            <v>2.6800294540386745E-2</v>
          </cell>
          <cell r="F1256">
            <v>3.0542829034068634E-2</v>
          </cell>
          <cell r="G1256">
            <v>3.2214445411245941E-2</v>
          </cell>
          <cell r="H1256">
            <v>3.2605025835898561E-2</v>
          </cell>
          <cell r="I1256">
            <v>4.5255762148000339E-2</v>
          </cell>
          <cell r="J1256">
            <v>2.6306875802796906E-2</v>
          </cell>
          <cell r="K1256">
            <v>2.7130987404096921E-2</v>
          </cell>
          <cell r="L1256">
            <v>3.4133841013620388E-2</v>
          </cell>
          <cell r="M1256">
            <v>4.0957688572973598E-2</v>
          </cell>
          <cell r="N1256">
            <v>5.2607256013414538E-2</v>
          </cell>
        </row>
        <row r="1257">
          <cell r="D1257" t="str">
            <v>8.4.7</v>
          </cell>
          <cell r="E1257">
            <v>2.8745307182360638E-2</v>
          </cell>
          <cell r="F1257">
            <v>2.9778469324420388E-2</v>
          </cell>
          <cell r="G1257">
            <v>3.6593495714111537E-2</v>
          </cell>
          <cell r="H1257">
            <v>3.7595880943572135E-2</v>
          </cell>
          <cell r="I1257">
            <v>4.6857350552868396E-2</v>
          </cell>
          <cell r="J1257">
            <v>2.9457067682470021E-2</v>
          </cell>
          <cell r="K1257">
            <v>2.7193546161013063E-2</v>
          </cell>
          <cell r="L1257">
            <v>3.8186992028411804E-2</v>
          </cell>
          <cell r="M1257">
            <v>4.5100900079910862E-2</v>
          </cell>
          <cell r="N1257">
            <v>5.6469590949768486E-2</v>
          </cell>
        </row>
        <row r="1258">
          <cell r="D1258" t="str">
            <v>8.4.8</v>
          </cell>
          <cell r="E1258">
            <v>3.1079856899418258E-2</v>
          </cell>
          <cell r="F1258">
            <v>3.5060959355723752E-2</v>
          </cell>
          <cell r="G1258">
            <v>4.1755694417493688E-2</v>
          </cell>
          <cell r="H1258">
            <v>4.3502563973948978E-2</v>
          </cell>
          <cell r="I1258">
            <v>4.672670811073476E-2</v>
          </cell>
          <cell r="J1258">
            <v>3.1514864047879093E-2</v>
          </cell>
          <cell r="K1258">
            <v>3.454594108759837E-2</v>
          </cell>
          <cell r="L1258">
            <v>4.3764580425786591E-2</v>
          </cell>
          <cell r="M1258">
            <v>5.1684086680400636E-2</v>
          </cell>
          <cell r="N1258">
            <v>5.2113380373632535E-2</v>
          </cell>
        </row>
        <row r="1259">
          <cell r="D1259" t="str">
            <v>8.4.9</v>
          </cell>
          <cell r="E1259">
            <v>3.274920934369769E-2</v>
          </cell>
          <cell r="F1259">
            <v>4.2916900239421192E-2</v>
          </cell>
          <cell r="G1259">
            <v>4.529980324509314E-2</v>
          </cell>
          <cell r="H1259">
            <v>4.7052059689403146E-2</v>
          </cell>
          <cell r="I1259">
            <v>4.4532133217935352E-2</v>
          </cell>
          <cell r="J1259">
            <v>3.1830798150218075E-2</v>
          </cell>
          <cell r="K1259">
            <v>4.1361573934390335E-2</v>
          </cell>
          <cell r="L1259">
            <v>5.0980618511463079E-2</v>
          </cell>
          <cell r="M1259">
            <v>5.2716822957864277E-2</v>
          </cell>
          <cell r="N1259">
            <v>4.7039747416653274E-2</v>
          </cell>
        </row>
        <row r="1260">
          <cell r="D1260" t="str">
            <v>8.4.10</v>
          </cell>
          <cell r="E1260">
            <v>3.5414831474184248E-2</v>
          </cell>
          <cell r="F1260">
            <v>4.8599310897006531E-2</v>
          </cell>
          <cell r="G1260">
            <v>4.882493049856873E-2</v>
          </cell>
          <cell r="H1260">
            <v>5.0765421996360624E-2</v>
          </cell>
          <cell r="I1260">
            <v>4.293402134035601E-2</v>
          </cell>
          <cell r="J1260">
            <v>3.3008536107353707E-2</v>
          </cell>
          <cell r="K1260">
            <v>4.7801316753167337E-2</v>
          </cell>
          <cell r="L1260">
            <v>5.3681027927460843E-2</v>
          </cell>
          <cell r="M1260">
            <v>5.4052256172568973E-2</v>
          </cell>
          <cell r="N1260">
            <v>4.4359201755324137E-2</v>
          </cell>
        </row>
        <row r="1261">
          <cell r="D1261" t="str">
            <v>8.4.11</v>
          </cell>
          <cell r="E1261">
            <v>3.8950887313771901E-2</v>
          </cell>
          <cell r="F1261">
            <v>5.19754991893987E-2</v>
          </cell>
          <cell r="G1261">
            <v>4.9197698880019125E-2</v>
          </cell>
          <cell r="H1261">
            <v>4.8372062729595593E-2</v>
          </cell>
          <cell r="I1261">
            <v>4.1613895311470091E-2</v>
          </cell>
          <cell r="J1261">
            <v>3.778152892670162E-2</v>
          </cell>
          <cell r="K1261">
            <v>5.1407010006666934E-2</v>
          </cell>
          <cell r="L1261">
            <v>5.3595475595658588E-2</v>
          </cell>
          <cell r="M1261">
            <v>5.1407054820132636E-2</v>
          </cell>
          <cell r="N1261">
            <v>4.0534436490198139E-2</v>
          </cell>
        </row>
        <row r="1262">
          <cell r="D1262" t="str">
            <v>8.4.12</v>
          </cell>
          <cell r="E1262">
            <v>4.1037676483768985E-2</v>
          </cell>
          <cell r="F1262">
            <v>5.3803772703625644E-2</v>
          </cell>
          <cell r="G1262">
            <v>5.0388184715771438E-2</v>
          </cell>
          <cell r="H1262">
            <v>5.1363078807918905E-2</v>
          </cell>
          <cell r="I1262">
            <v>4.1728245792387993E-2</v>
          </cell>
          <cell r="J1262">
            <v>4.3733081901568875E-2</v>
          </cell>
          <cell r="K1262">
            <v>5.4110497085993477E-2</v>
          </cell>
          <cell r="L1262">
            <v>5.6741897506385371E-2</v>
          </cell>
          <cell r="M1262">
            <v>5.2020374674268191E-2</v>
          </cell>
          <cell r="N1262">
            <v>3.6657203235943438E-2</v>
          </cell>
        </row>
        <row r="1263">
          <cell r="D1263" t="str">
            <v>8.4.13</v>
          </cell>
          <cell r="E1263">
            <v>4.5925335469612923E-2</v>
          </cell>
          <cell r="F1263">
            <v>5.4674434180757348E-2</v>
          </cell>
          <cell r="G1263">
            <v>5.1217110173009256E-2</v>
          </cell>
          <cell r="H1263">
            <v>5.1544758173290205E-2</v>
          </cell>
          <cell r="I1263">
            <v>4.0199698544183746E-2</v>
          </cell>
          <cell r="J1263">
            <v>4.317334848487512E-2</v>
          </cell>
          <cell r="K1263">
            <v>5.5114194736179539E-2</v>
          </cell>
          <cell r="L1263">
            <v>5.7506573040946751E-2</v>
          </cell>
          <cell r="M1263">
            <v>5.4419398872944572E-2</v>
          </cell>
          <cell r="N1263">
            <v>2.9464122619345966E-2</v>
          </cell>
        </row>
        <row r="1264">
          <cell r="D1264" t="str">
            <v>8.4.14</v>
          </cell>
          <cell r="E1264">
            <v>4.7919205678956182E-2</v>
          </cell>
          <cell r="F1264">
            <v>5.7396110087798775E-2</v>
          </cell>
          <cell r="G1264">
            <v>5.2783009363655459E-2</v>
          </cell>
          <cell r="H1264">
            <v>5.4669643257676578E-2</v>
          </cell>
          <cell r="I1264">
            <v>4.0119193078929478E-2</v>
          </cell>
          <cell r="J1264">
            <v>4.7627004700062078E-2</v>
          </cell>
          <cell r="K1264">
            <v>5.9219984141343447E-2</v>
          </cell>
          <cell r="L1264">
            <v>5.9161315479352737E-2</v>
          </cell>
          <cell r="M1264">
            <v>5.5015640128064959E-2</v>
          </cell>
          <cell r="N1264">
            <v>3.0177010729523848E-2</v>
          </cell>
        </row>
        <row r="1265">
          <cell r="D1265" t="str">
            <v>8.4.15</v>
          </cell>
          <cell r="E1265">
            <v>4.9533728379065646E-2</v>
          </cell>
          <cell r="F1265">
            <v>5.8036998703560001E-2</v>
          </cell>
          <cell r="G1265">
            <v>5.3522656882854194E-2</v>
          </cell>
          <cell r="H1265">
            <v>5.3570660678514792E-2</v>
          </cell>
          <cell r="I1265">
            <v>3.8657586022833361E-2</v>
          </cell>
          <cell r="J1265">
            <v>5.5015926638701945E-2</v>
          </cell>
          <cell r="K1265">
            <v>6.252963916824103E-2</v>
          </cell>
          <cell r="L1265">
            <v>5.8745043718941035E-2</v>
          </cell>
          <cell r="M1265">
            <v>5.5908256408083785E-2</v>
          </cell>
          <cell r="N1265">
            <v>2.9609219280640121E-2</v>
          </cell>
        </row>
        <row r="1266">
          <cell r="D1266" t="str">
            <v>8.4.16</v>
          </cell>
          <cell r="E1266">
            <v>5.5130594419567761E-2</v>
          </cell>
          <cell r="F1266">
            <v>5.7331536796665264E-2</v>
          </cell>
          <cell r="G1266">
            <v>5.0985793127326352E-2</v>
          </cell>
          <cell r="H1266">
            <v>4.9298982655658366E-2</v>
          </cell>
          <cell r="I1266">
            <v>3.8526125574278855E-2</v>
          </cell>
          <cell r="J1266">
            <v>5.8230704825453443E-2</v>
          </cell>
          <cell r="K1266">
            <v>6.1575881026284238E-2</v>
          </cell>
          <cell r="L1266">
            <v>5.5955264319945006E-2</v>
          </cell>
          <cell r="M1266">
            <v>4.9721934931670042E-2</v>
          </cell>
          <cell r="N1266">
            <v>2.9097998256249057E-2</v>
          </cell>
        </row>
        <row r="1267">
          <cell r="D1267" t="str">
            <v>8.4.17</v>
          </cell>
          <cell r="E1267">
            <v>5.8978980359711365E-2</v>
          </cell>
          <cell r="F1267">
            <v>5.3164858170779185E-2</v>
          </cell>
          <cell r="G1267">
            <v>5.0256028243107098E-2</v>
          </cell>
          <cell r="H1267">
            <v>4.6825356625666142E-2</v>
          </cell>
          <cell r="I1267">
            <v>3.9568027169265267E-2</v>
          </cell>
          <cell r="J1267">
            <v>6.2405425865568694E-2</v>
          </cell>
          <cell r="K1267">
            <v>5.7704202053240568E-2</v>
          </cell>
          <cell r="L1267">
            <v>5.0677730991572967E-2</v>
          </cell>
          <cell r="M1267">
            <v>3.9657733552908137E-2</v>
          </cell>
          <cell r="N1267">
            <v>2.8729786689195035E-2</v>
          </cell>
        </row>
        <row r="1268">
          <cell r="D1268" t="str">
            <v>8.4.18</v>
          </cell>
          <cell r="E1268">
            <v>6.2473743389210398E-2</v>
          </cell>
          <cell r="F1268">
            <v>4.2297090153730281E-2</v>
          </cell>
          <cell r="G1268">
            <v>4.8465208347785123E-2</v>
          </cell>
          <cell r="H1268">
            <v>4.280699154652743E-2</v>
          </cell>
          <cell r="I1268">
            <v>4.0366708188445365E-2</v>
          </cell>
          <cell r="J1268">
            <v>6.945303051347014E-2</v>
          </cell>
          <cell r="K1268">
            <v>4.8377081658994674E-2</v>
          </cell>
          <cell r="L1268">
            <v>4.6038570518193586E-2</v>
          </cell>
          <cell r="M1268">
            <v>3.7727285722791319E-2</v>
          </cell>
          <cell r="N1268">
            <v>3.4335728627787193E-2</v>
          </cell>
        </row>
        <row r="1269">
          <cell r="D1269" t="str">
            <v>8.4.19</v>
          </cell>
          <cell r="E1269">
            <v>6.2057902930501806E-2</v>
          </cell>
          <cell r="F1269">
            <v>3.6649784404820307E-2</v>
          </cell>
          <cell r="G1269">
            <v>4.6594952812117896E-2</v>
          </cell>
          <cell r="H1269">
            <v>4.1902037065541124E-2</v>
          </cell>
          <cell r="I1269">
            <v>4.0416129409706458E-2</v>
          </cell>
          <cell r="J1269">
            <v>6.8097776426573456E-2</v>
          </cell>
          <cell r="K1269">
            <v>4.0921442582967649E-2</v>
          </cell>
          <cell r="L1269">
            <v>4.3555841110391701E-2</v>
          </cell>
          <cell r="M1269">
            <v>3.6707759411416761E-2</v>
          </cell>
          <cell r="N1269">
            <v>3.9991331626048482E-2</v>
          </cell>
        </row>
        <row r="1270">
          <cell r="D1270" t="str">
            <v>8.4.20</v>
          </cell>
          <cell r="E1270">
            <v>5.9966612508730935E-2</v>
          </cell>
          <cell r="F1270">
            <v>3.6061949267393804E-2</v>
          </cell>
          <cell r="G1270">
            <v>4.3376861451923078E-2</v>
          </cell>
          <cell r="H1270">
            <v>4.0689347791841669E-2</v>
          </cell>
          <cell r="I1270">
            <v>4.1600295954723081E-2</v>
          </cell>
          <cell r="J1270">
            <v>6.2877761343431565E-2</v>
          </cell>
          <cell r="K1270">
            <v>3.6966523306548822E-2</v>
          </cell>
          <cell r="L1270">
            <v>4.1215313052139359E-2</v>
          </cell>
          <cell r="M1270">
            <v>3.5520089103108415E-2</v>
          </cell>
          <cell r="N1270">
            <v>3.9095345348047025E-2</v>
          </cell>
        </row>
        <row r="1271">
          <cell r="D1271" t="str">
            <v>8.4.21</v>
          </cell>
          <cell r="E1271">
            <v>5.7392866051222534E-2</v>
          </cell>
          <cell r="F1271">
            <v>4.0693251684571323E-2</v>
          </cell>
          <cell r="G1271">
            <v>4.2474326210878918E-2</v>
          </cell>
          <cell r="H1271">
            <v>3.950479832962079E-2</v>
          </cell>
          <cell r="I1271">
            <v>4.0605838732147313E-2</v>
          </cell>
          <cell r="J1271">
            <v>5.8175311396048333E-2</v>
          </cell>
          <cell r="K1271">
            <v>4.1270154488347782E-2</v>
          </cell>
          <cell r="L1271">
            <v>3.8609532125787285E-2</v>
          </cell>
          <cell r="M1271">
            <v>3.4018399029482664E-2</v>
          </cell>
          <cell r="N1271">
            <v>4.6412002833415358E-2</v>
          </cell>
        </row>
        <row r="1272">
          <cell r="D1272" t="str">
            <v>8.4.22</v>
          </cell>
          <cell r="E1272">
            <v>5.196765954191996E-2</v>
          </cell>
          <cell r="F1272">
            <v>4.0176418595138964E-2</v>
          </cell>
          <cell r="G1272">
            <v>3.9168368717642073E-2</v>
          </cell>
          <cell r="H1272">
            <v>3.9811057831246693E-2</v>
          </cell>
          <cell r="I1272">
            <v>4.1322787276441827E-2</v>
          </cell>
          <cell r="J1272">
            <v>5.0966048551041976E-2</v>
          </cell>
          <cell r="K1272">
            <v>3.9437208616581919E-2</v>
          </cell>
          <cell r="L1272">
            <v>3.4694222949179648E-2</v>
          </cell>
          <cell r="M1272">
            <v>3.3344124617536101E-2</v>
          </cell>
          <cell r="N1272">
            <v>4.8687774872165961E-2</v>
          </cell>
        </row>
        <row r="1273">
          <cell r="D1273" t="str">
            <v>8.4.23</v>
          </cell>
          <cell r="E1273">
            <v>4.452490424821838E-2</v>
          </cell>
          <cell r="F1273">
            <v>3.7597058481388147E-2</v>
          </cell>
          <cell r="G1273">
            <v>3.4856779643758842E-2</v>
          </cell>
          <cell r="H1273">
            <v>3.8129389913041427E-2</v>
          </cell>
          <cell r="I1273">
            <v>4.3208223909352889E-2</v>
          </cell>
          <cell r="J1273">
            <v>4.1193468536510222E-2</v>
          </cell>
          <cell r="K1273">
            <v>3.6833109805153898E-2</v>
          </cell>
          <cell r="L1273">
            <v>3.0920216126839917E-2</v>
          </cell>
          <cell r="M1273">
            <v>3.2028128924362471E-2</v>
          </cell>
          <cell r="N1273">
            <v>4.6062792019626056E-2</v>
          </cell>
        </row>
        <row r="1274">
          <cell r="D1274" t="str">
            <v>8.4.24</v>
          </cell>
          <cell r="E1274">
            <v>3.5979268539361162E-2</v>
          </cell>
          <cell r="F1274">
            <v>3.5917594454250433E-2</v>
          </cell>
          <cell r="G1274">
            <v>3.187920799284006E-2</v>
          </cell>
          <cell r="H1274">
            <v>3.5632432427706771E-2</v>
          </cell>
          <cell r="I1274">
            <v>4.4358443187903267E-2</v>
          </cell>
          <cell r="J1274">
            <v>3.2819299277229014E-2</v>
          </cell>
          <cell r="K1274">
            <v>3.308285604725264E-2</v>
          </cell>
          <cell r="L1274">
            <v>2.7286871278567479E-2</v>
          </cell>
          <cell r="M1274">
            <v>3.1470762712304201E-2</v>
          </cell>
          <cell r="N1274">
            <v>4.8487115402082573E-2</v>
          </cell>
        </row>
        <row r="1275">
          <cell r="D1275" t="str">
            <v>8.5.1</v>
          </cell>
          <cell r="E1275">
            <v>3.3035611540322266E-2</v>
          </cell>
          <cell r="F1275">
            <v>3.496022063895874E-2</v>
          </cell>
          <cell r="G1275">
            <v>3.0959465147802637E-2</v>
          </cell>
          <cell r="H1275">
            <v>3.4303276605358639E-2</v>
          </cell>
          <cell r="I1275">
            <v>4.3426133264762176E-2</v>
          </cell>
          <cell r="J1275">
            <v>2.929314973852179E-2</v>
          </cell>
          <cell r="K1275">
            <v>3.1706728625970709E-2</v>
          </cell>
          <cell r="L1275">
            <v>2.6324626260821306E-2</v>
          </cell>
          <cell r="M1275">
            <v>3.2353794971984665E-2</v>
          </cell>
          <cell r="N1275">
            <v>4.582943505369378E-2</v>
          </cell>
        </row>
        <row r="1276">
          <cell r="D1276" t="str">
            <v>8.5.2</v>
          </cell>
          <cell r="E1276">
            <v>2.9470933915413909E-2</v>
          </cell>
          <cell r="F1276">
            <v>3.4203485424494515E-2</v>
          </cell>
          <cell r="G1276">
            <v>3.0530694855236028E-2</v>
          </cell>
          <cell r="H1276">
            <v>3.3408021579096558E-2</v>
          </cell>
          <cell r="I1276">
            <v>4.1159584864675039E-2</v>
          </cell>
          <cell r="J1276">
            <v>2.5248403053475896E-2</v>
          </cell>
          <cell r="K1276">
            <v>2.956905037664509E-2</v>
          </cell>
          <cell r="L1276">
            <v>2.5325563294578014E-2</v>
          </cell>
          <cell r="M1276">
            <v>3.1986247296765948E-2</v>
          </cell>
          <cell r="N1276">
            <v>4.3957846221130713E-2</v>
          </cell>
        </row>
        <row r="1277">
          <cell r="D1277" t="str">
            <v>8.5.3</v>
          </cell>
          <cell r="E1277">
            <v>2.7067734557391039E-2</v>
          </cell>
          <cell r="F1277">
            <v>3.2538461023626043E-2</v>
          </cell>
          <cell r="G1277">
            <v>2.9969543434076731E-2</v>
          </cell>
          <cell r="H1277">
            <v>3.2198068379992242E-2</v>
          </cell>
          <cell r="I1277">
            <v>4.2349998713751183E-2</v>
          </cell>
          <cell r="J1277">
            <v>2.3704478273617238E-2</v>
          </cell>
          <cell r="K1277">
            <v>2.9090771199179178E-2</v>
          </cell>
          <cell r="L1277">
            <v>2.3934426612103689E-2</v>
          </cell>
          <cell r="M1277">
            <v>3.1122901921753661E-2</v>
          </cell>
          <cell r="N1277">
            <v>4.0527932688901994E-2</v>
          </cell>
        </row>
        <row r="1278">
          <cell r="D1278" t="str">
            <v>8.5.4</v>
          </cell>
          <cell r="E1278">
            <v>2.6439170392364379E-2</v>
          </cell>
          <cell r="F1278">
            <v>3.1963941923767829E-2</v>
          </cell>
          <cell r="G1278">
            <v>2.9923656997059844E-2</v>
          </cell>
          <cell r="H1278">
            <v>3.1647176995947955E-2</v>
          </cell>
          <cell r="I1278">
            <v>4.0915548138037543E-2</v>
          </cell>
          <cell r="J1278">
            <v>2.2959817498099475E-2</v>
          </cell>
          <cell r="K1278">
            <v>2.800586450801601E-2</v>
          </cell>
          <cell r="L1278">
            <v>2.4195826001420891E-2</v>
          </cell>
          <cell r="M1278">
            <v>3.0846588395753462E-2</v>
          </cell>
          <cell r="N1278">
            <v>4.2472669792239945E-2</v>
          </cell>
        </row>
        <row r="1279">
          <cell r="D1279" t="str">
            <v>8.5.5</v>
          </cell>
          <cell r="E1279">
            <v>2.7013150937113165E-2</v>
          </cell>
          <cell r="F1279">
            <v>3.1368449702774984E-2</v>
          </cell>
          <cell r="G1279">
            <v>3.1126941970944864E-2</v>
          </cell>
          <cell r="H1279">
            <v>3.2414002246254875E-2</v>
          </cell>
          <cell r="I1279">
            <v>4.2692351231031815E-2</v>
          </cell>
          <cell r="J1279">
            <v>2.3145831452013977E-2</v>
          </cell>
          <cell r="K1279">
            <v>2.8970821818163923E-2</v>
          </cell>
          <cell r="L1279">
            <v>2.7310173292645495E-2</v>
          </cell>
          <cell r="M1279">
            <v>3.3171062493856283E-2</v>
          </cell>
          <cell r="N1279">
            <v>4.1125320105125013E-2</v>
          </cell>
        </row>
        <row r="1280">
          <cell r="D1280" t="str">
            <v>8.5.6</v>
          </cell>
          <cell r="E1280">
            <v>2.8940736198883266E-2</v>
          </cell>
          <cell r="F1280">
            <v>3.2305256298491784E-2</v>
          </cell>
          <cell r="G1280">
            <v>3.2922517767470759E-2</v>
          </cell>
          <cell r="H1280">
            <v>3.5416364811471424E-2</v>
          </cell>
          <cell r="I1280">
            <v>4.6874655348683736E-2</v>
          </cell>
          <cell r="J1280">
            <v>2.7483356303260886E-2</v>
          </cell>
          <cell r="K1280">
            <v>2.7535080965639985E-2</v>
          </cell>
          <cell r="L1280">
            <v>3.4743297955983812E-2</v>
          </cell>
          <cell r="M1280">
            <v>4.266041236606704E-2</v>
          </cell>
          <cell r="N1280">
            <v>5.2078488864523223E-2</v>
          </cell>
        </row>
        <row r="1281">
          <cell r="D1281" t="str">
            <v>8.5.7</v>
          </cell>
          <cell r="E1281">
            <v>3.0893752500593032E-2</v>
          </cell>
          <cell r="F1281">
            <v>3.0775619537753488E-2</v>
          </cell>
          <cell r="G1281">
            <v>3.6692813498174444E-2</v>
          </cell>
          <cell r="H1281">
            <v>4.0180069399109647E-2</v>
          </cell>
          <cell r="I1281">
            <v>4.8644878887943256E-2</v>
          </cell>
          <cell r="J1281">
            <v>3.2835376433397317E-2</v>
          </cell>
          <cell r="K1281">
            <v>2.8616316717566832E-2</v>
          </cell>
          <cell r="L1281">
            <v>3.8949290334802981E-2</v>
          </cell>
          <cell r="M1281">
            <v>4.6756963899537998E-2</v>
          </cell>
          <cell r="N1281">
            <v>5.8848050370550763E-2</v>
          </cell>
        </row>
        <row r="1282">
          <cell r="D1282" t="str">
            <v>8.5.8</v>
          </cell>
          <cell r="E1282">
            <v>3.2544987950564847E-2</v>
          </cell>
          <cell r="F1282">
            <v>3.6761354776111546E-2</v>
          </cell>
          <cell r="G1282">
            <v>4.2386102037457657E-2</v>
          </cell>
          <cell r="H1282">
            <v>4.3968295572265892E-2</v>
          </cell>
          <cell r="I1282">
            <v>4.9083147276676883E-2</v>
          </cell>
          <cell r="J1282">
            <v>3.6859382704485903E-2</v>
          </cell>
          <cell r="K1282">
            <v>3.7361185883274389E-2</v>
          </cell>
          <cell r="L1282">
            <v>4.5302570985418664E-2</v>
          </cell>
          <cell r="M1282">
            <v>5.2939920623218319E-2</v>
          </cell>
          <cell r="N1282">
            <v>5.5553594405335929E-2</v>
          </cell>
        </row>
        <row r="1283">
          <cell r="D1283" t="str">
            <v>8.5.9</v>
          </cell>
          <cell r="E1283">
            <v>3.4378079385827806E-2</v>
          </cell>
          <cell r="F1283">
            <v>4.4165707185892453E-2</v>
          </cell>
          <cell r="G1283">
            <v>4.5221962595958447E-2</v>
          </cell>
          <cell r="H1283">
            <v>4.712929604383833E-2</v>
          </cell>
          <cell r="I1283">
            <v>4.7476765411566466E-2</v>
          </cell>
          <cell r="J1283">
            <v>3.6313873221071657E-2</v>
          </cell>
          <cell r="K1283">
            <v>4.4158304661087638E-2</v>
          </cell>
          <cell r="L1283">
            <v>5.147932257365511E-2</v>
          </cell>
          <cell r="M1283">
            <v>5.1594600904354672E-2</v>
          </cell>
          <cell r="N1283">
            <v>4.9088057250634282E-2</v>
          </cell>
        </row>
        <row r="1284">
          <cell r="D1284" t="str">
            <v>8.5.10</v>
          </cell>
          <cell r="E1284">
            <v>3.7649026649454388E-2</v>
          </cell>
          <cell r="F1284">
            <v>4.857929898840687E-2</v>
          </cell>
          <cell r="G1284">
            <v>4.729940552337232E-2</v>
          </cell>
          <cell r="H1284">
            <v>4.9722085200313376E-2</v>
          </cell>
          <cell r="I1284">
            <v>4.4270500338927925E-2</v>
          </cell>
          <cell r="J1284">
            <v>3.654792546903491E-2</v>
          </cell>
          <cell r="K1284">
            <v>4.8751437648395547E-2</v>
          </cell>
          <cell r="L1284">
            <v>5.3123862732291798E-2</v>
          </cell>
          <cell r="M1284">
            <v>5.0322468175562768E-2</v>
          </cell>
          <cell r="N1284">
            <v>4.8649345314092159E-2</v>
          </cell>
        </row>
        <row r="1285">
          <cell r="D1285" t="str">
            <v>8.5.11</v>
          </cell>
          <cell r="E1285">
            <v>4.0114712119918725E-2</v>
          </cell>
          <cell r="F1285">
            <v>5.1817544580572972E-2</v>
          </cell>
          <cell r="G1285">
            <v>4.8813807946562447E-2</v>
          </cell>
          <cell r="H1285">
            <v>4.7546692815692605E-2</v>
          </cell>
          <cell r="I1285">
            <v>4.414206421417937E-2</v>
          </cell>
          <cell r="J1285">
            <v>3.7728672679753578E-2</v>
          </cell>
          <cell r="K1285">
            <v>5.3334960847126689E-2</v>
          </cell>
          <cell r="L1285">
            <v>5.4232808621826729E-2</v>
          </cell>
          <cell r="M1285">
            <v>5.1927820578983583E-2</v>
          </cell>
          <cell r="N1285">
            <v>4.1562018243119496E-2</v>
          </cell>
        </row>
        <row r="1286">
          <cell r="D1286" t="str">
            <v>8.5.12</v>
          </cell>
          <cell r="E1286">
            <v>4.080584564642642E-2</v>
          </cell>
          <cell r="F1286">
            <v>5.4326893381651406E-2</v>
          </cell>
          <cell r="G1286">
            <v>5.0557394114632503E-2</v>
          </cell>
          <cell r="H1286">
            <v>5.1564464602492664E-2</v>
          </cell>
          <cell r="I1286">
            <v>4.4056044638712676E-2</v>
          </cell>
          <cell r="J1286">
            <v>4.038477508425168E-2</v>
          </cell>
          <cell r="K1286">
            <v>5.6185512432654364E-2</v>
          </cell>
          <cell r="L1286">
            <v>5.7212240099210207E-2</v>
          </cell>
          <cell r="M1286">
            <v>5.2263574535535241E-2</v>
          </cell>
          <cell r="N1286">
            <v>4.1352997799747389E-2</v>
          </cell>
        </row>
        <row r="1287">
          <cell r="D1287" t="str">
            <v>8.5.13</v>
          </cell>
          <cell r="E1287">
            <v>4.2847512925384627E-2</v>
          </cell>
          <cell r="F1287">
            <v>5.3964659773565515E-2</v>
          </cell>
          <cell r="G1287">
            <v>5.1342366722295245E-2</v>
          </cell>
          <cell r="H1287">
            <v>5.0479232995671558E-2</v>
          </cell>
          <cell r="I1287">
            <v>4.2339185594703496E-2</v>
          </cell>
          <cell r="J1287">
            <v>4.6301894941162103E-2</v>
          </cell>
          <cell r="K1287">
            <v>5.6208422168621375E-2</v>
          </cell>
          <cell r="L1287">
            <v>5.7057709945104701E-2</v>
          </cell>
          <cell r="M1287">
            <v>5.4315958910842427E-2</v>
          </cell>
          <cell r="N1287">
            <v>3.3612430017538997E-2</v>
          </cell>
        </row>
        <row r="1288">
          <cell r="D1288" t="str">
            <v>8.5.14</v>
          </cell>
          <cell r="E1288">
            <v>4.5002707227933827E-2</v>
          </cell>
          <cell r="F1288">
            <v>5.5173394847878414E-2</v>
          </cell>
          <cell r="G1288">
            <v>5.2177271123512378E-2</v>
          </cell>
          <cell r="H1288">
            <v>5.3485936849089415E-2</v>
          </cell>
          <cell r="I1288">
            <v>4.0151160393286908E-2</v>
          </cell>
          <cell r="J1288">
            <v>4.8229252242502192E-2</v>
          </cell>
          <cell r="K1288">
            <v>5.9113076863836253E-2</v>
          </cell>
          <cell r="L1288">
            <v>5.848521382649649E-2</v>
          </cell>
          <cell r="M1288">
            <v>5.5084307111963035E-2</v>
          </cell>
          <cell r="N1288">
            <v>2.8478842913999661E-2</v>
          </cell>
        </row>
        <row r="1289">
          <cell r="D1289" t="str">
            <v>8.5.15</v>
          </cell>
          <cell r="E1289">
            <v>4.863696563343365E-2</v>
          </cell>
          <cell r="F1289">
            <v>5.4764990196143622E-2</v>
          </cell>
          <cell r="G1289">
            <v>5.2035505517760851E-2</v>
          </cell>
          <cell r="H1289">
            <v>5.0175568930340961E-2</v>
          </cell>
          <cell r="I1289">
            <v>3.854351115512103E-2</v>
          </cell>
          <cell r="J1289">
            <v>4.978584383621449E-2</v>
          </cell>
          <cell r="K1289">
            <v>6.041078271324346E-2</v>
          </cell>
          <cell r="L1289">
            <v>5.6737964742792107E-2</v>
          </cell>
          <cell r="M1289">
            <v>5.4607478128379044E-2</v>
          </cell>
          <cell r="N1289">
            <v>2.9908225277246743E-2</v>
          </cell>
        </row>
        <row r="1290">
          <cell r="D1290" t="str">
            <v>8.5.16</v>
          </cell>
          <cell r="E1290">
            <v>5.2918664152858119E-2</v>
          </cell>
          <cell r="F1290">
            <v>5.3356870362842639E-2</v>
          </cell>
          <cell r="G1290">
            <v>4.9795043628232748E-2</v>
          </cell>
          <cell r="H1290">
            <v>4.6198903716196969E-2</v>
          </cell>
          <cell r="I1290">
            <v>3.9157863502411884E-2</v>
          </cell>
          <cell r="J1290">
            <v>5.1793264960969157E-2</v>
          </cell>
          <cell r="K1290">
            <v>5.7516487370114333E-2</v>
          </cell>
          <cell r="L1290">
            <v>5.4622984830748178E-2</v>
          </cell>
          <cell r="M1290">
            <v>4.7113299297159149E-2</v>
          </cell>
          <cell r="N1290">
            <v>2.9321203000607213E-2</v>
          </cell>
        </row>
        <row r="1291">
          <cell r="D1291" t="str">
            <v>8.5.17</v>
          </cell>
          <cell r="E1291">
            <v>5.6076734968721453E-2</v>
          </cell>
          <cell r="F1291">
            <v>4.9699604227719935E-2</v>
          </cell>
          <cell r="G1291">
            <v>4.9762376085115918E-2</v>
          </cell>
          <cell r="H1291">
            <v>4.5027027232358234E-2</v>
          </cell>
          <cell r="I1291">
            <v>3.9391383729227437E-2</v>
          </cell>
          <cell r="J1291">
            <v>5.8886845029098245E-2</v>
          </cell>
          <cell r="K1291">
            <v>5.4395766188539321E-2</v>
          </cell>
          <cell r="L1291">
            <v>4.9441420017352543E-2</v>
          </cell>
          <cell r="M1291">
            <v>3.8133340091418458E-2</v>
          </cell>
          <cell r="N1291">
            <v>2.7656561583499547E-2</v>
          </cell>
        </row>
        <row r="1292">
          <cell r="D1292" t="str">
            <v>8.5.18</v>
          </cell>
          <cell r="E1292">
            <v>5.8974097542332342E-2</v>
          </cell>
          <cell r="F1292">
            <v>4.1159858002270115E-2</v>
          </cell>
          <cell r="G1292">
            <v>4.8908683979377018E-2</v>
          </cell>
          <cell r="H1292">
            <v>4.1938110233628242E-2</v>
          </cell>
          <cell r="I1292">
            <v>3.719227575492156E-2</v>
          </cell>
          <cell r="J1292">
            <v>6.4136843533503032E-2</v>
          </cell>
          <cell r="K1292">
            <v>4.5544728078635591E-2</v>
          </cell>
          <cell r="L1292">
            <v>4.6097758460409234E-2</v>
          </cell>
          <cell r="M1292">
            <v>3.7124695886169276E-2</v>
          </cell>
          <cell r="N1292">
            <v>3.0067907656201463E-2</v>
          </cell>
        </row>
        <row r="1293">
          <cell r="D1293" t="str">
            <v>8.5.19</v>
          </cell>
          <cell r="E1293">
            <v>5.9318585151369535E-2</v>
          </cell>
          <cell r="F1293">
            <v>3.6324303384409708E-2</v>
          </cell>
          <cell r="G1293">
            <v>4.6825761304810955E-2</v>
          </cell>
          <cell r="H1293">
            <v>4.0833388051653381E-2</v>
          </cell>
          <cell r="I1293">
            <v>3.5383545647083209E-2</v>
          </cell>
          <cell r="J1293">
            <v>6.469212946699654E-2</v>
          </cell>
          <cell r="K1293">
            <v>3.880519115397435E-2</v>
          </cell>
          <cell r="L1293">
            <v>4.2502012550032164E-2</v>
          </cell>
          <cell r="M1293">
            <v>3.615944165929421E-2</v>
          </cell>
          <cell r="N1293">
            <v>3.4568036657767247E-2</v>
          </cell>
        </row>
        <row r="1294">
          <cell r="D1294" t="str">
            <v>8.5.20</v>
          </cell>
          <cell r="E1294">
            <v>5.7920713528381483E-2</v>
          </cell>
          <cell r="F1294">
            <v>3.5701058960476623E-2</v>
          </cell>
          <cell r="G1294">
            <v>4.3648032962258831E-2</v>
          </cell>
          <cell r="H1294">
            <v>3.9214991987609971E-2</v>
          </cell>
          <cell r="I1294">
            <v>3.5893757680752619E-2</v>
          </cell>
          <cell r="J1294">
            <v>5.8700166366202039E-2</v>
          </cell>
          <cell r="K1294">
            <v>3.5719142089584328E-2</v>
          </cell>
          <cell r="L1294">
            <v>3.996358409501255E-2</v>
          </cell>
          <cell r="M1294">
            <v>3.4692476408139182E-2</v>
          </cell>
          <cell r="N1294">
            <v>3.8249023485392497E-2</v>
          </cell>
        </row>
        <row r="1295">
          <cell r="D1295" t="str">
            <v>8.5.21</v>
          </cell>
          <cell r="E1295">
            <v>5.637167706602364E-2</v>
          </cell>
          <cell r="F1295">
            <v>4.1018596594915711E-2</v>
          </cell>
          <cell r="G1295">
            <v>4.2727505753957173E-2</v>
          </cell>
          <cell r="H1295">
            <v>3.9277759779520451E-2</v>
          </cell>
          <cell r="I1295">
            <v>3.6306139300693763E-2</v>
          </cell>
          <cell r="J1295">
            <v>5.7284403452928651E-2</v>
          </cell>
          <cell r="K1295">
            <v>4.0253309414185166E-2</v>
          </cell>
          <cell r="L1295">
            <v>3.888213684081978E-2</v>
          </cell>
          <cell r="M1295">
            <v>3.4350348348569738E-2</v>
          </cell>
          <cell r="N1295">
            <v>4.3324625036633362E-2</v>
          </cell>
        </row>
        <row r="1296">
          <cell r="D1296" t="str">
            <v>8.5.22</v>
          </cell>
          <cell r="E1296">
            <v>5.1475119640123898E-2</v>
          </cell>
          <cell r="F1296">
            <v>4.0936654847748874E-2</v>
          </cell>
          <cell r="G1296">
            <v>3.8703083819351523E-2</v>
          </cell>
          <cell r="H1296">
            <v>3.9549859061887419E-2</v>
          </cell>
          <cell r="I1296">
            <v>3.8370177665748011E-2</v>
          </cell>
          <cell r="J1296">
            <v>5.1543244760164461E-2</v>
          </cell>
          <cell r="K1296">
            <v>3.8498734996261115E-2</v>
          </cell>
          <cell r="L1296">
            <v>3.5049121339960798E-2</v>
          </cell>
          <cell r="M1296">
            <v>3.4612454536518233E-2</v>
          </cell>
          <cell r="N1296">
            <v>4.5092266326516334E-2</v>
          </cell>
        </row>
        <row r="1297">
          <cell r="D1297" t="str">
            <v>8.5.23</v>
          </cell>
          <cell r="E1297">
            <v>4.4662927814578958E-2</v>
          </cell>
          <cell r="F1297">
            <v>3.7971868146923542E-2</v>
          </cell>
          <cell r="G1297">
            <v>3.5055409735999424E-2</v>
          </cell>
          <cell r="H1297">
            <v>3.8064414949008862E-2</v>
          </cell>
          <cell r="I1297">
            <v>4.0880547069399371E-2</v>
          </cell>
          <cell r="J1297">
            <v>4.0298751285922474E-2</v>
          </cell>
          <cell r="K1297">
            <v>3.6635147136722168E-2</v>
          </cell>
          <cell r="L1297">
            <v>3.1185400720819389E-2</v>
          </cell>
          <cell r="M1297">
            <v>3.3107014277990766E-2</v>
          </cell>
          <cell r="N1297">
            <v>4.9572198113236605E-2</v>
          </cell>
        </row>
        <row r="1298">
          <cell r="D1298" t="str">
            <v>8.5.24</v>
          </cell>
          <cell r="E1298">
            <v>3.7440552554585269E-2</v>
          </cell>
          <cell r="F1298">
            <v>3.6161907192602559E-2</v>
          </cell>
          <cell r="G1298">
            <v>3.261465347857935E-2</v>
          </cell>
          <cell r="H1298">
            <v>3.6256991961200455E-2</v>
          </cell>
          <cell r="I1298">
            <v>4.1298780177702971E-2</v>
          </cell>
          <cell r="J1298">
            <v>3.5842318213352486E-2</v>
          </cell>
          <cell r="K1298">
            <v>3.3613176142562061E-2</v>
          </cell>
          <cell r="L1298">
            <v>2.7840683865693206E-2</v>
          </cell>
          <cell r="M1298">
            <v>3.2752829180182838E-2</v>
          </cell>
          <cell r="N1298">
            <v>4.910292382226545E-2</v>
          </cell>
        </row>
        <row r="1299">
          <cell r="D1299" t="str">
            <v>8.6.1</v>
          </cell>
          <cell r="E1299">
            <v>3.2586708902416786E-2</v>
          </cell>
          <cell r="F1299">
            <v>3.5551986892752296E-2</v>
          </cell>
          <cell r="G1299">
            <v>3.2045472055394777E-2</v>
          </cell>
          <cell r="H1299">
            <v>3.4347514563853869E-2</v>
          </cell>
          <cell r="I1299">
            <v>4.4967732066230739E-2</v>
          </cell>
          <cell r="J1299">
            <v>2.8716676812423899E-2</v>
          </cell>
          <cell r="K1299">
            <v>3.2493813148794334E-2</v>
          </cell>
          <cell r="L1299">
            <v>2.738716609608766E-2</v>
          </cell>
          <cell r="M1299">
            <v>3.2068972668410071E-2</v>
          </cell>
          <cell r="N1299">
            <v>4.86873300552308E-2</v>
          </cell>
        </row>
        <row r="1300">
          <cell r="D1300" t="str">
            <v>8.6.2</v>
          </cell>
          <cell r="E1300">
            <v>2.9864514098100987E-2</v>
          </cell>
          <cell r="F1300">
            <v>3.4141079096475874E-2</v>
          </cell>
          <cell r="G1300">
            <v>3.1713410813201996E-2</v>
          </cell>
          <cell r="H1300">
            <v>3.3769848458149052E-2</v>
          </cell>
          <cell r="I1300">
            <v>4.3016703728194029E-2</v>
          </cell>
          <cell r="J1300">
            <v>2.5651814024650835E-2</v>
          </cell>
          <cell r="K1300">
            <v>3.0519703312340454E-2</v>
          </cell>
          <cell r="L1300">
            <v>2.6479897900137928E-2</v>
          </cell>
          <cell r="M1300">
            <v>3.2754257817052664E-2</v>
          </cell>
          <cell r="N1300">
            <v>4.0831548120654461E-2</v>
          </cell>
        </row>
        <row r="1301">
          <cell r="D1301" t="str">
            <v>8.6.3</v>
          </cell>
          <cell r="E1301">
            <v>2.7466379520758824E-2</v>
          </cell>
          <cell r="F1301">
            <v>3.2729580453783866E-2</v>
          </cell>
          <cell r="G1301">
            <v>3.1250586868776423E-2</v>
          </cell>
          <cell r="H1301">
            <v>3.2689685408159648E-2</v>
          </cell>
          <cell r="I1301">
            <v>4.2670037336758573E-2</v>
          </cell>
          <cell r="J1301">
            <v>2.5603719857239093E-2</v>
          </cell>
          <cell r="K1301">
            <v>2.9601200248157523E-2</v>
          </cell>
          <cell r="L1301">
            <v>2.4916913223798635E-2</v>
          </cell>
          <cell r="M1301">
            <v>3.1925181401598286E-2</v>
          </cell>
          <cell r="N1301">
            <v>3.9050830600646937E-2</v>
          </cell>
        </row>
        <row r="1302">
          <cell r="D1302" t="str">
            <v>8.6.4</v>
          </cell>
          <cell r="E1302">
            <v>2.6644025718488375E-2</v>
          </cell>
          <cell r="F1302">
            <v>3.2820581949829286E-2</v>
          </cell>
          <cell r="G1302">
            <v>3.1310089033581609E-2</v>
          </cell>
          <cell r="H1302">
            <v>3.2355691526390833E-2</v>
          </cell>
          <cell r="I1302">
            <v>4.3394869022120294E-2</v>
          </cell>
          <cell r="J1302">
            <v>2.3232607000667097E-2</v>
          </cell>
          <cell r="K1302">
            <v>2.9089282614269532E-2</v>
          </cell>
          <cell r="L1302">
            <v>2.5649197087993597E-2</v>
          </cell>
          <cell r="M1302">
            <v>3.203667894057901E-2</v>
          </cell>
          <cell r="N1302">
            <v>3.7756288309462559E-2</v>
          </cell>
        </row>
        <row r="1303">
          <cell r="D1303" t="str">
            <v>8.6.5</v>
          </cell>
          <cell r="E1303">
            <v>2.5766648568517191E-2</v>
          </cell>
          <cell r="F1303">
            <v>3.3332355278134711E-2</v>
          </cell>
          <cell r="G1303">
            <v>3.2943830921090392E-2</v>
          </cell>
          <cell r="H1303">
            <v>3.4137707256598988E-2</v>
          </cell>
          <cell r="I1303">
            <v>4.5136350836977E-2</v>
          </cell>
          <cell r="J1303">
            <v>2.3357506629393766E-2</v>
          </cell>
          <cell r="K1303">
            <v>3.0760889453715645E-2</v>
          </cell>
          <cell r="L1303">
            <v>2.9181511988169258E-2</v>
          </cell>
          <cell r="M1303">
            <v>3.4491537933689656E-2</v>
          </cell>
          <cell r="N1303">
            <v>4.4395331220122132E-2</v>
          </cell>
        </row>
        <row r="1304">
          <cell r="D1304" t="str">
            <v>8.6.6</v>
          </cell>
          <cell r="E1304">
            <v>2.8034448494834645E-2</v>
          </cell>
          <cell r="F1304">
            <v>3.3892366199651996E-2</v>
          </cell>
          <cell r="G1304">
            <v>3.5364327920432891E-2</v>
          </cell>
          <cell r="H1304">
            <v>3.7130690418478635E-2</v>
          </cell>
          <cell r="I1304">
            <v>4.814561142507727E-2</v>
          </cell>
          <cell r="J1304">
            <v>2.5812252588308483E-2</v>
          </cell>
          <cell r="K1304">
            <v>2.9186003119348582E-2</v>
          </cell>
          <cell r="L1304">
            <v>3.6328364599148351E-2</v>
          </cell>
          <cell r="M1304">
            <v>4.1307886794107511E-2</v>
          </cell>
          <cell r="N1304">
            <v>5.5093851619015546E-2</v>
          </cell>
        </row>
        <row r="1305">
          <cell r="D1305" t="str">
            <v>8.6.7</v>
          </cell>
          <cell r="E1305">
            <v>3.1475735852185445E-2</v>
          </cell>
          <cell r="F1305">
            <v>3.3622460868186148E-2</v>
          </cell>
          <cell r="G1305">
            <v>3.9089567541308975E-2</v>
          </cell>
          <cell r="H1305">
            <v>4.2402298688473845E-2</v>
          </cell>
          <cell r="I1305">
            <v>4.7560308872467483E-2</v>
          </cell>
          <cell r="J1305">
            <v>2.8990977840740711E-2</v>
          </cell>
          <cell r="K1305">
            <v>2.8915486431107102E-2</v>
          </cell>
          <cell r="L1305">
            <v>4.0008117102645117E-2</v>
          </cell>
          <cell r="M1305">
            <v>4.4730562791671862E-2</v>
          </cell>
          <cell r="N1305">
            <v>5.7890453888142124E-2</v>
          </cell>
        </row>
        <row r="1306">
          <cell r="D1306" t="str">
            <v>8.6.8</v>
          </cell>
          <cell r="E1306">
            <v>3.4570946805194833E-2</v>
          </cell>
          <cell r="F1306">
            <v>3.769321430282653E-2</v>
          </cell>
          <cell r="G1306">
            <v>4.4273493277692783E-2</v>
          </cell>
          <cell r="H1306">
            <v>4.7126135085144481E-2</v>
          </cell>
          <cell r="I1306">
            <v>4.8234337795360585E-2</v>
          </cell>
          <cell r="J1306">
            <v>3.2740496816562874E-2</v>
          </cell>
          <cell r="K1306">
            <v>3.5570591420600241E-2</v>
          </cell>
          <cell r="L1306">
            <v>4.5568194680910376E-2</v>
          </cell>
          <cell r="M1306">
            <v>5.1519668602071099E-2</v>
          </cell>
          <cell r="N1306">
            <v>5.3169839011332438E-2</v>
          </cell>
        </row>
        <row r="1307">
          <cell r="D1307" t="str">
            <v>8.6.9</v>
          </cell>
          <cell r="E1307">
            <v>3.5501563131497389E-2</v>
          </cell>
          <cell r="F1307">
            <v>4.5555484926493459E-2</v>
          </cell>
          <cell r="G1307">
            <v>4.712286372026453E-2</v>
          </cell>
          <cell r="H1307">
            <v>4.9726522541780158E-2</v>
          </cell>
          <cell r="I1307">
            <v>4.5956571549994961E-2</v>
          </cell>
          <cell r="J1307">
            <v>3.6755047069617908E-2</v>
          </cell>
          <cell r="K1307">
            <v>4.2898150945304789E-2</v>
          </cell>
          <cell r="L1307">
            <v>5.1420298883673006E-2</v>
          </cell>
          <cell r="M1307">
            <v>5.2106924685899496E-2</v>
          </cell>
          <cell r="N1307">
            <v>5.3181135081131488E-2</v>
          </cell>
        </row>
        <row r="1308">
          <cell r="D1308" t="str">
            <v>8.6.10</v>
          </cell>
          <cell r="E1308">
            <v>3.9505433291378886E-2</v>
          </cell>
          <cell r="F1308">
            <v>4.9315152149306388E-2</v>
          </cell>
          <cell r="G1308">
            <v>4.8194809761217351E-2</v>
          </cell>
          <cell r="H1308">
            <v>5.0946891823635349E-2</v>
          </cell>
          <cell r="I1308">
            <v>4.1940268146379418E-2</v>
          </cell>
          <cell r="J1308">
            <v>3.8706050993560746E-2</v>
          </cell>
          <cell r="K1308">
            <v>4.8326977405129264E-2</v>
          </cell>
          <cell r="L1308">
            <v>5.3262705469377877E-2</v>
          </cell>
          <cell r="M1308">
            <v>5.1340752166836437E-2</v>
          </cell>
          <cell r="N1308">
            <v>4.919127438261426E-2</v>
          </cell>
        </row>
        <row r="1309">
          <cell r="D1309" t="str">
            <v>8.6.11</v>
          </cell>
          <cell r="E1309">
            <v>4.2214638457798319E-2</v>
          </cell>
          <cell r="F1309">
            <v>5.1889726387051534E-2</v>
          </cell>
          <cell r="G1309">
            <v>4.9601082330843677E-2</v>
          </cell>
          <cell r="H1309">
            <v>4.9209466421725655E-2</v>
          </cell>
          <cell r="I1309">
            <v>4.0420527897215654E-2</v>
          </cell>
          <cell r="J1309">
            <v>4.542624651255868E-2</v>
          </cell>
          <cell r="K1309">
            <v>5.3376225189862576E-2</v>
          </cell>
          <cell r="L1309">
            <v>5.4431938878985044E-2</v>
          </cell>
          <cell r="M1309">
            <v>4.9876973906285281E-2</v>
          </cell>
          <cell r="N1309">
            <v>4.5209409778449158E-2</v>
          </cell>
        </row>
        <row r="1310">
          <cell r="D1310" t="str">
            <v>8.6.12</v>
          </cell>
          <cell r="E1310">
            <v>4.3645351180641993E-2</v>
          </cell>
          <cell r="F1310">
            <v>5.3363787861521919E-2</v>
          </cell>
          <cell r="G1310">
            <v>5.0752380589322632E-2</v>
          </cell>
          <cell r="H1310">
            <v>5.2329283280986481E-2</v>
          </cell>
          <cell r="I1310">
            <v>3.9628920918093967E-2</v>
          </cell>
          <cell r="J1310">
            <v>4.639528018303006E-2</v>
          </cell>
          <cell r="K1310">
            <v>5.6475967991039162E-2</v>
          </cell>
          <cell r="L1310">
            <v>5.7128460996002883E-2</v>
          </cell>
          <cell r="M1310">
            <v>4.8698482416715663E-2</v>
          </cell>
          <cell r="N1310">
            <v>3.8902204783403255E-2</v>
          </cell>
        </row>
        <row r="1311">
          <cell r="D1311" t="str">
            <v>8.6.13</v>
          </cell>
          <cell r="E1311">
            <v>4.7142084616192174E-2</v>
          </cell>
          <cell r="F1311">
            <v>5.3392750483931072E-2</v>
          </cell>
          <cell r="G1311">
            <v>5.1169174104433272E-2</v>
          </cell>
          <cell r="H1311">
            <v>5.0651053023194587E-2</v>
          </cell>
          <cell r="I1311">
            <v>3.8747338320431521E-2</v>
          </cell>
          <cell r="J1311">
            <v>4.8015242521586156E-2</v>
          </cell>
          <cell r="K1311">
            <v>5.6098166333101676E-2</v>
          </cell>
          <cell r="L1311">
            <v>5.6970515985283035E-2</v>
          </cell>
          <cell r="M1311">
            <v>5.0492008718082113E-2</v>
          </cell>
          <cell r="N1311">
            <v>3.3524514026260062E-2</v>
          </cell>
        </row>
        <row r="1312">
          <cell r="D1312" t="str">
            <v>8.6.14</v>
          </cell>
          <cell r="E1312">
            <v>4.9429041072386458E-2</v>
          </cell>
          <cell r="F1312">
            <v>5.4025000740787622E-2</v>
          </cell>
          <cell r="G1312">
            <v>5.1344916181448624E-2</v>
          </cell>
          <cell r="H1312">
            <v>5.2767473395616479E-2</v>
          </cell>
          <cell r="I1312">
            <v>3.7004101609213198E-2</v>
          </cell>
          <cell r="J1312">
            <v>4.9772659721349678E-2</v>
          </cell>
          <cell r="K1312">
            <v>5.7857999145079005E-2</v>
          </cell>
          <cell r="L1312">
            <v>5.66809936088251E-2</v>
          </cell>
          <cell r="M1312">
            <v>5.1833040202706661E-2</v>
          </cell>
          <cell r="N1312">
            <v>3.2576976845531895E-2</v>
          </cell>
        </row>
        <row r="1313">
          <cell r="D1313" t="str">
            <v>8.6.15</v>
          </cell>
          <cell r="E1313">
            <v>5.0424490580608682E-2</v>
          </cell>
          <cell r="F1313">
            <v>5.4158955656441403E-2</v>
          </cell>
          <cell r="G1313">
            <v>5.0628946472801847E-2</v>
          </cell>
          <cell r="H1313">
            <v>4.9773805632995313E-2</v>
          </cell>
          <cell r="I1313">
            <v>3.7158978649127782E-2</v>
          </cell>
          <cell r="J1313">
            <v>5.1283577812384365E-2</v>
          </cell>
          <cell r="K1313">
            <v>5.9848238829543252E-2</v>
          </cell>
          <cell r="L1313">
            <v>5.6177556277966188E-2</v>
          </cell>
          <cell r="M1313">
            <v>5.3668885062107652E-2</v>
          </cell>
          <cell r="N1313">
            <v>3.1673418183740476E-2</v>
          </cell>
        </row>
        <row r="1314">
          <cell r="D1314" t="str">
            <v>8.6.16</v>
          </cell>
          <cell r="E1314">
            <v>5.4194084119794671E-2</v>
          </cell>
          <cell r="F1314">
            <v>5.2342939031940726E-2</v>
          </cell>
          <cell r="G1314">
            <v>4.7749968927900427E-2</v>
          </cell>
          <cell r="H1314">
            <v>4.488799270087817E-2</v>
          </cell>
          <cell r="I1314">
            <v>3.8587464287487237E-2</v>
          </cell>
          <cell r="J1314">
            <v>5.5247225104779918E-2</v>
          </cell>
          <cell r="K1314">
            <v>5.6053994763852984E-2</v>
          </cell>
          <cell r="L1314">
            <v>5.272290437011317E-2</v>
          </cell>
          <cell r="M1314">
            <v>4.6828124592262987E-2</v>
          </cell>
          <cell r="N1314">
            <v>3.244123362474443E-2</v>
          </cell>
        </row>
        <row r="1315">
          <cell r="D1315" t="str">
            <v>8.6.17</v>
          </cell>
          <cell r="E1315">
            <v>5.6013121430345945E-2</v>
          </cell>
          <cell r="F1315">
            <v>4.7584273148877622E-2</v>
          </cell>
          <cell r="G1315">
            <v>4.7012330218278067E-2</v>
          </cell>
          <cell r="H1315">
            <v>4.2596907859266717E-2</v>
          </cell>
          <cell r="I1315">
            <v>3.8254926298963134E-2</v>
          </cell>
          <cell r="J1315">
            <v>6.133033791300839E-2</v>
          </cell>
          <cell r="K1315">
            <v>5.2264866945352435E-2</v>
          </cell>
          <cell r="L1315">
            <v>4.831851639330851E-2</v>
          </cell>
          <cell r="M1315">
            <v>3.9637642946617473E-2</v>
          </cell>
          <cell r="N1315">
            <v>2.849566875049539E-2</v>
          </cell>
        </row>
        <row r="1316">
          <cell r="D1316" t="str">
            <v>8.6.18</v>
          </cell>
          <cell r="E1316">
            <v>5.8146378050527019E-2</v>
          </cell>
          <cell r="F1316">
            <v>4.0177545111625489E-2</v>
          </cell>
          <cell r="G1316">
            <v>4.6095047571664001E-2</v>
          </cell>
          <cell r="H1316">
            <v>4.0493312340736193E-2</v>
          </cell>
          <cell r="I1316">
            <v>3.9001292644762375E-2</v>
          </cell>
          <cell r="J1316">
            <v>6.1125472013855119E-2</v>
          </cell>
          <cell r="K1316">
            <v>4.5845480352146223E-2</v>
          </cell>
          <cell r="L1316">
            <v>4.5578368188570535E-2</v>
          </cell>
          <cell r="M1316">
            <v>3.9870050651411172E-2</v>
          </cell>
          <cell r="N1316">
            <v>2.6473101106868881E-2</v>
          </cell>
        </row>
        <row r="1317">
          <cell r="D1317" t="str">
            <v>8.6.19</v>
          </cell>
          <cell r="E1317">
            <v>5.6348063859347618E-2</v>
          </cell>
          <cell r="F1317">
            <v>3.474732096300117E-2</v>
          </cell>
          <cell r="G1317">
            <v>4.4392651186047613E-2</v>
          </cell>
          <cell r="H1317">
            <v>3.9748831854344718E-2</v>
          </cell>
          <cell r="I1317">
            <v>3.8599867538043106E-2</v>
          </cell>
          <cell r="J1317">
            <v>6.0257657571596138E-2</v>
          </cell>
          <cell r="K1317">
            <v>3.9248470154215807E-2</v>
          </cell>
          <cell r="L1317">
            <v>4.2780142298051584E-2</v>
          </cell>
          <cell r="M1317">
            <v>3.8563149504731303E-2</v>
          </cell>
          <cell r="N1317">
            <v>3.1919964426264678E-2</v>
          </cell>
        </row>
        <row r="1318">
          <cell r="D1318" t="str">
            <v>8.6.20</v>
          </cell>
          <cell r="E1318">
            <v>5.3074743492339836E-2</v>
          </cell>
          <cell r="F1318">
            <v>3.4450125215962725E-2</v>
          </cell>
          <cell r="G1318">
            <v>4.1216412382579989E-2</v>
          </cell>
          <cell r="H1318">
            <v>3.7917798711042852E-2</v>
          </cell>
          <cell r="I1318">
            <v>3.6632836924708909E-2</v>
          </cell>
          <cell r="J1318">
            <v>5.6383642318558067E-2</v>
          </cell>
          <cell r="K1318">
            <v>3.633336138807302E-2</v>
          </cell>
          <cell r="L1318">
            <v>4.0146821140928719E-2</v>
          </cell>
          <cell r="M1318">
            <v>3.6493060330422995E-2</v>
          </cell>
          <cell r="N1318">
            <v>3.5870606185816667E-2</v>
          </cell>
        </row>
        <row r="1319">
          <cell r="D1319" t="str">
            <v>8.6.21</v>
          </cell>
          <cell r="E1319">
            <v>5.1273280580607906E-2</v>
          </cell>
          <cell r="F1319">
            <v>4.0243719910170825E-2</v>
          </cell>
          <cell r="G1319">
            <v>4.1084387455041199E-2</v>
          </cell>
          <cell r="H1319">
            <v>3.7313661376665454E-2</v>
          </cell>
          <cell r="I1319">
            <v>3.8049543936641221E-2</v>
          </cell>
          <cell r="J1319">
            <v>5.3759100040935794E-2</v>
          </cell>
          <cell r="K1319">
            <v>4.0678285494794804E-2</v>
          </cell>
          <cell r="L1319">
            <v>3.7908597283859181E-2</v>
          </cell>
          <cell r="M1319">
            <v>3.5598707730513893E-2</v>
          </cell>
          <cell r="N1319">
            <v>4.5478992388035475E-2</v>
          </cell>
        </row>
        <row r="1320">
          <cell r="D1320" t="str">
            <v>8.6.22</v>
          </cell>
          <cell r="E1320">
            <v>4.7904121614591164E-2</v>
          </cell>
          <cell r="F1320">
            <v>4.045788501375145E-2</v>
          </cell>
          <cell r="G1320">
            <v>3.9147548316676897E-2</v>
          </cell>
          <cell r="H1320">
            <v>3.8163570377252883E-2</v>
          </cell>
          <cell r="I1320">
            <v>4.0568653047738927E-2</v>
          </cell>
          <cell r="J1320">
            <v>4.8241148702274098E-2</v>
          </cell>
          <cell r="K1320">
            <v>3.8523915819377738E-2</v>
          </cell>
          <cell r="L1320">
            <v>3.4132556443246559E-2</v>
          </cell>
          <cell r="M1320">
            <v>3.6471939314116429E-2</v>
          </cell>
          <cell r="N1320">
            <v>4.4561853058058688E-2</v>
          </cell>
        </row>
        <row r="1321">
          <cell r="D1321" t="str">
            <v>8.6.23</v>
          </cell>
          <cell r="E1321">
            <v>4.267087034847835E-2</v>
          </cell>
          <cell r="F1321">
            <v>3.8414437111433476E-2</v>
          </cell>
          <cell r="G1321">
            <v>3.5291867549064222E-2</v>
          </cell>
          <cell r="H1321">
            <v>3.6550879230450348E-2</v>
          </cell>
          <cell r="I1321">
            <v>4.3088832943057265E-2</v>
          </cell>
          <cell r="J1321">
            <v>3.9030565618136823E-2</v>
          </cell>
          <cell r="K1321">
            <v>3.6586400819693103E-2</v>
          </cell>
          <cell r="L1321">
            <v>3.0214785597969356E-2</v>
          </cell>
          <cell r="M1321">
            <v>3.46321151328026E-2</v>
          </cell>
          <cell r="N1321">
            <v>4.7371211001508914E-2</v>
          </cell>
        </row>
        <row r="1322">
          <cell r="D1322" t="str">
            <v>8.6.24</v>
          </cell>
          <cell r="E1322">
            <v>3.6103326212966497E-2</v>
          </cell>
          <cell r="F1322">
            <v>3.6097271246062317E-2</v>
          </cell>
          <cell r="G1322">
            <v>3.1204834800935815E-2</v>
          </cell>
          <cell r="H1322">
            <v>3.2962978024179267E-2</v>
          </cell>
          <cell r="I1322">
            <v>4.3233924204955358E-2</v>
          </cell>
          <cell r="J1322">
            <v>3.4164694332781471E-2</v>
          </cell>
          <cell r="K1322">
            <v>3.344652867510093E-2</v>
          </cell>
          <cell r="L1322">
            <v>2.6605475504948222E-2</v>
          </cell>
          <cell r="M1322">
            <v>3.3053395689307707E-2</v>
          </cell>
          <cell r="N1322">
            <v>4.6252963552469259E-2</v>
          </cell>
        </row>
        <row r="1323">
          <cell r="D1323" t="str">
            <v>8.7.1</v>
          </cell>
          <cell r="E1323">
            <v>3.0432839700733978E-2</v>
          </cell>
          <cell r="F1323">
            <v>4.2523953750044481E-2</v>
          </cell>
          <cell r="G1323">
            <v>3.5433559703663964E-2</v>
          </cell>
          <cell r="H1323">
            <v>3.944292766119676E-2</v>
          </cell>
          <cell r="I1323">
            <v>4.4018568464791664E-2</v>
          </cell>
          <cell r="J1323">
            <v>2.927507106579422E-2</v>
          </cell>
          <cell r="K1323">
            <v>3.8275897321700406E-2</v>
          </cell>
          <cell r="L1323">
            <v>3.0543697716176224E-2</v>
          </cell>
          <cell r="M1323">
            <v>3.6344083649328993E-2</v>
          </cell>
          <cell r="N1323">
            <v>4.3708643261812528E-2</v>
          </cell>
        </row>
        <row r="1324">
          <cell r="D1324" t="str">
            <v>8.7.2</v>
          </cell>
          <cell r="E1324">
            <v>2.8078310349615221E-2</v>
          </cell>
          <cell r="F1324">
            <v>4.1631299624038651E-2</v>
          </cell>
          <cell r="G1324">
            <v>3.4423135273151953E-2</v>
          </cell>
          <cell r="H1324">
            <v>3.7423167431392818E-2</v>
          </cell>
          <cell r="I1324">
            <v>4.2603118635446205E-2</v>
          </cell>
          <cell r="J1324">
            <v>2.5385759384475119E-2</v>
          </cell>
          <cell r="K1324">
            <v>3.6506032034900368E-2</v>
          </cell>
          <cell r="L1324">
            <v>3.0752984832926988E-2</v>
          </cell>
          <cell r="M1324">
            <v>3.7915602312362684E-2</v>
          </cell>
          <cell r="N1324">
            <v>4.1236427366150935E-2</v>
          </cell>
        </row>
        <row r="1325">
          <cell r="D1325" t="str">
            <v>8.7.3</v>
          </cell>
          <cell r="E1325">
            <v>2.6133430629236325E-2</v>
          </cell>
          <cell r="F1325">
            <v>3.9934735413384582E-2</v>
          </cell>
          <cell r="G1325">
            <v>3.3732283665987135E-2</v>
          </cell>
          <cell r="H1325">
            <v>3.652808823996307E-2</v>
          </cell>
          <cell r="I1325">
            <v>4.2004673285550916E-2</v>
          </cell>
          <cell r="J1325">
            <v>2.2931726321319582E-2</v>
          </cell>
          <cell r="K1325">
            <v>3.5647901376542945E-2</v>
          </cell>
          <cell r="L1325">
            <v>3.0018306543549245E-2</v>
          </cell>
          <cell r="M1325">
            <v>3.7623118525219872E-2</v>
          </cell>
          <cell r="N1325">
            <v>3.4456978276755916E-2</v>
          </cell>
        </row>
        <row r="1326">
          <cell r="D1326" t="str">
            <v>8.7.4</v>
          </cell>
          <cell r="E1326">
            <v>2.5201089658047238E-2</v>
          </cell>
          <cell r="F1326">
            <v>3.9533348887575426E-2</v>
          </cell>
          <cell r="G1326">
            <v>3.3292459271787436E-2</v>
          </cell>
          <cell r="H1326">
            <v>3.6273037451548001E-2</v>
          </cell>
          <cell r="I1326">
            <v>4.1871868799505677E-2</v>
          </cell>
          <cell r="J1326">
            <v>2.2130261922315885E-2</v>
          </cell>
          <cell r="K1326">
            <v>3.4405970963745432E-2</v>
          </cell>
          <cell r="L1326">
            <v>3.0367609777839664E-2</v>
          </cell>
          <cell r="M1326">
            <v>3.8172925997810067E-2</v>
          </cell>
          <cell r="N1326">
            <v>3.9358820958728634E-2</v>
          </cell>
        </row>
        <row r="1327">
          <cell r="D1327" t="str">
            <v>8.7.5</v>
          </cell>
          <cell r="E1327">
            <v>2.526900386132484E-2</v>
          </cell>
          <cell r="F1327">
            <v>3.8814854942733887E-2</v>
          </cell>
          <cell r="G1327">
            <v>3.3342467068573738E-2</v>
          </cell>
          <cell r="H1327">
            <v>3.6774718422744483E-2</v>
          </cell>
          <cell r="I1327">
            <v>4.2686101977840236E-2</v>
          </cell>
          <cell r="J1327">
            <v>2.1295001795471943E-2</v>
          </cell>
          <cell r="K1327">
            <v>3.5493349102009707E-2</v>
          </cell>
          <cell r="L1327">
            <v>3.2636997260179525E-2</v>
          </cell>
          <cell r="M1327">
            <v>3.88698371311701E-2</v>
          </cell>
          <cell r="N1327">
            <v>4.1023550071176369E-2</v>
          </cell>
        </row>
        <row r="1328">
          <cell r="D1328" t="str">
            <v>8.7.6</v>
          </cell>
          <cell r="E1328">
            <v>2.5059734107332518E-2</v>
          </cell>
          <cell r="F1328">
            <v>3.929419756237313E-2</v>
          </cell>
          <cell r="G1328">
            <v>3.5334424429058056E-2</v>
          </cell>
          <cell r="H1328">
            <v>3.7778891238272529E-2</v>
          </cell>
          <cell r="I1328">
            <v>4.6587938257528549E-2</v>
          </cell>
          <cell r="J1328">
            <v>2.1810805700932401E-2</v>
          </cell>
          <cell r="K1328">
            <v>3.2250390660829041E-2</v>
          </cell>
          <cell r="L1328">
            <v>3.6673311794059159E-2</v>
          </cell>
          <cell r="M1328">
            <v>4.3140324482926741E-2</v>
          </cell>
          <cell r="N1328">
            <v>5.4835252834957042E-2</v>
          </cell>
        </row>
        <row r="1329">
          <cell r="D1329" t="str">
            <v>8.7.7</v>
          </cell>
          <cell r="E1329">
            <v>2.6122181265241091E-2</v>
          </cell>
          <cell r="F1329">
            <v>3.3244252804152247E-2</v>
          </cell>
          <cell r="G1329">
            <v>3.6545601340320269E-2</v>
          </cell>
          <cell r="H1329">
            <v>3.7196933826701827E-2</v>
          </cell>
          <cell r="I1329">
            <v>4.8040504838894146E-2</v>
          </cell>
          <cell r="J1329">
            <v>2.5543588702472815E-2</v>
          </cell>
          <cell r="K1329">
            <v>2.7874835220344899E-2</v>
          </cell>
          <cell r="L1329">
            <v>3.8243072263813793E-2</v>
          </cell>
          <cell r="M1329">
            <v>4.2509597070405164E-2</v>
          </cell>
          <cell r="N1329">
            <v>5.3077906060027581E-2</v>
          </cell>
        </row>
        <row r="1330">
          <cell r="D1330" t="str">
            <v>8.7.8</v>
          </cell>
          <cell r="E1330">
            <v>3.0508256576447713E-2</v>
          </cell>
          <cell r="F1330">
            <v>3.1879688371970874E-2</v>
          </cell>
          <cell r="G1330">
            <v>4.0038036821913592E-2</v>
          </cell>
          <cell r="H1330">
            <v>4.0077404701978875E-2</v>
          </cell>
          <cell r="I1330">
            <v>4.8935821928521042E-2</v>
          </cell>
          <cell r="J1330">
            <v>2.9608855173440491E-2</v>
          </cell>
          <cell r="K1330">
            <v>2.9173242495741995E-2</v>
          </cell>
          <cell r="L1330">
            <v>4.2743973706553078E-2</v>
          </cell>
          <cell r="M1330">
            <v>4.5333780533058157E-2</v>
          </cell>
          <cell r="N1330">
            <v>5.0516826349663563E-2</v>
          </cell>
        </row>
        <row r="1331">
          <cell r="D1331" t="str">
            <v>8.7.9</v>
          </cell>
          <cell r="E1331">
            <v>3.5422983873765787E-2</v>
          </cell>
          <cell r="F1331">
            <v>3.5094011416199881E-2</v>
          </cell>
          <cell r="G1331">
            <v>4.225399276334646E-2</v>
          </cell>
          <cell r="H1331">
            <v>4.1533046729184168E-2</v>
          </cell>
          <cell r="I1331">
            <v>4.6716912743155592E-2</v>
          </cell>
          <cell r="J1331">
            <v>3.4600621194550797E-2</v>
          </cell>
          <cell r="K1331">
            <v>3.461426734946213E-2</v>
          </cell>
          <cell r="L1331">
            <v>4.5966020118021755E-2</v>
          </cell>
          <cell r="M1331">
            <v>4.5562924431117306E-2</v>
          </cell>
          <cell r="N1331">
            <v>5.4268421820284483E-2</v>
          </cell>
        </row>
        <row r="1332">
          <cell r="D1332" t="str">
            <v>8.7.10</v>
          </cell>
          <cell r="E1332">
            <v>3.9700550662405631E-2</v>
          </cell>
          <cell r="F1332">
            <v>3.8232111648656579E-2</v>
          </cell>
          <cell r="G1332">
            <v>4.4809087327096271E-2</v>
          </cell>
          <cell r="H1332">
            <v>4.2203950686188922E-2</v>
          </cell>
          <cell r="I1332">
            <v>4.3398513193837661E-2</v>
          </cell>
          <cell r="J1332">
            <v>4.0564144802654203E-2</v>
          </cell>
          <cell r="K1332">
            <v>4.0711689750591591E-2</v>
          </cell>
          <cell r="L1332">
            <v>4.8243319966222761E-2</v>
          </cell>
          <cell r="M1332">
            <v>4.6527672809745416E-2</v>
          </cell>
          <cell r="N1332">
            <v>5.0023365996131636E-2</v>
          </cell>
        </row>
        <row r="1333">
          <cell r="D1333" t="str">
            <v>8.7.11</v>
          </cell>
          <cell r="E1333">
            <v>4.2583245858664937E-2</v>
          </cell>
          <cell r="F1333">
            <v>4.0548483656911216E-2</v>
          </cell>
          <cell r="G1333">
            <v>4.6898106953006821E-2</v>
          </cell>
          <cell r="H1333">
            <v>4.3780724684805837E-2</v>
          </cell>
          <cell r="I1333">
            <v>4.350279507514259E-2</v>
          </cell>
          <cell r="J1333">
            <v>4.4282606873216411E-2</v>
          </cell>
          <cell r="K1333">
            <v>4.659665824675592E-2</v>
          </cell>
          <cell r="L1333">
            <v>4.9032817847737192E-2</v>
          </cell>
          <cell r="M1333">
            <v>4.678094618936024E-2</v>
          </cell>
          <cell r="N1333">
            <v>4.5233797488648537E-2</v>
          </cell>
        </row>
        <row r="1334">
          <cell r="D1334" t="str">
            <v>8.7.12</v>
          </cell>
          <cell r="E1334">
            <v>4.6093013364346617E-2</v>
          </cell>
          <cell r="F1334">
            <v>4.1520494368649796E-2</v>
          </cell>
          <cell r="G1334">
            <v>4.7219071248269122E-2</v>
          </cell>
          <cell r="H1334">
            <v>4.4240988751256004E-2</v>
          </cell>
          <cell r="I1334">
            <v>4.1005136591048652E-2</v>
          </cell>
          <cell r="J1334">
            <v>4.8654698768745612E-2</v>
          </cell>
          <cell r="K1334">
            <v>4.783008676625887E-2</v>
          </cell>
          <cell r="L1334">
            <v>5.1535456331967794E-2</v>
          </cell>
          <cell r="M1334">
            <v>4.6447442283572768E-2</v>
          </cell>
          <cell r="N1334">
            <v>3.7677916174941053E-2</v>
          </cell>
        </row>
        <row r="1335">
          <cell r="D1335" t="str">
            <v>8.7.13</v>
          </cell>
          <cell r="E1335">
            <v>4.8748733366667338E-2</v>
          </cell>
          <cell r="F1335">
            <v>4.2614042818278922E-2</v>
          </cell>
          <cell r="G1335">
            <v>4.7127035320168952E-2</v>
          </cell>
          <cell r="H1335">
            <v>4.482070066799107E-2</v>
          </cell>
          <cell r="I1335">
            <v>3.8267651576703747E-2</v>
          </cell>
          <cell r="J1335">
            <v>5.3267867783573161E-2</v>
          </cell>
          <cell r="K1335">
            <v>4.940197939491419E-2</v>
          </cell>
          <cell r="L1335">
            <v>5.2355532735687646E-2</v>
          </cell>
          <cell r="M1335">
            <v>4.6023538998671322E-2</v>
          </cell>
          <cell r="N1335">
            <v>3.2194500094289841E-2</v>
          </cell>
        </row>
        <row r="1336">
          <cell r="D1336" t="str">
            <v>8.7.14</v>
          </cell>
          <cell r="E1336">
            <v>5.1388293052255014E-2</v>
          </cell>
          <cell r="F1336">
            <v>4.2617010197161811E-2</v>
          </cell>
          <cell r="G1336">
            <v>4.6985781042613896E-2</v>
          </cell>
          <cell r="H1336">
            <v>4.4703124063402565E-2</v>
          </cell>
          <cell r="I1336">
            <v>3.8374081994828634E-2</v>
          </cell>
          <cell r="J1336">
            <v>5.4508294103847367E-2</v>
          </cell>
          <cell r="K1336">
            <v>4.9909663880217857E-2</v>
          </cell>
          <cell r="L1336">
            <v>5.3148558423636985E-2</v>
          </cell>
          <cell r="M1336">
            <v>4.5520784015114696E-2</v>
          </cell>
          <cell r="N1336">
            <v>3.0240383443947853E-2</v>
          </cell>
        </row>
        <row r="1337">
          <cell r="D1337" t="str">
            <v>8.7.15</v>
          </cell>
          <cell r="E1337">
            <v>5.3411413600993857E-2</v>
          </cell>
          <cell r="F1337">
            <v>4.3671677663671124E-2</v>
          </cell>
          <cell r="G1337">
            <v>4.7735619700025461E-2</v>
          </cell>
          <cell r="H1337">
            <v>4.5146422168872331E-2</v>
          </cell>
          <cell r="I1337">
            <v>3.7553091823886366E-2</v>
          </cell>
          <cell r="J1337">
            <v>5.6555957709337946E-2</v>
          </cell>
          <cell r="K1337">
            <v>5.1953948794264529E-2</v>
          </cell>
          <cell r="L1337">
            <v>5.3396223034676046E-2</v>
          </cell>
          <cell r="M1337">
            <v>4.4816978744167339E-2</v>
          </cell>
          <cell r="N1337">
            <v>3.055557015385248E-2</v>
          </cell>
        </row>
        <row r="1338">
          <cell r="D1338" t="str">
            <v>8.7.16</v>
          </cell>
          <cell r="E1338">
            <v>5.6306150849710475E-2</v>
          </cell>
          <cell r="F1338">
            <v>4.4334027136097506E-2</v>
          </cell>
          <cell r="G1338">
            <v>4.7216106561168335E-2</v>
          </cell>
          <cell r="H1338">
            <v>4.3619672805205026E-2</v>
          </cell>
          <cell r="I1338">
            <v>3.7891034868915437E-2</v>
          </cell>
          <cell r="J1338">
            <v>5.7940316688991855E-2</v>
          </cell>
          <cell r="K1338">
            <v>5.0697163425051248E-2</v>
          </cell>
          <cell r="L1338">
            <v>5.0569139752212423E-2</v>
          </cell>
          <cell r="M1338">
            <v>4.3511746145444577E-2</v>
          </cell>
          <cell r="N1338">
            <v>3.8707630746688787E-2</v>
          </cell>
        </row>
        <row r="1339">
          <cell r="D1339" t="str">
            <v>8.7.17</v>
          </cell>
          <cell r="E1339">
            <v>5.9213831214722214E-2</v>
          </cell>
          <cell r="F1339">
            <v>4.4698959273667745E-2</v>
          </cell>
          <cell r="G1339">
            <v>4.7566501907304756E-2</v>
          </cell>
          <cell r="H1339">
            <v>4.4775977895847856E-2</v>
          </cell>
          <cell r="I1339">
            <v>3.8829478386015401E-2</v>
          </cell>
          <cell r="J1339">
            <v>5.9944676692602776E-2</v>
          </cell>
          <cell r="K1339">
            <v>4.9969060349031216E-2</v>
          </cell>
          <cell r="L1339">
            <v>4.8030114464467512E-2</v>
          </cell>
          <cell r="M1339">
            <v>4.0607590686778473E-2</v>
          </cell>
          <cell r="N1339">
            <v>3.0575704428305026E-2</v>
          </cell>
        </row>
        <row r="1340">
          <cell r="D1340" t="str">
            <v>8.7.18</v>
          </cell>
          <cell r="E1340">
            <v>5.9108409842142579E-2</v>
          </cell>
          <cell r="F1340">
            <v>4.4239958452258442E-2</v>
          </cell>
          <cell r="G1340">
            <v>4.7212676156936771E-2</v>
          </cell>
          <cell r="H1340">
            <v>4.4888502137056162E-2</v>
          </cell>
          <cell r="I1340">
            <v>3.8162186443237107E-2</v>
          </cell>
          <cell r="J1340">
            <v>6.2722492164158997E-2</v>
          </cell>
          <cell r="K1340">
            <v>4.5322261812861045E-2</v>
          </cell>
          <cell r="L1340">
            <v>4.6295328249411481E-2</v>
          </cell>
          <cell r="M1340">
            <v>4.0578549132191805E-2</v>
          </cell>
          <cell r="N1340">
            <v>3.5095337154568376E-2</v>
          </cell>
        </row>
        <row r="1341">
          <cell r="D1341" t="str">
            <v>8.7.19</v>
          </cell>
          <cell r="E1341">
            <v>5.7921913132795197E-2</v>
          </cell>
          <cell r="F1341">
            <v>4.2041879477882203E-2</v>
          </cell>
          <cell r="G1341">
            <v>4.6814976445163421E-2</v>
          </cell>
          <cell r="H1341">
            <v>4.4561346014474347E-2</v>
          </cell>
          <cell r="I1341">
            <v>3.8430597854657959E-2</v>
          </cell>
          <cell r="J1341">
            <v>6.2246389023158738E-2</v>
          </cell>
          <cell r="K1341">
            <v>4.2800446106486728E-2</v>
          </cell>
          <cell r="L1341">
            <v>4.4250145465318545E-2</v>
          </cell>
          <cell r="M1341">
            <v>4.0312004537721359E-2</v>
          </cell>
          <cell r="N1341">
            <v>3.5500274952286894E-2</v>
          </cell>
        </row>
        <row r="1342">
          <cell r="D1342" t="str">
            <v>8.7.20</v>
          </cell>
          <cell r="E1342">
            <v>5.5723503154997626E-2</v>
          </cell>
          <cell r="F1342">
            <v>4.1907085598813877E-2</v>
          </cell>
          <cell r="G1342">
            <v>4.3130216826991495E-2</v>
          </cell>
          <cell r="H1342">
            <v>4.2336559631204938E-2</v>
          </cell>
          <cell r="I1342">
            <v>3.8795849114050839E-2</v>
          </cell>
          <cell r="J1342">
            <v>5.5267567746506367E-2</v>
          </cell>
          <cell r="K1342">
            <v>4.1612656871317752E-2</v>
          </cell>
          <cell r="L1342">
            <v>4.1763004130784154E-2</v>
          </cell>
          <cell r="M1342">
            <v>3.873376409054001E-2</v>
          </cell>
          <cell r="N1342">
            <v>3.94962800392284E-2</v>
          </cell>
        </row>
        <row r="1343">
          <cell r="D1343" t="str">
            <v>8.7.21</v>
          </cell>
          <cell r="E1343">
            <v>5.1117905779259662E-2</v>
          </cell>
          <cell r="F1343">
            <v>4.9815205786754899E-2</v>
          </cell>
          <cell r="G1343">
            <v>4.4063366290658025E-2</v>
          </cell>
          <cell r="H1343">
            <v>4.4196952102534798E-2</v>
          </cell>
          <cell r="I1343">
            <v>3.910452223718483E-2</v>
          </cell>
          <cell r="J1343">
            <v>5.4265255594293633E-2</v>
          </cell>
          <cell r="K1343">
            <v>4.7380163770288843E-2</v>
          </cell>
          <cell r="L1343">
            <v>4.0636550337501458E-2</v>
          </cell>
          <cell r="M1343">
            <v>3.9013579899866091E-2</v>
          </cell>
          <cell r="N1343">
            <v>4.9484176951470199E-2</v>
          </cell>
        </row>
        <row r="1344">
          <cell r="D1344" t="str">
            <v>8.7.22</v>
          </cell>
          <cell r="E1344">
            <v>4.779569269872401E-2</v>
          </cell>
          <cell r="F1344">
            <v>5.005944602807879E-2</v>
          </cell>
          <cell r="G1344">
            <v>4.2803487862366554E-2</v>
          </cell>
          <cell r="H1344">
            <v>4.4370104704305462E-2</v>
          </cell>
          <cell r="I1344">
            <v>4.0645147689953927E-2</v>
          </cell>
          <cell r="J1344">
            <v>4.6521060890393706E-2</v>
          </cell>
          <cell r="K1344">
            <v>4.6921014818683229E-2</v>
          </cell>
          <cell r="L1344">
            <v>3.816583850150676E-2</v>
          </cell>
          <cell r="M1344">
            <v>3.942257461223491E-2</v>
          </cell>
          <cell r="N1344">
            <v>4.4514765009470283E-2</v>
          </cell>
        </row>
        <row r="1345">
          <cell r="D1345" t="str">
            <v>8.7.23</v>
          </cell>
          <cell r="E1345">
            <v>4.2316555734199811E-2</v>
          </cell>
          <cell r="F1345">
            <v>4.7099762917520265E-2</v>
          </cell>
          <cell r="G1345">
            <v>3.9391490816421668E-2</v>
          </cell>
          <cell r="H1345">
            <v>4.2911655808555611E-2</v>
          </cell>
          <cell r="I1345">
            <v>4.089381747320299E-2</v>
          </cell>
          <cell r="J1345">
            <v>3.8541242010316785E-2</v>
          </cell>
          <cell r="K1345">
            <v>4.4086684463184742E-2</v>
          </cell>
          <cell r="L1345">
            <v>3.3623812915183439E-2</v>
          </cell>
          <cell r="M1345">
            <v>3.8275217764262202E-2</v>
          </cell>
          <cell r="N1345">
            <v>4.5990846208064318E-2</v>
          </cell>
        </row>
        <row r="1346">
          <cell r="D1346" t="str">
            <v>8.7.24</v>
          </cell>
          <cell r="E1346">
            <v>3.6342957666370503E-2</v>
          </cell>
          <cell r="F1346">
            <v>4.4649512203123805E-2</v>
          </cell>
          <cell r="G1346">
            <v>3.6630515204005919E-2</v>
          </cell>
          <cell r="H1346">
            <v>4.0415102175316894E-2</v>
          </cell>
          <cell r="I1346">
            <v>4.168058674609984E-2</v>
          </cell>
          <cell r="J1346">
            <v>3.2135737887429267E-2</v>
          </cell>
          <cell r="K1346">
            <v>4.0564635024815374E-2</v>
          </cell>
          <cell r="L1346">
            <v>3.1008183830566308E-2</v>
          </cell>
          <cell r="M1346">
            <v>3.7955415956929563E-2</v>
          </cell>
          <cell r="N1346">
            <v>4.2226624158549435E-2</v>
          </cell>
        </row>
        <row r="1347">
          <cell r="D1347" t="str">
            <v>9.1.1</v>
          </cell>
          <cell r="E1347">
            <v>2.8989057014209795E-2</v>
          </cell>
          <cell r="F1347">
            <v>4.2660040390023156E-2</v>
          </cell>
          <cell r="G1347">
            <v>3.6338300853071694E-2</v>
          </cell>
          <cell r="H1347">
            <v>4.3768087385934018E-2</v>
          </cell>
          <cell r="I1347">
            <v>4.0375453810048326E-2</v>
          </cell>
          <cell r="J1347">
            <v>2.8354185160821679E-2</v>
          </cell>
          <cell r="K1347">
            <v>4.2386141789293924E-2</v>
          </cell>
          <cell r="L1347">
            <v>3.4098123115524848E-2</v>
          </cell>
          <cell r="M1347">
            <v>4.1213387090825435E-2</v>
          </cell>
          <cell r="N1347">
            <v>4.1001383987426573E-2</v>
          </cell>
        </row>
        <row r="1348">
          <cell r="D1348" t="str">
            <v>9.1.2</v>
          </cell>
          <cell r="E1348">
            <v>2.6582833249234293E-2</v>
          </cell>
          <cell r="F1348">
            <v>4.1855002027121752E-2</v>
          </cell>
          <cell r="G1348">
            <v>3.4977120768471974E-2</v>
          </cell>
          <cell r="H1348">
            <v>4.3320480046013944E-2</v>
          </cell>
          <cell r="I1348">
            <v>4.2022043429334917E-2</v>
          </cell>
          <cell r="J1348">
            <v>2.4553313762857795E-2</v>
          </cell>
          <cell r="K1348">
            <v>4.1468714032245176E-2</v>
          </cell>
          <cell r="L1348">
            <v>3.4073645029415837E-2</v>
          </cell>
          <cell r="M1348">
            <v>4.1630641770503123E-2</v>
          </cell>
          <cell r="N1348">
            <v>4.4610218356683481E-2</v>
          </cell>
        </row>
        <row r="1349">
          <cell r="D1349" t="str">
            <v>9.1.3</v>
          </cell>
          <cell r="E1349">
            <v>2.5348306372017685E-2</v>
          </cell>
          <cell r="F1349">
            <v>4.0992196059367575E-2</v>
          </cell>
          <cell r="G1349">
            <v>3.4375859192444402E-2</v>
          </cell>
          <cell r="H1349">
            <v>4.2723646112755906E-2</v>
          </cell>
          <cell r="I1349">
            <v>4.3056387279308293E-2</v>
          </cell>
          <cell r="J1349">
            <v>2.3144137101150843E-2</v>
          </cell>
          <cell r="K1349">
            <v>4.0592479260719731E-2</v>
          </cell>
          <cell r="L1349">
            <v>3.3823180956377173E-2</v>
          </cell>
          <cell r="M1349">
            <v>4.0279878016822188E-2</v>
          </cell>
          <cell r="N1349">
            <v>4.2203305937422837E-2</v>
          </cell>
        </row>
        <row r="1350">
          <cell r="D1350" t="str">
            <v>9.1.4</v>
          </cell>
          <cell r="E1350">
            <v>2.479404565022985E-2</v>
          </cell>
          <cell r="F1350">
            <v>4.1176053834327327E-2</v>
          </cell>
          <cell r="G1350">
            <v>3.4639527585939987E-2</v>
          </cell>
          <cell r="H1350">
            <v>4.2436421140627234E-2</v>
          </cell>
          <cell r="I1350">
            <v>4.3705173178869204E-2</v>
          </cell>
          <cell r="J1350">
            <v>2.1924392277639971E-2</v>
          </cell>
          <cell r="K1350">
            <v>3.9175864796712874E-2</v>
          </cell>
          <cell r="L1350">
            <v>3.3067567348858441E-2</v>
          </cell>
          <cell r="M1350">
            <v>4.0932790840779339E-2</v>
          </cell>
          <cell r="N1350">
            <v>3.954733203756583E-2</v>
          </cell>
        </row>
        <row r="1351">
          <cell r="D1351" t="str">
            <v>9.1.5</v>
          </cell>
          <cell r="E1351">
            <v>2.4816207393382552E-2</v>
          </cell>
          <cell r="F1351">
            <v>4.0247976458613409E-2</v>
          </cell>
          <cell r="G1351">
            <v>3.5930844956115114E-2</v>
          </cell>
          <cell r="H1351">
            <v>4.2897502338004025E-2</v>
          </cell>
          <cell r="I1351">
            <v>4.4178457230025787E-2</v>
          </cell>
          <cell r="J1351">
            <v>2.0874803090541925E-2</v>
          </cell>
          <cell r="K1351">
            <v>3.9846841703946138E-2</v>
          </cell>
          <cell r="L1351">
            <v>3.3002784699271939E-2</v>
          </cell>
          <cell r="M1351">
            <v>4.0212034094725249E-2</v>
          </cell>
          <cell r="N1351">
            <v>4.2156851965169238E-2</v>
          </cell>
        </row>
        <row r="1352">
          <cell r="D1352" t="str">
            <v>9.1.6</v>
          </cell>
          <cell r="E1352">
            <v>2.520957175425298E-2</v>
          </cell>
          <cell r="F1352">
            <v>4.1480571011386663E-2</v>
          </cell>
          <cell r="G1352">
            <v>3.8462095073738267E-2</v>
          </cell>
          <cell r="H1352">
            <v>4.3521718626738655E-2</v>
          </cell>
          <cell r="I1352">
            <v>4.5934518299307156E-2</v>
          </cell>
          <cell r="J1352">
            <v>2.2731791813079195E-2</v>
          </cell>
          <cell r="K1352">
            <v>4.0451616534000201E-2</v>
          </cell>
          <cell r="L1352">
            <v>3.4116112495078454E-2</v>
          </cell>
          <cell r="M1352">
            <v>4.1639765273617735E-2</v>
          </cell>
          <cell r="N1352">
            <v>4.7291678013795212E-2</v>
          </cell>
        </row>
        <row r="1353">
          <cell r="D1353" t="str">
            <v>9.1.7</v>
          </cell>
          <cell r="E1353">
            <v>2.6426516630963643E-2</v>
          </cell>
          <cell r="F1353">
            <v>3.8668980660465771E-2</v>
          </cell>
          <cell r="G1353">
            <v>3.8348058850691022E-2</v>
          </cell>
          <cell r="H1353">
            <v>3.9161984018266496E-2</v>
          </cell>
          <cell r="I1353">
            <v>4.6943939397399638E-2</v>
          </cell>
          <cell r="J1353">
            <v>2.8007307032687025E-2</v>
          </cell>
          <cell r="K1353">
            <v>3.8591201990105663E-2</v>
          </cell>
          <cell r="L1353">
            <v>3.6331148081158948E-2</v>
          </cell>
          <cell r="M1353">
            <v>4.1047416980974576E-2</v>
          </cell>
          <cell r="N1353">
            <v>4.7398650004947987E-2</v>
          </cell>
        </row>
        <row r="1354">
          <cell r="D1354" t="str">
            <v>9.1.8</v>
          </cell>
          <cell r="E1354">
            <v>2.9994205243732943E-2</v>
          </cell>
          <cell r="F1354">
            <v>3.528456107547543E-2</v>
          </cell>
          <cell r="G1354">
            <v>4.1913554157895473E-2</v>
          </cell>
          <cell r="H1354">
            <v>4.0452359410076855E-2</v>
          </cell>
          <cell r="I1354">
            <v>4.947444271088447E-2</v>
          </cell>
          <cell r="J1354">
            <v>3.2929003252995713E-2</v>
          </cell>
          <cell r="K1354">
            <v>3.626349715143827E-2</v>
          </cell>
          <cell r="L1354">
            <v>3.9484465551717932E-2</v>
          </cell>
          <cell r="M1354">
            <v>4.2484562838612988E-2</v>
          </cell>
          <cell r="N1354">
            <v>5.0540984208803187E-2</v>
          </cell>
        </row>
        <row r="1355">
          <cell r="D1355" t="str">
            <v>9.1.9</v>
          </cell>
          <cell r="E1355">
            <v>3.8504906822470902E-2</v>
          </cell>
          <cell r="F1355">
            <v>3.4045820411597032E-2</v>
          </cell>
          <cell r="G1355">
            <v>4.4267023294457544E-2</v>
          </cell>
          <cell r="H1355">
            <v>4.1926587760087106E-2</v>
          </cell>
          <cell r="I1355">
            <v>4.9029804930316091E-2</v>
          </cell>
          <cell r="J1355">
            <v>3.709812922375836E-2</v>
          </cell>
          <cell r="K1355">
            <v>3.5346776457713829E-2</v>
          </cell>
          <cell r="L1355">
            <v>4.197008765944224E-2</v>
          </cell>
          <cell r="M1355">
            <v>4.2558424390423809E-2</v>
          </cell>
          <cell r="N1355">
            <v>5.194508748391051E-2</v>
          </cell>
        </row>
        <row r="1356">
          <cell r="D1356" t="str">
            <v>9.1.10</v>
          </cell>
          <cell r="E1356">
            <v>4.3439036666926459E-2</v>
          </cell>
          <cell r="F1356">
            <v>3.4323198347458166E-2</v>
          </cell>
          <cell r="G1356">
            <v>4.5535229074983495E-2</v>
          </cell>
          <cell r="H1356">
            <v>3.9984541283971685E-2</v>
          </cell>
          <cell r="I1356">
            <v>4.6278422487113904E-2</v>
          </cell>
          <cell r="J1356">
            <v>4.3525793093608788E-2</v>
          </cell>
          <cell r="K1356">
            <v>3.9148132201881868E-2</v>
          </cell>
          <cell r="L1356">
            <v>4.4136539987474549E-2</v>
          </cell>
          <cell r="M1356">
            <v>4.2820094224434294E-2</v>
          </cell>
          <cell r="N1356">
            <v>4.6640725745720507E-2</v>
          </cell>
        </row>
        <row r="1357">
          <cell r="D1357" t="str">
            <v>9.1.11</v>
          </cell>
          <cell r="E1357">
            <v>4.5452030962876734E-2</v>
          </cell>
          <cell r="F1357">
            <v>3.6762722694518177E-2</v>
          </cell>
          <cell r="G1357">
            <v>4.7417758423752066E-2</v>
          </cell>
          <cell r="H1357">
            <v>4.0748784274124907E-2</v>
          </cell>
          <cell r="I1357">
            <v>4.5960533283342195E-2</v>
          </cell>
          <cell r="J1357">
            <v>4.4798159070942888E-2</v>
          </cell>
          <cell r="K1357">
            <v>4.3419554119058928E-2</v>
          </cell>
          <cell r="L1357">
            <v>4.7095748174342734E-2</v>
          </cell>
          <cell r="M1357">
            <v>4.3152228561223555E-2</v>
          </cell>
          <cell r="N1357">
            <v>4.4584988309367773E-2</v>
          </cell>
        </row>
        <row r="1358">
          <cell r="D1358" t="str">
            <v>9.1.12</v>
          </cell>
          <cell r="E1358">
            <v>4.7533606246953207E-2</v>
          </cell>
          <cell r="F1358">
            <v>3.8854955267041302E-2</v>
          </cell>
          <cell r="G1358">
            <v>4.7757923011313541E-2</v>
          </cell>
          <cell r="H1358">
            <v>4.033348521606344E-2</v>
          </cell>
          <cell r="I1358">
            <v>4.3808289823603519E-2</v>
          </cell>
          <cell r="J1358">
            <v>4.6073121581427658E-2</v>
          </cell>
          <cell r="K1358">
            <v>4.6835769851725939E-2</v>
          </cell>
          <cell r="L1358">
            <v>4.9147149022692641E-2</v>
          </cell>
          <cell r="M1358">
            <v>4.3348189761100095E-2</v>
          </cell>
          <cell r="N1358">
            <v>4.3170230453468336E-2</v>
          </cell>
        </row>
        <row r="1359">
          <cell r="D1359" t="str">
            <v>9.1.13</v>
          </cell>
          <cell r="E1359">
            <v>4.7097635803269908E-2</v>
          </cell>
          <cell r="F1359">
            <v>3.9849311370587302E-2</v>
          </cell>
          <cell r="G1359">
            <v>4.8395643880875278E-2</v>
          </cell>
          <cell r="H1359">
            <v>4.1365032152535654E-2</v>
          </cell>
          <cell r="I1359">
            <v>4.0822871817918154E-2</v>
          </cell>
          <cell r="J1359">
            <v>5.1799484144385399E-2</v>
          </cell>
          <cell r="K1359">
            <v>4.4941913831344917E-2</v>
          </cell>
          <cell r="L1359">
            <v>4.9943559440393054E-2</v>
          </cell>
          <cell r="M1359">
            <v>4.2411089520977253E-2</v>
          </cell>
          <cell r="N1359">
            <v>4.045791513038266E-2</v>
          </cell>
        </row>
        <row r="1360">
          <cell r="D1360" t="str">
            <v>9.1.14</v>
          </cell>
          <cell r="E1360">
            <v>5.0340550913429989E-2</v>
          </cell>
          <cell r="F1360">
            <v>4.0742716504318578E-2</v>
          </cell>
          <cell r="G1360">
            <v>4.7089519192849122E-2</v>
          </cell>
          <cell r="H1360">
            <v>4.2424540965235277E-2</v>
          </cell>
          <cell r="I1360">
            <v>4.0001711825667044E-2</v>
          </cell>
          <cell r="J1360">
            <v>5.1770346870719755E-2</v>
          </cell>
          <cell r="K1360">
            <v>4.3170903516678953E-2</v>
          </cell>
          <cell r="L1360">
            <v>5.127590718643641E-2</v>
          </cell>
          <cell r="M1360">
            <v>4.3788544374195625E-2</v>
          </cell>
          <cell r="N1360">
            <v>3.8793499137362519E-2</v>
          </cell>
        </row>
        <row r="1361">
          <cell r="D1361" t="str">
            <v>9.1.15</v>
          </cell>
          <cell r="E1361">
            <v>5.0745680475237781E-2</v>
          </cell>
          <cell r="F1361">
            <v>4.0547165059536476E-2</v>
          </cell>
          <cell r="G1361">
            <v>4.6464680192927925E-2</v>
          </cell>
          <cell r="H1361">
            <v>4.2437580182128884E-2</v>
          </cell>
          <cell r="I1361">
            <v>3.7491514100866055E-2</v>
          </cell>
          <cell r="J1361">
            <v>5.5620214345753601E-2</v>
          </cell>
          <cell r="K1361">
            <v>4.223778942884289E-2</v>
          </cell>
          <cell r="L1361">
            <v>5.0163131303601269E-2</v>
          </cell>
          <cell r="M1361">
            <v>4.2686735785290961E-2</v>
          </cell>
          <cell r="N1361">
            <v>3.5896049818433161E-2</v>
          </cell>
        </row>
        <row r="1362">
          <cell r="D1362" t="str">
            <v>9.1.16</v>
          </cell>
          <cell r="E1362">
            <v>5.4062203762291469E-2</v>
          </cell>
          <cell r="F1362">
            <v>4.39584173101117E-2</v>
          </cell>
          <cell r="G1362">
            <v>4.6042298966778396E-2</v>
          </cell>
          <cell r="H1362">
            <v>4.2629908631309624E-2</v>
          </cell>
          <cell r="I1362">
            <v>3.8265559169740719E-2</v>
          </cell>
          <cell r="J1362">
            <v>5.4282417171545527E-2</v>
          </cell>
          <cell r="K1362">
            <v>4.0575457365875395E-2</v>
          </cell>
          <cell r="L1362">
            <v>5.0062533977142297E-2</v>
          </cell>
          <cell r="M1362">
            <v>4.231781626041195E-2</v>
          </cell>
          <cell r="N1362">
            <v>3.4953076800008316E-2</v>
          </cell>
        </row>
        <row r="1363">
          <cell r="D1363" t="str">
            <v>9.1.17</v>
          </cell>
          <cell r="E1363">
            <v>5.6767282055327939E-2</v>
          </cell>
          <cell r="F1363">
            <v>4.308756738221755E-2</v>
          </cell>
          <cell r="G1363">
            <v>4.5545732084415577E-2</v>
          </cell>
          <cell r="H1363">
            <v>4.2070598666667632E-2</v>
          </cell>
          <cell r="I1363">
            <v>3.7924236621571052E-2</v>
          </cell>
          <cell r="J1363">
            <v>5.7305544175843451E-2</v>
          </cell>
          <cell r="K1363">
            <v>3.8833881835524865E-2</v>
          </cell>
          <cell r="L1363">
            <v>4.8930993053280254E-2</v>
          </cell>
          <cell r="M1363">
            <v>4.0922696752227004E-2</v>
          </cell>
          <cell r="N1363">
            <v>3.3256270881380168E-2</v>
          </cell>
        </row>
        <row r="1364">
          <cell r="D1364" t="str">
            <v>9.1.18</v>
          </cell>
          <cell r="E1364">
            <v>6.0697961333482854E-2</v>
          </cell>
          <cell r="F1364">
            <v>4.0941114722652945E-2</v>
          </cell>
          <cell r="G1364">
            <v>4.372079848163378E-2</v>
          </cell>
          <cell r="H1364">
            <v>4.1160678647775256E-2</v>
          </cell>
          <cell r="I1364">
            <v>3.90624914669363E-2</v>
          </cell>
          <cell r="J1364">
            <v>6.1110788682271593E-2</v>
          </cell>
          <cell r="K1364">
            <v>3.8481397674594423E-2</v>
          </cell>
          <cell r="L1364">
            <v>4.7766904180673621E-2</v>
          </cell>
          <cell r="M1364">
            <v>4.0596774162239176E-2</v>
          </cell>
          <cell r="N1364">
            <v>3.7548276971027118E-2</v>
          </cell>
        </row>
        <row r="1365">
          <cell r="D1365" t="str">
            <v>9.1.19</v>
          </cell>
          <cell r="E1365">
            <v>5.9013310238972078E-2</v>
          </cell>
          <cell r="F1365">
            <v>4.3230621402928243E-2</v>
          </cell>
          <cell r="G1365">
            <v>4.3314019597112514E-2</v>
          </cell>
          <cell r="H1365">
            <v>4.0802245063388705E-2</v>
          </cell>
          <cell r="I1365">
            <v>3.8869613197897876E-2</v>
          </cell>
          <cell r="J1365">
            <v>6.2534710199820209E-2</v>
          </cell>
          <cell r="K1365">
            <v>3.965273972765964E-2</v>
          </cell>
          <cell r="L1365">
            <v>4.4117223033476281E-2</v>
          </cell>
          <cell r="M1365">
            <v>4.0182237121787118E-2</v>
          </cell>
          <cell r="N1365">
            <v>4.0372081827521424E-2</v>
          </cell>
        </row>
        <row r="1366">
          <cell r="D1366" t="str">
            <v>9.1.20</v>
          </cell>
          <cell r="E1366">
            <v>5.8170545470708532E-2</v>
          </cell>
          <cell r="F1366">
            <v>4.9857501465102962E-2</v>
          </cell>
          <cell r="G1366">
            <v>4.2029018939292444E-2</v>
          </cell>
          <cell r="H1366">
            <v>4.0408388273107845E-2</v>
          </cell>
          <cell r="I1366">
            <v>3.7121197753695503E-2</v>
          </cell>
          <cell r="J1366">
            <v>6.0457534027584921E-2</v>
          </cell>
          <cell r="K1366">
            <v>4.605734550672911E-2</v>
          </cell>
          <cell r="L1366">
            <v>4.5026387779572817E-2</v>
          </cell>
          <cell r="M1366">
            <v>4.0675682758326163E-2</v>
          </cell>
          <cell r="N1366">
            <v>3.8181500016663761E-2</v>
          </cell>
        </row>
        <row r="1367">
          <cell r="D1367" t="str">
            <v>9.1.21</v>
          </cell>
          <cell r="E1367">
            <v>5.4357531362107241E-2</v>
          </cell>
          <cell r="F1367">
            <v>5.1729539753068522E-2</v>
          </cell>
          <cell r="G1367">
            <v>4.0602578582603535E-2</v>
          </cell>
          <cell r="H1367">
            <v>4.0898155747650586E-2</v>
          </cell>
          <cell r="I1367">
            <v>3.8085042982810548E-2</v>
          </cell>
          <cell r="J1367">
            <v>5.3981773157240245E-2</v>
          </cell>
          <cell r="K1367">
            <v>4.6987002840535246E-2</v>
          </cell>
          <cell r="L1367">
            <v>4.2775701598854583E-2</v>
          </cell>
          <cell r="M1367">
            <v>4.087639982684755E-2</v>
          </cell>
          <cell r="N1367">
            <v>3.6809019537347415E-2</v>
          </cell>
        </row>
        <row r="1368">
          <cell r="D1368" t="str">
            <v>9.1.22</v>
          </cell>
          <cell r="E1368">
            <v>4.8446472004135183E-2</v>
          </cell>
          <cell r="F1368">
            <v>4.8823918281890699E-2</v>
          </cell>
          <cell r="G1368">
            <v>4.0450573763070014E-2</v>
          </cell>
          <cell r="H1368">
            <v>4.2376585623104333E-2</v>
          </cell>
          <cell r="I1368">
            <v>3.8980673349207774E-2</v>
          </cell>
          <cell r="J1368">
            <v>4.6387359633557688E-2</v>
          </cell>
          <cell r="K1368">
            <v>4.6291592967317725E-2</v>
          </cell>
          <cell r="L1368">
            <v>3.8863190544746296E-2</v>
          </cell>
          <cell r="M1368">
            <v>4.1851644074672956E-2</v>
          </cell>
          <cell r="N1368">
            <v>3.9665810975974096E-2</v>
          </cell>
        </row>
        <row r="1369">
          <cell r="D1369" t="str">
            <v>9.1.23</v>
          </cell>
          <cell r="E1369">
            <v>4.0009223970175596E-2</v>
          </cell>
          <cell r="F1369">
            <v>4.6625260175029271E-2</v>
          </cell>
          <cell r="G1369">
            <v>3.8894178074419368E-2</v>
          </cell>
          <cell r="H1369">
            <v>4.2039956506967652E-2</v>
          </cell>
          <cell r="I1369">
            <v>3.8343455181097552E-2</v>
          </cell>
          <cell r="J1369">
            <v>3.8177920191187702E-2</v>
          </cell>
          <cell r="K1369">
            <v>4.5560149052091263E-2</v>
          </cell>
          <cell r="L1369">
            <v>3.6086874383339802E-2</v>
          </cell>
          <cell r="M1369">
            <v>4.1499806853497891E-2</v>
          </cell>
          <cell r="N1369">
            <v>4.0230333284663203E-2</v>
          </cell>
        </row>
        <row r="1370">
          <cell r="D1370" t="str">
            <v>9.1.24</v>
          </cell>
          <cell r="E1370">
            <v>3.3201278603610142E-2</v>
          </cell>
          <cell r="F1370">
            <v>4.4254788335159959E-2</v>
          </cell>
          <cell r="G1370">
            <v>3.7487663001147434E-2</v>
          </cell>
          <cell r="H1370">
            <v>4.011073192746429E-2</v>
          </cell>
          <cell r="I1370">
            <v>3.426416667303802E-2</v>
          </cell>
          <cell r="J1370">
            <v>3.2557770938578194E-2</v>
          </cell>
          <cell r="K1370">
            <v>4.3683236363962985E-2</v>
          </cell>
          <cell r="L1370">
            <v>3.4641041397127405E-2</v>
          </cell>
          <cell r="M1370">
            <v>4.0871158665483839E-2</v>
          </cell>
          <cell r="N1370">
            <v>4.2744729114954659E-2</v>
          </cell>
        </row>
        <row r="1371">
          <cell r="D1371" t="str">
            <v>9.2.1</v>
          </cell>
          <cell r="E1371">
            <v>3.1141486082995849E-2</v>
          </cell>
          <cell r="F1371">
            <v>3.5191428564366467E-2</v>
          </cell>
          <cell r="G1371">
            <v>3.1045382511264596E-2</v>
          </cell>
          <cell r="H1371">
            <v>2.9223192627475737E-2</v>
          </cell>
          <cell r="I1371">
            <v>4.0469278480747078E-2</v>
          </cell>
          <cell r="J1371">
            <v>2.9403313830409037E-2</v>
          </cell>
          <cell r="K1371">
            <v>3.4533240695771954E-2</v>
          </cell>
          <cell r="L1371">
            <v>2.4957723751484948E-2</v>
          </cell>
          <cell r="M1371">
            <v>3.3235584597446015E-2</v>
          </cell>
          <cell r="N1371">
            <v>4.1173572571779352E-2</v>
          </cell>
        </row>
        <row r="1372">
          <cell r="D1372" t="str">
            <v>9.2.2</v>
          </cell>
          <cell r="E1372">
            <v>2.8427577321948398E-2</v>
          </cell>
          <cell r="F1372">
            <v>3.4613274602905059E-2</v>
          </cell>
          <cell r="G1372">
            <v>3.0258665599303902E-2</v>
          </cell>
          <cell r="H1372">
            <v>2.8971033008874304E-2</v>
          </cell>
          <cell r="I1372">
            <v>4.2335824859237425E-2</v>
          </cell>
          <cell r="J1372">
            <v>2.7000432774844426E-2</v>
          </cell>
          <cell r="K1372">
            <v>3.3469353561510352E-2</v>
          </cell>
          <cell r="L1372">
            <v>2.4285531836428047E-2</v>
          </cell>
          <cell r="M1372">
            <v>3.3049481991002931E-2</v>
          </cell>
          <cell r="N1372">
            <v>4.4320660433343081E-2</v>
          </cell>
        </row>
        <row r="1373">
          <cell r="D1373" t="str">
            <v>9.2.3</v>
          </cell>
          <cell r="E1373">
            <v>2.7438112856501769E-2</v>
          </cell>
          <cell r="F1373">
            <v>3.532206353426133E-2</v>
          </cell>
          <cell r="G1373">
            <v>3.0644589705067178E-2</v>
          </cell>
          <cell r="H1373">
            <v>2.8918704094648612E-2</v>
          </cell>
          <cell r="I1373">
            <v>4.3570692676592276E-2</v>
          </cell>
          <cell r="J1373">
            <v>2.680843715125154E-2</v>
          </cell>
          <cell r="K1373">
            <v>3.3235309375995947E-2</v>
          </cell>
          <cell r="L1373">
            <v>2.3991432874663592E-2</v>
          </cell>
          <cell r="M1373">
            <v>3.3531319976238164E-2</v>
          </cell>
          <cell r="N1373">
            <v>4.3326352446636671E-2</v>
          </cell>
        </row>
        <row r="1374">
          <cell r="D1374" t="str">
            <v>9.2.4</v>
          </cell>
          <cell r="E1374">
            <v>2.7396106477169987E-2</v>
          </cell>
          <cell r="F1374">
            <v>3.478006790326444E-2</v>
          </cell>
          <cell r="G1374">
            <v>3.09518744428962E-2</v>
          </cell>
          <cell r="H1374">
            <v>2.8267152526174288E-2</v>
          </cell>
          <cell r="I1374">
            <v>4.2680677957118072E-2</v>
          </cell>
          <cell r="J1374">
            <v>2.6189210273825578E-2</v>
          </cell>
          <cell r="K1374">
            <v>3.2112193009226908E-2</v>
          </cell>
          <cell r="L1374">
            <v>2.4366755117066676E-2</v>
          </cell>
          <cell r="M1374">
            <v>3.3577670059352291E-2</v>
          </cell>
          <cell r="N1374">
            <v>4.3465707837701345E-2</v>
          </cell>
        </row>
        <row r="1375">
          <cell r="D1375" t="str">
            <v>9.2.5</v>
          </cell>
          <cell r="E1375">
            <v>2.839737392327063E-2</v>
          </cell>
          <cell r="F1375">
            <v>3.4177612607013672E-2</v>
          </cell>
          <cell r="G1375">
            <v>3.239907550257784E-2</v>
          </cell>
          <cell r="H1375">
            <v>2.9508334012818806E-2</v>
          </cell>
          <cell r="I1375">
            <v>4.2791598526064942E-2</v>
          </cell>
          <cell r="J1375">
            <v>2.588107252331345E-2</v>
          </cell>
          <cell r="K1375">
            <v>3.2079853510307905E-2</v>
          </cell>
          <cell r="L1375">
            <v>2.7631819733971611E-2</v>
          </cell>
          <cell r="M1375">
            <v>3.5176747926789653E-2</v>
          </cell>
          <cell r="N1375">
            <v>4.4962088746543158E-2</v>
          </cell>
        </row>
        <row r="1376">
          <cell r="D1376" t="str">
            <v>9.2.6</v>
          </cell>
          <cell r="E1376">
            <v>3.2378303483988922E-2</v>
          </cell>
          <cell r="F1376">
            <v>3.5763623437186177E-2</v>
          </cell>
          <cell r="G1376">
            <v>3.5365402092905132E-2</v>
          </cell>
          <cell r="H1376">
            <v>3.2414825261036936E-2</v>
          </cell>
          <cell r="I1376">
            <v>4.7250671651926937E-2</v>
          </cell>
          <cell r="J1376">
            <v>2.7945255809222271E-2</v>
          </cell>
          <cell r="K1376">
            <v>3.4214809640119463E-2</v>
          </cell>
          <cell r="L1376">
            <v>3.7548870322265532E-2</v>
          </cell>
          <cell r="M1376">
            <v>4.3053452960244813E-2</v>
          </cell>
          <cell r="N1376">
            <v>5.6678977105765603E-2</v>
          </cell>
        </row>
        <row r="1377">
          <cell r="D1377" t="str">
            <v>9.2.7</v>
          </cell>
          <cell r="E1377">
            <v>3.7860246705634502E-2</v>
          </cell>
          <cell r="F1377">
            <v>3.811141870776466E-2</v>
          </cell>
          <cell r="G1377">
            <v>4.0745442191996779E-2</v>
          </cell>
          <cell r="H1377">
            <v>4.0096127838190158E-2</v>
          </cell>
          <cell r="I1377">
            <v>5.4809613042359616E-2</v>
          </cell>
          <cell r="J1377">
            <v>3.7732207346278808E-2</v>
          </cell>
          <cell r="K1377">
            <v>3.4624365841648234E-2</v>
          </cell>
          <cell r="L1377">
            <v>4.2998804100093609E-2</v>
          </cell>
          <cell r="M1377">
            <v>4.7589986852650659E-2</v>
          </cell>
          <cell r="N1377">
            <v>5.6730903884388229E-2</v>
          </cell>
        </row>
        <row r="1378">
          <cell r="D1378" t="str">
            <v>9.2.8</v>
          </cell>
          <cell r="E1378">
            <v>4.3171587999941197E-2</v>
          </cell>
          <cell r="F1378">
            <v>4.0247109578927867E-2</v>
          </cell>
          <cell r="G1378">
            <v>4.4682723073191467E-2</v>
          </cell>
          <cell r="H1378">
            <v>4.4810095352335537E-2</v>
          </cell>
          <cell r="I1378">
            <v>5.3158558441171233E-2</v>
          </cell>
          <cell r="J1378">
            <v>3.8120118146252033E-2</v>
          </cell>
          <cell r="K1378">
            <v>3.8224738521104362E-2</v>
          </cell>
          <cell r="L1378">
            <v>4.6933366279340187E-2</v>
          </cell>
          <cell r="M1378">
            <v>5.1231667625270656E-2</v>
          </cell>
          <cell r="N1378">
            <v>5.1485614870802818E-2</v>
          </cell>
        </row>
        <row r="1379">
          <cell r="D1379" t="str">
            <v>9.2.9</v>
          </cell>
          <cell r="E1379">
            <v>4.2327312850121562E-2</v>
          </cell>
          <cell r="F1379">
            <v>4.2520140924248051E-2</v>
          </cell>
          <cell r="G1379">
            <v>4.7600293672473856E-2</v>
          </cell>
          <cell r="H1379">
            <v>4.8520490218992997E-2</v>
          </cell>
          <cell r="I1379">
            <v>4.7338844946405868E-2</v>
          </cell>
          <cell r="J1379">
            <v>3.8203264197315095E-2</v>
          </cell>
          <cell r="K1379">
            <v>4.3973839605548508E-2</v>
          </cell>
          <cell r="L1379">
            <v>5.2567083273955754E-2</v>
          </cell>
          <cell r="M1379">
            <v>5.1909362022318106E-2</v>
          </cell>
          <cell r="N1379">
            <v>5.2648962914442196E-2</v>
          </cell>
        </row>
        <row r="1380">
          <cell r="D1380" t="str">
            <v>9.2.10</v>
          </cell>
          <cell r="E1380">
            <v>4.0416962822009857E-2</v>
          </cell>
          <cell r="F1380">
            <v>4.5465313417594119E-2</v>
          </cell>
          <cell r="G1380">
            <v>4.96829231385418E-2</v>
          </cell>
          <cell r="H1380">
            <v>5.0707364586000406E-2</v>
          </cell>
          <cell r="I1380">
            <v>4.2962644779224443E-2</v>
          </cell>
          <cell r="J1380">
            <v>4.0306767937083772E-2</v>
          </cell>
          <cell r="K1380">
            <v>4.8303889391900813E-2</v>
          </cell>
          <cell r="L1380">
            <v>5.4603032178730831E-2</v>
          </cell>
          <cell r="M1380">
            <v>5.1325304156814341E-2</v>
          </cell>
          <cell r="N1380">
            <v>5.0713642465052278E-2</v>
          </cell>
        </row>
        <row r="1381">
          <cell r="D1381" t="str">
            <v>9.2.11</v>
          </cell>
          <cell r="E1381">
            <v>4.1382631522409535E-2</v>
          </cell>
          <cell r="F1381">
            <v>4.7594935073220816E-2</v>
          </cell>
          <cell r="G1381">
            <v>5.0284526815469237E-2</v>
          </cell>
          <cell r="H1381">
            <v>4.8597663241826357E-2</v>
          </cell>
          <cell r="I1381">
            <v>4.0667654590366857E-2</v>
          </cell>
          <cell r="J1381">
            <v>4.397452459338231E-2</v>
          </cell>
          <cell r="K1381">
            <v>5.0691837147155146E-2</v>
          </cell>
          <cell r="L1381">
            <v>5.3627632862568463E-2</v>
          </cell>
          <cell r="M1381">
            <v>5.0600245280894379E-2</v>
          </cell>
          <cell r="N1381">
            <v>4.1469991497524658E-2</v>
          </cell>
        </row>
        <row r="1382">
          <cell r="D1382" t="str">
            <v>9.2.12</v>
          </cell>
          <cell r="E1382">
            <v>4.1725058556738123E-2</v>
          </cell>
          <cell r="F1382">
            <v>4.9234369683700638E-2</v>
          </cell>
          <cell r="G1382">
            <v>5.0897938909817177E-2</v>
          </cell>
          <cell r="H1382">
            <v>5.1914755929267468E-2</v>
          </cell>
          <cell r="I1382">
            <v>3.8780017292345544E-2</v>
          </cell>
          <cell r="J1382">
            <v>4.4148163905016399E-2</v>
          </cell>
          <cell r="K1382">
            <v>5.0922142540175325E-2</v>
          </cell>
          <cell r="L1382">
            <v>5.6019094517718721E-2</v>
          </cell>
          <cell r="M1382">
            <v>4.8938196845993889E-2</v>
          </cell>
          <cell r="N1382">
            <v>4.2324858546578872E-2</v>
          </cell>
        </row>
        <row r="1383">
          <cell r="D1383" t="str">
            <v>9.2.13</v>
          </cell>
          <cell r="E1383">
            <v>4.2929760462127958E-2</v>
          </cell>
          <cell r="F1383">
            <v>4.9887140734560589E-2</v>
          </cell>
          <cell r="G1383">
            <v>5.1944399297594666E-2</v>
          </cell>
          <cell r="H1383">
            <v>5.1592860352882262E-2</v>
          </cell>
          <cell r="I1383">
            <v>3.8503240382375056E-2</v>
          </cell>
          <cell r="J1383">
            <v>4.3702115674653874E-2</v>
          </cell>
          <cell r="K1383">
            <v>5.1228744647823489E-2</v>
          </cell>
          <cell r="L1383">
            <v>5.6645536978169327E-2</v>
          </cell>
          <cell r="M1383">
            <v>5.1557444724599749E-2</v>
          </cell>
          <cell r="N1383">
            <v>3.7279748547782515E-2</v>
          </cell>
        </row>
        <row r="1384">
          <cell r="D1384" t="str">
            <v>9.2.14</v>
          </cell>
          <cell r="E1384">
            <v>4.3563132024043237E-2</v>
          </cell>
          <cell r="F1384">
            <v>5.046068160276139E-2</v>
          </cell>
          <cell r="G1384">
            <v>5.1472000039622066E-2</v>
          </cell>
          <cell r="H1384">
            <v>5.3823279274672738E-2</v>
          </cell>
          <cell r="I1384">
            <v>3.635345730965997E-2</v>
          </cell>
          <cell r="J1384">
            <v>4.5927469097293262E-2</v>
          </cell>
          <cell r="K1384">
            <v>5.121588066686876E-2</v>
          </cell>
          <cell r="L1384">
            <v>5.6194543785216926E-2</v>
          </cell>
          <cell r="M1384">
            <v>5.1502511292760768E-2</v>
          </cell>
          <cell r="N1384">
            <v>3.3089933330977941E-2</v>
          </cell>
        </row>
        <row r="1385">
          <cell r="D1385" t="str">
            <v>9.2.15</v>
          </cell>
          <cell r="E1385">
            <v>4.4242460694967234E-2</v>
          </cell>
          <cell r="F1385">
            <v>4.9358237967725142E-2</v>
          </cell>
          <cell r="G1385">
            <v>5.105294459050011E-2</v>
          </cell>
          <cell r="H1385">
            <v>5.1203546165069315E-2</v>
          </cell>
          <cell r="I1385">
            <v>3.4621406952052937E-2</v>
          </cell>
          <cell r="J1385">
            <v>4.7793535386331569E-2</v>
          </cell>
          <cell r="K1385">
            <v>5.2151212484068926E-2</v>
          </cell>
          <cell r="L1385">
            <v>5.4373554048889994E-2</v>
          </cell>
          <cell r="M1385">
            <v>4.9790523374370316E-2</v>
          </cell>
          <cell r="N1385">
            <v>2.9034340709987057E-2</v>
          </cell>
        </row>
        <row r="1386">
          <cell r="D1386" t="str">
            <v>9.2.16</v>
          </cell>
          <cell r="E1386">
            <v>4.5131926709071776E-2</v>
          </cell>
          <cell r="F1386">
            <v>4.9965636737920989E-2</v>
          </cell>
          <cell r="G1386">
            <v>4.8880972586094251E-2</v>
          </cell>
          <cell r="H1386">
            <v>4.8883882462683846E-2</v>
          </cell>
          <cell r="I1386">
            <v>3.5004632272640439E-2</v>
          </cell>
          <cell r="J1386">
            <v>5.0140301250893263E-2</v>
          </cell>
          <cell r="K1386">
            <v>5.306033050756663E-2</v>
          </cell>
          <cell r="L1386">
            <v>5.261649792091963E-2</v>
          </cell>
          <cell r="M1386">
            <v>4.628406935938801E-2</v>
          </cell>
          <cell r="N1386">
            <v>2.6804312266602171E-2</v>
          </cell>
        </row>
        <row r="1387">
          <cell r="D1387" t="str">
            <v>9.2.17</v>
          </cell>
          <cell r="E1387">
            <v>4.9884295992238516E-2</v>
          </cell>
          <cell r="F1387">
            <v>4.6251313538537925E-2</v>
          </cell>
          <cell r="G1387">
            <v>4.661117579383911E-2</v>
          </cell>
          <cell r="H1387">
            <v>4.5915954590143075E-2</v>
          </cell>
          <cell r="I1387">
            <v>3.440039399162767E-2</v>
          </cell>
          <cell r="J1387">
            <v>5.3947725158709867E-2</v>
          </cell>
          <cell r="K1387">
            <v>4.9023744247329103E-2</v>
          </cell>
          <cell r="L1387">
            <v>4.7794010168116262E-2</v>
          </cell>
          <cell r="M1387">
            <v>3.8064498559597038E-2</v>
          </cell>
          <cell r="N1387">
            <v>2.4931184186336889E-2</v>
          </cell>
        </row>
        <row r="1388">
          <cell r="D1388" t="str">
            <v>9.2.18</v>
          </cell>
          <cell r="E1388">
            <v>5.4016572945446761E-2</v>
          </cell>
          <cell r="F1388">
            <v>3.9482853401549368E-2</v>
          </cell>
          <cell r="G1388">
            <v>4.4404211251805638E-2</v>
          </cell>
          <cell r="H1388">
            <v>4.3390693763379638E-2</v>
          </cell>
          <cell r="I1388">
            <v>3.7369962334488728E-2</v>
          </cell>
          <cell r="J1388">
            <v>6.0076953157658868E-2</v>
          </cell>
          <cell r="K1388">
            <v>4.3820908206349568E-2</v>
          </cell>
          <cell r="L1388">
            <v>4.429309696798707E-2</v>
          </cell>
          <cell r="M1388">
            <v>3.7518363489368468E-2</v>
          </cell>
          <cell r="N1388">
            <v>3.5792606670392503E-2</v>
          </cell>
        </row>
        <row r="1389">
          <cell r="D1389" t="str">
            <v>9.2.19</v>
          </cell>
          <cell r="E1389">
            <v>5.8183548834038083E-2</v>
          </cell>
          <cell r="F1389">
            <v>3.6864305041905368E-2</v>
          </cell>
          <cell r="G1389">
            <v>4.221872603859006E-2</v>
          </cell>
          <cell r="H1389">
            <v>4.116092154289782E-2</v>
          </cell>
          <cell r="I1389">
            <v>3.6361683872513671E-2</v>
          </cell>
          <cell r="J1389">
            <v>5.914982276594314E-2</v>
          </cell>
          <cell r="K1389">
            <v>3.7365196463617696E-2</v>
          </cell>
          <cell r="L1389">
            <v>4.0960837157859739E-2</v>
          </cell>
          <cell r="M1389">
            <v>3.5714377678736337E-2</v>
          </cell>
          <cell r="N1389">
            <v>3.393504806905525E-2</v>
          </cell>
        </row>
        <row r="1390">
          <cell r="D1390" t="str">
            <v>9.2.20</v>
          </cell>
          <cell r="E1390">
            <v>5.9147653411033639E-2</v>
          </cell>
          <cell r="F1390">
            <v>4.2260767614313494E-2</v>
          </cell>
          <cell r="G1390">
            <v>4.1400921447566005E-2</v>
          </cell>
          <cell r="H1390">
            <v>4.0988090618158605E-2</v>
          </cell>
          <cell r="I1390">
            <v>3.7550284175295351E-2</v>
          </cell>
          <cell r="J1390">
            <v>6.0035735390397922E-2</v>
          </cell>
          <cell r="K1390">
            <v>4.1014215691741671E-2</v>
          </cell>
          <cell r="L1390">
            <v>4.1154710561941185E-2</v>
          </cell>
          <cell r="M1390">
            <v>3.5759791396535026E-2</v>
          </cell>
          <cell r="N1390">
            <v>3.6774168215558921E-2</v>
          </cell>
        </row>
        <row r="1391">
          <cell r="D1391" t="str">
            <v>9.2.21</v>
          </cell>
          <cell r="E1391">
            <v>5.5566914489190725E-2</v>
          </cell>
          <cell r="F1391">
            <v>4.3255286892430231E-2</v>
          </cell>
          <cell r="G1391">
            <v>4.1193140221828815E-2</v>
          </cell>
          <cell r="H1391">
            <v>4.0716853310951713E-2</v>
          </cell>
          <cell r="I1391">
            <v>4.0067943679515182E-2</v>
          </cell>
          <cell r="J1391">
            <v>5.7398094984911906E-2</v>
          </cell>
          <cell r="K1391">
            <v>4.1424130986334858E-2</v>
          </cell>
          <cell r="L1391">
            <v>3.9796953143046432E-2</v>
          </cell>
          <cell r="M1391">
            <v>3.5662799555944348E-2</v>
          </cell>
          <cell r="N1391">
            <v>4.4332123676070312E-2</v>
          </cell>
        </row>
        <row r="1392">
          <cell r="D1392" t="str">
            <v>9.2.22</v>
          </cell>
          <cell r="E1392">
            <v>4.9991542134500376E-2</v>
          </cell>
          <cell r="F1392">
            <v>4.196419588657449E-2</v>
          </cell>
          <cell r="G1392">
            <v>3.7777202273107317E-2</v>
          </cell>
          <cell r="H1392">
            <v>4.0970791358151966E-2</v>
          </cell>
          <cell r="I1392">
            <v>4.1042156441619557E-2</v>
          </cell>
          <cell r="J1392">
            <v>4.7033727736120336E-2</v>
          </cell>
          <cell r="K1392">
            <v>3.8675696040648314E-2</v>
          </cell>
          <cell r="L1392">
            <v>3.5740457868046617E-2</v>
          </cell>
          <cell r="M1392">
            <v>3.5479896197662349E-2</v>
          </cell>
          <cell r="N1392">
            <v>4.3136267929174604E-2</v>
          </cell>
        </row>
        <row r="1393">
          <cell r="D1393" t="str">
            <v>9.2.23</v>
          </cell>
          <cell r="E1393">
            <v>4.1826438357513519E-2</v>
          </cell>
          <cell r="F1393">
            <v>3.9167376556866973E-2</v>
          </cell>
          <cell r="G1393">
            <v>3.5265580561624488E-2</v>
          </cell>
          <cell r="H1393">
            <v>4.0530926684712143E-2</v>
          </cell>
          <cell r="I1393">
            <v>4.4360001015897689E-2</v>
          </cell>
          <cell r="J1393">
            <v>3.7080687101663734E-2</v>
          </cell>
          <cell r="K1393">
            <v>3.8160249631359278E-2</v>
          </cell>
          <cell r="L1393">
            <v>3.1852801424328649E-2</v>
          </cell>
          <cell r="M1393">
            <v>3.5234412424131972E-2</v>
          </cell>
          <cell r="N1393">
            <v>4.2856958320932635E-2</v>
          </cell>
        </row>
        <row r="1394">
          <cell r="D1394" t="str">
            <v>9.2.24</v>
          </cell>
          <cell r="E1394">
            <v>3.3452993343097821E-2</v>
          </cell>
          <cell r="F1394">
            <v>3.806084599040091E-2</v>
          </cell>
          <cell r="G1394">
            <v>3.3219888242322283E-2</v>
          </cell>
          <cell r="H1394">
            <v>3.8872461178655171E-2</v>
          </cell>
          <cell r="I1394">
            <v>4.7548760328753326E-2</v>
          </cell>
          <cell r="J1394">
            <v>3.2001063807227455E-2</v>
          </cell>
          <cell r="K1394">
            <v>3.6474117585826617E-2</v>
          </cell>
          <cell r="L1394">
            <v>2.9045853127190116E-2</v>
          </cell>
          <cell r="M1394">
            <v>3.4212291651889645E-2</v>
          </cell>
          <cell r="N1394">
            <v>4.2731974756570763E-2</v>
          </cell>
        </row>
        <row r="1395">
          <cell r="D1395" t="str">
            <v>9.3.1</v>
          </cell>
          <cell r="E1395">
            <v>2.964101320685468E-2</v>
          </cell>
          <cell r="F1395">
            <v>3.2470013056679792E-2</v>
          </cell>
          <cell r="G1395">
            <v>3.0045491533001522E-2</v>
          </cell>
          <cell r="H1395">
            <v>3.1585448030801502E-2</v>
          </cell>
          <cell r="I1395">
            <v>4.3912077603841727E-2</v>
          </cell>
          <cell r="J1395">
            <v>2.8289085006617316E-2</v>
          </cell>
          <cell r="K1395">
            <v>3.3246023945468973E-2</v>
          </cell>
          <cell r="L1395">
            <v>2.6542805739967524E-2</v>
          </cell>
          <cell r="M1395">
            <v>3.2167624809884512E-2</v>
          </cell>
          <cell r="N1395">
            <v>4.7235766619081181E-2</v>
          </cell>
        </row>
        <row r="1396">
          <cell r="D1396" t="str">
            <v>9.3.2</v>
          </cell>
          <cell r="E1396">
            <v>2.7491047173287517E-2</v>
          </cell>
          <cell r="F1396">
            <v>3.1555780020079048E-2</v>
          </cell>
          <cell r="G1396">
            <v>2.8568972471862932E-2</v>
          </cell>
          <cell r="H1396">
            <v>3.0162033022022406E-2</v>
          </cell>
          <cell r="I1396">
            <v>4.3415810127123186E-2</v>
          </cell>
          <cell r="J1396">
            <v>2.6299568080812723E-2</v>
          </cell>
          <cell r="K1396">
            <v>3.1501218812401595E-2</v>
          </cell>
          <cell r="L1396">
            <v>2.5085109080786528E-2</v>
          </cell>
          <cell r="M1396">
            <v>3.1943845200038429E-2</v>
          </cell>
          <cell r="N1396">
            <v>4.3226915367394418E-2</v>
          </cell>
        </row>
        <row r="1397">
          <cell r="D1397" t="str">
            <v>9.3.3</v>
          </cell>
          <cell r="E1397">
            <v>2.6516211830380759E-2</v>
          </cell>
          <cell r="F1397">
            <v>3.2047327925613489E-2</v>
          </cell>
          <cell r="G1397">
            <v>2.876094490091027E-2</v>
          </cell>
          <cell r="H1397">
            <v>2.9969454026373465E-2</v>
          </cell>
          <cell r="I1397">
            <v>4.3370968858884341E-2</v>
          </cell>
          <cell r="J1397">
            <v>2.4714431290487664E-2</v>
          </cell>
          <cell r="K1397">
            <v>3.0845904906521077E-2</v>
          </cell>
          <cell r="L1397">
            <v>2.4535512415900712E-2</v>
          </cell>
          <cell r="M1397">
            <v>3.1517942071621695E-2</v>
          </cell>
          <cell r="N1397">
            <v>4.2822578714271635E-2</v>
          </cell>
        </row>
        <row r="1398">
          <cell r="D1398" t="str">
            <v>9.3.4</v>
          </cell>
          <cell r="E1398">
            <v>2.6940332616166175E-2</v>
          </cell>
          <cell r="F1398">
            <v>3.1225188140529665E-2</v>
          </cell>
          <cell r="G1398">
            <v>2.8615032322034665E-2</v>
          </cell>
          <cell r="H1398">
            <v>2.908661672211767E-2</v>
          </cell>
          <cell r="I1398">
            <v>4.2977884515532583E-2</v>
          </cell>
          <cell r="J1398">
            <v>2.3472148594722173E-2</v>
          </cell>
          <cell r="K1398">
            <v>2.9362865520346261E-2</v>
          </cell>
          <cell r="L1398">
            <v>2.4051643530210779E-2</v>
          </cell>
          <cell r="M1398">
            <v>3.1577357501531199E-2</v>
          </cell>
          <cell r="N1398">
            <v>3.8451472501635331E-2</v>
          </cell>
        </row>
        <row r="1399">
          <cell r="D1399" t="str">
            <v>9.3.5</v>
          </cell>
          <cell r="E1399">
            <v>2.752500664721683E-2</v>
          </cell>
          <cell r="F1399">
            <v>3.1110552618357771E-2</v>
          </cell>
          <cell r="G1399">
            <v>3.0035450678989793E-2</v>
          </cell>
          <cell r="H1399">
            <v>3.0145801198186856E-2</v>
          </cell>
          <cell r="I1399">
            <v>4.2308218747519492E-2</v>
          </cell>
          <cell r="J1399">
            <v>2.5718018879181785E-2</v>
          </cell>
          <cell r="K1399">
            <v>2.9470085529883869E-2</v>
          </cell>
          <cell r="L1399">
            <v>2.6627011730697397E-2</v>
          </cell>
          <cell r="M1399">
            <v>3.3609420732875449E-2</v>
          </cell>
          <cell r="N1399">
            <v>3.9081972337817315E-2</v>
          </cell>
        </row>
        <row r="1400">
          <cell r="D1400" t="str">
            <v>9.3.6</v>
          </cell>
          <cell r="E1400">
            <v>3.1371375010793609E-2</v>
          </cell>
          <cell r="F1400">
            <v>3.3151477836853821E-2</v>
          </cell>
          <cell r="G1400">
            <v>3.3028960330162609E-2</v>
          </cell>
          <cell r="H1400">
            <v>3.2771762469982715E-2</v>
          </cell>
          <cell r="I1400">
            <v>4.8125047350028712E-2</v>
          </cell>
          <cell r="J1400">
            <v>3.0221778584377072E-2</v>
          </cell>
          <cell r="K1400">
            <v>3.1842943550326637E-2</v>
          </cell>
          <cell r="L1400">
            <v>3.4708197288585312E-2</v>
          </cell>
          <cell r="M1400">
            <v>4.2539319225037703E-2</v>
          </cell>
          <cell r="N1400">
            <v>5.1364333029536691E-2</v>
          </cell>
        </row>
        <row r="1401">
          <cell r="D1401" t="str">
            <v>9.3.7</v>
          </cell>
          <cell r="E1401">
            <v>3.8073504365437848E-2</v>
          </cell>
          <cell r="F1401">
            <v>3.4865055577371386E-2</v>
          </cell>
          <cell r="G1401">
            <v>3.9032943963473905E-2</v>
          </cell>
          <cell r="H1401">
            <v>4.060205225905248E-2</v>
          </cell>
          <cell r="I1401">
            <v>5.3361952991524332E-2</v>
          </cell>
          <cell r="J1401">
            <v>3.7408244493599412E-2</v>
          </cell>
          <cell r="K1401">
            <v>3.2249659955650253E-2</v>
          </cell>
          <cell r="L1401">
            <v>4.0261394341898751E-2</v>
          </cell>
          <cell r="M1401">
            <v>4.8281144929781507E-2</v>
          </cell>
          <cell r="N1401">
            <v>5.930201812808817E-2</v>
          </cell>
        </row>
        <row r="1402">
          <cell r="D1402" t="str">
            <v>9.3.8</v>
          </cell>
          <cell r="E1402">
            <v>4.1379668368676528E-2</v>
          </cell>
          <cell r="F1402">
            <v>3.8738140711550073E-2</v>
          </cell>
          <cell r="G1402">
            <v>4.3900130137805159E-2</v>
          </cell>
          <cell r="H1402">
            <v>4.4460588667960876E-2</v>
          </cell>
          <cell r="I1402">
            <v>5.2478628223636664E-2</v>
          </cell>
          <cell r="J1402">
            <v>4.1361511292781178E-2</v>
          </cell>
          <cell r="K1402">
            <v>3.8796002500217711E-2</v>
          </cell>
          <cell r="L1402">
            <v>4.4302201832455604E-2</v>
          </cell>
          <cell r="M1402">
            <v>5.2459659977155605E-2</v>
          </cell>
          <cell r="N1402">
            <v>5.8815383781404891E-2</v>
          </cell>
        </row>
        <row r="1403">
          <cell r="D1403" t="str">
            <v>9.3.9</v>
          </cell>
          <cell r="E1403">
            <v>3.8976025424026839E-2</v>
          </cell>
          <cell r="F1403">
            <v>4.5767115647368156E-2</v>
          </cell>
          <cell r="G1403">
            <v>4.7484944594271529E-2</v>
          </cell>
          <cell r="H1403">
            <v>4.8990253021669948E-2</v>
          </cell>
          <cell r="I1403">
            <v>5.1545640545764035E-2</v>
          </cell>
          <cell r="J1403">
            <v>3.6575764951136659E-2</v>
          </cell>
          <cell r="K1403">
            <v>4.51508682484471E-2</v>
          </cell>
          <cell r="L1403">
            <v>5.2033823871725608E-2</v>
          </cell>
          <cell r="M1403">
            <v>5.2405797391162877E-2</v>
          </cell>
          <cell r="N1403">
            <v>5.6616978138560918E-2</v>
          </cell>
        </row>
        <row r="1404">
          <cell r="D1404" t="str">
            <v>9.3.10</v>
          </cell>
          <cell r="E1404">
            <v>3.8010824802306276E-2</v>
          </cell>
          <cell r="F1404">
            <v>4.6917684377620755E-2</v>
          </cell>
          <cell r="G1404">
            <v>5.040193955467507E-2</v>
          </cell>
          <cell r="H1404">
            <v>5.0784333321893763E-2</v>
          </cell>
          <cell r="I1404">
            <v>4.5336270034599488E-2</v>
          </cell>
          <cell r="J1404">
            <v>3.9000625694830593E-2</v>
          </cell>
          <cell r="K1404">
            <v>4.9726746394942706E-2</v>
          </cell>
          <cell r="L1404">
            <v>5.3768147165265373E-2</v>
          </cell>
          <cell r="M1404">
            <v>5.2894725298035017E-2</v>
          </cell>
          <cell r="N1404">
            <v>4.7350195653956234E-2</v>
          </cell>
        </row>
        <row r="1405">
          <cell r="D1405" t="str">
            <v>9.3.11</v>
          </cell>
          <cell r="E1405">
            <v>3.7718173513489696E-2</v>
          </cell>
          <cell r="F1405">
            <v>5.0274530446257883E-2</v>
          </cell>
          <cell r="G1405">
            <v>5.2595908446236496E-2</v>
          </cell>
          <cell r="H1405">
            <v>5.0521145892560154E-2</v>
          </cell>
          <cell r="I1405">
            <v>4.2214980250254053E-2</v>
          </cell>
          <cell r="J1405">
            <v>4.1778908729107639E-2</v>
          </cell>
          <cell r="K1405">
            <v>5.2043932967879111E-2</v>
          </cell>
          <cell r="L1405">
            <v>5.4956764628601475E-2</v>
          </cell>
          <cell r="M1405">
            <v>4.9545342394834227E-2</v>
          </cell>
          <cell r="N1405">
            <v>3.8149541542766667E-2</v>
          </cell>
        </row>
        <row r="1406">
          <cell r="D1406" t="str">
            <v>9.3.12</v>
          </cell>
          <cell r="E1406">
            <v>3.9207995029920548E-2</v>
          </cell>
          <cell r="F1406">
            <v>5.2950908931740613E-2</v>
          </cell>
          <cell r="G1406">
            <v>5.323563530020875E-2</v>
          </cell>
          <cell r="H1406">
            <v>5.3909133322635784E-2</v>
          </cell>
          <cell r="I1406">
            <v>3.7350847786254693E-2</v>
          </cell>
          <cell r="J1406">
            <v>3.9313833272599651E-2</v>
          </cell>
          <cell r="K1406">
            <v>5.4242455400686382E-2</v>
          </cell>
          <cell r="L1406">
            <v>5.7054223817259123E-2</v>
          </cell>
          <cell r="M1406">
            <v>4.9111295095339562E-2</v>
          </cell>
          <cell r="N1406">
            <v>3.4970404443412102E-2</v>
          </cell>
        </row>
        <row r="1407">
          <cell r="D1407" t="str">
            <v>9.3.13</v>
          </cell>
          <cell r="E1407">
            <v>4.0843922199455825E-2</v>
          </cell>
          <cell r="F1407">
            <v>5.3518496621278798E-2</v>
          </cell>
          <cell r="G1407">
            <v>5.4251821682479932E-2</v>
          </cell>
          <cell r="H1407">
            <v>5.3178527337637692E-2</v>
          </cell>
          <cell r="I1407">
            <v>3.5687260842802486E-2</v>
          </cell>
          <cell r="J1407">
            <v>4.044314843579791E-2</v>
          </cell>
          <cell r="K1407">
            <v>5.5570349357073501E-2</v>
          </cell>
          <cell r="L1407">
            <v>5.7807640360494808E-2</v>
          </cell>
          <cell r="M1407">
            <v>5.1961569877820774E-2</v>
          </cell>
          <cell r="N1407">
            <v>3.5043684631506901E-2</v>
          </cell>
        </row>
        <row r="1408">
          <cell r="D1408" t="str">
            <v>9.3.14</v>
          </cell>
          <cell r="E1408">
            <v>4.1797000851370836E-2</v>
          </cell>
          <cell r="F1408">
            <v>5.48721143277675E-2</v>
          </cell>
          <cell r="G1408">
            <v>5.4517656615226048E-2</v>
          </cell>
          <cell r="H1408">
            <v>5.6467964408711754E-2</v>
          </cell>
          <cell r="I1408">
            <v>3.5210159392024723E-2</v>
          </cell>
          <cell r="J1408">
            <v>4.0062981508929292E-2</v>
          </cell>
          <cell r="K1408">
            <v>5.6731503829973211E-2</v>
          </cell>
          <cell r="L1408">
            <v>5.8056914036653272E-2</v>
          </cell>
          <cell r="M1408">
            <v>5.4874776891358792E-2</v>
          </cell>
          <cell r="N1408">
            <v>3.6704460379516746E-2</v>
          </cell>
        </row>
        <row r="1409">
          <cell r="D1409" t="str">
            <v>9.3.15</v>
          </cell>
          <cell r="E1409">
            <v>4.2563872578217317E-2</v>
          </cell>
          <cell r="F1409">
            <v>5.5126778783540699E-2</v>
          </cell>
          <cell r="G1409">
            <v>5.4143202841158117E-2</v>
          </cell>
          <cell r="H1409">
            <v>5.3127049267759234E-2</v>
          </cell>
          <cell r="I1409">
            <v>3.5115534672757277E-2</v>
          </cell>
          <cell r="J1409">
            <v>4.4917920207012331E-2</v>
          </cell>
          <cell r="K1409">
            <v>5.7744359361692386E-2</v>
          </cell>
          <cell r="L1409">
            <v>5.5402362795896033E-2</v>
          </cell>
          <cell r="M1409">
            <v>5.4248045907951993E-2</v>
          </cell>
          <cell r="N1409">
            <v>3.1298828626040012E-2</v>
          </cell>
        </row>
        <row r="1410">
          <cell r="D1410" t="str">
            <v>9.3.16</v>
          </cell>
          <cell r="E1410">
            <v>4.7642026127630854E-2</v>
          </cell>
          <cell r="F1410">
            <v>5.349057510472921E-2</v>
          </cell>
          <cell r="G1410">
            <v>4.9947285818509837E-2</v>
          </cell>
          <cell r="H1410">
            <v>4.7137332360042264E-2</v>
          </cell>
          <cell r="I1410">
            <v>3.4145360082917769E-2</v>
          </cell>
          <cell r="J1410">
            <v>5.0146223906383111E-2</v>
          </cell>
          <cell r="K1410">
            <v>5.6271839580275276E-2</v>
          </cell>
          <cell r="L1410">
            <v>5.2387174122425495E-2</v>
          </cell>
          <cell r="M1410">
            <v>4.7726045632901115E-2</v>
          </cell>
          <cell r="N1410">
            <v>2.9635461640827369E-2</v>
          </cell>
        </row>
        <row r="1411">
          <cell r="D1411" t="str">
            <v>9.3.17</v>
          </cell>
          <cell r="E1411">
            <v>5.3413955925963444E-2</v>
          </cell>
          <cell r="F1411">
            <v>4.8613762012695273E-2</v>
          </cell>
          <cell r="G1411">
            <v>4.7537825217114277E-2</v>
          </cell>
          <cell r="H1411">
            <v>4.3007434639083075E-2</v>
          </cell>
          <cell r="I1411">
            <v>3.5622470031839104E-2</v>
          </cell>
          <cell r="J1411">
            <v>5.4441881734086407E-2</v>
          </cell>
          <cell r="K1411">
            <v>5.1577996934822061E-2</v>
          </cell>
          <cell r="L1411">
            <v>4.7651572865365768E-2</v>
          </cell>
          <cell r="M1411">
            <v>4.0037300303536964E-2</v>
          </cell>
          <cell r="N1411">
            <v>2.9370429899726377E-2</v>
          </cell>
        </row>
        <row r="1412">
          <cell r="D1412" t="str">
            <v>9.3.18</v>
          </cell>
          <cell r="E1412">
            <v>6.0200916621154288E-2</v>
          </cell>
          <cell r="F1412">
            <v>3.9298719931893961E-2</v>
          </cell>
          <cell r="G1412">
            <v>4.4739097259197849E-2</v>
          </cell>
          <cell r="H1412">
            <v>4.0705240282007067E-2</v>
          </cell>
          <cell r="I1412">
            <v>3.5397359632817517E-2</v>
          </cell>
          <cell r="J1412">
            <v>6.2092864621594156E-2</v>
          </cell>
          <cell r="K1412">
            <v>4.3748387545737497E-2</v>
          </cell>
          <cell r="L1412">
            <v>4.5031271380071514E-2</v>
          </cell>
          <cell r="M1412">
            <v>3.7172588126872123E-2</v>
          </cell>
          <cell r="N1412">
            <v>2.9018436238099871E-2</v>
          </cell>
        </row>
        <row r="1413">
          <cell r="D1413" t="str">
            <v>9.3.19</v>
          </cell>
          <cell r="E1413">
            <v>6.0212167604981208E-2</v>
          </cell>
          <cell r="F1413">
            <v>3.6675445698963555E-2</v>
          </cell>
          <cell r="G1413">
            <v>4.2973290440238829E-2</v>
          </cell>
          <cell r="H1413">
            <v>4.0109590318041718E-2</v>
          </cell>
          <cell r="I1413">
            <v>3.7197881201859295E-2</v>
          </cell>
          <cell r="J1413">
            <v>6.6123175319148186E-2</v>
          </cell>
          <cell r="K1413">
            <v>3.6317573624427377E-2</v>
          </cell>
          <cell r="L1413">
            <v>4.2893524485139771E-2</v>
          </cell>
          <cell r="M1413">
            <v>3.5573554173637799E-2</v>
          </cell>
          <cell r="N1413">
            <v>3.4876498007183121E-2</v>
          </cell>
        </row>
        <row r="1414">
          <cell r="D1414" t="str">
            <v>9.3.20</v>
          </cell>
          <cell r="E1414">
            <v>6.0813978509642153E-2</v>
          </cell>
          <cell r="F1414">
            <v>4.1426977137263933E-2</v>
          </cell>
          <cell r="G1414">
            <v>4.1541302747885103E-2</v>
          </cell>
          <cell r="H1414">
            <v>3.9624664580954594E-2</v>
          </cell>
          <cell r="I1414">
            <v>3.818137557702244E-2</v>
          </cell>
          <cell r="J1414">
            <v>6.3505010230466535E-2</v>
          </cell>
          <cell r="K1414">
            <v>3.7152695311392175E-2</v>
          </cell>
          <cell r="L1414">
            <v>4.2742172317286407E-2</v>
          </cell>
          <cell r="M1414">
            <v>3.5337650854573431E-2</v>
          </cell>
          <cell r="N1414">
            <v>4.2569984911744012E-2</v>
          </cell>
        </row>
        <row r="1415">
          <cell r="D1415" t="str">
            <v>9.3.21</v>
          </cell>
          <cell r="E1415">
            <v>5.9232456536441561E-2</v>
          </cell>
          <cell r="F1415">
            <v>4.2039494872799163E-2</v>
          </cell>
          <cell r="G1415">
            <v>4.0200764157321711E-2</v>
          </cell>
          <cell r="H1415">
            <v>3.9030579828573386E-2</v>
          </cell>
          <cell r="I1415">
            <v>3.9480205322381293E-2</v>
          </cell>
          <cell r="J1415">
            <v>5.8725242585890826E-2</v>
          </cell>
          <cell r="K1415">
            <v>3.8066951412294436E-2</v>
          </cell>
          <cell r="L1415">
            <v>3.985074862261849E-2</v>
          </cell>
          <cell r="M1415">
            <v>3.4071047157156781E-2</v>
          </cell>
          <cell r="N1415">
            <v>4.3103779775518013E-2</v>
          </cell>
        </row>
        <row r="1416">
          <cell r="D1416" t="str">
            <v>9.3.22</v>
          </cell>
          <cell r="E1416">
            <v>5.1858680262201078E-2</v>
          </cell>
          <cell r="F1416">
            <v>4.0241731231779466E-2</v>
          </cell>
          <cell r="G1416">
            <v>3.7587949075760831E-2</v>
          </cell>
          <cell r="H1416">
            <v>4.018622771486529E-2</v>
          </cell>
          <cell r="I1416">
            <v>4.0880530626495791E-2</v>
          </cell>
          <cell r="J1416">
            <v>5.0361961228324439E-2</v>
          </cell>
          <cell r="K1416">
            <v>3.7771902735384597E-2</v>
          </cell>
          <cell r="L1416">
            <v>3.523628375370657E-2</v>
          </cell>
          <cell r="M1416">
            <v>3.4296862809772337E-2</v>
          </cell>
          <cell r="N1416">
            <v>4.1875015093956712E-2</v>
          </cell>
        </row>
        <row r="1417">
          <cell r="D1417" t="str">
            <v>9.3.23</v>
          </cell>
          <cell r="E1417">
            <v>4.3070939064801791E-2</v>
          </cell>
          <cell r="F1417">
            <v>3.7641659385840957E-2</v>
          </cell>
          <cell r="G1417">
            <v>3.4820648628415413E-2</v>
          </cell>
          <cell r="H1417">
            <v>3.8532784574016654E-2</v>
          </cell>
          <cell r="I1417">
            <v>4.4121397126144817E-2</v>
          </cell>
          <cell r="J1417">
            <v>4.038076829529668E-2</v>
          </cell>
          <cell r="K1417">
            <v>3.6523642936628888E-2</v>
          </cell>
          <cell r="L1417">
            <v>3.1202529214312692E-2</v>
          </cell>
          <cell r="M1417">
            <v>3.3674018817107278E-2</v>
          </cell>
          <cell r="N1417">
            <v>4.3325175082124086E-2</v>
          </cell>
        </row>
        <row r="1418">
          <cell r="D1418" t="str">
            <v>9.3.24</v>
          </cell>
          <cell r="E1418">
            <v>3.5498905729582371E-2</v>
          </cell>
          <cell r="F1418">
            <v>3.598046960142498E-2</v>
          </cell>
          <cell r="G1418">
            <v>3.2032801283059228E-2</v>
          </cell>
          <cell r="H1418">
            <v>3.5903982733049573E-2</v>
          </cell>
          <cell r="I1418">
            <v>4.2562138455974098E-2</v>
          </cell>
          <cell r="J1418">
            <v>3.4644903056816223E-2</v>
          </cell>
          <cell r="K1418">
            <v>3.4044089637527163E-2</v>
          </cell>
          <cell r="L1418">
            <v>2.7810970602674939E-2</v>
          </cell>
          <cell r="M1418">
            <v>3.2973064820012901E-2</v>
          </cell>
          <cell r="N1418">
            <v>4.5790685455831273E-2</v>
          </cell>
        </row>
        <row r="1419">
          <cell r="D1419" t="str">
            <v>9.4.1</v>
          </cell>
          <cell r="E1419">
            <v>2.8675099091984211E-2</v>
          </cell>
          <cell r="F1419">
            <v>3.3611241612756089E-2</v>
          </cell>
          <cell r="G1419">
            <v>3.0363756911629489E-2</v>
          </cell>
          <cell r="H1419">
            <v>3.3685326554354432E-2</v>
          </cell>
          <cell r="I1419">
            <v>4.1172560133697821E-2</v>
          </cell>
          <cell r="J1419">
            <v>2.8246315535694597E-2</v>
          </cell>
          <cell r="K1419">
            <v>3.3181146406468708E-2</v>
          </cell>
          <cell r="L1419">
            <v>2.7188477594729935E-2</v>
          </cell>
          <cell r="M1419">
            <v>3.2279101227880212E-2</v>
          </cell>
          <cell r="N1419">
            <v>4.7277162971561773E-2</v>
          </cell>
        </row>
        <row r="1420">
          <cell r="D1420" t="str">
            <v>9.4.2</v>
          </cell>
          <cell r="E1420">
            <v>2.6707187437270793E-2</v>
          </cell>
          <cell r="F1420">
            <v>3.1950932361201265E-2</v>
          </cell>
          <cell r="G1420">
            <v>2.9599347676466246E-2</v>
          </cell>
          <cell r="H1420">
            <v>3.1509044245414855E-2</v>
          </cell>
          <cell r="I1420">
            <v>4.1104318735284015E-2</v>
          </cell>
          <cell r="J1420">
            <v>2.4910362926129186E-2</v>
          </cell>
          <cell r="K1420">
            <v>3.1762556732455913E-2</v>
          </cell>
          <cell r="L1420">
            <v>2.5735416227427733E-2</v>
          </cell>
          <cell r="M1420">
            <v>3.228648908567143E-2</v>
          </cell>
          <cell r="N1420">
            <v>4.3571269606516479E-2</v>
          </cell>
        </row>
        <row r="1421">
          <cell r="D1421" t="str">
            <v>9.4.3</v>
          </cell>
          <cell r="E1421">
            <v>2.5778077471979785E-2</v>
          </cell>
          <cell r="F1421">
            <v>3.1233276400605248E-2</v>
          </cell>
          <cell r="G1421">
            <v>2.929540932120988E-2</v>
          </cell>
          <cell r="H1421">
            <v>3.0821069516308197E-2</v>
          </cell>
          <cell r="I1421">
            <v>4.2566840259566308E-2</v>
          </cell>
          <cell r="J1421">
            <v>2.3914574612126867E-2</v>
          </cell>
          <cell r="K1421">
            <v>3.0854387248909626E-2</v>
          </cell>
          <cell r="L1421">
            <v>2.4302409239782073E-2</v>
          </cell>
          <cell r="M1421">
            <v>3.1551169215143178E-2</v>
          </cell>
          <cell r="N1421">
            <v>4.4825404418919246E-2</v>
          </cell>
        </row>
        <row r="1422">
          <cell r="D1422" t="str">
            <v>9.4.4</v>
          </cell>
          <cell r="E1422">
            <v>2.6125704949372809E-2</v>
          </cell>
          <cell r="F1422">
            <v>3.09059162369274E-2</v>
          </cell>
          <cell r="G1422">
            <v>2.9001840870097172E-2</v>
          </cell>
          <cell r="H1422">
            <v>2.9839248547015799E-2</v>
          </cell>
          <cell r="I1422">
            <v>4.1961486030224947E-2</v>
          </cell>
          <cell r="J1422">
            <v>2.3114136552317595E-2</v>
          </cell>
          <cell r="K1422">
            <v>3.0059556525369034E-2</v>
          </cell>
          <cell r="L1422">
            <v>2.3782796275159467E-2</v>
          </cell>
          <cell r="M1422">
            <v>3.0963059251713984E-2</v>
          </cell>
          <cell r="N1422">
            <v>4.8958624236920711E-2</v>
          </cell>
        </row>
        <row r="1423">
          <cell r="D1423" t="str">
            <v>9.4.5</v>
          </cell>
          <cell r="E1423">
            <v>2.7007017994300584E-2</v>
          </cell>
          <cell r="F1423">
            <v>3.1208958775081445E-2</v>
          </cell>
          <cell r="G1423">
            <v>3.1151433619215088E-2</v>
          </cell>
          <cell r="H1423">
            <v>3.0985406395125585E-2</v>
          </cell>
          <cell r="I1423">
            <v>4.1437571915713574E-2</v>
          </cell>
          <cell r="J1423">
            <v>2.3661348610204202E-2</v>
          </cell>
          <cell r="K1423">
            <v>2.9208699548792013E-2</v>
          </cell>
          <cell r="L1423">
            <v>2.5845438747762857E-2</v>
          </cell>
          <cell r="M1423">
            <v>3.2745995598660926E-2</v>
          </cell>
          <cell r="N1423">
            <v>5.0998057457581243E-2</v>
          </cell>
        </row>
        <row r="1424">
          <cell r="D1424" t="str">
            <v>9.4.6</v>
          </cell>
          <cell r="E1424">
            <v>2.9743727146778979E-2</v>
          </cell>
          <cell r="F1424">
            <v>3.3048769214237675E-2</v>
          </cell>
          <cell r="G1424">
            <v>3.3501041786495038E-2</v>
          </cell>
          <cell r="H1424">
            <v>3.3032821055748639E-2</v>
          </cell>
          <cell r="I1424">
            <v>4.8642111444197791E-2</v>
          </cell>
          <cell r="J1424">
            <v>2.9670005994707999E-2</v>
          </cell>
          <cell r="K1424">
            <v>3.143057953951911E-2</v>
          </cell>
          <cell r="L1424">
            <v>3.4274311240113188E-2</v>
          </cell>
          <cell r="M1424">
            <v>4.2412961914407389E-2</v>
          </cell>
          <cell r="N1424">
            <v>5.8864604197478042E-2</v>
          </cell>
        </row>
        <row r="1425">
          <cell r="D1425" t="str">
            <v>9.4.7</v>
          </cell>
          <cell r="E1425">
            <v>3.6948386765613662E-2</v>
          </cell>
          <cell r="F1425">
            <v>3.5324901753584027E-2</v>
          </cell>
          <cell r="G1425">
            <v>3.89834981594245E-2</v>
          </cell>
          <cell r="H1425">
            <v>4.053806355969429E-2</v>
          </cell>
          <cell r="I1425">
            <v>5.483916816501877E-2</v>
          </cell>
          <cell r="J1425">
            <v>3.9116163222979623E-2</v>
          </cell>
          <cell r="K1425">
            <v>3.2598572317500102E-2</v>
          </cell>
          <cell r="L1425">
            <v>4.0285441099232135E-2</v>
          </cell>
          <cell r="M1425">
            <v>4.8350154543040029E-2</v>
          </cell>
          <cell r="N1425">
            <v>5.8811894779260555E-2</v>
          </cell>
        </row>
        <row r="1426">
          <cell r="D1426" t="str">
            <v>9.4.8</v>
          </cell>
          <cell r="E1426">
            <v>4.1132808414214718E-2</v>
          </cell>
          <cell r="F1426">
            <v>3.8687821484799337E-2</v>
          </cell>
          <cell r="G1426">
            <v>4.2959178000323776E-2</v>
          </cell>
          <cell r="H1426">
            <v>4.4799038223812933E-2</v>
          </cell>
          <cell r="I1426">
            <v>5.417848307209866E-2</v>
          </cell>
          <cell r="J1426">
            <v>4.1056010460610082E-2</v>
          </cell>
          <cell r="K1426">
            <v>3.715000659452497E-2</v>
          </cell>
          <cell r="L1426">
            <v>4.4606677529562849E-2</v>
          </cell>
          <cell r="M1426">
            <v>5.1724672599329301E-2</v>
          </cell>
          <cell r="N1426">
            <v>5.7068168587118384E-2</v>
          </cell>
        </row>
        <row r="1427">
          <cell r="D1427" t="str">
            <v>9.4.9</v>
          </cell>
          <cell r="E1427">
            <v>3.796779112630301E-2</v>
          </cell>
          <cell r="F1427">
            <v>4.5832362186240212E-2</v>
          </cell>
          <cell r="G1427">
            <v>4.8288701855098065E-2</v>
          </cell>
          <cell r="H1427">
            <v>5.0785520946739091E-2</v>
          </cell>
          <cell r="I1427">
            <v>5.1175976814523814E-2</v>
          </cell>
          <cell r="J1427">
            <v>3.7318319386706073E-2</v>
          </cell>
          <cell r="K1427">
            <v>4.4239986686282359E-2</v>
          </cell>
          <cell r="L1427">
            <v>5.2517789418208172E-2</v>
          </cell>
          <cell r="M1427">
            <v>5.4091614544265858E-2</v>
          </cell>
          <cell r="N1427">
            <v>5.1894014819874552E-2</v>
          </cell>
        </row>
        <row r="1428">
          <cell r="D1428" t="str">
            <v>9.4.10</v>
          </cell>
          <cell r="E1428">
            <v>3.835957215539619E-2</v>
          </cell>
          <cell r="F1428">
            <v>4.8255363138603805E-2</v>
          </cell>
          <cell r="G1428">
            <v>5.0306602713582373E-2</v>
          </cell>
          <cell r="H1428">
            <v>5.171507147108282E-2</v>
          </cell>
          <cell r="I1428">
            <v>4.333196235749133E-2</v>
          </cell>
          <cell r="J1428">
            <v>3.8940359757569237E-2</v>
          </cell>
          <cell r="K1428">
            <v>4.8928332800197573E-2</v>
          </cell>
          <cell r="L1428">
            <v>5.4136173997406445E-2</v>
          </cell>
          <cell r="M1428">
            <v>5.3279041395352916E-2</v>
          </cell>
          <cell r="N1428">
            <v>4.8219767655240525E-2</v>
          </cell>
        </row>
        <row r="1429">
          <cell r="D1429" t="str">
            <v>9.4.11</v>
          </cell>
          <cell r="E1429">
            <v>3.9795309943325495E-2</v>
          </cell>
          <cell r="F1429">
            <v>5.072560418277669E-2</v>
          </cell>
          <cell r="G1429">
            <v>5.1392508437154337E-2</v>
          </cell>
          <cell r="H1429">
            <v>4.9462541984076402E-2</v>
          </cell>
          <cell r="I1429">
            <v>4.1419589385050484E-2</v>
          </cell>
          <cell r="J1429">
            <v>3.9563445509125772E-2</v>
          </cell>
          <cell r="K1429">
            <v>5.125598244124862E-2</v>
          </cell>
          <cell r="L1429">
            <v>5.5718977810645755E-2</v>
          </cell>
          <cell r="M1429">
            <v>5.0777385055877748E-2</v>
          </cell>
          <cell r="N1429">
            <v>4.6097828269222027E-2</v>
          </cell>
        </row>
        <row r="1430">
          <cell r="D1430" t="str">
            <v>9.4.12</v>
          </cell>
          <cell r="E1430">
            <v>4.1097941630890041E-2</v>
          </cell>
          <cell r="F1430">
            <v>5.277877632424819E-2</v>
          </cell>
          <cell r="G1430">
            <v>5.2703888871959231E-2</v>
          </cell>
          <cell r="H1430">
            <v>5.2611194579181488E-2</v>
          </cell>
          <cell r="I1430">
            <v>4.0084847573845381E-2</v>
          </cell>
          <cell r="J1430">
            <v>4.2154316486291997E-2</v>
          </cell>
          <cell r="K1430">
            <v>5.2077799761726405E-2</v>
          </cell>
          <cell r="L1430">
            <v>5.640009349277187E-2</v>
          </cell>
          <cell r="M1430">
            <v>4.9781574792118456E-2</v>
          </cell>
          <cell r="N1430">
            <v>3.8370401514250141E-2</v>
          </cell>
        </row>
        <row r="1431">
          <cell r="D1431" t="str">
            <v>9.4.13</v>
          </cell>
          <cell r="E1431">
            <v>4.3508505592766235E-2</v>
          </cell>
          <cell r="F1431">
            <v>5.2190786463261023E-2</v>
          </cell>
          <cell r="G1431">
            <v>5.2736200550552351E-2</v>
          </cell>
          <cell r="H1431">
            <v>5.2392253753408793E-2</v>
          </cell>
          <cell r="I1431">
            <v>3.729571095894612E-2</v>
          </cell>
          <cell r="J1431">
            <v>4.4731492947946989E-2</v>
          </cell>
          <cell r="K1431">
            <v>5.3327568607053281E-2</v>
          </cell>
          <cell r="L1431">
            <v>5.6202546919080006E-2</v>
          </cell>
          <cell r="M1431">
            <v>5.1456703140186154E-2</v>
          </cell>
          <cell r="N1431">
            <v>3.4498365597045638E-2</v>
          </cell>
        </row>
        <row r="1432">
          <cell r="D1432" t="str">
            <v>9.4.14</v>
          </cell>
          <cell r="E1432">
            <v>4.4899423151978965E-2</v>
          </cell>
          <cell r="F1432">
            <v>5.3469896356131481E-2</v>
          </cell>
          <cell r="G1432">
            <v>5.3060666602420398E-2</v>
          </cell>
          <cell r="H1432">
            <v>5.5678407954254938E-2</v>
          </cell>
          <cell r="I1432">
            <v>3.8486650161162671E-2</v>
          </cell>
          <cell r="J1432">
            <v>4.4862174112070212E-2</v>
          </cell>
          <cell r="K1432">
            <v>5.4850072757448416E-2</v>
          </cell>
          <cell r="L1432">
            <v>5.721555679589415E-2</v>
          </cell>
          <cell r="M1432">
            <v>5.4734996628947867E-2</v>
          </cell>
          <cell r="N1432">
            <v>3.1110886436787843E-2</v>
          </cell>
        </row>
        <row r="1433">
          <cell r="D1433" t="str">
            <v>9.4.15</v>
          </cell>
          <cell r="E1433">
            <v>4.6573555299015607E-2</v>
          </cell>
          <cell r="F1433">
            <v>5.3846031286780768E-2</v>
          </cell>
          <cell r="G1433">
            <v>5.2622644208188171E-2</v>
          </cell>
          <cell r="H1433">
            <v>5.2629104207082431E-2</v>
          </cell>
          <cell r="I1433">
            <v>3.5826273076716479E-2</v>
          </cell>
          <cell r="J1433">
            <v>4.7316776327517372E-2</v>
          </cell>
          <cell r="K1433">
            <v>5.7051298478292337E-2</v>
          </cell>
          <cell r="L1433">
            <v>5.586274159963972E-2</v>
          </cell>
          <cell r="M1433">
            <v>5.2974953520341608E-2</v>
          </cell>
          <cell r="N1433">
            <v>3.5525223151949233E-2</v>
          </cell>
        </row>
        <row r="1434">
          <cell r="D1434" t="str">
            <v>9.4.16</v>
          </cell>
          <cell r="E1434">
            <v>4.8983002470730515E-2</v>
          </cell>
          <cell r="F1434">
            <v>5.3277713171053814E-2</v>
          </cell>
          <cell r="G1434">
            <v>4.8848435107225627E-2</v>
          </cell>
          <cell r="H1434">
            <v>4.8281031580566069E-2</v>
          </cell>
          <cell r="I1434">
            <v>3.5241783193849616E-2</v>
          </cell>
          <cell r="J1434">
            <v>5.0814053662757964E-2</v>
          </cell>
          <cell r="K1434">
            <v>5.6897986903758219E-2</v>
          </cell>
          <cell r="L1434">
            <v>5.3057675443984542E-2</v>
          </cell>
          <cell r="M1434">
            <v>4.7765875320687753E-2</v>
          </cell>
          <cell r="N1434">
            <v>4.2213873653161343E-2</v>
          </cell>
        </row>
        <row r="1435">
          <cell r="D1435" t="str">
            <v>9.4.17</v>
          </cell>
          <cell r="E1435">
            <v>5.2468079929088002E-2</v>
          </cell>
          <cell r="F1435">
            <v>4.9212707456342056E-2</v>
          </cell>
          <cell r="G1435">
            <v>4.7688060509521936E-2</v>
          </cell>
          <cell r="H1435">
            <v>4.4258832509276536E-2</v>
          </cell>
          <cell r="I1435">
            <v>3.5681605922984513E-2</v>
          </cell>
          <cell r="J1435">
            <v>5.5385179030695141E-2</v>
          </cell>
          <cell r="K1435">
            <v>5.3535348088512874E-2</v>
          </cell>
          <cell r="L1435">
            <v>4.8569906621714336E-2</v>
          </cell>
          <cell r="M1435">
            <v>3.9212560160876542E-2</v>
          </cell>
          <cell r="N1435">
            <v>3.3931097179933097E-2</v>
          </cell>
        </row>
        <row r="1436">
          <cell r="D1436" t="str">
            <v>9.4.18</v>
          </cell>
          <cell r="E1436">
            <v>5.754879150055936E-2</v>
          </cell>
          <cell r="F1436">
            <v>4.0893889127197595E-2</v>
          </cell>
          <cell r="G1436">
            <v>4.5337297512007817E-2</v>
          </cell>
          <cell r="H1436">
            <v>4.1221371284787693E-2</v>
          </cell>
          <cell r="I1436">
            <v>3.7370926351623493E-2</v>
          </cell>
          <cell r="J1436">
            <v>6.157976617590144E-2</v>
          </cell>
          <cell r="K1436">
            <v>4.4665044139782548E-2</v>
          </cell>
          <cell r="L1436">
            <v>4.6212687308742131E-2</v>
          </cell>
          <cell r="M1436">
            <v>3.8086595908622602E-2</v>
          </cell>
          <cell r="N1436">
            <v>2.9504328028895858E-2</v>
          </cell>
        </row>
        <row r="1437">
          <cell r="D1437" t="str">
            <v>9.4.19</v>
          </cell>
          <cell r="E1437">
            <v>5.9624815237046755E-2</v>
          </cell>
          <cell r="F1437">
            <v>3.6188477418915233E-2</v>
          </cell>
          <cell r="G1437">
            <v>4.3333325320225588E-2</v>
          </cell>
          <cell r="H1437">
            <v>3.9493996424374865E-2</v>
          </cell>
          <cell r="I1437">
            <v>3.6804476635735946E-2</v>
          </cell>
          <cell r="J1437">
            <v>6.4268723997881777E-2</v>
          </cell>
          <cell r="K1437">
            <v>3.7514387492308454E-2</v>
          </cell>
          <cell r="L1437">
            <v>4.2296294647847545E-2</v>
          </cell>
          <cell r="M1437">
            <v>3.5707705699850857E-2</v>
          </cell>
          <cell r="N1437">
            <v>2.7130760250646129E-2</v>
          </cell>
        </row>
        <row r="1438">
          <cell r="D1438" t="str">
            <v>9.4.20</v>
          </cell>
          <cell r="E1438">
            <v>5.9261408321481218E-2</v>
          </cell>
          <cell r="F1438">
            <v>4.0956448067443564E-2</v>
          </cell>
          <cell r="G1438">
            <v>4.26273646356903E-2</v>
          </cell>
          <cell r="H1438">
            <v>3.9360111746744086E-2</v>
          </cell>
          <cell r="I1438">
            <v>3.8450800372468931E-2</v>
          </cell>
          <cell r="J1438">
            <v>6.2487711574015357E-2</v>
          </cell>
          <cell r="K1438">
            <v>3.9691891722352386E-2</v>
          </cell>
          <cell r="L1438">
            <v>4.2306173906074759E-2</v>
          </cell>
          <cell r="M1438">
            <v>3.5721751750466262E-2</v>
          </cell>
          <cell r="N1438">
            <v>2.730676655358287E-2</v>
          </cell>
        </row>
        <row r="1439">
          <cell r="D1439" t="str">
            <v>9.4.21</v>
          </cell>
          <cell r="E1439">
            <v>5.8077627735910846E-2</v>
          </cell>
          <cell r="F1439">
            <v>4.2429708319917728E-2</v>
          </cell>
          <cell r="G1439">
            <v>4.1584134602864142E-2</v>
          </cell>
          <cell r="H1439">
            <v>3.8872701515107841E-2</v>
          </cell>
          <cell r="I1439">
            <v>3.771374716054688E-2</v>
          </cell>
          <cell r="J1439">
            <v>5.7954277982843166E-2</v>
          </cell>
          <cell r="K1439">
            <v>3.9925866259867424E-2</v>
          </cell>
          <cell r="L1439">
            <v>3.9879568240397352E-2</v>
          </cell>
          <cell r="M1439">
            <v>3.4489073996783644E-2</v>
          </cell>
          <cell r="N1439">
            <v>3.132377905773643E-2</v>
          </cell>
        </row>
        <row r="1440">
          <cell r="D1440" t="str">
            <v>9.4.22</v>
          </cell>
          <cell r="E1440">
            <v>5.0696018448592145E-2</v>
          </cell>
          <cell r="F1440">
            <v>4.0534579816962374E-2</v>
          </cell>
          <cell r="G1440">
            <v>3.8732864646661182E-2</v>
          </cell>
          <cell r="H1440">
            <v>3.9448959835646773E-2</v>
          </cell>
          <cell r="I1440">
            <v>4.0325594466729217E-2</v>
          </cell>
          <cell r="J1440">
            <v>4.9033325520172741E-2</v>
          </cell>
          <cell r="K1440">
            <v>3.8517591352969942E-2</v>
          </cell>
          <cell r="L1440">
            <v>3.5124544901292971E-2</v>
          </cell>
          <cell r="M1440">
            <v>3.4435261205464904E-2</v>
          </cell>
          <cell r="N1440">
            <v>3.5850521432800216E-2</v>
          </cell>
        </row>
        <row r="1441">
          <cell r="D1441" t="str">
            <v>9.4.23</v>
          </cell>
          <cell r="E1441">
            <v>4.30177761061123E-2</v>
          </cell>
          <cell r="F1441">
            <v>3.7386235576599647E-2</v>
          </cell>
          <cell r="G1441">
            <v>3.4166671792698826E-2</v>
          </cell>
          <cell r="H1441">
            <v>3.5943106420875774E-2</v>
          </cell>
          <cell r="I1441">
            <v>4.1956586943345586E-2</v>
          </cell>
          <cell r="J1441">
            <v>3.8483666780735351E-2</v>
          </cell>
          <cell r="K1441">
            <v>3.6114473235974463E-2</v>
          </cell>
          <cell r="L1441">
            <v>3.0679097380542985E-2</v>
          </cell>
          <cell r="M1441">
            <v>3.2749917547858734E-2</v>
          </cell>
          <cell r="N1441">
            <v>3.7101060086065334E-2</v>
          </cell>
        </row>
        <row r="1442">
          <cell r="D1442" t="str">
            <v>9.4.24</v>
          </cell>
          <cell r="E1442">
            <v>3.6002372079288004E-2</v>
          </cell>
          <cell r="F1442">
            <v>3.6049603268333522E-2</v>
          </cell>
          <cell r="G1442">
            <v>3.1715126289288409E-2</v>
          </cell>
          <cell r="H1442">
            <v>3.2635775689319399E-2</v>
          </cell>
          <cell r="I1442">
            <v>4.2930928869177785E-2</v>
          </cell>
          <cell r="J1442">
            <v>3.1417492832999327E-2</v>
          </cell>
          <cell r="K1442">
            <v>3.5160864358685165E-2</v>
          </cell>
          <cell r="L1442">
            <v>2.7799203561987139E-2</v>
          </cell>
          <cell r="M1442">
            <v>3.2421385896451785E-2</v>
          </cell>
          <cell r="N1442">
            <v>3.9546140057452231E-2</v>
          </cell>
        </row>
        <row r="1443">
          <cell r="D1443" t="str">
            <v>9.5.1</v>
          </cell>
          <cell r="E1443">
            <v>3.1525311205128186E-2</v>
          </cell>
          <cell r="F1443">
            <v>3.4517479748225416E-2</v>
          </cell>
          <cell r="G1443">
            <v>3.1066830513087854E-2</v>
          </cell>
          <cell r="H1443">
            <v>3.1270661757765668E-2</v>
          </cell>
          <cell r="I1443">
            <v>4.8124866605065361E-2</v>
          </cell>
          <cell r="J1443">
            <v>2.8728460307156659E-2</v>
          </cell>
          <cell r="K1443">
            <v>3.4403139632237421E-2</v>
          </cell>
          <cell r="L1443">
            <v>2.6848771804689763E-2</v>
          </cell>
          <cell r="M1443">
            <v>3.2253266158791309E-2</v>
          </cell>
          <cell r="N1443">
            <v>3.7045710909608537E-2</v>
          </cell>
        </row>
        <row r="1444">
          <cell r="D1444" t="str">
            <v>9.5.2</v>
          </cell>
          <cell r="E1444">
            <v>2.8993445020321168E-2</v>
          </cell>
          <cell r="F1444">
            <v>3.3315912073945263E-2</v>
          </cell>
          <cell r="G1444">
            <v>2.9972719734830466E-2</v>
          </cell>
          <cell r="H1444">
            <v>3.1155059652264425E-2</v>
          </cell>
          <cell r="I1444">
            <v>4.6803058594084485E-2</v>
          </cell>
          <cell r="J1444">
            <v>2.596049855243043E-2</v>
          </cell>
          <cell r="K1444">
            <v>3.2991067604681235E-2</v>
          </cell>
          <cell r="L1444">
            <v>2.5498246395421205E-2</v>
          </cell>
          <cell r="M1444">
            <v>3.2463563396727631E-2</v>
          </cell>
          <cell r="N1444">
            <v>3.6892334383410164E-2</v>
          </cell>
        </row>
        <row r="1445">
          <cell r="D1445" t="str">
            <v>9.5.3</v>
          </cell>
          <cell r="E1445">
            <v>2.7837446916129587E-2</v>
          </cell>
          <cell r="F1445">
            <v>3.2698998395945679E-2</v>
          </cell>
          <cell r="G1445">
            <v>2.9451948263554701E-2</v>
          </cell>
          <cell r="H1445">
            <v>3.1390705602406491E-2</v>
          </cell>
          <cell r="I1445">
            <v>4.572126561279876E-2</v>
          </cell>
          <cell r="J1445">
            <v>2.4791049539280054E-2</v>
          </cell>
          <cell r="K1445">
            <v>3.2076909404092732E-2</v>
          </cell>
          <cell r="L1445">
            <v>2.4504570739357565E-2</v>
          </cell>
          <cell r="M1445">
            <v>3.2201130160794809E-2</v>
          </cell>
          <cell r="N1445">
            <v>3.5679541129217167E-2</v>
          </cell>
        </row>
        <row r="1446">
          <cell r="D1446" t="str">
            <v>9.5.4</v>
          </cell>
          <cell r="E1446">
            <v>2.7175376313234058E-2</v>
          </cell>
          <cell r="F1446">
            <v>3.2034960832401038E-2</v>
          </cell>
          <cell r="G1446">
            <v>2.9181938853621022E-2</v>
          </cell>
          <cell r="H1446">
            <v>3.0060404730101516E-2</v>
          </cell>
          <cell r="I1446">
            <v>4.5447574352898777E-2</v>
          </cell>
          <cell r="J1446">
            <v>2.4949386506712544E-2</v>
          </cell>
          <cell r="K1446">
            <v>3.0706476667391191E-2</v>
          </cell>
          <cell r="L1446">
            <v>2.372672958221175E-2</v>
          </cell>
          <cell r="M1446">
            <v>3.139131508395003E-2</v>
          </cell>
          <cell r="N1446">
            <v>3.8503676593205201E-2</v>
          </cell>
        </row>
        <row r="1447">
          <cell r="D1447" t="str">
            <v>9.5.5</v>
          </cell>
          <cell r="E1447">
            <v>2.7646696375609667E-2</v>
          </cell>
          <cell r="F1447">
            <v>3.2185585702014054E-2</v>
          </cell>
          <cell r="G1447">
            <v>3.1041006987060801E-2</v>
          </cell>
          <cell r="H1447">
            <v>3.128188299348672E-2</v>
          </cell>
          <cell r="I1447">
            <v>4.4559148112789167E-2</v>
          </cell>
          <cell r="J1447">
            <v>2.5930994454265492E-2</v>
          </cell>
          <cell r="K1447">
            <v>3.1382805696017334E-2</v>
          </cell>
          <cell r="L1447">
            <v>2.6792847589635262E-2</v>
          </cell>
          <cell r="M1447">
            <v>3.4224283711367001E-2</v>
          </cell>
          <cell r="N1447">
            <v>4.5152920160460915E-2</v>
          </cell>
        </row>
        <row r="1448">
          <cell r="D1448" t="str">
            <v>9.5.6</v>
          </cell>
          <cell r="E1448">
            <v>3.0931067313053999E-2</v>
          </cell>
          <cell r="F1448">
            <v>3.3882059644270206E-2</v>
          </cell>
          <cell r="G1448">
            <v>3.3627814994532858E-2</v>
          </cell>
          <cell r="H1448">
            <v>3.3157582676983578E-2</v>
          </cell>
          <cell r="I1448">
            <v>4.9869959908032585E-2</v>
          </cell>
          <cell r="J1448">
            <v>3.3383668712832583E-2</v>
          </cell>
          <cell r="K1448">
            <v>3.1965458698130986E-2</v>
          </cell>
          <cell r="L1448">
            <v>3.5386801608796377E-2</v>
          </cell>
          <cell r="M1448">
            <v>4.2474228668671773E-2</v>
          </cell>
          <cell r="N1448">
            <v>5.3556636451734967E-2</v>
          </cell>
        </row>
        <row r="1449">
          <cell r="D1449" t="str">
            <v>9.5.7</v>
          </cell>
          <cell r="E1449">
            <v>3.864334134379268E-2</v>
          </cell>
          <cell r="F1449">
            <v>3.5918441505807128E-2</v>
          </cell>
          <cell r="G1449">
            <v>3.907510573239862E-2</v>
          </cell>
          <cell r="H1449">
            <v>4.2090855189660804E-2</v>
          </cell>
          <cell r="I1449">
            <v>5.2476512906239503E-2</v>
          </cell>
          <cell r="J1449">
            <v>4.0765035476316706E-2</v>
          </cell>
          <cell r="K1449">
            <v>3.4163627064449809E-2</v>
          </cell>
          <cell r="L1449">
            <v>4.1639991175387137E-2</v>
          </cell>
          <cell r="M1449">
            <v>4.8315305966332892E-2</v>
          </cell>
          <cell r="N1449">
            <v>6.7067466956872768E-2</v>
          </cell>
        </row>
        <row r="1450">
          <cell r="D1450" t="str">
            <v>9.5.8</v>
          </cell>
          <cell r="E1450">
            <v>4.3767342640954353E-2</v>
          </cell>
          <cell r="F1450">
            <v>3.8454862496622326E-2</v>
          </cell>
          <cell r="G1450">
            <v>4.2759107658226533E-2</v>
          </cell>
          <cell r="H1450">
            <v>4.5674695792007378E-2</v>
          </cell>
          <cell r="I1450">
            <v>5.2933857839021221E-2</v>
          </cell>
          <cell r="J1450">
            <v>4.3193532522931087E-2</v>
          </cell>
          <cell r="K1450">
            <v>3.9893683651305349E-2</v>
          </cell>
          <cell r="L1450">
            <v>4.4976384193118266E-2</v>
          </cell>
          <cell r="M1450">
            <v>5.2631059287211415E-2</v>
          </cell>
          <cell r="N1450">
            <v>6.4524469515343769E-2</v>
          </cell>
        </row>
        <row r="1451">
          <cell r="D1451" t="str">
            <v>9.5.9</v>
          </cell>
          <cell r="E1451">
            <v>3.9818537096311453E-2</v>
          </cell>
          <cell r="F1451">
            <v>4.3939036514120601E-2</v>
          </cell>
          <cell r="G1451">
            <v>4.7017203339576555E-2</v>
          </cell>
          <cell r="H1451">
            <v>5.0001241933641E-2</v>
          </cell>
          <cell r="I1451">
            <v>5.1863439371922331E-2</v>
          </cell>
          <cell r="J1451">
            <v>4.022569446807199E-2</v>
          </cell>
          <cell r="K1451">
            <v>4.5274287069490084E-2</v>
          </cell>
          <cell r="L1451">
            <v>5.2017204824796347E-2</v>
          </cell>
          <cell r="M1451">
            <v>5.2073527075008119E-2</v>
          </cell>
          <cell r="N1451">
            <v>6.3010987175024999E-2</v>
          </cell>
        </row>
        <row r="1452">
          <cell r="D1452" t="str">
            <v>9.5.10</v>
          </cell>
          <cell r="E1452">
            <v>3.8424697310120791E-2</v>
          </cell>
          <cell r="F1452">
            <v>4.7649771795095892E-2</v>
          </cell>
          <cell r="G1452">
            <v>5.0010831386014511E-2</v>
          </cell>
          <cell r="H1452">
            <v>5.1502432874947796E-2</v>
          </cell>
          <cell r="I1452">
            <v>4.2664652483030883E-2</v>
          </cell>
          <cell r="J1452">
            <v>3.9321101865229788E-2</v>
          </cell>
          <cell r="K1452">
            <v>4.9117529250240252E-2</v>
          </cell>
          <cell r="L1452">
            <v>5.4009768121591986E-2</v>
          </cell>
          <cell r="M1452">
            <v>5.1389207497765543E-2</v>
          </cell>
          <cell r="N1452">
            <v>4.7329047642596524E-2</v>
          </cell>
        </row>
        <row r="1453">
          <cell r="D1453" t="str">
            <v>9.5.11</v>
          </cell>
          <cell r="E1453">
            <v>3.870969604449967E-2</v>
          </cell>
          <cell r="F1453">
            <v>5.1783089218902956E-2</v>
          </cell>
          <cell r="G1453">
            <v>5.3143664098979269E-2</v>
          </cell>
          <cell r="H1453">
            <v>5.0508067747041786E-2</v>
          </cell>
          <cell r="I1453">
            <v>3.851142116247535E-2</v>
          </cell>
          <cell r="J1453">
            <v>3.7774904307697872E-2</v>
          </cell>
          <cell r="K1453">
            <v>5.2854049086832035E-2</v>
          </cell>
          <cell r="L1453">
            <v>5.6234258395515005E-2</v>
          </cell>
          <cell r="M1453">
            <v>5.3000255973908755E-2</v>
          </cell>
          <cell r="N1453">
            <v>3.6966147490087767E-2</v>
          </cell>
        </row>
        <row r="1454">
          <cell r="D1454" t="str">
            <v>9.5.12</v>
          </cell>
          <cell r="E1454">
            <v>4.0472043676183483E-2</v>
          </cell>
          <cell r="F1454">
            <v>5.2397837251311988E-2</v>
          </cell>
          <cell r="G1454">
            <v>5.2605094770795967E-2</v>
          </cell>
          <cell r="H1454">
            <v>5.2707897499856084E-2</v>
          </cell>
          <cell r="I1454">
            <v>3.8432246875523192E-2</v>
          </cell>
          <cell r="J1454">
            <v>3.9216633998198962E-2</v>
          </cell>
          <cell r="K1454">
            <v>5.4196780059879386E-2</v>
          </cell>
          <cell r="L1454">
            <v>5.6508705529802875E-2</v>
          </cell>
          <cell r="M1454">
            <v>5.0521166200149466E-2</v>
          </cell>
          <cell r="N1454">
            <v>3.3210670447793592E-2</v>
          </cell>
        </row>
        <row r="1455">
          <cell r="D1455" t="str">
            <v>9.5.13</v>
          </cell>
          <cell r="E1455">
            <v>4.1787278122267693E-2</v>
          </cell>
          <cell r="F1455">
            <v>5.1573921605176508E-2</v>
          </cell>
          <cell r="G1455">
            <v>5.2347328813160829E-2</v>
          </cell>
          <cell r="H1455">
            <v>5.0167924039247434E-2</v>
          </cell>
          <cell r="I1455">
            <v>3.8201178092941282E-2</v>
          </cell>
          <cell r="J1455">
            <v>4.256858392658576E-2</v>
          </cell>
          <cell r="K1455">
            <v>5.3406178161702046E-2</v>
          </cell>
          <cell r="L1455">
            <v>5.6155051446029641E-2</v>
          </cell>
          <cell r="M1455">
            <v>5.2619986154893571E-2</v>
          </cell>
          <cell r="N1455">
            <v>3.2917613595077812E-2</v>
          </cell>
        </row>
        <row r="1456">
          <cell r="D1456" t="str">
            <v>9.5.14</v>
          </cell>
          <cell r="E1456">
            <v>4.3074271944456552E-2</v>
          </cell>
          <cell r="F1456">
            <v>5.311842066498397E-2</v>
          </cell>
          <cell r="G1456">
            <v>5.235266341780135E-2</v>
          </cell>
          <cell r="H1456">
            <v>5.3041086379260818E-2</v>
          </cell>
          <cell r="I1456">
            <v>3.4823011281217606E-2</v>
          </cell>
          <cell r="J1456">
            <v>4.2589008278189788E-2</v>
          </cell>
          <cell r="K1456">
            <v>5.5272321457305866E-2</v>
          </cell>
          <cell r="L1456">
            <v>5.6656720821892693E-2</v>
          </cell>
          <cell r="M1456">
            <v>5.3602357543691373E-2</v>
          </cell>
          <cell r="N1456">
            <v>3.2873702115184616E-2</v>
          </cell>
        </row>
        <row r="1457">
          <cell r="D1457" t="str">
            <v>9.5.15</v>
          </cell>
          <cell r="E1457">
            <v>4.2861221549219203E-2</v>
          </cell>
          <cell r="F1457">
            <v>5.3902918748844661E-2</v>
          </cell>
          <cell r="G1457">
            <v>5.2547008173719247E-2</v>
          </cell>
          <cell r="H1457">
            <v>5.0851484315254776E-2</v>
          </cell>
          <cell r="I1457">
            <v>3.594065315272138E-2</v>
          </cell>
          <cell r="J1457">
            <v>4.5062284522328862E-2</v>
          </cell>
          <cell r="K1457">
            <v>5.7014834183035629E-2</v>
          </cell>
          <cell r="L1457">
            <v>5.6200133211226647E-2</v>
          </cell>
          <cell r="M1457">
            <v>5.3417251681778126E-2</v>
          </cell>
          <cell r="N1457">
            <v>3.7066098382416091E-2</v>
          </cell>
        </row>
        <row r="1458">
          <cell r="D1458" t="str">
            <v>9.5.16</v>
          </cell>
          <cell r="E1458">
            <v>4.8028223117960157E-2</v>
          </cell>
          <cell r="F1458">
            <v>5.2663227274590566E-2</v>
          </cell>
          <cell r="G1458">
            <v>5.0068151653471393E-2</v>
          </cell>
          <cell r="H1458">
            <v>4.725642247718715E-2</v>
          </cell>
          <cell r="I1458">
            <v>3.644336833872025E-2</v>
          </cell>
          <cell r="J1458">
            <v>4.8724174748030431E-2</v>
          </cell>
          <cell r="K1458">
            <v>5.6463967655034565E-2</v>
          </cell>
          <cell r="L1458">
            <v>5.3740647103023578E-2</v>
          </cell>
          <cell r="M1458">
            <v>4.8358768010680425E-2</v>
          </cell>
          <cell r="N1458">
            <v>3.9326389534346987E-2</v>
          </cell>
        </row>
        <row r="1459">
          <cell r="D1459" t="str">
            <v>9.5.17</v>
          </cell>
          <cell r="E1459">
            <v>5.1768297628387826E-2</v>
          </cell>
          <cell r="F1459">
            <v>4.8629360796344438E-2</v>
          </cell>
          <cell r="G1459">
            <v>4.8559266453604852E-2</v>
          </cell>
          <cell r="H1459">
            <v>4.520229345693836E-2</v>
          </cell>
          <cell r="I1459">
            <v>3.6534620059275276E-2</v>
          </cell>
          <cell r="J1459">
            <v>5.3881227043044037E-2</v>
          </cell>
          <cell r="K1459">
            <v>5.3012436829333862E-2</v>
          </cell>
          <cell r="L1459">
            <v>4.8711031173159294E-2</v>
          </cell>
          <cell r="M1459">
            <v>3.9924916780796842E-2</v>
          </cell>
          <cell r="N1459">
            <v>3.8114746342722619E-2</v>
          </cell>
        </row>
        <row r="1460">
          <cell r="D1460" t="str">
            <v>9.5.18</v>
          </cell>
          <cell r="E1460">
            <v>5.6524406248462361E-2</v>
          </cell>
          <cell r="F1460">
            <v>4.168894480817055E-2</v>
          </cell>
          <cell r="G1460">
            <v>4.6535675073484765E-2</v>
          </cell>
          <cell r="H1460">
            <v>4.2249530476028779E-2</v>
          </cell>
          <cell r="I1460">
            <v>3.5587915409399443E-2</v>
          </cell>
          <cell r="J1460">
            <v>5.784295203157705E-2</v>
          </cell>
          <cell r="K1460">
            <v>4.3402227132676843E-2</v>
          </cell>
          <cell r="L1460">
            <v>4.5865515806345326E-2</v>
          </cell>
          <cell r="M1460">
            <v>3.7416206378087312E-2</v>
          </cell>
          <cell r="N1460">
            <v>3.043661498111231E-2</v>
          </cell>
        </row>
        <row r="1461">
          <cell r="D1461" t="str">
            <v>9.5.19</v>
          </cell>
          <cell r="E1461">
            <v>5.808418771217104E-2</v>
          </cell>
          <cell r="F1461">
            <v>3.669094416311755E-2</v>
          </cell>
          <cell r="G1461">
            <v>4.4214331963084483E-2</v>
          </cell>
          <cell r="H1461">
            <v>4.0192713034721834E-2</v>
          </cell>
          <cell r="I1461">
            <v>3.2471042915147401E-2</v>
          </cell>
          <cell r="J1461">
            <v>5.9961986127731653E-2</v>
          </cell>
          <cell r="K1461">
            <v>3.4832603614250841E-2</v>
          </cell>
          <cell r="L1461">
            <v>4.2728129298104059E-2</v>
          </cell>
          <cell r="M1461">
            <v>3.5327075414121313E-2</v>
          </cell>
          <cell r="N1461">
            <v>3.0567199358223267E-2</v>
          </cell>
        </row>
        <row r="1462">
          <cell r="D1462" t="str">
            <v>9.5.20</v>
          </cell>
          <cell r="E1462">
            <v>5.982652918847977E-2</v>
          </cell>
          <cell r="F1462">
            <v>4.1381760637521053E-2</v>
          </cell>
          <cell r="G1462">
            <v>4.227367645755923E-2</v>
          </cell>
          <cell r="H1462">
            <v>3.9615871385936585E-2</v>
          </cell>
          <cell r="I1462">
            <v>3.4694760438672832E-2</v>
          </cell>
          <cell r="J1462">
            <v>6.1555410554959597E-2</v>
          </cell>
          <cell r="K1462">
            <v>3.6876939309124446E-2</v>
          </cell>
          <cell r="L1462">
            <v>4.1642616189563157E-2</v>
          </cell>
          <cell r="M1462">
            <v>3.4293306236148215E-2</v>
          </cell>
          <cell r="N1462">
            <v>3.0391762540935698E-2</v>
          </cell>
        </row>
        <row r="1463">
          <cell r="D1463" t="str">
            <v>9.5.21</v>
          </cell>
          <cell r="E1463">
            <v>5.6698147382556428E-2</v>
          </cell>
          <cell r="F1463">
            <v>4.2007983779033267E-2</v>
          </cell>
          <cell r="G1463">
            <v>4.0398521342642282E-2</v>
          </cell>
          <cell r="H1463">
            <v>3.8843067219585269E-2</v>
          </cell>
          <cell r="I1463">
            <v>3.7739935152488781E-2</v>
          </cell>
          <cell r="J1463">
            <v>5.857513101292252E-2</v>
          </cell>
          <cell r="K1463">
            <v>3.6794527181148735E-2</v>
          </cell>
          <cell r="L1463">
            <v>3.8584690255365317E-2</v>
          </cell>
          <cell r="M1463">
            <v>3.3459868477025381E-2</v>
          </cell>
          <cell r="N1463">
            <v>3.6862537307768353E-2</v>
          </cell>
        </row>
        <row r="1464">
          <cell r="D1464" t="str">
            <v>9.5.22</v>
          </cell>
          <cell r="E1464">
            <v>5.1128834464412728E-2</v>
          </cell>
          <cell r="F1464">
            <v>3.8197347548218484E-2</v>
          </cell>
          <cell r="G1464">
            <v>3.6990136696214232E-2</v>
          </cell>
          <cell r="H1464">
            <v>3.9166262185925935E-2</v>
          </cell>
          <cell r="I1464">
            <v>3.8776869094678132E-2</v>
          </cell>
          <cell r="J1464">
            <v>5.0391852001999825E-2</v>
          </cell>
          <cell r="K1464">
            <v>3.5401467624089793E-2</v>
          </cell>
          <cell r="L1464">
            <v>3.3577025531002017E-2</v>
          </cell>
          <cell r="M1464">
            <v>3.3448795344707537E-2</v>
          </cell>
          <cell r="N1464">
            <v>4.0414139621986978E-2</v>
          </cell>
        </row>
        <row r="1465">
          <cell r="D1465" t="str">
            <v>9.5.23</v>
          </cell>
          <cell r="E1465">
            <v>4.1944238341058142E-2</v>
          </cell>
          <cell r="F1465">
            <v>3.6464465447300379E-2</v>
          </cell>
          <cell r="G1465">
            <v>3.3993633428566906E-2</v>
          </cell>
          <cell r="H1465">
            <v>3.7291848269022113E-2</v>
          </cell>
          <cell r="I1465">
            <v>4.2573784173066433E-2</v>
          </cell>
          <cell r="J1465">
            <v>4.0067032498525459E-2</v>
          </cell>
          <cell r="K1465">
            <v>3.4837505266800912E-2</v>
          </cell>
          <cell r="L1465">
            <v>3.0347484539585898E-2</v>
          </cell>
          <cell r="M1465">
            <v>3.3076738098828086E-2</v>
          </cell>
          <cell r="N1465">
            <v>4.4184672028815965E-2</v>
          </cell>
        </row>
        <row r="1466">
          <cell r="D1466" t="str">
            <v>9.5.24</v>
          </cell>
          <cell r="E1466">
            <v>3.4329363045229148E-2</v>
          </cell>
          <cell r="F1466">
            <v>3.4902669348035903E-2</v>
          </cell>
          <cell r="G1466">
            <v>3.0766340194011133E-2</v>
          </cell>
          <cell r="H1466">
            <v>3.5320008310727707E-2</v>
          </cell>
          <cell r="I1466">
            <v>3.8804858067789549E-2</v>
          </cell>
          <cell r="J1466">
            <v>3.4539396542980952E-2</v>
          </cell>
          <cell r="K1466">
            <v>3.3659177700748666E-2</v>
          </cell>
          <cell r="L1466">
            <v>2.7646674664378944E-2</v>
          </cell>
          <cell r="M1466">
            <v>3.2116420698563325E-2</v>
          </cell>
          <cell r="N1466">
            <v>4.790491533605299E-2</v>
          </cell>
        </row>
        <row r="1467">
          <cell r="D1467" t="str">
            <v>9.6.1</v>
          </cell>
          <cell r="E1467">
            <v>3.0760817287404769E-2</v>
          </cell>
          <cell r="F1467">
            <v>3.3966772188642511E-2</v>
          </cell>
          <cell r="G1467">
            <v>3.1211253251022527E-2</v>
          </cell>
          <cell r="H1467">
            <v>3.3536437079446042E-2</v>
          </cell>
          <cell r="I1467">
            <v>4.0582144479435762E-2</v>
          </cell>
          <cell r="J1467">
            <v>3.0127193126943553E-2</v>
          </cell>
          <cell r="K1467">
            <v>3.4715164066679974E-2</v>
          </cell>
          <cell r="L1467">
            <v>2.8357705522813182E-2</v>
          </cell>
          <cell r="M1467">
            <v>3.2231456372388091E-2</v>
          </cell>
          <cell r="N1467">
            <v>5.4418700745957678E-2</v>
          </cell>
        </row>
        <row r="1468">
          <cell r="D1468" t="str">
            <v>9.6.2</v>
          </cell>
          <cell r="E1468">
            <v>2.8441762227315346E-2</v>
          </cell>
          <cell r="F1468">
            <v>3.3026475620255E-2</v>
          </cell>
          <cell r="G1468">
            <v>3.053726816679184E-2</v>
          </cell>
          <cell r="H1468">
            <v>3.2653404874904826E-2</v>
          </cell>
          <cell r="I1468">
            <v>4.3141191726875479E-2</v>
          </cell>
          <cell r="J1468">
            <v>2.7031521396726477E-2</v>
          </cell>
          <cell r="K1468">
            <v>3.40100332323846E-2</v>
          </cell>
          <cell r="L1468">
            <v>2.6609513668572917E-2</v>
          </cell>
          <cell r="M1468">
            <v>3.2397476198828039E-2</v>
          </cell>
          <cell r="N1468">
            <v>4.7360319663703153E-2</v>
          </cell>
        </row>
        <row r="1469">
          <cell r="D1469" t="str">
            <v>9.6.3</v>
          </cell>
          <cell r="E1469">
            <v>2.7317644249818206E-2</v>
          </cell>
          <cell r="F1469">
            <v>3.2910628023730647E-2</v>
          </cell>
          <cell r="G1469">
            <v>3.0332782625492341E-2</v>
          </cell>
          <cell r="H1469">
            <v>3.2081736176278651E-2</v>
          </cell>
          <cell r="I1469">
            <v>4.2479011113050705E-2</v>
          </cell>
          <cell r="J1469">
            <v>2.5023126455698208E-2</v>
          </cell>
          <cell r="K1469">
            <v>3.288669762600839E-2</v>
          </cell>
          <cell r="L1469">
            <v>2.498753361428838E-2</v>
          </cell>
          <cell r="M1469">
            <v>3.2256378084483471E-2</v>
          </cell>
          <cell r="N1469">
            <v>4.773530776105242E-2</v>
          </cell>
        </row>
        <row r="1470">
          <cell r="D1470" t="str">
            <v>9.6.4</v>
          </cell>
          <cell r="E1470">
            <v>2.7494578301725747E-2</v>
          </cell>
          <cell r="F1470">
            <v>3.2035487518198708E-2</v>
          </cell>
          <cell r="G1470">
            <v>2.9732623266773804E-2</v>
          </cell>
          <cell r="H1470">
            <v>3.1070654793476614E-2</v>
          </cell>
          <cell r="I1470">
            <v>4.2042569293145635E-2</v>
          </cell>
          <cell r="J1470">
            <v>2.5080682268487857E-2</v>
          </cell>
          <cell r="K1470">
            <v>3.1458511069296036E-2</v>
          </cell>
          <cell r="L1470">
            <v>2.4412953074782834E-2</v>
          </cell>
          <cell r="M1470">
            <v>3.2551691003749127E-2</v>
          </cell>
          <cell r="N1470">
            <v>4.6369232892724127E-2</v>
          </cell>
        </row>
        <row r="1471">
          <cell r="D1471" t="str">
            <v>9.6.5</v>
          </cell>
          <cell r="E1471">
            <v>2.7845221566394251E-2</v>
          </cell>
          <cell r="F1471">
            <v>3.2561552665474836E-2</v>
          </cell>
          <cell r="G1471">
            <v>3.1408374722458908E-2</v>
          </cell>
          <cell r="H1471">
            <v>3.2451822505167489E-2</v>
          </cell>
          <cell r="I1471">
            <v>4.0850293578425796E-2</v>
          </cell>
          <cell r="J1471">
            <v>2.5831445857792377E-2</v>
          </cell>
          <cell r="K1471">
            <v>3.2547275422119611E-2</v>
          </cell>
          <cell r="L1471">
            <v>2.7622046513510596E-2</v>
          </cell>
          <cell r="M1471">
            <v>3.4861071761039371E-2</v>
          </cell>
          <cell r="N1471">
            <v>4.2462433487114121E-2</v>
          </cell>
        </row>
        <row r="1472">
          <cell r="D1472" t="str">
            <v>9.6.6</v>
          </cell>
          <cell r="E1472">
            <v>3.2393036190468502E-2</v>
          </cell>
          <cell r="F1472">
            <v>3.3377915513049923E-2</v>
          </cell>
          <cell r="G1472">
            <v>3.4352836998355042E-2</v>
          </cell>
          <cell r="H1472">
            <v>3.4870349918871453E-2</v>
          </cell>
          <cell r="I1472">
            <v>4.4875699036787134E-2</v>
          </cell>
          <cell r="J1472">
            <v>3.1146281014884591E-2</v>
          </cell>
          <cell r="K1472">
            <v>3.2547812401649646E-2</v>
          </cell>
          <cell r="L1472">
            <v>3.6422718752410627E-2</v>
          </cell>
          <cell r="M1472">
            <v>4.1771787572572772E-2</v>
          </cell>
          <cell r="N1472">
            <v>5.547683547610166E-2</v>
          </cell>
        </row>
        <row r="1473">
          <cell r="D1473" t="str">
            <v>9.6.7</v>
          </cell>
          <cell r="E1473">
            <v>3.9690023912796309E-2</v>
          </cell>
          <cell r="F1473">
            <v>3.5317096561182981E-2</v>
          </cell>
          <cell r="G1473">
            <v>3.9945780216201821E-2</v>
          </cell>
          <cell r="H1473">
            <v>4.3162081676243268E-2</v>
          </cell>
          <cell r="I1473">
            <v>5.0057644976661188E-2</v>
          </cell>
          <cell r="J1473">
            <v>3.7549314017913671E-2</v>
          </cell>
          <cell r="K1473">
            <v>3.2206728118263146E-2</v>
          </cell>
          <cell r="L1473">
            <v>4.1710319864928035E-2</v>
          </cell>
          <cell r="M1473">
            <v>4.5636245688356419E-2</v>
          </cell>
          <cell r="N1473">
            <v>6.0777773798094341E-2</v>
          </cell>
        </row>
        <row r="1474">
          <cell r="D1474" t="str">
            <v>9.6.8</v>
          </cell>
          <cell r="E1474">
            <v>4.5861342641902031E-2</v>
          </cell>
          <cell r="F1474">
            <v>3.8432896268584975E-2</v>
          </cell>
          <cell r="G1474">
            <v>4.4050077327975994E-2</v>
          </cell>
          <cell r="H1474">
            <v>4.6327985234350735E-2</v>
          </cell>
          <cell r="I1474">
            <v>5.2198050595831082E-2</v>
          </cell>
          <cell r="J1474">
            <v>4.0001443398263836E-2</v>
          </cell>
          <cell r="K1474">
            <v>3.7880556114412031E-2</v>
          </cell>
          <cell r="L1474">
            <v>4.5878583377105916E-2</v>
          </cell>
          <cell r="M1474">
            <v>5.0815839415730139E-2</v>
          </cell>
          <cell r="N1474">
            <v>6.4143493989270564E-2</v>
          </cell>
        </row>
        <row r="1475">
          <cell r="D1475" t="str">
            <v>9.6.9</v>
          </cell>
          <cell r="E1475">
            <v>4.2454629844934769E-2</v>
          </cell>
          <cell r="F1475">
            <v>4.3731190547373254E-2</v>
          </cell>
          <cell r="G1475">
            <v>4.7160317521670034E-2</v>
          </cell>
          <cell r="H1475">
            <v>4.7864056722443551E-2</v>
          </cell>
          <cell r="I1475">
            <v>5.0561983739659797E-2</v>
          </cell>
          <cell r="J1475">
            <v>3.9550227931354952E-2</v>
          </cell>
          <cell r="K1475">
            <v>4.2831763085858732E-2</v>
          </cell>
          <cell r="L1475">
            <v>5.1301202071019472E-2</v>
          </cell>
          <cell r="M1475">
            <v>5.0434986935776173E-2</v>
          </cell>
          <cell r="N1475">
            <v>5.6553424774810575E-2</v>
          </cell>
        </row>
        <row r="1476">
          <cell r="D1476" t="str">
            <v>9.6.10</v>
          </cell>
          <cell r="E1476">
            <v>3.9487614086474006E-2</v>
          </cell>
          <cell r="F1476">
            <v>4.649336097814781E-2</v>
          </cell>
          <cell r="G1476">
            <v>4.8903912167048841E-2</v>
          </cell>
          <cell r="H1476">
            <v>5.0253482050179141E-2</v>
          </cell>
          <cell r="I1476">
            <v>4.5983963240986088E-2</v>
          </cell>
          <cell r="J1476">
            <v>4.3548095214220865E-2</v>
          </cell>
          <cell r="K1476">
            <v>4.7129875096515686E-2</v>
          </cell>
          <cell r="L1476">
            <v>5.27422213363926E-2</v>
          </cell>
          <cell r="M1476">
            <v>4.9582402048302388E-2</v>
          </cell>
          <cell r="N1476">
            <v>4.5001301647676288E-2</v>
          </cell>
        </row>
        <row r="1477">
          <cell r="D1477" t="str">
            <v>9.6.11</v>
          </cell>
          <cell r="E1477">
            <v>4.0887253405726923E-2</v>
          </cell>
          <cell r="F1477">
            <v>4.8907185845277389E-2</v>
          </cell>
          <cell r="G1477">
            <v>5.0611660938018568E-2</v>
          </cell>
          <cell r="H1477">
            <v>4.8126033124051872E-2</v>
          </cell>
          <cell r="I1477">
            <v>4.455772288621207E-2</v>
          </cell>
          <cell r="J1477">
            <v>4.3656084000948524E-2</v>
          </cell>
          <cell r="K1477">
            <v>4.8607566051806363E-2</v>
          </cell>
          <cell r="L1477">
            <v>5.3587272707037566E-2</v>
          </cell>
          <cell r="M1477">
            <v>4.9662694932760099E-2</v>
          </cell>
          <cell r="N1477">
            <v>3.9720346675076415E-2</v>
          </cell>
        </row>
        <row r="1478">
          <cell r="D1478" t="str">
            <v>9.6.12</v>
          </cell>
          <cell r="E1478">
            <v>4.0315024120318579E-2</v>
          </cell>
          <cell r="F1478">
            <v>5.1945510556792869E-2</v>
          </cell>
          <cell r="G1478">
            <v>5.285508719968434E-2</v>
          </cell>
          <cell r="H1478">
            <v>5.2795102643345353E-2</v>
          </cell>
          <cell r="I1478">
            <v>4.3149215298105004E-2</v>
          </cell>
          <cell r="J1478">
            <v>4.2147403281596246E-2</v>
          </cell>
          <cell r="K1478">
            <v>5.1977317166396871E-2</v>
          </cell>
          <cell r="L1478">
            <v>5.6781593028176362E-2</v>
          </cell>
          <cell r="M1478">
            <v>5.0263158289223772E-2</v>
          </cell>
          <cell r="N1478">
            <v>3.4627650141565103E-2</v>
          </cell>
        </row>
        <row r="1479">
          <cell r="D1479" t="str">
            <v>9.6.13</v>
          </cell>
          <cell r="E1479">
            <v>4.2607252521329575E-2</v>
          </cell>
          <cell r="F1479">
            <v>5.2759143972523424E-2</v>
          </cell>
          <cell r="G1479">
            <v>5.3238012665003658E-2</v>
          </cell>
          <cell r="H1479">
            <v>5.1663751847838391E-2</v>
          </cell>
          <cell r="I1479">
            <v>3.9386227816426901E-2</v>
          </cell>
          <cell r="J1479">
            <v>4.23103075184358E-2</v>
          </cell>
          <cell r="K1479">
            <v>5.213570055730294E-2</v>
          </cell>
          <cell r="L1479">
            <v>5.7003559450002267E-2</v>
          </cell>
          <cell r="M1479">
            <v>5.2658640751084181E-2</v>
          </cell>
          <cell r="N1479">
            <v>3.0257520946481306E-2</v>
          </cell>
        </row>
        <row r="1480">
          <cell r="D1480" t="str">
            <v>9.6.14</v>
          </cell>
          <cell r="E1480">
            <v>4.464617412838727E-2</v>
          </cell>
          <cell r="F1480">
            <v>5.3321333953036003E-2</v>
          </cell>
          <cell r="G1480">
            <v>5.3493719814521903E-2</v>
          </cell>
          <cell r="H1480">
            <v>5.3936077296984429E-2</v>
          </cell>
          <cell r="I1480">
            <v>3.6809582652256874E-2</v>
          </cell>
          <cell r="J1480">
            <v>4.3071612090523625E-2</v>
          </cell>
          <cell r="K1480">
            <v>5.369895025104561E-2</v>
          </cell>
          <cell r="L1480">
            <v>5.6855445414050042E-2</v>
          </cell>
          <cell r="M1480">
            <v>5.5272703492337594E-2</v>
          </cell>
          <cell r="N1480">
            <v>3.0080728363601733E-2</v>
          </cell>
        </row>
        <row r="1481">
          <cell r="D1481" t="str">
            <v>9.6.15</v>
          </cell>
          <cell r="E1481">
            <v>4.5987716310236203E-2</v>
          </cell>
          <cell r="F1481">
            <v>5.2961661977030838E-2</v>
          </cell>
          <cell r="G1481">
            <v>5.199729641188533E-2</v>
          </cell>
          <cell r="H1481">
            <v>5.1320865884448702E-2</v>
          </cell>
          <cell r="I1481">
            <v>3.6296074093567381E-2</v>
          </cell>
          <cell r="J1481">
            <v>4.4867324794461837E-2</v>
          </cell>
          <cell r="K1481">
            <v>5.4926869013509294E-2</v>
          </cell>
          <cell r="L1481">
            <v>5.6215290187266245E-2</v>
          </cell>
          <cell r="M1481">
            <v>5.3764096694743871E-2</v>
          </cell>
          <cell r="N1481">
            <v>2.6404010472585459E-2</v>
          </cell>
        </row>
        <row r="1482">
          <cell r="D1482" t="str">
            <v>9.6.16</v>
          </cell>
          <cell r="E1482">
            <v>4.8593340856350892E-2</v>
          </cell>
          <cell r="F1482">
            <v>5.2142423738689048E-2</v>
          </cell>
          <cell r="G1482">
            <v>4.8696928762856063E-2</v>
          </cell>
          <cell r="H1482">
            <v>4.6856029617970869E-2</v>
          </cell>
          <cell r="I1482">
            <v>3.6398425195470048E-2</v>
          </cell>
          <cell r="J1482">
            <v>5.1829991877609893E-2</v>
          </cell>
          <cell r="K1482">
            <v>5.5005293595347983E-2</v>
          </cell>
          <cell r="L1482">
            <v>5.3172608855070067E-2</v>
          </cell>
          <cell r="M1482">
            <v>4.6947914746008394E-2</v>
          </cell>
          <cell r="N1482">
            <v>2.9001955092281574E-2</v>
          </cell>
        </row>
        <row r="1483">
          <cell r="D1483" t="str">
            <v>9.6.17</v>
          </cell>
          <cell r="E1483">
            <v>5.1851961216401496E-2</v>
          </cell>
          <cell r="F1483">
            <v>4.8684934194492935E-2</v>
          </cell>
          <cell r="G1483">
            <v>4.6318889277712605E-2</v>
          </cell>
          <cell r="H1483">
            <v>4.3916546051486607E-2</v>
          </cell>
          <cell r="I1483">
            <v>3.639053647417715E-2</v>
          </cell>
          <cell r="J1483">
            <v>5.5278940040525873E-2</v>
          </cell>
          <cell r="K1483">
            <v>5.229561817543766E-2</v>
          </cell>
          <cell r="L1483">
            <v>4.8041452285384804E-2</v>
          </cell>
          <cell r="M1483">
            <v>4.0326703033628189E-2</v>
          </cell>
          <cell r="N1483">
            <v>3.2496311270259613E-2</v>
          </cell>
        </row>
        <row r="1484">
          <cell r="D1484" t="str">
            <v>9.6.18</v>
          </cell>
          <cell r="E1484">
            <v>5.3778027098628098E-2</v>
          </cell>
          <cell r="F1484">
            <v>4.067924786841956E-2</v>
          </cell>
          <cell r="G1484">
            <v>4.4479247178415615E-2</v>
          </cell>
          <cell r="H1484">
            <v>4.1303812638350167E-2</v>
          </cell>
          <cell r="I1484">
            <v>3.9530382398685053E-2</v>
          </cell>
          <cell r="J1484">
            <v>6.086189481697727E-2</v>
          </cell>
          <cell r="K1484">
            <v>4.5592758406567964E-2</v>
          </cell>
          <cell r="L1484">
            <v>4.5666109244418947E-2</v>
          </cell>
          <cell r="M1484">
            <v>3.8914691293065844E-2</v>
          </cell>
          <cell r="N1484">
            <v>3.6395357573099744E-2</v>
          </cell>
        </row>
        <row r="1485">
          <cell r="D1485" t="str">
            <v>9.6.19</v>
          </cell>
          <cell r="E1485">
            <v>5.4302843516245071E-2</v>
          </cell>
          <cell r="F1485">
            <v>3.8873400295686505E-2</v>
          </cell>
          <cell r="G1485">
            <v>4.3479516102652008E-2</v>
          </cell>
          <cell r="H1485">
            <v>4.0580985976367494E-2</v>
          </cell>
          <cell r="I1485">
            <v>3.7261060240096268E-2</v>
          </cell>
          <cell r="J1485">
            <v>5.8959953568096572E-2</v>
          </cell>
          <cell r="K1485">
            <v>3.9105125147426451E-2</v>
          </cell>
          <cell r="L1485">
            <v>4.264717843817678E-2</v>
          </cell>
          <cell r="M1485">
            <v>3.7393623639424424E-2</v>
          </cell>
          <cell r="N1485">
            <v>3.7941719380485586E-2</v>
          </cell>
        </row>
        <row r="1486">
          <cell r="D1486" t="str">
            <v>9.6.20</v>
          </cell>
          <cell r="E1486">
            <v>5.4126723633882295E-2</v>
          </cell>
          <cell r="F1486">
            <v>4.2201541043057782E-2</v>
          </cell>
          <cell r="G1486">
            <v>4.1649859287365393E-2</v>
          </cell>
          <cell r="H1486">
            <v>3.9433384115032645E-2</v>
          </cell>
          <cell r="I1486">
            <v>3.5010010247920935E-2</v>
          </cell>
          <cell r="J1486">
            <v>5.763373419053424E-2</v>
          </cell>
          <cell r="K1486">
            <v>4.1120153619103962E-2</v>
          </cell>
          <cell r="L1486">
            <v>4.2196987812811698E-2</v>
          </cell>
          <cell r="M1486">
            <v>3.6050755596329719E-2</v>
          </cell>
          <cell r="N1486">
            <v>4.0242425327792444E-2</v>
          </cell>
        </row>
        <row r="1487">
          <cell r="D1487" t="str">
            <v>9.6.21</v>
          </cell>
          <cell r="E1487">
            <v>5.3194663248719243E-2</v>
          </cell>
          <cell r="F1487">
            <v>4.2146295591017381E-2</v>
          </cell>
          <cell r="G1487">
            <v>4.0813241742313516E-2</v>
          </cell>
          <cell r="H1487">
            <v>3.7535928109895006E-2</v>
          </cell>
          <cell r="I1487">
            <v>3.8990780377257533E-2</v>
          </cell>
          <cell r="J1487">
            <v>5.1639855062919481E-2</v>
          </cell>
          <cell r="K1487">
            <v>3.9936804157633052E-2</v>
          </cell>
          <cell r="L1487">
            <v>3.7668109727852388E-2</v>
          </cell>
          <cell r="M1487">
            <v>3.4935368444090661E-2</v>
          </cell>
          <cell r="N1487">
            <v>3.9495506694749639E-2</v>
          </cell>
        </row>
        <row r="1488">
          <cell r="D1488" t="str">
            <v>9.6.22</v>
          </cell>
          <cell r="E1488">
            <v>4.9095719852938056E-2</v>
          </cell>
          <cell r="F1488">
            <v>3.9085215883535994E-2</v>
          </cell>
          <cell r="G1488">
            <v>3.7714590398931713E-2</v>
          </cell>
          <cell r="H1488">
            <v>3.7372092010077046E-2</v>
          </cell>
          <cell r="I1488">
            <v>3.875250053923119E-2</v>
          </cell>
          <cell r="J1488">
            <v>4.5946199499315596E-2</v>
          </cell>
          <cell r="K1488">
            <v>3.6529132060040652E-2</v>
          </cell>
          <cell r="L1488">
            <v>3.3107955936397766E-2</v>
          </cell>
          <cell r="M1488">
            <v>3.3943090801976945E-2</v>
          </cell>
          <cell r="N1488">
            <v>3.8522328499182752E-2</v>
          </cell>
        </row>
        <row r="1489">
          <cell r="D1489" t="str">
            <v>9.6.23</v>
          </cell>
          <cell r="E1489">
            <v>4.2705216675827898E-2</v>
          </cell>
          <cell r="F1489">
            <v>3.7647505904293839E-2</v>
          </cell>
          <cell r="G1489">
            <v>3.4552172624800523E-2</v>
          </cell>
          <cell r="H1489">
            <v>3.6764232994642682E-2</v>
          </cell>
          <cell r="I1489">
            <v>4.0815637144711717E-2</v>
          </cell>
          <cell r="J1489">
            <v>4.2246652263181236E-2</v>
          </cell>
          <cell r="K1489">
            <v>3.5908307011960537E-2</v>
          </cell>
          <cell r="L1489">
            <v>2.9734430701807191E-2</v>
          </cell>
          <cell r="M1489">
            <v>3.3837126680248061E-2</v>
          </cell>
          <cell r="N1489">
            <v>3.2867368216908659E-2</v>
          </cell>
        </row>
        <row r="1490">
          <cell r="D1490" t="str">
            <v>9.6.24</v>
          </cell>
          <cell r="E1490">
            <v>3.616141310577449E-2</v>
          </cell>
          <cell r="F1490">
            <v>3.6791223291505935E-2</v>
          </cell>
          <cell r="G1490">
            <v>3.2464551332047689E-2</v>
          </cell>
          <cell r="H1490">
            <v>3.4123146658146954E-2</v>
          </cell>
          <cell r="I1490">
            <v>4.3879292855023309E-2</v>
          </cell>
          <cell r="J1490">
            <v>3.4660716312587381E-2</v>
          </cell>
          <cell r="K1490">
            <v>3.4945988553232929E-2</v>
          </cell>
          <cell r="L1490">
            <v>2.7277208415723616E-2</v>
          </cell>
          <cell r="M1490">
            <v>3.3490096523852139E-2</v>
          </cell>
          <cell r="N1490">
            <v>3.1647947109424888E-2</v>
          </cell>
        </row>
        <row r="1491">
          <cell r="D1491" t="str">
            <v>9.7.1</v>
          </cell>
          <cell r="E1491">
            <v>3.1273053108277972E-2</v>
          </cell>
          <cell r="F1491">
            <v>4.1343100944582246E-2</v>
          </cell>
          <cell r="G1491">
            <v>3.7460661456011013E-2</v>
          </cell>
          <cell r="H1491">
            <v>4.2631508924555583E-2</v>
          </cell>
          <cell r="I1491">
            <v>4.5850131366581073E-2</v>
          </cell>
          <cell r="J1491">
            <v>2.8088889266892628E-2</v>
          </cell>
          <cell r="K1491">
            <v>4.1658954734816005E-2</v>
          </cell>
          <cell r="L1491">
            <v>3.2213674438104807E-2</v>
          </cell>
          <cell r="M1491">
            <v>4.0279900478804448E-2</v>
          </cell>
          <cell r="N1491">
            <v>3.9815755713221587E-2</v>
          </cell>
        </row>
        <row r="1492">
          <cell r="D1492" t="str">
            <v>9.7.2</v>
          </cell>
          <cell r="E1492">
            <v>2.8506968327271738E-2</v>
          </cell>
          <cell r="F1492">
            <v>4.0601595647461013E-2</v>
          </cell>
          <cell r="G1492">
            <v>3.6015271672019497E-2</v>
          </cell>
          <cell r="H1492">
            <v>4.0277646587840166E-2</v>
          </cell>
          <cell r="I1492">
            <v>4.0707189682050629E-2</v>
          </cell>
          <cell r="J1492">
            <v>2.6197261278971682E-2</v>
          </cell>
          <cell r="K1492">
            <v>4.1226541686428496E-2</v>
          </cell>
          <cell r="L1492">
            <v>3.20024371753376E-2</v>
          </cell>
          <cell r="M1492">
            <v>4.0969789526743725E-2</v>
          </cell>
          <cell r="N1492">
            <v>3.6893649321673758E-2</v>
          </cell>
        </row>
        <row r="1493">
          <cell r="D1493" t="str">
            <v>9.7.3</v>
          </cell>
          <cell r="E1493">
            <v>2.6848173227647903E-2</v>
          </cell>
          <cell r="F1493">
            <v>3.9879477255417933E-2</v>
          </cell>
          <cell r="G1493">
            <v>3.5556449100986855E-2</v>
          </cell>
          <cell r="H1493">
            <v>3.9243606383025764E-2</v>
          </cell>
          <cell r="I1493">
            <v>4.0755939621113207E-2</v>
          </cell>
          <cell r="J1493">
            <v>2.4284656625912567E-2</v>
          </cell>
          <cell r="K1493">
            <v>3.9659908834906478E-2</v>
          </cell>
          <cell r="L1493">
            <v>3.1341509373126866E-2</v>
          </cell>
          <cell r="M1493">
            <v>4.0366871945473268E-2</v>
          </cell>
          <cell r="N1493">
            <v>4.1385625549539853E-2</v>
          </cell>
        </row>
        <row r="1494">
          <cell r="D1494" t="str">
            <v>9.7.4</v>
          </cell>
          <cell r="E1494">
            <v>2.6808009728062514E-2</v>
          </cell>
          <cell r="F1494">
            <v>3.9283531506008267E-2</v>
          </cell>
          <cell r="G1494">
            <v>3.48483993985979E-2</v>
          </cell>
          <cell r="H1494">
            <v>3.878346130548882E-2</v>
          </cell>
          <cell r="I1494">
            <v>4.3028790553634448E-2</v>
          </cell>
          <cell r="J1494">
            <v>2.3572203264190301E-2</v>
          </cell>
          <cell r="K1494">
            <v>3.8138604539343673E-2</v>
          </cell>
          <cell r="L1494">
            <v>3.0300191820027737E-2</v>
          </cell>
          <cell r="M1494">
            <v>4.0684306264137188E-2</v>
          </cell>
          <cell r="N1494">
            <v>3.8947626677436981E-2</v>
          </cell>
        </row>
        <row r="1495">
          <cell r="D1495" t="str">
            <v>9.7.5</v>
          </cell>
          <cell r="E1495">
            <v>2.6552986138014628E-2</v>
          </cell>
          <cell r="F1495">
            <v>3.9079302906491468E-2</v>
          </cell>
          <cell r="G1495">
            <v>3.5556711761318006E-2</v>
          </cell>
          <cell r="H1495">
            <v>3.9931733892410143E-2</v>
          </cell>
          <cell r="I1495">
            <v>4.2571998671794113E-2</v>
          </cell>
          <cell r="J1495">
            <v>2.2700155620157751E-2</v>
          </cell>
          <cell r="K1495">
            <v>3.836917663224295E-2</v>
          </cell>
          <cell r="L1495">
            <v>3.1973382901074814E-2</v>
          </cell>
          <cell r="M1495">
            <v>4.1178451838685223E-2</v>
          </cell>
          <cell r="N1495">
            <v>4.7763925588144455E-2</v>
          </cell>
        </row>
        <row r="1496">
          <cell r="D1496" t="str">
            <v>9.7.6</v>
          </cell>
          <cell r="E1496">
            <v>2.7236013936991526E-2</v>
          </cell>
          <cell r="F1496">
            <v>3.9508707078010047E-2</v>
          </cell>
          <cell r="G1496">
            <v>3.7283478301198526E-2</v>
          </cell>
          <cell r="H1496">
            <v>4.04914806036068E-2</v>
          </cell>
          <cell r="I1496">
            <v>4.9563334272247253E-2</v>
          </cell>
          <cell r="J1496">
            <v>2.3859783808386784E-2</v>
          </cell>
          <cell r="K1496">
            <v>3.8192043197548008E-2</v>
          </cell>
          <cell r="L1496">
            <v>3.8142682254810802E-2</v>
          </cell>
          <cell r="M1496">
            <v>4.3734536323275473E-2</v>
          </cell>
          <cell r="N1496">
            <v>5.2510735204448121E-2</v>
          </cell>
        </row>
        <row r="1497">
          <cell r="D1497" t="str">
            <v>9.7.7</v>
          </cell>
          <cell r="E1497">
            <v>2.8799592544001468E-2</v>
          </cell>
          <cell r="F1497">
            <v>3.934467212527825E-2</v>
          </cell>
          <cell r="G1497">
            <v>3.9474425682867145E-2</v>
          </cell>
          <cell r="H1497">
            <v>3.9961397332943176E-2</v>
          </cell>
          <cell r="I1497">
            <v>5.646226432782997E-2</v>
          </cell>
          <cell r="J1497">
            <v>3.1110930669413818E-2</v>
          </cell>
          <cell r="K1497">
            <v>3.5271683395691013E-2</v>
          </cell>
          <cell r="L1497">
            <v>4.0845624489740405E-2</v>
          </cell>
          <cell r="M1497">
            <v>4.2529854628462274E-2</v>
          </cell>
          <cell r="N1497">
            <v>5.7104189276170683E-2</v>
          </cell>
        </row>
        <row r="1498">
          <cell r="D1498" t="str">
            <v>9.7.8</v>
          </cell>
          <cell r="E1498">
            <v>3.3817440515054802E-2</v>
          </cell>
          <cell r="F1498">
            <v>3.6824269292034577E-2</v>
          </cell>
          <cell r="G1498">
            <v>4.1613501401424197E-2</v>
          </cell>
          <cell r="H1498">
            <v>4.0638833141539231E-2</v>
          </cell>
          <cell r="I1498">
            <v>5.5705472820989158E-2</v>
          </cell>
          <cell r="J1498">
            <v>3.5612046265674956E-2</v>
          </cell>
          <cell r="K1498">
            <v>3.1602836599420293E-2</v>
          </cell>
          <cell r="L1498">
            <v>4.3475410469709361E-2</v>
          </cell>
          <cell r="M1498">
            <v>4.2821912657116719E-2</v>
          </cell>
          <cell r="N1498">
            <v>4.5743605472363544E-2</v>
          </cell>
        </row>
        <row r="1499">
          <cell r="D1499" t="str">
            <v>9.7.9</v>
          </cell>
          <cell r="E1499">
            <v>4.1030579791553827E-2</v>
          </cell>
          <cell r="F1499">
            <v>3.7292920552585686E-2</v>
          </cell>
          <cell r="G1499">
            <v>4.2652863340944099E-2</v>
          </cell>
          <cell r="H1499">
            <v>4.0803630033389458E-2</v>
          </cell>
          <cell r="I1499">
            <v>5.3560404747607274E-2</v>
          </cell>
          <cell r="J1499">
            <v>4.0841881673988223E-2</v>
          </cell>
          <cell r="K1499">
            <v>3.6306601598079927E-2</v>
          </cell>
          <cell r="L1499">
            <v>4.6492190923607402E-2</v>
          </cell>
          <cell r="M1499">
            <v>4.3181448547841797E-2</v>
          </cell>
          <cell r="N1499">
            <v>4.6347917420316805E-2</v>
          </cell>
        </row>
        <row r="1500">
          <cell r="D1500" t="str">
            <v>9.7.10</v>
          </cell>
          <cell r="E1500">
            <v>4.5527397474929912E-2</v>
          </cell>
          <cell r="F1500">
            <v>3.9012938690735688E-2</v>
          </cell>
          <cell r="G1500">
            <v>4.4789500070711918E-2</v>
          </cell>
          <cell r="H1500">
            <v>4.2270161593401051E-2</v>
          </cell>
          <cell r="I1500">
            <v>5.0636540477909303E-2</v>
          </cell>
          <cell r="J1500">
            <v>4.3177089850799086E-2</v>
          </cell>
          <cell r="K1500">
            <v>4.16829392619983E-2</v>
          </cell>
          <cell r="L1500">
            <v>4.9225017090127568E-2</v>
          </cell>
          <cell r="M1500">
            <v>4.4289238953527932E-2</v>
          </cell>
          <cell r="N1500">
            <v>4.7464932888602249E-2</v>
          </cell>
        </row>
        <row r="1501">
          <cell r="D1501" t="str">
            <v>9.7.11</v>
          </cell>
          <cell r="E1501">
            <v>4.7447179943243982E-2</v>
          </cell>
          <cell r="F1501">
            <v>4.0287548819811635E-2</v>
          </cell>
          <cell r="G1501">
            <v>4.5410376561482835E-2</v>
          </cell>
          <cell r="H1501">
            <v>4.2672667953154275E-2</v>
          </cell>
          <cell r="I1501">
            <v>4.5455462048596969E-2</v>
          </cell>
          <cell r="J1501">
            <v>4.7261198878961248E-2</v>
          </cell>
          <cell r="K1501">
            <v>4.5393248170134598E-2</v>
          </cell>
          <cell r="L1501">
            <v>4.9652469559628626E-2</v>
          </cell>
          <cell r="M1501">
            <v>4.2595371595395809E-2</v>
          </cell>
          <cell r="N1501">
            <v>4.5636180672570352E-2</v>
          </cell>
        </row>
        <row r="1502">
          <cell r="D1502" t="str">
            <v>9.7.12</v>
          </cell>
          <cell r="E1502">
            <v>4.7499408455235176E-2</v>
          </cell>
          <cell r="F1502">
            <v>4.3632140522738616E-2</v>
          </cell>
          <cell r="G1502">
            <v>4.682513264628145E-2</v>
          </cell>
          <cell r="H1502">
            <v>4.4588411723731278E-2</v>
          </cell>
          <cell r="I1502">
            <v>4.2739616386800267E-2</v>
          </cell>
          <cell r="J1502">
            <v>4.9631094832032409E-2</v>
          </cell>
          <cell r="K1502">
            <v>4.6769387922410588E-2</v>
          </cell>
          <cell r="L1502">
            <v>5.1937508518221931E-2</v>
          </cell>
          <cell r="M1502">
            <v>4.4363752968737555E-2</v>
          </cell>
          <cell r="N1502">
            <v>4.4369858650979858E-2</v>
          </cell>
        </row>
        <row r="1503">
          <cell r="D1503" t="str">
            <v>9.7.13</v>
          </cell>
          <cell r="E1503">
            <v>4.8311391328007845E-2</v>
          </cell>
          <cell r="F1503">
            <v>4.3923224560467225E-2</v>
          </cell>
          <cell r="G1503">
            <v>4.7543958926828424E-2</v>
          </cell>
          <cell r="H1503">
            <v>4.5383134686088053E-2</v>
          </cell>
          <cell r="I1503">
            <v>3.8561131043869212E-2</v>
          </cell>
          <cell r="J1503">
            <v>4.9290119140211502E-2</v>
          </cell>
          <cell r="K1503">
            <v>4.7653420501634347E-2</v>
          </cell>
          <cell r="L1503">
            <v>5.3986192745144462E-2</v>
          </cell>
          <cell r="M1503">
            <v>4.4017366610108292E-2</v>
          </cell>
          <cell r="N1503">
            <v>4.2279819966664148E-2</v>
          </cell>
        </row>
        <row r="1504">
          <cell r="D1504" t="str">
            <v>9.7.14</v>
          </cell>
          <cell r="E1504">
            <v>4.7776721945086094E-2</v>
          </cell>
          <cell r="F1504">
            <v>4.1916381894474691E-2</v>
          </cell>
          <cell r="G1504">
            <v>4.6949926321900967E-2</v>
          </cell>
          <cell r="H1504">
            <v>4.2931600045178465E-2</v>
          </cell>
          <cell r="I1504">
            <v>3.6496227964620702E-2</v>
          </cell>
          <cell r="J1504">
            <v>5.0684352258315343E-2</v>
          </cell>
          <cell r="K1504">
            <v>4.717303839888224E-2</v>
          </cell>
          <cell r="L1504">
            <v>5.2576653748630943E-2</v>
          </cell>
          <cell r="M1504">
            <v>4.4875661946292229E-2</v>
          </cell>
          <cell r="N1504">
            <v>4.5749425897322886E-2</v>
          </cell>
        </row>
        <row r="1505">
          <cell r="D1505" t="str">
            <v>9.7.15</v>
          </cell>
          <cell r="E1505">
            <v>4.797295908365428E-2</v>
          </cell>
          <cell r="F1505">
            <v>4.1616901538904835E-2</v>
          </cell>
          <cell r="G1505">
            <v>4.5908530640959871E-2</v>
          </cell>
          <cell r="H1505">
            <v>4.2582712966822367E-2</v>
          </cell>
          <cell r="I1505">
            <v>3.5212809757572704E-2</v>
          </cell>
          <cell r="J1505">
            <v>5.448505700561309E-2</v>
          </cell>
          <cell r="K1505">
            <v>4.6704790014992996E-2</v>
          </cell>
          <cell r="L1505">
            <v>5.1437794522250932E-2</v>
          </cell>
          <cell r="M1505">
            <v>4.3451013955806035E-2</v>
          </cell>
          <cell r="N1505">
            <v>4.9120211134650087E-2</v>
          </cell>
        </row>
        <row r="1506">
          <cell r="D1506" t="str">
            <v>9.7.16</v>
          </cell>
          <cell r="E1506">
            <v>5.0697492511755378E-2</v>
          </cell>
          <cell r="F1506">
            <v>4.1616533433112203E-2</v>
          </cell>
          <cell r="G1506">
            <v>4.5129990410271305E-2</v>
          </cell>
          <cell r="H1506">
            <v>4.1969346974228577E-2</v>
          </cell>
          <cell r="I1506">
            <v>3.455613605011295E-2</v>
          </cell>
          <cell r="J1506">
            <v>5.4290765412194707E-2</v>
          </cell>
          <cell r="K1506">
            <v>4.5191941601228407E-2</v>
          </cell>
          <cell r="L1506">
            <v>4.8840267571320678E-2</v>
          </cell>
          <cell r="M1506">
            <v>4.2518089257639696E-2</v>
          </cell>
          <cell r="N1506">
            <v>4.6535562859767107E-2</v>
          </cell>
        </row>
        <row r="1507">
          <cell r="D1507" t="str">
            <v>9.7.17</v>
          </cell>
          <cell r="E1507">
            <v>5.2843503939259802E-2</v>
          </cell>
          <cell r="F1507">
            <v>4.2579936407796143E-2</v>
          </cell>
          <cell r="G1507">
            <v>4.5760772947817004E-2</v>
          </cell>
          <cell r="H1507">
            <v>4.3209905820586023E-2</v>
          </cell>
          <cell r="I1507">
            <v>3.2730100596808212E-2</v>
          </cell>
          <cell r="J1507">
            <v>5.6520375149730483E-2</v>
          </cell>
          <cell r="K1507">
            <v>4.3457228452401367E-2</v>
          </cell>
          <cell r="L1507">
            <v>4.5966399659079171E-2</v>
          </cell>
          <cell r="M1507">
            <v>4.1409837464862487E-2</v>
          </cell>
          <cell r="N1507">
            <v>3.8763144512421098E-2</v>
          </cell>
        </row>
        <row r="1508">
          <cell r="D1508" t="str">
            <v>9.7.18</v>
          </cell>
          <cell r="E1508">
            <v>5.5916463929231087E-2</v>
          </cell>
          <cell r="F1508">
            <v>4.0995784364818648E-2</v>
          </cell>
          <cell r="G1508">
            <v>4.3726866425852169E-2</v>
          </cell>
          <cell r="H1508">
            <v>4.2188888589664186E-2</v>
          </cell>
          <cell r="I1508">
            <v>3.1507319106417152E-2</v>
          </cell>
          <cell r="J1508">
            <v>5.7846500850069815E-2</v>
          </cell>
          <cell r="K1508">
            <v>3.9179400994135076E-2</v>
          </cell>
          <cell r="L1508">
            <v>4.4195618101378981E-2</v>
          </cell>
          <cell r="M1508">
            <v>4.023283899551415E-2</v>
          </cell>
          <cell r="N1508">
            <v>3.0437026608072699E-2</v>
          </cell>
        </row>
        <row r="1509">
          <cell r="D1509" t="str">
            <v>9.7.19</v>
          </cell>
          <cell r="E1509">
            <v>5.5239355568534862E-2</v>
          </cell>
          <cell r="F1509">
            <v>4.0346323044700469E-2</v>
          </cell>
          <cell r="G1509">
            <v>4.3447350806023882E-2</v>
          </cell>
          <cell r="H1509">
            <v>4.1252922632682605E-2</v>
          </cell>
          <cell r="I1509">
            <v>3.0847602949930272E-2</v>
          </cell>
          <cell r="J1509">
            <v>5.7353987822321234E-2</v>
          </cell>
          <cell r="K1509">
            <v>3.8954204201561059E-2</v>
          </cell>
          <cell r="L1509">
            <v>4.2350753024645929E-2</v>
          </cell>
          <cell r="M1509">
            <v>3.9402342231567869E-2</v>
          </cell>
          <cell r="N1509">
            <v>2.6837599894624999E-2</v>
          </cell>
        </row>
        <row r="1510">
          <cell r="D1510" t="str">
            <v>9.7.20</v>
          </cell>
          <cell r="E1510">
            <v>5.4654541670619596E-2</v>
          </cell>
          <cell r="F1510">
            <v>4.7769702218365018E-2</v>
          </cell>
          <cell r="G1510">
            <v>4.2673230773479523E-2</v>
          </cell>
          <cell r="H1510">
            <v>4.1995714476924621E-2</v>
          </cell>
          <cell r="I1510">
            <v>3.4517079495160058E-2</v>
          </cell>
          <cell r="J1510">
            <v>5.5490134846012777E-2</v>
          </cell>
          <cell r="K1510">
            <v>4.4337928974113559E-2</v>
          </cell>
          <cell r="L1510">
            <v>4.3187682054879654E-2</v>
          </cell>
          <cell r="M1510">
            <v>3.9555638092579622E-2</v>
          </cell>
          <cell r="N1510">
            <v>2.9885731139640468E-2</v>
          </cell>
        </row>
        <row r="1511">
          <cell r="D1511" t="str">
            <v>9.7.21</v>
          </cell>
          <cell r="E1511">
            <v>5.1378214611926321E-2</v>
          </cell>
          <cell r="F1511">
            <v>4.8362703121433696E-2</v>
          </cell>
          <cell r="G1511">
            <v>4.2881317792396956E-2</v>
          </cell>
          <cell r="H1511">
            <v>4.2746545193939819E-2</v>
          </cell>
          <cell r="I1511">
            <v>3.7184741254922479E-2</v>
          </cell>
          <cell r="J1511">
            <v>5.1736932710405199E-2</v>
          </cell>
          <cell r="K1511">
            <v>4.5168302853599206E-2</v>
          </cell>
          <cell r="L1511">
            <v>4.0623097380199195E-2</v>
          </cell>
          <cell r="M1511">
            <v>3.9565903955356176E-2</v>
          </cell>
          <cell r="N1511">
            <v>3.0550777956734755E-2</v>
          </cell>
        </row>
        <row r="1512">
          <cell r="D1512" t="str">
            <v>9.7.22</v>
          </cell>
          <cell r="E1512">
            <v>4.6454953500351413E-2</v>
          </cell>
          <cell r="F1512">
            <v>4.7302786313693418E-2</v>
          </cell>
          <cell r="G1512">
            <v>4.1993188166971972E-2</v>
          </cell>
          <cell r="H1512">
            <v>4.249139137211902E-2</v>
          </cell>
          <cell r="I1512">
            <v>3.9125045433315853E-2</v>
          </cell>
          <cell r="J1512">
            <v>4.597021862757613E-2</v>
          </cell>
          <cell r="K1512">
            <v>4.3966813210136894E-2</v>
          </cell>
          <cell r="L1512">
            <v>3.6804298574996841E-2</v>
          </cell>
          <cell r="M1512">
            <v>3.9399112521930298E-2</v>
          </cell>
          <cell r="N1512">
            <v>3.5232677181643947E-2</v>
          </cell>
        </row>
        <row r="1513">
          <cell r="D1513" t="str">
            <v>9.7.23</v>
          </cell>
          <cell r="E1513">
            <v>4.1717842095068604E-2</v>
          </cell>
          <cell r="F1513">
            <v>4.4608181796302625E-2</v>
          </cell>
          <cell r="G1513">
            <v>3.9499866212084185E-2</v>
          </cell>
          <cell r="H1513">
            <v>4.1212245936450294E-2</v>
          </cell>
          <cell r="I1513">
            <v>4.2133107710973852E-2</v>
          </cell>
          <cell r="J1513">
            <v>3.7535291808867798E-2</v>
          </cell>
          <cell r="K1513">
            <v>4.2892539007705725E-2</v>
          </cell>
          <cell r="L1513">
            <v>3.2341376595418844E-2</v>
          </cell>
          <cell r="M1513">
            <v>3.9326790095403311E-2</v>
          </cell>
          <cell r="N1513">
            <v>3.9809429164352726E-2</v>
          </cell>
        </row>
        <row r="1514">
          <cell r="D1514" t="str">
            <v>9.7.24</v>
          </cell>
          <cell r="E1514">
            <v>3.5689756626219211E-2</v>
          </cell>
          <cell r="F1514">
            <v>4.2871335964775568E-2</v>
          </cell>
          <cell r="G1514">
            <v>3.6998229181570294E-2</v>
          </cell>
          <cell r="H1514">
            <v>3.9741051830230259E-2</v>
          </cell>
          <cell r="I1514">
            <v>4.0091553659142826E-2</v>
          </cell>
          <cell r="J1514">
            <v>3.2459072333300448E-2</v>
          </cell>
          <cell r="K1514">
            <v>4.1048465216588767E-2</v>
          </cell>
          <cell r="L1514">
            <v>3.0087767008536458E-2</v>
          </cell>
          <cell r="M1514">
            <v>3.924996914473828E-2</v>
          </cell>
          <cell r="N1514">
            <v>4.0814591248636782E-2</v>
          </cell>
        </row>
        <row r="1515">
          <cell r="D1515" t="str">
            <v>10.1.1</v>
          </cell>
          <cell r="E1515">
            <v>3.1961778509514108E-2</v>
          </cell>
          <cell r="F1515">
            <v>4.2288259584026933E-2</v>
          </cell>
          <cell r="G1515">
            <v>3.7516702128944562E-2</v>
          </cell>
          <cell r="H1515">
            <v>4.0959115656449045E-2</v>
          </cell>
          <cell r="I1515">
            <v>3.7737908369587521E-2</v>
          </cell>
          <cell r="J1515">
            <v>2.9498864425188471E-2</v>
          </cell>
          <cell r="K1515">
            <v>4.372519491142756E-2</v>
          </cell>
          <cell r="L1515">
            <v>3.594199212808908E-2</v>
          </cell>
          <cell r="M1515">
            <v>4.2346342708925046E-2</v>
          </cell>
          <cell r="N1515">
            <v>2.8330639570213683E-2</v>
          </cell>
        </row>
        <row r="1516">
          <cell r="D1516" t="str">
            <v>10.1.2</v>
          </cell>
          <cell r="E1516">
            <v>2.9321004389343333E-2</v>
          </cell>
          <cell r="F1516">
            <v>4.2423343944707849E-2</v>
          </cell>
          <cell r="G1516">
            <v>3.6954113934397133E-2</v>
          </cell>
          <cell r="H1516">
            <v>4.0439731843617481E-2</v>
          </cell>
          <cell r="I1516">
            <v>3.6122605676542331E-2</v>
          </cell>
          <cell r="J1516">
            <v>2.906345269818443E-2</v>
          </cell>
          <cell r="K1516">
            <v>4.4408148333929046E-2</v>
          </cell>
          <cell r="L1516">
            <v>3.61963276797043E-2</v>
          </cell>
          <cell r="M1516">
            <v>4.1931446903970743E-2</v>
          </cell>
          <cell r="N1516">
            <v>3.3846807179001792E-2</v>
          </cell>
        </row>
        <row r="1517">
          <cell r="D1517" t="str">
            <v>10.1.3</v>
          </cell>
          <cell r="E1517">
            <v>2.8554260622623055E-2</v>
          </cell>
          <cell r="F1517">
            <v>4.2676911168107498E-2</v>
          </cell>
          <cell r="G1517">
            <v>3.7092163666075803E-2</v>
          </cell>
          <cell r="H1517">
            <v>4.016998762324886E-2</v>
          </cell>
          <cell r="I1517">
            <v>4.1153632038640871E-2</v>
          </cell>
          <cell r="J1517">
            <v>2.7884596815611545E-2</v>
          </cell>
          <cell r="K1517">
            <v>4.4083379389199089E-2</v>
          </cell>
          <cell r="L1517">
            <v>3.5749918725140779E-2</v>
          </cell>
          <cell r="M1517">
            <v>4.2355372514531156E-2</v>
          </cell>
          <cell r="N1517">
            <v>4.8088969312933084E-2</v>
          </cell>
        </row>
        <row r="1518">
          <cell r="D1518" t="str">
            <v>10.1.4</v>
          </cell>
          <cell r="E1518">
            <v>2.9186065434061801E-2</v>
          </cell>
          <cell r="F1518">
            <v>4.3450965400581472E-2</v>
          </cell>
          <cell r="G1518">
            <v>3.7233243262415637E-2</v>
          </cell>
          <cell r="H1518">
            <v>4.0305843576926424E-2</v>
          </cell>
          <cell r="I1518">
            <v>4.1217056341399355E-2</v>
          </cell>
          <cell r="J1518">
            <v>2.7681294472632349E-2</v>
          </cell>
          <cell r="K1518">
            <v>4.4468753097507266E-2</v>
          </cell>
          <cell r="L1518">
            <v>3.5518880643151153E-2</v>
          </cell>
          <cell r="M1518">
            <v>4.347970212572317E-2</v>
          </cell>
          <cell r="N1518">
            <v>4.0250193550679457E-2</v>
          </cell>
        </row>
        <row r="1519">
          <cell r="D1519" t="str">
            <v>10.1.5</v>
          </cell>
          <cell r="E1519">
            <v>3.0091105357794395E-2</v>
          </cell>
          <cell r="F1519">
            <v>4.3567682945643595E-2</v>
          </cell>
          <cell r="G1519">
            <v>3.7903501312414718E-2</v>
          </cell>
          <cell r="H1519">
            <v>4.1098821432491536E-2</v>
          </cell>
          <cell r="I1519">
            <v>4.4645778630806009E-2</v>
          </cell>
          <cell r="J1519">
            <v>2.9255716389862754E-2</v>
          </cell>
          <cell r="K1519">
            <v>4.4340441205181873E-2</v>
          </cell>
          <cell r="L1519">
            <v>3.6445008317661461E-2</v>
          </cell>
          <cell r="M1519">
            <v>4.3575584403672228E-2</v>
          </cell>
          <cell r="N1519">
            <v>3.4902907872873215E-2</v>
          </cell>
        </row>
        <row r="1520">
          <cell r="D1520" t="str">
            <v>10.1.6</v>
          </cell>
          <cell r="E1520">
            <v>3.232083161525743E-2</v>
          </cell>
          <cell r="F1520">
            <v>4.5319216100553394E-2</v>
          </cell>
          <cell r="G1520">
            <v>3.9631864457924028E-2</v>
          </cell>
          <cell r="H1520">
            <v>4.1444278826036886E-2</v>
          </cell>
          <cell r="I1520">
            <v>3.9588194742640762E-2</v>
          </cell>
          <cell r="J1520">
            <v>3.1923427014713485E-2</v>
          </cell>
          <cell r="K1520">
            <v>4.5625531269429802E-2</v>
          </cell>
          <cell r="L1520">
            <v>3.6950367810496258E-2</v>
          </cell>
          <cell r="M1520">
            <v>4.3616812595058008E-2</v>
          </cell>
          <cell r="N1520">
            <v>4.3527872903183135E-2</v>
          </cell>
        </row>
        <row r="1521">
          <cell r="D1521" t="str">
            <v>10.1.7</v>
          </cell>
          <cell r="E1521">
            <v>3.5219459382649344E-2</v>
          </cell>
          <cell r="F1521">
            <v>4.62748726919575E-2</v>
          </cell>
          <cell r="G1521">
            <v>4.1560011842953035E-2</v>
          </cell>
          <cell r="H1521">
            <v>4.1625733786836705E-2</v>
          </cell>
          <cell r="I1521">
            <v>4.3076643451429537E-2</v>
          </cell>
          <cell r="J1521">
            <v>3.8454595085387178E-2</v>
          </cell>
          <cell r="K1521">
            <v>4.9067049581141907E-2</v>
          </cell>
          <cell r="L1521">
            <v>4.0925404155420349E-2</v>
          </cell>
          <cell r="M1521">
            <v>4.3214154552964623E-2</v>
          </cell>
          <cell r="N1521">
            <v>4.335321174262393E-2</v>
          </cell>
        </row>
        <row r="1522">
          <cell r="D1522" t="str">
            <v>10.1.8</v>
          </cell>
          <cell r="E1522">
            <v>4.0262771909693233E-2</v>
          </cell>
          <cell r="F1522">
            <v>4.2778435713337719E-2</v>
          </cell>
          <cell r="G1522">
            <v>4.3834132406661556E-2</v>
          </cell>
          <cell r="H1522">
            <v>4.1948434452624993E-2</v>
          </cell>
          <cell r="I1522">
            <v>4.7341423555113699E-2</v>
          </cell>
          <cell r="J1522">
            <v>4.4970666292287423E-2</v>
          </cell>
          <cell r="K1522">
            <v>4.3913266792619435E-2</v>
          </cell>
          <cell r="L1522">
            <v>4.2537538701541588E-2</v>
          </cell>
          <cell r="M1522">
            <v>4.3209877276624897E-2</v>
          </cell>
          <cell r="N1522">
            <v>3.923797219248773E-2</v>
          </cell>
        </row>
        <row r="1523">
          <cell r="D1523" t="str">
            <v>10.1.9</v>
          </cell>
          <cell r="E1523">
            <v>4.8228444803665865E-2</v>
          </cell>
          <cell r="F1523">
            <v>3.7845649901413578E-2</v>
          </cell>
          <cell r="G1523">
            <v>4.4073109935698726E-2</v>
          </cell>
          <cell r="H1523">
            <v>4.1752863476487129E-2</v>
          </cell>
          <cell r="I1523">
            <v>4.4653622625846816E-2</v>
          </cell>
          <cell r="J1523">
            <v>4.6941962586806468E-2</v>
          </cell>
          <cell r="K1523">
            <v>3.7940772156625981E-2</v>
          </cell>
          <cell r="L1523">
            <v>4.3697454450299898E-2</v>
          </cell>
          <cell r="M1523">
            <v>4.2189509243134762E-2</v>
          </cell>
          <cell r="N1523">
            <v>4.3204878183472566E-2</v>
          </cell>
        </row>
        <row r="1524">
          <cell r="D1524" t="str">
            <v>10.1.10</v>
          </cell>
          <cell r="E1524">
            <v>4.9535621922020288E-2</v>
          </cell>
          <cell r="F1524">
            <v>3.6657159179087476E-2</v>
          </cell>
          <cell r="G1524">
            <v>4.4100183766571627E-2</v>
          </cell>
          <cell r="H1524">
            <v>4.0663107092390863E-2</v>
          </cell>
          <cell r="I1524">
            <v>4.5906420690934938E-2</v>
          </cell>
          <cell r="J1524">
            <v>5.1029757704737701E-2</v>
          </cell>
          <cell r="K1524">
            <v>3.9989757575939602E-2</v>
          </cell>
          <cell r="L1524">
            <v>4.4041920029876544E-2</v>
          </cell>
          <cell r="M1524">
            <v>4.2315094828998645E-2</v>
          </cell>
          <cell r="N1524">
            <v>4.7713747481486671E-2</v>
          </cell>
        </row>
        <row r="1525">
          <cell r="D1525" t="str">
            <v>10.1.11</v>
          </cell>
          <cell r="E1525">
            <v>4.9645636889849187E-2</v>
          </cell>
          <cell r="F1525">
            <v>3.5808041386257379E-2</v>
          </cell>
          <cell r="G1525">
            <v>4.5337676345129342E-2</v>
          </cell>
          <cell r="H1525">
            <v>4.0290615390682967E-2</v>
          </cell>
          <cell r="I1525">
            <v>4.7914035193092272E-2</v>
          </cell>
          <cell r="J1525">
            <v>4.8384563108161416E-2</v>
          </cell>
          <cell r="K1525">
            <v>4.0463394597646939E-2</v>
          </cell>
          <cell r="L1525">
            <v>4.6220126926086354E-2</v>
          </cell>
          <cell r="M1525">
            <v>4.0646719430038676E-2</v>
          </cell>
          <cell r="N1525">
            <v>5.2722199069629661E-2</v>
          </cell>
        </row>
        <row r="1526">
          <cell r="D1526" t="str">
            <v>10.1.12</v>
          </cell>
          <cell r="E1526">
            <v>4.8278650575580999E-2</v>
          </cell>
          <cell r="F1526">
            <v>3.7396827277207667E-2</v>
          </cell>
          <cell r="G1526">
            <v>4.5664276260492957E-2</v>
          </cell>
          <cell r="H1526">
            <v>4.0616224811146968E-2</v>
          </cell>
          <cell r="I1526">
            <v>4.3497978042192624E-2</v>
          </cell>
          <cell r="J1526">
            <v>4.6615104126250202E-2</v>
          </cell>
          <cell r="K1526">
            <v>4.3408498258387419E-2</v>
          </cell>
          <cell r="L1526">
            <v>4.6355922318451093E-2</v>
          </cell>
          <cell r="M1526">
            <v>4.0791077506504729E-2</v>
          </cell>
          <cell r="N1526">
            <v>5.016670936875188E-2</v>
          </cell>
        </row>
        <row r="1527">
          <cell r="D1527" t="str">
            <v>10.1.13</v>
          </cell>
          <cell r="E1527">
            <v>4.5471082147197861E-2</v>
          </cell>
          <cell r="F1527">
            <v>3.7733458330343403E-2</v>
          </cell>
          <cell r="G1527">
            <v>4.5849609751400913E-2</v>
          </cell>
          <cell r="H1527">
            <v>4.055958964657861E-2</v>
          </cell>
          <cell r="I1527">
            <v>4.2424695406466859E-2</v>
          </cell>
          <cell r="J1527">
            <v>4.734572339027926E-2</v>
          </cell>
          <cell r="K1527">
            <v>4.047143560138447E-2</v>
          </cell>
          <cell r="L1527">
            <v>4.6492879679375702E-2</v>
          </cell>
          <cell r="M1527">
            <v>4.0257130843427802E-2</v>
          </cell>
          <cell r="N1527">
            <v>5.5093823651732501E-2</v>
          </cell>
        </row>
        <row r="1528">
          <cell r="D1528" t="str">
            <v>10.1.14</v>
          </cell>
          <cell r="E1528">
            <v>4.4420049624389828E-2</v>
          </cell>
          <cell r="F1528">
            <v>3.6891758627666089E-2</v>
          </cell>
          <cell r="G1528">
            <v>4.4214506327539309E-2</v>
          </cell>
          <cell r="H1528">
            <v>4.0771672083081564E-2</v>
          </cell>
          <cell r="I1528">
            <v>4.1681644961958871E-2</v>
          </cell>
          <cell r="J1528">
            <v>4.6138342504593199E-2</v>
          </cell>
          <cell r="K1528">
            <v>3.7835050165851168E-2</v>
          </cell>
          <cell r="L1528">
            <v>4.6578071340957629E-2</v>
          </cell>
          <cell r="M1528">
            <v>4.0905494648592645E-2</v>
          </cell>
          <cell r="N1528">
            <v>6.1258549246420574E-2</v>
          </cell>
        </row>
        <row r="1529">
          <cell r="D1529" t="str">
            <v>10.1.15</v>
          </cell>
          <cell r="E1529">
            <v>4.4084679635618143E-2</v>
          </cell>
          <cell r="F1529">
            <v>3.7027256147798553E-2</v>
          </cell>
          <cell r="G1529">
            <v>4.4955157962400259E-2</v>
          </cell>
          <cell r="H1529">
            <v>4.1822074727447547E-2</v>
          </cell>
          <cell r="I1529">
            <v>4.5131433980903683E-2</v>
          </cell>
          <cell r="J1529">
            <v>4.1730959237253479E-2</v>
          </cell>
          <cell r="K1529">
            <v>3.7093494408717759E-2</v>
          </cell>
          <cell r="L1529">
            <v>4.6996651148512009E-2</v>
          </cell>
          <cell r="M1529">
            <v>4.1754177562335071E-2</v>
          </cell>
          <cell r="N1529">
            <v>6.0309471322499635E-2</v>
          </cell>
        </row>
        <row r="1530">
          <cell r="D1530" t="str">
            <v>10.1.16</v>
          </cell>
          <cell r="E1530">
            <v>4.3241188410283397E-2</v>
          </cell>
          <cell r="F1530">
            <v>3.6397169204213771E-2</v>
          </cell>
          <cell r="G1530">
            <v>4.3207973914961E-2</v>
          </cell>
          <cell r="H1530">
            <v>4.0383866643522108E-2</v>
          </cell>
          <cell r="I1530">
            <v>4.4720072469549607E-2</v>
          </cell>
          <cell r="J1530">
            <v>4.2448393227940188E-2</v>
          </cell>
          <cell r="K1530">
            <v>3.3818772170642983E-2</v>
          </cell>
          <cell r="L1530">
            <v>4.527387782934747E-2</v>
          </cell>
          <cell r="M1530">
            <v>4.1319558760925322E-2</v>
          </cell>
          <cell r="N1530">
            <v>6.0994203004642866E-2</v>
          </cell>
        </row>
        <row r="1531">
          <cell r="D1531" t="str">
            <v>10.1.17</v>
          </cell>
          <cell r="E1531">
            <v>4.5380224544801041E-2</v>
          </cell>
          <cell r="F1531">
            <v>3.672503000899166E-2</v>
          </cell>
          <cell r="G1531">
            <v>4.3045035429068519E-2</v>
          </cell>
          <cell r="H1531">
            <v>3.9926849953002233E-2</v>
          </cell>
          <cell r="I1531">
            <v>4.5208865417663599E-2</v>
          </cell>
          <cell r="J1531">
            <v>4.424268721668162E-2</v>
          </cell>
          <cell r="K1531">
            <v>3.3219733036172872E-2</v>
          </cell>
          <cell r="L1531">
            <v>4.5641563413979062E-2</v>
          </cell>
          <cell r="M1531">
            <v>4.0010949827429726E-2</v>
          </cell>
          <cell r="N1531">
            <v>4.1663964341725417E-2</v>
          </cell>
        </row>
        <row r="1532">
          <cell r="D1532" t="str">
            <v>10.1.18</v>
          </cell>
          <cell r="E1532">
            <v>4.9196525515454448E-2</v>
          </cell>
          <cell r="F1532">
            <v>3.8406551416839255E-2</v>
          </cell>
          <cell r="G1532">
            <v>4.2137635639344376E-2</v>
          </cell>
          <cell r="H1532">
            <v>3.9370336742251232E-2</v>
          </cell>
          <cell r="I1532">
            <v>4.1338414150387762E-2</v>
          </cell>
          <cell r="J1532">
            <v>4.9682055113267412E-2</v>
          </cell>
          <cell r="K1532">
            <v>3.2594286869973267E-2</v>
          </cell>
          <cell r="L1532">
            <v>4.5251219442429789E-2</v>
          </cell>
          <cell r="M1532">
            <v>3.9651064548733683E-2</v>
          </cell>
          <cell r="N1532">
            <v>2.6762327899359215E-2</v>
          </cell>
        </row>
        <row r="1533">
          <cell r="D1533" t="str">
            <v>10.1.19</v>
          </cell>
          <cell r="E1533">
            <v>5.2585993685103541E-2</v>
          </cell>
          <cell r="F1533">
            <v>4.6920547014850662E-2</v>
          </cell>
          <cell r="G1533">
            <v>4.3312069667327119E-2</v>
          </cell>
          <cell r="H1533">
            <v>4.1115332892856626E-2</v>
          </cell>
          <cell r="I1533">
            <v>3.6529709019159966E-2</v>
          </cell>
          <cell r="J1533">
            <v>5.5704528600820383E-2</v>
          </cell>
          <cell r="K1533">
            <v>4.0432231797169954E-2</v>
          </cell>
          <cell r="L1533">
            <v>4.3774996485529273E-2</v>
          </cell>
          <cell r="M1533">
            <v>3.9913047724542454E-2</v>
          </cell>
          <cell r="N1533">
            <v>2.5256089435076026E-2</v>
          </cell>
        </row>
        <row r="1534">
          <cell r="D1534" t="str">
            <v>10.1.20</v>
          </cell>
          <cell r="E1534">
            <v>5.3609669962062123E-2</v>
          </cell>
          <cell r="F1534">
            <v>4.9199083830184183E-2</v>
          </cell>
          <cell r="G1534">
            <v>4.1901809819391719E-2</v>
          </cell>
          <cell r="H1534">
            <v>4.2337694269522302E-2</v>
          </cell>
          <cell r="I1534">
            <v>3.6674934984486811E-2</v>
          </cell>
          <cell r="J1534">
            <v>5.4544796456945467E-2</v>
          </cell>
          <cell r="K1534">
            <v>4.2688061869047146E-2</v>
          </cell>
          <cell r="L1534">
            <v>4.3488958558371954E-2</v>
          </cell>
          <cell r="M1534">
            <v>4.0020336072730811E-2</v>
          </cell>
          <cell r="N1534">
            <v>2.8813954399310091E-2</v>
          </cell>
        </row>
        <row r="1535">
          <cell r="D1535" t="str">
            <v>10.1.21</v>
          </cell>
          <cell r="E1535">
            <v>5.1598709931668867E-2</v>
          </cell>
          <cell r="F1535">
            <v>4.8598857046961222E-2</v>
          </cell>
          <cell r="G1535">
            <v>4.1246546756428755E-2</v>
          </cell>
          <cell r="H1535">
            <v>4.3621995010459123E-2</v>
          </cell>
          <cell r="I1535">
            <v>3.7841673218270144E-2</v>
          </cell>
          <cell r="J1535">
            <v>5.0936779199671142E-2</v>
          </cell>
          <cell r="K1535">
            <v>4.4649691325577917E-2</v>
          </cell>
          <cell r="L1535">
            <v>4.2427074223782259E-2</v>
          </cell>
          <cell r="M1535">
            <v>4.0925692897974722E-2</v>
          </cell>
          <cell r="N1535">
            <v>2.7273468648642753E-2</v>
          </cell>
        </row>
        <row r="1536">
          <cell r="D1536" t="str">
            <v>10.1.22</v>
          </cell>
          <cell r="E1536">
            <v>4.6158946898649189E-2</v>
          </cell>
          <cell r="F1536">
            <v>4.5948589405085498E-2</v>
          </cell>
          <cell r="G1536">
            <v>4.0423885701677958E-2</v>
          </cell>
          <cell r="H1536">
            <v>4.5545280712364286E-2</v>
          </cell>
          <cell r="I1536">
            <v>3.6342013423540771E-2</v>
          </cell>
          <cell r="J1536">
            <v>4.5813991047880989E-2</v>
          </cell>
          <cell r="K1536">
            <v>4.4330835803830036E-2</v>
          </cell>
          <cell r="L1536">
            <v>3.9424295705195733E-2</v>
          </cell>
          <cell r="M1536">
            <v>4.1506808414020394E-2</v>
          </cell>
          <cell r="N1536">
            <v>2.77221081002752E-2</v>
          </cell>
        </row>
        <row r="1537">
          <cell r="D1537" t="str">
            <v>10.1.23</v>
          </cell>
          <cell r="E1537">
            <v>3.8713548920521278E-2</v>
          </cell>
          <cell r="F1537">
            <v>4.5226236443980168E-2</v>
          </cell>
          <cell r="G1537">
            <v>4.0399857981389307E-2</v>
          </cell>
          <cell r="H1537">
            <v>4.7970412147438621E-2</v>
          </cell>
          <cell r="I1537">
            <v>4.0783395472714992E-2</v>
          </cell>
          <cell r="J1537">
            <v>3.7758000564154209E-2</v>
          </cell>
          <cell r="K1537">
            <v>4.6049608174715921E-2</v>
          </cell>
          <cell r="L1537">
            <v>3.8049435139002143E-2</v>
          </cell>
          <cell r="M1537">
            <v>4.2523136797634101E-2</v>
          </cell>
          <cell r="N1537">
            <v>3.451398712687314E-2</v>
          </cell>
        </row>
        <row r="1538">
          <cell r="D1538" t="str">
            <v>10.1.24</v>
          </cell>
          <cell r="E1538">
            <v>3.29337493121971E-2</v>
          </cell>
          <cell r="F1538">
            <v>4.4438097230203449E-2</v>
          </cell>
          <cell r="G1538">
            <v>3.8404931729391759E-2</v>
          </cell>
          <cell r="H1538">
            <v>4.5260137202535994E-2</v>
          </cell>
          <cell r="I1538">
            <v>3.8467848136670188E-2</v>
          </cell>
          <cell r="J1538">
            <v>3.1949742720689095E-2</v>
          </cell>
          <cell r="K1538">
            <v>4.5382611607880353E-2</v>
          </cell>
          <cell r="L1538">
            <v>3.6020115147598383E-2</v>
          </cell>
          <cell r="M1538">
            <v>4.1540907811506607E-2</v>
          </cell>
          <cell r="N1538">
            <v>4.4991944396105828E-2</v>
          </cell>
        </row>
        <row r="1539">
          <cell r="D1539" t="str">
            <v>10.2.1</v>
          </cell>
          <cell r="E1539">
            <v>3.0687219444840722E-2</v>
          </cell>
          <cell r="F1539">
            <v>3.4636592527383846E-2</v>
          </cell>
          <cell r="G1539">
            <v>3.083614913140692E-2</v>
          </cell>
          <cell r="H1539">
            <v>3.221142791676828E-2</v>
          </cell>
          <cell r="I1539">
            <v>3.784728067239982E-2</v>
          </cell>
          <cell r="J1539">
            <v>3.102247805627031E-2</v>
          </cell>
          <cell r="K1539">
            <v>3.4997507282741792E-2</v>
          </cell>
          <cell r="L1539">
            <v>2.4612300455471026E-2</v>
          </cell>
          <cell r="M1539">
            <v>3.137135812023014E-2</v>
          </cell>
          <cell r="N1539">
            <v>4.8740789050283437E-2</v>
          </cell>
        </row>
        <row r="1540">
          <cell r="D1540" t="str">
            <v>10.2.2</v>
          </cell>
          <cell r="E1540">
            <v>2.9136755181490795E-2</v>
          </cell>
          <cell r="F1540">
            <v>3.481537051200001E-2</v>
          </cell>
          <cell r="G1540">
            <v>3.0652094957251626E-2</v>
          </cell>
          <cell r="H1540">
            <v>3.1130489298547278E-2</v>
          </cell>
          <cell r="I1540">
            <v>3.6696762144571307E-2</v>
          </cell>
          <cell r="J1540">
            <v>2.9722809942403585E-2</v>
          </cell>
          <cell r="K1540">
            <v>3.5279661450707892E-2</v>
          </cell>
          <cell r="L1540">
            <v>2.3770494145953038E-2</v>
          </cell>
          <cell r="M1540">
            <v>3.2081465452171769E-2</v>
          </cell>
          <cell r="N1540">
            <v>5.0166111884183386E-2</v>
          </cell>
        </row>
        <row r="1541">
          <cell r="D1541" t="str">
            <v>10.2.3</v>
          </cell>
          <cell r="E1541">
            <v>3.0538404561761084E-2</v>
          </cell>
          <cell r="F1541">
            <v>3.4564825829061674E-2</v>
          </cell>
          <cell r="G1541">
            <v>2.9845891384747747E-2</v>
          </cell>
          <cell r="H1541">
            <v>2.988970181554626E-2</v>
          </cell>
          <cell r="I1541">
            <v>3.5612550759312356E-2</v>
          </cell>
          <cell r="J1541">
            <v>2.972711593659378E-2</v>
          </cell>
          <cell r="K1541">
            <v>3.5028306674252947E-2</v>
          </cell>
          <cell r="L1541">
            <v>2.2738599955814884E-2</v>
          </cell>
          <cell r="M1541">
            <v>3.129732640110737E-2</v>
          </cell>
          <cell r="N1541">
            <v>3.4826995037629434E-2</v>
          </cell>
        </row>
        <row r="1542">
          <cell r="D1542" t="str">
            <v>10.2.4</v>
          </cell>
          <cell r="E1542">
            <v>3.2175984799423796E-2</v>
          </cell>
          <cell r="F1542">
            <v>3.4180787572406585E-2</v>
          </cell>
          <cell r="G1542">
            <v>3.0691368877737109E-2</v>
          </cell>
          <cell r="H1542">
            <v>2.9040855605392563E-2</v>
          </cell>
          <cell r="I1542">
            <v>3.4152598899492584E-2</v>
          </cell>
          <cell r="J1542">
            <v>2.9380328453733968E-2</v>
          </cell>
          <cell r="K1542">
            <v>3.4133537234232493E-2</v>
          </cell>
          <cell r="L1542">
            <v>2.3717873739176994E-2</v>
          </cell>
          <cell r="M1542">
            <v>3.1416145993009049E-2</v>
          </cell>
          <cell r="N1542">
            <v>2.5252665484996124E-2</v>
          </cell>
        </row>
        <row r="1543">
          <cell r="D1543" t="str">
            <v>10.2.5</v>
          </cell>
          <cell r="E1543">
            <v>3.3478645275602258E-2</v>
          </cell>
          <cell r="F1543">
            <v>3.5203617077666657E-2</v>
          </cell>
          <cell r="G1543">
            <v>3.2718693518876678E-2</v>
          </cell>
          <cell r="H1543">
            <v>3.145055719143755E-2</v>
          </cell>
          <cell r="I1543">
            <v>4.0434692900559947E-2</v>
          </cell>
          <cell r="J1543">
            <v>3.0631896655226046E-2</v>
          </cell>
          <cell r="K1543">
            <v>3.4809363173728014E-2</v>
          </cell>
          <cell r="L1543">
            <v>2.8532894712415723E-2</v>
          </cell>
          <cell r="M1543">
            <v>3.4733083159399776E-2</v>
          </cell>
          <cell r="N1543">
            <v>2.4995668284199309E-2</v>
          </cell>
        </row>
        <row r="1544">
          <cell r="D1544" t="str">
            <v>10.2.6</v>
          </cell>
          <cell r="E1544">
            <v>3.9032000733066168E-2</v>
          </cell>
          <cell r="F1544">
            <v>3.7531172673261268E-2</v>
          </cell>
          <cell r="G1544">
            <v>3.6072389127398123E-2</v>
          </cell>
          <cell r="H1544">
            <v>3.4239614497101341E-2</v>
          </cell>
          <cell r="I1544">
            <v>4.4908095313590364E-2</v>
          </cell>
          <cell r="J1544">
            <v>3.5174614507093423E-2</v>
          </cell>
          <cell r="K1544">
            <v>3.6333437089093465E-2</v>
          </cell>
          <cell r="L1544">
            <v>3.8447781338009808E-2</v>
          </cell>
          <cell r="M1544">
            <v>4.4264557222259637E-2</v>
          </cell>
          <cell r="N1544">
            <v>3.989117438465422E-2</v>
          </cell>
        </row>
        <row r="1545">
          <cell r="D1545" t="str">
            <v>10.2.7</v>
          </cell>
          <cell r="E1545">
            <v>4.9211638238173233E-2</v>
          </cell>
          <cell r="F1545">
            <v>4.3002680783018415E-2</v>
          </cell>
          <cell r="G1545">
            <v>4.2271106472584731E-2</v>
          </cell>
          <cell r="H1545">
            <v>4.1698775764987248E-2</v>
          </cell>
          <cell r="I1545">
            <v>4.612563781796216E-2</v>
          </cell>
          <cell r="J1545">
            <v>4.5957223568670005E-2</v>
          </cell>
          <cell r="K1545">
            <v>4.1367773698966256E-2</v>
          </cell>
          <cell r="L1545">
            <v>4.4452904962977803E-2</v>
          </cell>
          <cell r="M1545">
            <v>4.8081625634681477E-2</v>
          </cell>
          <cell r="N1545">
            <v>4.3622369088015096E-2</v>
          </cell>
        </row>
        <row r="1546">
          <cell r="D1546" t="str">
            <v>10.2.8</v>
          </cell>
          <cell r="E1546">
            <v>5.1581047720678216E-2</v>
          </cell>
          <cell r="F1546">
            <v>4.880052822694713E-2</v>
          </cell>
          <cell r="G1546">
            <v>4.7092987868014413E-2</v>
          </cell>
          <cell r="H1546">
            <v>4.8323650580376E-2</v>
          </cell>
          <cell r="I1546">
            <v>5.0764628878923024E-2</v>
          </cell>
          <cell r="J1546">
            <v>5.0803636340327064E-2</v>
          </cell>
          <cell r="K1546">
            <v>4.4944371636865155E-2</v>
          </cell>
          <cell r="L1546">
            <v>5.0059342196301523E-2</v>
          </cell>
          <cell r="M1546">
            <v>5.4850917418100324E-2</v>
          </cell>
          <cell r="N1546">
            <v>4.658192646737546E-2</v>
          </cell>
        </row>
        <row r="1547">
          <cell r="D1547" t="str">
            <v>10.2.9</v>
          </cell>
          <cell r="E1547">
            <v>5.1692770361345598E-2</v>
          </cell>
          <cell r="F1547">
            <v>4.8338410808452539E-2</v>
          </cell>
          <cell r="G1547">
            <v>4.7666559378442906E-2</v>
          </cell>
          <cell r="H1547">
            <v>4.9611510500207262E-2</v>
          </cell>
          <cell r="I1547">
            <v>4.948782809938998E-2</v>
          </cell>
          <cell r="J1547">
            <v>4.6543809258288764E-2</v>
          </cell>
          <cell r="K1547">
            <v>4.6125957310555472E-2</v>
          </cell>
          <cell r="L1547">
            <v>5.2570283835275483E-2</v>
          </cell>
          <cell r="M1547">
            <v>5.3729464211459875E-2</v>
          </cell>
          <cell r="N1547">
            <v>5.1689153921736397E-2</v>
          </cell>
        </row>
        <row r="1548">
          <cell r="D1548" t="str">
            <v>10.2.10</v>
          </cell>
          <cell r="E1548">
            <v>4.5568517754907924E-2</v>
          </cell>
          <cell r="F1548">
            <v>4.7879194117240897E-2</v>
          </cell>
          <cell r="G1548">
            <v>5.0331281404136625E-2</v>
          </cell>
          <cell r="H1548">
            <v>5.1496875728951841E-2</v>
          </cell>
          <cell r="I1548">
            <v>4.1843271658929433E-2</v>
          </cell>
          <cell r="J1548">
            <v>4.7630534542041136E-2</v>
          </cell>
          <cell r="K1548">
            <v>4.9603585545136337E-2</v>
          </cell>
          <cell r="L1548">
            <v>5.5095075058469431E-2</v>
          </cell>
          <cell r="M1548">
            <v>5.5594747383663719E-2</v>
          </cell>
          <cell r="N1548">
            <v>5.8135177514251631E-2</v>
          </cell>
        </row>
        <row r="1549">
          <cell r="D1549" t="str">
            <v>10.2.11</v>
          </cell>
          <cell r="E1549">
            <v>4.3219364374677834E-2</v>
          </cell>
          <cell r="F1549">
            <v>4.948265002869616E-2</v>
          </cell>
          <cell r="G1549">
            <v>5.1796745040855512E-2</v>
          </cell>
          <cell r="H1549">
            <v>4.9257449274822271E-2</v>
          </cell>
          <cell r="I1549">
            <v>4.0379018795267313E-2</v>
          </cell>
          <cell r="J1549">
            <v>4.3325486365713671E-2</v>
          </cell>
          <cell r="K1549">
            <v>5.0060542378772409E-2</v>
          </cell>
          <cell r="L1549">
            <v>5.5872441402836544E-2</v>
          </cell>
          <cell r="M1549">
            <v>5.3880074411098752E-2</v>
          </cell>
          <cell r="N1549">
            <v>5.457983432935893E-2</v>
          </cell>
        </row>
        <row r="1550">
          <cell r="D1550" t="str">
            <v>10.2.12</v>
          </cell>
          <cell r="E1550">
            <v>4.1565874721311853E-2</v>
          </cell>
          <cell r="F1550">
            <v>4.8535825590119902E-2</v>
          </cell>
          <cell r="G1550">
            <v>5.0709752333844359E-2</v>
          </cell>
          <cell r="H1550">
            <v>5.0757289395110546E-2</v>
          </cell>
          <cell r="I1550">
            <v>4.5576901411075725E-2</v>
          </cell>
          <cell r="J1550">
            <v>4.2744576759345641E-2</v>
          </cell>
          <cell r="K1550">
            <v>5.0396558284550273E-2</v>
          </cell>
          <cell r="L1550">
            <v>5.561915561235236E-2</v>
          </cell>
          <cell r="M1550">
            <v>5.0592117632976732E-2</v>
          </cell>
          <cell r="N1550">
            <v>4.4521644050267289E-2</v>
          </cell>
        </row>
        <row r="1551">
          <cell r="D1551" t="str">
            <v>10.2.13</v>
          </cell>
          <cell r="E1551">
            <v>4.083909011449785E-2</v>
          </cell>
          <cell r="F1551">
            <v>4.674412299877246E-2</v>
          </cell>
          <cell r="G1551">
            <v>4.977712658334376E-2</v>
          </cell>
          <cell r="H1551">
            <v>4.8114940156002858E-2</v>
          </cell>
          <cell r="I1551">
            <v>4.7453931171274444E-2</v>
          </cell>
          <cell r="J1551">
            <v>4.015258844972841E-2</v>
          </cell>
          <cell r="K1551">
            <v>4.701328728402733E-2</v>
          </cell>
          <cell r="L1551">
            <v>5.5872574957168457E-2</v>
          </cell>
          <cell r="M1551">
            <v>5.1166544056205784E-2</v>
          </cell>
          <cell r="N1551">
            <v>3.8728875486578149E-2</v>
          </cell>
        </row>
        <row r="1552">
          <cell r="D1552" t="str">
            <v>10.2.14</v>
          </cell>
          <cell r="E1552">
            <v>3.7525441493846894E-2</v>
          </cell>
          <cell r="F1552">
            <v>4.6914243890564845E-2</v>
          </cell>
          <cell r="G1552">
            <v>5.1010641983155587E-2</v>
          </cell>
          <cell r="H1552">
            <v>5.1254110278195632E-2</v>
          </cell>
          <cell r="I1552">
            <v>4.8450808284067927E-2</v>
          </cell>
          <cell r="J1552">
            <v>3.8661140488557129E-2</v>
          </cell>
          <cell r="K1552">
            <v>4.8800619122325473E-2</v>
          </cell>
          <cell r="L1552">
            <v>5.6451332654538999E-2</v>
          </cell>
          <cell r="M1552">
            <v>5.4025591087950998E-2</v>
          </cell>
          <cell r="N1552">
            <v>4.7918354959626264E-2</v>
          </cell>
        </row>
        <row r="1553">
          <cell r="D1553" t="str">
            <v>10.2.15</v>
          </cell>
          <cell r="E1553">
            <v>3.5999172880993781E-2</v>
          </cell>
          <cell r="F1553">
            <v>4.6937855510054721E-2</v>
          </cell>
          <cell r="G1553">
            <v>4.9771215440782834E-2</v>
          </cell>
          <cell r="H1553">
            <v>4.9819357210143141E-2</v>
          </cell>
          <cell r="I1553">
            <v>4.2681967408187603E-2</v>
          </cell>
          <cell r="J1553">
            <v>3.7882261168236127E-2</v>
          </cell>
          <cell r="K1553">
            <v>4.7748777745242513E-2</v>
          </cell>
          <cell r="L1553">
            <v>5.4395317136380378E-2</v>
          </cell>
          <cell r="M1553">
            <v>5.4687836869570065E-2</v>
          </cell>
          <cell r="N1553">
            <v>5.3020201400570177E-2</v>
          </cell>
        </row>
        <row r="1554">
          <cell r="D1554" t="str">
            <v>10.2.16</v>
          </cell>
          <cell r="E1554">
            <v>3.634453864927905E-2</v>
          </cell>
          <cell r="F1554">
            <v>4.6368922191041655E-2</v>
          </cell>
          <cell r="G1554">
            <v>4.7909757854417534E-2</v>
          </cell>
          <cell r="H1554">
            <v>4.516011137227504E-2</v>
          </cell>
          <cell r="I1554">
            <v>4.2397384320618799E-2</v>
          </cell>
          <cell r="J1554">
            <v>3.9508809697125016E-2</v>
          </cell>
          <cell r="K1554">
            <v>4.7570255346298239E-2</v>
          </cell>
          <cell r="L1554">
            <v>5.1256883824318686E-2</v>
          </cell>
          <cell r="M1554">
            <v>4.8674933219964397E-2</v>
          </cell>
          <cell r="N1554">
            <v>5.1456694142121187E-2</v>
          </cell>
        </row>
        <row r="1555">
          <cell r="D1555" t="str">
            <v>10.2.17</v>
          </cell>
          <cell r="E1555">
            <v>4.1072465694057349E-2</v>
          </cell>
          <cell r="F1555">
            <v>4.2956674947717023E-2</v>
          </cell>
          <cell r="G1555">
            <v>4.601740320587891E-2</v>
          </cell>
          <cell r="H1555">
            <v>4.1949006176236855E-2</v>
          </cell>
          <cell r="I1555">
            <v>4.0430511369046553E-2</v>
          </cell>
          <cell r="J1555">
            <v>4.2202086733716331E-2</v>
          </cell>
          <cell r="K1555">
            <v>4.4278217003882805E-2</v>
          </cell>
          <cell r="L1555">
            <v>4.6539811598109271E-2</v>
          </cell>
          <cell r="M1555">
            <v>3.5181664442055949E-2</v>
          </cell>
          <cell r="N1555">
            <v>4.8413192953455329E-2</v>
          </cell>
        </row>
        <row r="1556">
          <cell r="D1556" t="str">
            <v>10.2.18</v>
          </cell>
          <cell r="E1556">
            <v>4.8005523835988349E-2</v>
          </cell>
          <cell r="F1556">
            <v>3.7948877402008849E-2</v>
          </cell>
          <cell r="G1556">
            <v>4.2624900519054217E-2</v>
          </cell>
          <cell r="H1556">
            <v>4.1070731981328219E-2</v>
          </cell>
          <cell r="I1556">
            <v>4.0615574006596544E-2</v>
          </cell>
          <cell r="J1556">
            <v>4.7999341313373585E-2</v>
          </cell>
          <cell r="K1556">
            <v>3.8121512874046456E-2</v>
          </cell>
          <cell r="L1556">
            <v>4.2551077921019552E-2</v>
          </cell>
          <cell r="M1556">
            <v>3.4141092864492704E-2</v>
          </cell>
          <cell r="N1556">
            <v>3.6501566413005705E-2</v>
          </cell>
        </row>
        <row r="1557">
          <cell r="D1557" t="str">
            <v>10.2.19</v>
          </cell>
          <cell r="E1557">
            <v>5.4239990732445453E-2</v>
          </cell>
          <cell r="F1557">
            <v>4.0760719186783957E-2</v>
          </cell>
          <cell r="G1557">
            <v>4.2837701651247763E-2</v>
          </cell>
          <cell r="H1557">
            <v>4.1816734479560531E-2</v>
          </cell>
          <cell r="I1557">
            <v>4.0964433207142673E-2</v>
          </cell>
          <cell r="J1557">
            <v>5.4765795263383571E-2</v>
          </cell>
          <cell r="K1557">
            <v>3.9538160892450311E-2</v>
          </cell>
          <cell r="L1557">
            <v>4.1529814655702137E-2</v>
          </cell>
          <cell r="M1557">
            <v>3.3507300554992001E-2</v>
          </cell>
          <cell r="N1557">
            <v>3.6055157539929814E-2</v>
          </cell>
        </row>
        <row r="1558">
          <cell r="D1558" t="str">
            <v>10.2.20</v>
          </cell>
          <cell r="E1558">
            <v>5.4901396675312887E-2</v>
          </cell>
          <cell r="F1558">
            <v>4.0943059204384923E-2</v>
          </cell>
          <cell r="G1558">
            <v>4.100999478208521E-2</v>
          </cell>
          <cell r="H1558">
            <v>4.1345208090709261E-2</v>
          </cell>
          <cell r="I1558">
            <v>4.0024305450602427E-2</v>
          </cell>
          <cell r="J1558">
            <v>5.5804069957204133E-2</v>
          </cell>
          <cell r="K1558">
            <v>4.0531329676686739E-2</v>
          </cell>
          <cell r="L1558">
            <v>4.1060384534440421E-2</v>
          </cell>
          <cell r="M1558">
            <v>3.3978627051471186E-2</v>
          </cell>
          <cell r="N1558">
            <v>3.6175046518861005E-2</v>
          </cell>
        </row>
        <row r="1559">
          <cell r="D1559" t="str">
            <v>10.2.21</v>
          </cell>
          <cell r="E1559">
            <v>5.102911158627646E-2</v>
          </cell>
          <cell r="F1559">
            <v>4.1609520084740913E-2</v>
          </cell>
          <cell r="G1559">
            <v>4.1017700965713041E-2</v>
          </cell>
          <cell r="H1559">
            <v>4.0373159185470388E-2</v>
          </cell>
          <cell r="I1559">
            <v>3.6892218874740305E-2</v>
          </cell>
          <cell r="J1559">
            <v>5.4366610029250917E-2</v>
          </cell>
          <cell r="K1559">
            <v>3.9964987886564607E-2</v>
          </cell>
          <cell r="L1559">
            <v>3.8914727348697838E-2</v>
          </cell>
          <cell r="M1559">
            <v>3.2867360890403985E-2</v>
          </cell>
          <cell r="N1559">
            <v>3.6551717458052316E-2</v>
          </cell>
        </row>
        <row r="1560">
          <cell r="D1560" t="str">
            <v>10.2.22</v>
          </cell>
          <cell r="E1560">
            <v>4.5962247681630153E-2</v>
          </cell>
          <cell r="F1560">
            <v>3.8232472340362984E-2</v>
          </cell>
          <cell r="G1560">
            <v>3.8599892427725782E-2</v>
          </cell>
          <cell r="H1560">
            <v>4.1898355493880858E-2</v>
          </cell>
          <cell r="I1560">
            <v>3.9832791307288923E-2</v>
          </cell>
          <cell r="J1560">
            <v>5.0257492743869703E-2</v>
          </cell>
          <cell r="K1560">
            <v>3.8323172013956838E-2</v>
          </cell>
          <cell r="L1560">
            <v>3.5479536311112364E-2</v>
          </cell>
          <cell r="M1560">
            <v>3.3751614010033008E-2</v>
          </cell>
          <cell r="N1560">
            <v>3.0727093294934432E-2</v>
          </cell>
        </row>
        <row r="1561">
          <cell r="D1561" t="str">
            <v>10.2.23</v>
          </cell>
          <cell r="E1561">
            <v>4.0714924550361825E-2</v>
          </cell>
          <cell r="F1561">
            <v>3.6576322388212956E-2</v>
          </cell>
          <cell r="G1561">
            <v>3.5458018240339395E-2</v>
          </cell>
          <cell r="H1561">
            <v>3.9426774937795589E-2</v>
          </cell>
          <cell r="I1561">
            <v>3.7858152654334648E-2</v>
          </cell>
          <cell r="J1561">
            <v>4.069638332208203E-2</v>
          </cell>
          <cell r="K1561">
            <v>3.731549626995067E-2</v>
          </cell>
          <cell r="L1561">
            <v>3.1665865652301929E-2</v>
          </cell>
          <cell r="M1561">
            <v>3.2965894210517578E-2</v>
          </cell>
          <cell r="N1561">
            <v>3.1808892232291899E-2</v>
          </cell>
        </row>
        <row r="1562">
          <cell r="D1562" t="str">
            <v>10.2.24</v>
          </cell>
          <cell r="E1562">
            <v>3.5477872938030369E-2</v>
          </cell>
          <cell r="F1562">
            <v>3.703555410909963E-2</v>
          </cell>
          <cell r="G1562">
            <v>3.3280626850959394E-2</v>
          </cell>
          <cell r="H1562">
            <v>3.8663313069153112E-2</v>
          </cell>
          <cell r="I1562">
            <v>3.8568654594625003E-2</v>
          </cell>
          <cell r="J1562">
            <v>3.5038910447765831E-2</v>
          </cell>
          <cell r="K1562">
            <v>3.7713582124965589E-2</v>
          </cell>
          <cell r="L1562">
            <v>2.8793525991155446E-2</v>
          </cell>
          <cell r="M1562">
            <v>3.3158657702183653E-2</v>
          </cell>
          <cell r="N1562">
            <v>2.9639698103623258E-2</v>
          </cell>
        </row>
        <row r="1563">
          <cell r="D1563" t="str">
            <v>10.3.1</v>
          </cell>
          <cell r="E1563">
            <v>3.3152671955056022E-2</v>
          </cell>
          <cell r="F1563">
            <v>3.3270691035572154E-2</v>
          </cell>
          <cell r="G1563">
            <v>3.216362233138479E-2</v>
          </cell>
          <cell r="H1563">
            <v>3.4593399124687958E-2</v>
          </cell>
          <cell r="I1563">
            <v>3.7358475999687231E-2</v>
          </cell>
          <cell r="J1563">
            <v>3.1060449720493592E-2</v>
          </cell>
          <cell r="K1563">
            <v>3.5887758930069388E-2</v>
          </cell>
          <cell r="L1563">
            <v>2.7461071451108092E-2</v>
          </cell>
          <cell r="M1563">
            <v>3.2733009534886864E-2</v>
          </cell>
          <cell r="N1563">
            <v>2.6319387136635387E-2</v>
          </cell>
        </row>
        <row r="1564">
          <cell r="D1564" t="str">
            <v>10.3.2</v>
          </cell>
          <cell r="E1564">
            <v>3.1223890270756827E-2</v>
          </cell>
          <cell r="F1564">
            <v>3.2529815799885821E-2</v>
          </cell>
          <cell r="G1564">
            <v>3.0923657170025886E-2</v>
          </cell>
          <cell r="H1564">
            <v>3.2783735862602033E-2</v>
          </cell>
          <cell r="I1564">
            <v>3.2116483444698377E-2</v>
          </cell>
          <cell r="J1564">
            <v>3.0572866654760399E-2</v>
          </cell>
          <cell r="K1564">
            <v>3.5237183263306902E-2</v>
          </cell>
          <cell r="L1564">
            <v>2.5567866341609534E-2</v>
          </cell>
          <cell r="M1564">
            <v>3.2264257846204659E-2</v>
          </cell>
          <cell r="N1564">
            <v>3.3967434930603342E-2</v>
          </cell>
        </row>
        <row r="1565">
          <cell r="D1565" t="str">
            <v>10.3.3</v>
          </cell>
          <cell r="E1565">
            <v>3.0720995027606116E-2</v>
          </cell>
          <cell r="F1565">
            <v>3.2979661926602018E-2</v>
          </cell>
          <cell r="G1565">
            <v>3.0890587874863828E-2</v>
          </cell>
          <cell r="H1565">
            <v>3.2032366096204273E-2</v>
          </cell>
          <cell r="I1565">
            <v>3.289631916352994E-2</v>
          </cell>
          <cell r="J1565">
            <v>2.9580039321147226E-2</v>
          </cell>
          <cell r="K1565">
            <v>3.5290453530605496E-2</v>
          </cell>
          <cell r="L1565">
            <v>2.4514409663935699E-2</v>
          </cell>
          <cell r="M1565">
            <v>3.1503136772432709E-2</v>
          </cell>
          <cell r="N1565">
            <v>4.2016513255523809E-2</v>
          </cell>
        </row>
        <row r="1566">
          <cell r="D1566" t="str">
            <v>10.3.4</v>
          </cell>
          <cell r="E1566">
            <v>3.1751247772626279E-2</v>
          </cell>
          <cell r="F1566">
            <v>3.3776126600819703E-2</v>
          </cell>
          <cell r="G1566">
            <v>3.1501446448145301E-2</v>
          </cell>
          <cell r="H1566">
            <v>3.2143082025238676E-2</v>
          </cell>
          <cell r="I1566">
            <v>3.4963739965021716E-2</v>
          </cell>
          <cell r="J1566">
            <v>2.9423602154900311E-2</v>
          </cell>
          <cell r="K1566">
            <v>3.4716545419311115E-2</v>
          </cell>
          <cell r="L1566">
            <v>2.4908986481811158E-2</v>
          </cell>
          <cell r="M1566">
            <v>3.2497009023752556E-2</v>
          </cell>
          <cell r="N1566">
            <v>4.4272909965583869E-2</v>
          </cell>
        </row>
        <row r="1567">
          <cell r="D1567" t="str">
            <v>10.3.5</v>
          </cell>
          <cell r="E1567">
            <v>3.374002940646003E-2</v>
          </cell>
          <cell r="F1567">
            <v>3.3940248353042456E-2</v>
          </cell>
          <cell r="G1567">
            <v>3.2772754458312292E-2</v>
          </cell>
          <cell r="H1567">
            <v>3.2931682873278932E-2</v>
          </cell>
          <cell r="I1567">
            <v>4.366367394770676E-2</v>
          </cell>
          <cell r="J1567">
            <v>3.1262368912335886E-2</v>
          </cell>
          <cell r="K1567">
            <v>3.4309752535131834E-2</v>
          </cell>
          <cell r="L1567">
            <v>2.829452943715292E-2</v>
          </cell>
          <cell r="M1567">
            <v>3.5066878702165308E-2</v>
          </cell>
          <cell r="N1567">
            <v>3.7104840933383253E-2</v>
          </cell>
        </row>
        <row r="1568">
          <cell r="D1568" t="str">
            <v>10.3.6</v>
          </cell>
          <cell r="E1568">
            <v>4.0042293768600426E-2</v>
          </cell>
          <cell r="F1568">
            <v>3.7353583814769907E-2</v>
          </cell>
          <cell r="G1568">
            <v>3.6650175093050241E-2</v>
          </cell>
          <cell r="H1568">
            <v>3.6965670569244151E-2</v>
          </cell>
          <cell r="I1568">
            <v>4.2594035083204584E-2</v>
          </cell>
          <cell r="J1568">
            <v>3.5291406947674096E-2</v>
          </cell>
          <cell r="K1568">
            <v>3.7434273423137945E-2</v>
          </cell>
          <cell r="L1568">
            <v>3.8089817571960748E-2</v>
          </cell>
          <cell r="M1568">
            <v>4.4634117621213741E-2</v>
          </cell>
          <cell r="N1568">
            <v>3.7061146315070632E-2</v>
          </cell>
        </row>
        <row r="1569">
          <cell r="D1569" t="str">
            <v>10.3.7</v>
          </cell>
          <cell r="E1569">
            <v>4.8808196508033773E-2</v>
          </cell>
          <cell r="F1569">
            <v>4.2950705505309154E-2</v>
          </cell>
          <cell r="G1569">
            <v>4.3839830142790727E-2</v>
          </cell>
          <cell r="H1569">
            <v>4.6074533926194865E-2</v>
          </cell>
          <cell r="I1569">
            <v>4.4505172016180677E-2</v>
          </cell>
          <cell r="J1569">
            <v>4.7207658275283268E-2</v>
          </cell>
          <cell r="K1569">
            <v>4.2108816470149045E-2</v>
          </cell>
          <cell r="L1569">
            <v>4.4233601034745995E-2</v>
          </cell>
          <cell r="M1569">
            <v>4.8722768200524E-2</v>
          </cell>
          <cell r="N1569">
            <v>3.9939032766660477E-2</v>
          </cell>
        </row>
        <row r="1570">
          <cell r="D1570" t="str">
            <v>10.3.8</v>
          </cell>
          <cell r="E1570">
            <v>5.2379124483689851E-2</v>
          </cell>
          <cell r="F1570">
            <v>4.8380199907932096E-2</v>
          </cell>
          <cell r="G1570">
            <v>4.7915776413268996E-2</v>
          </cell>
          <cell r="H1570">
            <v>4.9761248708139638E-2</v>
          </cell>
          <cell r="I1570">
            <v>4.6233895288818327E-2</v>
          </cell>
          <cell r="J1570">
            <v>4.9515585581013911E-2</v>
          </cell>
          <cell r="K1570">
            <v>4.6690367824064737E-2</v>
          </cell>
          <cell r="L1570">
            <v>4.8717051064889536E-2</v>
          </cell>
          <cell r="M1570">
            <v>5.4538934044814961E-2</v>
          </cell>
          <cell r="N1570">
            <v>4.2499636705730315E-2</v>
          </cell>
        </row>
        <row r="1571">
          <cell r="D1571" t="str">
            <v>10.3.9</v>
          </cell>
          <cell r="E1571">
            <v>4.8532800270967368E-2</v>
          </cell>
          <cell r="F1571">
            <v>5.0851242732136516E-2</v>
          </cell>
          <cell r="G1571">
            <v>4.9172414861082814E-2</v>
          </cell>
          <cell r="H1571">
            <v>5.0778262242056657E-2</v>
          </cell>
          <cell r="I1571">
            <v>4.823529877536397E-2</v>
          </cell>
          <cell r="J1571">
            <v>4.8441842245443269E-2</v>
          </cell>
          <cell r="K1571">
            <v>4.8048721094399491E-2</v>
          </cell>
          <cell r="L1571">
            <v>5.2751824357067149E-2</v>
          </cell>
          <cell r="M1571">
            <v>5.3784099725155833E-2</v>
          </cell>
          <cell r="N1571">
            <v>5.3292869468617166E-2</v>
          </cell>
        </row>
        <row r="1572">
          <cell r="D1572" t="str">
            <v>10.3.10</v>
          </cell>
          <cell r="E1572">
            <v>4.5669881330629519E-2</v>
          </cell>
          <cell r="F1572">
            <v>4.9681635838033943E-2</v>
          </cell>
          <cell r="G1572">
            <v>5.0149327146307654E-2</v>
          </cell>
          <cell r="H1572">
            <v>5.1471504982240068E-2</v>
          </cell>
          <cell r="I1572">
            <v>5.0333897169371526E-2</v>
          </cell>
          <cell r="J1572">
            <v>4.3416518142366529E-2</v>
          </cell>
          <cell r="K1572">
            <v>4.9908034588284356E-2</v>
          </cell>
          <cell r="L1572">
            <v>5.5113923259127735E-2</v>
          </cell>
          <cell r="M1572">
            <v>5.3270705018503901E-2</v>
          </cell>
          <cell r="N1572">
            <v>5.5739106054452092E-2</v>
          </cell>
        </row>
        <row r="1573">
          <cell r="D1573" t="str">
            <v>10.3.11</v>
          </cell>
          <cell r="E1573">
            <v>4.1514074232143032E-2</v>
          </cell>
          <cell r="F1573">
            <v>5.1227669940767356E-2</v>
          </cell>
          <cell r="G1573">
            <v>5.1910490766964905E-2</v>
          </cell>
          <cell r="H1573">
            <v>4.9295999804164499E-2</v>
          </cell>
          <cell r="I1573">
            <v>4.7858891206038361E-2</v>
          </cell>
          <cell r="J1573">
            <v>4.2730061145956455E-2</v>
          </cell>
          <cell r="K1573">
            <v>5.0678237081791554E-2</v>
          </cell>
          <cell r="L1573">
            <v>5.6205675503066925E-2</v>
          </cell>
          <cell r="M1573">
            <v>5.1798474353115964E-2</v>
          </cell>
          <cell r="N1573">
            <v>6.4158264555686961E-2</v>
          </cell>
        </row>
        <row r="1574">
          <cell r="D1574" t="str">
            <v>10.3.12</v>
          </cell>
          <cell r="E1574">
            <v>3.9261511118729019E-2</v>
          </cell>
          <cell r="F1574">
            <v>5.0193351187421277E-2</v>
          </cell>
          <cell r="G1574">
            <v>5.023661732029578E-2</v>
          </cell>
          <cell r="H1574">
            <v>5.0454491448323049E-2</v>
          </cell>
          <cell r="I1574">
            <v>4.7265230253943968E-2</v>
          </cell>
          <cell r="J1574">
            <v>4.1897831960441216E-2</v>
          </cell>
          <cell r="K1574">
            <v>4.9533234701107848E-2</v>
          </cell>
          <cell r="L1574">
            <v>5.5265540736681718E-2</v>
          </cell>
          <cell r="M1574">
            <v>4.9253257227347899E-2</v>
          </cell>
          <cell r="N1574">
            <v>5.635182377033579E-2</v>
          </cell>
        </row>
        <row r="1575">
          <cell r="D1575" t="str">
            <v>10.3.13</v>
          </cell>
          <cell r="E1575">
            <v>3.7804767560677056E-2</v>
          </cell>
          <cell r="F1575">
            <v>4.9228620799912637E-2</v>
          </cell>
          <cell r="G1575">
            <v>5.0452470199443274E-2</v>
          </cell>
          <cell r="H1575">
            <v>4.9565552835256224E-2</v>
          </cell>
          <cell r="I1575">
            <v>4.5417339294357054E-2</v>
          </cell>
          <cell r="J1575">
            <v>3.9726554186445218E-2</v>
          </cell>
          <cell r="K1575">
            <v>4.8887862714580746E-2</v>
          </cell>
          <cell r="L1575">
            <v>5.5263297874587725E-2</v>
          </cell>
          <cell r="M1575">
            <v>5.1055295251755894E-2</v>
          </cell>
          <cell r="N1575">
            <v>4.6763006679649256E-2</v>
          </cell>
        </row>
        <row r="1576">
          <cell r="D1576" t="str">
            <v>10.3.14</v>
          </cell>
          <cell r="E1576">
            <v>3.7124797025050345E-2</v>
          </cell>
          <cell r="F1576">
            <v>4.9141899418566282E-2</v>
          </cell>
          <cell r="G1576">
            <v>4.9325325691488862E-2</v>
          </cell>
          <cell r="H1576">
            <v>5.0717389423571173E-2</v>
          </cell>
          <cell r="I1576">
            <v>4.1609021112673845E-2</v>
          </cell>
          <cell r="J1576">
            <v>3.8272192583576212E-2</v>
          </cell>
          <cell r="K1576">
            <v>4.8693630531572323E-2</v>
          </cell>
          <cell r="L1576">
            <v>5.4201433072040596E-2</v>
          </cell>
          <cell r="M1576">
            <v>5.2697480191250125E-2</v>
          </cell>
          <cell r="N1576">
            <v>4.1970998028114832E-2</v>
          </cell>
        </row>
        <row r="1577">
          <cell r="D1577" t="str">
            <v>10.3.15</v>
          </cell>
          <cell r="E1577">
            <v>3.5678114453720759E-2</v>
          </cell>
          <cell r="F1577">
            <v>4.7998676904038091E-2</v>
          </cell>
          <cell r="G1577">
            <v>4.9199310802615498E-2</v>
          </cell>
          <cell r="H1577">
            <v>4.8262464977768621E-2</v>
          </cell>
          <cell r="I1577">
            <v>3.9377992182837281E-2</v>
          </cell>
          <cell r="J1577">
            <v>3.6586325501507914E-2</v>
          </cell>
          <cell r="K1577">
            <v>4.9911041159087011E-2</v>
          </cell>
          <cell r="L1577">
            <v>5.392211850196299E-2</v>
          </cell>
          <cell r="M1577">
            <v>5.291638638221248E-2</v>
          </cell>
          <cell r="N1577">
            <v>3.3616388394841781E-2</v>
          </cell>
        </row>
        <row r="1578">
          <cell r="D1578" t="str">
            <v>10.3.16</v>
          </cell>
          <cell r="E1578">
            <v>3.7411564039069742E-2</v>
          </cell>
          <cell r="F1578">
            <v>4.7108224406937065E-2</v>
          </cell>
          <cell r="G1578">
            <v>4.6346457604127748E-2</v>
          </cell>
          <cell r="H1578">
            <v>4.3556735491268539E-2</v>
          </cell>
          <cell r="I1578">
            <v>3.7031754625418543E-2</v>
          </cell>
          <cell r="J1578">
            <v>3.9554667570234153E-2</v>
          </cell>
          <cell r="K1578">
            <v>4.9244507539602661E-2</v>
          </cell>
          <cell r="L1578">
            <v>5.0602672170935385E-2</v>
          </cell>
          <cell r="M1578">
            <v>4.7741540095116476E-2</v>
          </cell>
          <cell r="N1578">
            <v>3.6356736104697598E-2</v>
          </cell>
        </row>
        <row r="1579">
          <cell r="D1579" t="str">
            <v>10.3.17</v>
          </cell>
          <cell r="E1579">
            <v>4.1164151573008956E-2</v>
          </cell>
          <cell r="F1579">
            <v>4.3212134892363446E-2</v>
          </cell>
          <cell r="G1579">
            <v>4.4718287900938403E-2</v>
          </cell>
          <cell r="H1579">
            <v>4.0214733986481302E-2</v>
          </cell>
          <cell r="I1579">
            <v>3.6678210623937856E-2</v>
          </cell>
          <cell r="J1579">
            <v>4.1921248968713111E-2</v>
          </cell>
          <cell r="K1579">
            <v>4.4209946911861517E-2</v>
          </cell>
          <cell r="L1579">
            <v>4.6373510542667168E-2</v>
          </cell>
          <cell r="M1579">
            <v>3.6311232190384957E-2</v>
          </cell>
          <cell r="N1579">
            <v>3.6161930931387205E-2</v>
          </cell>
        </row>
        <row r="1580">
          <cell r="D1580" t="str">
            <v>10.3.18</v>
          </cell>
          <cell r="E1580">
            <v>4.7620887715336832E-2</v>
          </cell>
          <cell r="F1580">
            <v>3.6849761724560122E-2</v>
          </cell>
          <cell r="G1580">
            <v>4.2412456613879969E-2</v>
          </cell>
          <cell r="H1580">
            <v>3.8663454430994358E-2</v>
          </cell>
          <cell r="I1580">
            <v>4.0226022699266874E-2</v>
          </cell>
          <cell r="J1580">
            <v>4.9756804393240768E-2</v>
          </cell>
          <cell r="K1580">
            <v>3.7453816133355293E-2</v>
          </cell>
          <cell r="L1580">
            <v>4.2582197322813403E-2</v>
          </cell>
          <cell r="M1580">
            <v>3.5562331436405352E-2</v>
          </cell>
          <cell r="N1580">
            <v>3.0147135006771009E-2</v>
          </cell>
        </row>
        <row r="1581">
          <cell r="D1581" t="str">
            <v>10.3.19</v>
          </cell>
          <cell r="E1581">
            <v>5.3142353376254961E-2</v>
          </cell>
          <cell r="F1581">
            <v>3.9641108363096131E-2</v>
          </cell>
          <cell r="G1581">
            <v>4.3081758012071321E-2</v>
          </cell>
          <cell r="H1581">
            <v>3.9794441613589492E-2</v>
          </cell>
          <cell r="I1581">
            <v>3.887271723111306E-2</v>
          </cell>
          <cell r="J1581">
            <v>5.6959477103455745E-2</v>
          </cell>
          <cell r="K1581">
            <v>3.8609669150974288E-2</v>
          </cell>
          <cell r="L1581">
            <v>4.2084094163445877E-2</v>
          </cell>
          <cell r="M1581">
            <v>3.5612413556247981E-2</v>
          </cell>
          <cell r="N1581">
            <v>2.9890760144020114E-2</v>
          </cell>
        </row>
        <row r="1582">
          <cell r="D1582" t="str">
            <v>10.3.20</v>
          </cell>
          <cell r="E1582">
            <v>5.4497543247652241E-2</v>
          </cell>
          <cell r="F1582">
            <v>4.0880489346781484E-2</v>
          </cell>
          <cell r="G1582">
            <v>4.1463915597072118E-2</v>
          </cell>
          <cell r="H1582">
            <v>3.9379268514423527E-2</v>
          </cell>
          <cell r="I1582">
            <v>4.2204562617967595E-2</v>
          </cell>
          <cell r="J1582">
            <v>5.7337903307760049E-2</v>
          </cell>
          <cell r="K1582">
            <v>3.6857339468151118E-2</v>
          </cell>
          <cell r="L1582">
            <v>4.1137814998114794E-2</v>
          </cell>
          <cell r="M1582">
            <v>3.4818445958178679E-2</v>
          </cell>
          <cell r="N1582">
            <v>3.1575320087905631E-2</v>
          </cell>
        </row>
        <row r="1583">
          <cell r="D1583" t="str">
            <v>10.3.21</v>
          </cell>
          <cell r="E1583">
            <v>5.1936627263575161E-2</v>
          </cell>
          <cell r="F1583">
            <v>4.0417178248527114E-2</v>
          </cell>
          <cell r="G1583">
            <v>4.0235983243634858E-2</v>
          </cell>
          <cell r="H1583">
            <v>3.8313296108146606E-2</v>
          </cell>
          <cell r="I1583">
            <v>4.3899930815437561E-2</v>
          </cell>
          <cell r="J1583">
            <v>5.5281538201318071E-2</v>
          </cell>
          <cell r="K1583">
            <v>3.7067471785212129E-2</v>
          </cell>
          <cell r="L1583">
            <v>3.8516378646488221E-2</v>
          </cell>
          <cell r="M1583">
            <v>3.4133189759880604E-2</v>
          </cell>
          <cell r="N1583">
            <v>3.3428534638081119E-2</v>
          </cell>
        </row>
        <row r="1584">
          <cell r="D1584" t="str">
            <v>10.3.22</v>
          </cell>
          <cell r="E1584">
            <v>4.8662048958405063E-2</v>
          </cell>
          <cell r="F1584">
            <v>3.7685623048261077E-2</v>
          </cell>
          <cell r="G1584">
            <v>3.744352950925816E-2</v>
          </cell>
          <cell r="H1584">
            <v>3.9029901352060685E-2</v>
          </cell>
          <cell r="I1584">
            <v>4.2780308826425924E-2</v>
          </cell>
          <cell r="J1584">
            <v>4.8941022243243856E-2</v>
          </cell>
          <cell r="K1584">
            <v>3.6511236913828314E-2</v>
          </cell>
          <cell r="L1584">
            <v>3.4393925094310523E-2</v>
          </cell>
          <cell r="M1584">
            <v>3.3551276497167541E-2</v>
          </cell>
          <cell r="N1584">
            <v>4.2708344712140182E-2</v>
          </cell>
        </row>
        <row r="1585">
          <cell r="D1585" t="str">
            <v>10.3.23</v>
          </cell>
          <cell r="E1585">
            <v>4.2372250075346653E-2</v>
          </cell>
          <cell r="F1585">
            <v>3.5694606459392923E-2</v>
          </cell>
          <cell r="G1585">
            <v>3.485612528517755E-2</v>
          </cell>
          <cell r="H1585">
            <v>3.7460052794604543E-2</v>
          </cell>
          <cell r="I1585">
            <v>4.0400320287902795E-2</v>
          </cell>
          <cell r="J1585">
            <v>4.0032471672311207E-2</v>
          </cell>
          <cell r="K1585">
            <v>3.6244423027981067E-2</v>
          </cell>
          <cell r="L1585">
            <v>3.1205795730907083E-2</v>
          </cell>
          <cell r="M1585">
            <v>3.2964559871761522E-2</v>
          </cell>
          <cell r="N1585">
            <v>5.3065458841490158E-2</v>
          </cell>
        </row>
        <row r="1586">
          <cell r="D1586" t="str">
            <v>10.3.24</v>
          </cell>
          <cell r="E1586">
            <v>3.5788178566604233E-2</v>
          </cell>
          <cell r="F1586">
            <v>3.500674374527115E-2</v>
          </cell>
          <cell r="G1586">
            <v>3.2337679513799227E-2</v>
          </cell>
          <cell r="H1586">
            <v>3.575673080946002E-2</v>
          </cell>
          <cell r="I1586">
            <v>4.3476707369096181E-2</v>
          </cell>
          <cell r="J1586">
            <v>3.5229563206377532E-2</v>
          </cell>
          <cell r="K1586">
            <v>3.6465675802433997E-2</v>
          </cell>
          <cell r="L1586">
            <v>2.8592464978569033E-2</v>
          </cell>
          <cell r="M1586">
            <v>3.256920073952007E-2</v>
          </cell>
          <cell r="N1586">
            <v>5.1592420572617967E-2</v>
          </cell>
        </row>
        <row r="1587">
          <cell r="D1587" t="str">
            <v>10.4.1</v>
          </cell>
          <cell r="E1587">
            <v>3.3007214688599427E-2</v>
          </cell>
          <cell r="F1587">
            <v>3.3538972099258817E-2</v>
          </cell>
          <cell r="G1587">
            <v>3.1233762805317349E-2</v>
          </cell>
          <cell r="H1587">
            <v>3.4145512744426815E-2</v>
          </cell>
          <cell r="I1587">
            <v>3.871562378021489E-2</v>
          </cell>
          <cell r="J1587">
            <v>3.3497544927685689E-2</v>
          </cell>
          <cell r="K1587">
            <v>3.5884054623123454E-2</v>
          </cell>
          <cell r="L1587">
            <v>2.784977391995359E-2</v>
          </cell>
          <cell r="M1587">
            <v>3.3052499011330942E-2</v>
          </cell>
          <cell r="N1587">
            <v>4.1740252453729185E-2</v>
          </cell>
        </row>
        <row r="1588">
          <cell r="D1588" t="str">
            <v>10.4.2</v>
          </cell>
          <cell r="E1588">
            <v>3.2528572950119745E-2</v>
          </cell>
          <cell r="F1588">
            <v>3.3104433579236862E-2</v>
          </cell>
          <cell r="G1588">
            <v>3.0294674142053259E-2</v>
          </cell>
          <cell r="H1588">
            <v>3.2879812290877983E-2</v>
          </cell>
          <cell r="I1588">
            <v>4.0037270111403275E-2</v>
          </cell>
          <cell r="J1588">
            <v>3.1553279544909503E-2</v>
          </cell>
          <cell r="K1588">
            <v>3.5745311552673013E-2</v>
          </cell>
          <cell r="L1588">
            <v>2.594457959691247E-2</v>
          </cell>
          <cell r="M1588">
            <v>3.3266140787339055E-2</v>
          </cell>
          <cell r="N1588">
            <v>3.441743076183619E-2</v>
          </cell>
        </row>
        <row r="1589">
          <cell r="D1589" t="str">
            <v>10.4.3</v>
          </cell>
          <cell r="E1589">
            <v>3.2289803489293854E-2</v>
          </cell>
          <cell r="F1589">
            <v>3.3049060796895853E-2</v>
          </cell>
          <cell r="G1589">
            <v>3.0755233758158047E-2</v>
          </cell>
          <cell r="H1589">
            <v>3.2408741931738719E-2</v>
          </cell>
          <cell r="I1589">
            <v>3.7300311958605802E-2</v>
          </cell>
          <cell r="J1589">
            <v>3.1229664494612262E-2</v>
          </cell>
          <cell r="K1589">
            <v>3.6036679799554876E-2</v>
          </cell>
          <cell r="L1589">
            <v>2.4652949206159618E-2</v>
          </cell>
          <cell r="M1589">
            <v>3.254963464233071E-2</v>
          </cell>
          <cell r="N1589">
            <v>2.3288865726119073E-2</v>
          </cell>
        </row>
        <row r="1590">
          <cell r="D1590" t="str">
            <v>10.4.4</v>
          </cell>
          <cell r="E1590">
            <v>3.2895894306240389E-2</v>
          </cell>
          <cell r="F1590">
            <v>3.3697879539948822E-2</v>
          </cell>
          <cell r="G1590">
            <v>3.1525941623359949E-2</v>
          </cell>
          <cell r="H1590">
            <v>3.2364034723185477E-2</v>
          </cell>
          <cell r="I1590">
            <v>4.0587357907481428E-2</v>
          </cell>
          <cell r="J1590">
            <v>3.0676299397588858E-2</v>
          </cell>
          <cell r="K1590">
            <v>3.5411517094253733E-2</v>
          </cell>
          <cell r="L1590">
            <v>2.5337429297802794E-2</v>
          </cell>
          <cell r="M1590">
            <v>3.2870313251534264E-2</v>
          </cell>
          <cell r="N1590">
            <v>2.1108148240908352E-2</v>
          </cell>
        </row>
        <row r="1591">
          <cell r="D1591" t="str">
            <v>10.4.5</v>
          </cell>
          <cell r="E1591">
            <v>3.5438605207800497E-2</v>
          </cell>
          <cell r="F1591">
            <v>3.4706417834571797E-2</v>
          </cell>
          <cell r="G1591">
            <v>3.3490578764134304E-2</v>
          </cell>
          <cell r="H1591">
            <v>3.3833396201397588E-2</v>
          </cell>
          <cell r="I1591">
            <v>3.8521902536942945E-2</v>
          </cell>
          <cell r="J1591">
            <v>3.0921830068860248E-2</v>
          </cell>
          <cell r="K1591">
            <v>3.5092833074226691E-2</v>
          </cell>
          <cell r="L1591">
            <v>2.9006247192596868E-2</v>
          </cell>
          <cell r="M1591">
            <v>3.5993168645852343E-2</v>
          </cell>
          <cell r="N1591">
            <v>2.3474249731899124E-2</v>
          </cell>
        </row>
        <row r="1592">
          <cell r="D1592" t="str">
            <v>10.4.6</v>
          </cell>
          <cell r="E1592">
            <v>4.0813843426253639E-2</v>
          </cell>
          <cell r="F1592">
            <v>3.5898101519558932E-2</v>
          </cell>
          <cell r="G1592">
            <v>3.5703286998793902E-2</v>
          </cell>
          <cell r="H1592">
            <v>3.5830163754397404E-2</v>
          </cell>
          <cell r="I1592">
            <v>3.9963125559640364E-2</v>
          </cell>
          <cell r="J1592">
            <v>3.9819117859522427E-2</v>
          </cell>
          <cell r="K1592">
            <v>3.6621833963461366E-2</v>
          </cell>
          <cell r="L1592">
            <v>3.638200904956318E-2</v>
          </cell>
          <cell r="M1592">
            <v>4.3524689085712547E-2</v>
          </cell>
          <cell r="N1592">
            <v>3.4744461652827324E-2</v>
          </cell>
        </row>
        <row r="1593">
          <cell r="D1593" t="str">
            <v>10.4.7</v>
          </cell>
          <cell r="E1593">
            <v>5.092675067867556E-2</v>
          </cell>
          <cell r="F1593">
            <v>4.2175439722812756E-2</v>
          </cell>
          <cell r="G1593">
            <v>4.3562894105962063E-2</v>
          </cell>
          <cell r="H1593">
            <v>4.4512025683156264E-2</v>
          </cell>
          <cell r="I1593">
            <v>4.501405901503646E-2</v>
          </cell>
          <cell r="J1593">
            <v>4.718075940155303E-2</v>
          </cell>
          <cell r="K1593">
            <v>4.1582132700142931E-2</v>
          </cell>
          <cell r="L1593">
            <v>4.4761645745388275E-2</v>
          </cell>
          <cell r="M1593">
            <v>4.6572467535159846E-2</v>
          </cell>
          <cell r="N1593">
            <v>4.3124340490260892E-2</v>
          </cell>
        </row>
        <row r="1594">
          <cell r="D1594" t="str">
            <v>10.4.8</v>
          </cell>
          <cell r="E1594">
            <v>5.2846588071155456E-2</v>
          </cell>
          <cell r="F1594">
            <v>4.7149092583036192E-2</v>
          </cell>
          <cell r="G1594">
            <v>4.7123552360301552E-2</v>
          </cell>
          <cell r="H1594">
            <v>4.7569767104630518E-2</v>
          </cell>
          <cell r="I1594">
            <v>4.8380501786165882E-2</v>
          </cell>
          <cell r="J1594">
            <v>5.1915937180885982E-2</v>
          </cell>
          <cell r="K1594">
            <v>4.4308816182355354E-2</v>
          </cell>
          <cell r="L1594">
            <v>4.844470337061639E-2</v>
          </cell>
          <cell r="M1594">
            <v>5.3149726174299167E-2</v>
          </cell>
          <cell r="N1594">
            <v>5.0217120274319217E-2</v>
          </cell>
        </row>
        <row r="1595">
          <cell r="D1595" t="str">
            <v>10.4.9</v>
          </cell>
          <cell r="E1595">
            <v>4.9782780189104953E-2</v>
          </cell>
          <cell r="F1595">
            <v>4.9006540640958843E-2</v>
          </cell>
          <cell r="G1595">
            <v>4.7849925301643108E-2</v>
          </cell>
          <cell r="H1595">
            <v>4.9704455237799261E-2</v>
          </cell>
          <cell r="I1595">
            <v>4.8479069395711394E-2</v>
          </cell>
          <cell r="J1595">
            <v>4.8153856097620455E-2</v>
          </cell>
          <cell r="K1595">
            <v>4.6973303150411379E-2</v>
          </cell>
          <cell r="L1595">
            <v>5.1841281892968043E-2</v>
          </cell>
          <cell r="M1595">
            <v>5.2958686661655784E-2</v>
          </cell>
          <cell r="N1595">
            <v>5.9429078647629807E-2</v>
          </cell>
        </row>
        <row r="1596">
          <cell r="D1596" t="str">
            <v>10.4.10</v>
          </cell>
          <cell r="E1596">
            <v>4.5768302525199527E-2</v>
          </cell>
          <cell r="F1596">
            <v>4.977560706236165E-2</v>
          </cell>
          <cell r="G1596">
            <v>5.0034450445872965E-2</v>
          </cell>
          <cell r="H1596">
            <v>5.0619354672524097E-2</v>
          </cell>
          <cell r="I1596">
            <v>4.7272447788273275E-2</v>
          </cell>
          <cell r="J1596">
            <v>4.3879980968434755E-2</v>
          </cell>
          <cell r="K1596">
            <v>4.8791937023280302E-2</v>
          </cell>
          <cell r="L1596">
            <v>5.4481124939122806E-2</v>
          </cell>
          <cell r="M1596">
            <v>5.1524954554334479E-2</v>
          </cell>
          <cell r="N1596">
            <v>5.4594822384320695E-2</v>
          </cell>
        </row>
        <row r="1597">
          <cell r="D1597" t="str">
            <v>10.4.11</v>
          </cell>
          <cell r="E1597">
            <v>4.1990055278725562E-2</v>
          </cell>
          <cell r="F1597">
            <v>5.2541129206996842E-2</v>
          </cell>
          <cell r="G1597">
            <v>5.186019627730705E-2</v>
          </cell>
          <cell r="H1597">
            <v>5.0672540035652726E-2</v>
          </cell>
          <cell r="I1597">
            <v>4.4955933888270724E-2</v>
          </cell>
          <cell r="J1597">
            <v>4.1897228028974845E-2</v>
          </cell>
          <cell r="K1597">
            <v>5.0508619306016377E-2</v>
          </cell>
          <cell r="L1597">
            <v>5.6583582948867589E-2</v>
          </cell>
          <cell r="M1597">
            <v>5.1569367282028884E-2</v>
          </cell>
          <cell r="N1597">
            <v>5.2987598301096776E-2</v>
          </cell>
        </row>
        <row r="1598">
          <cell r="D1598" t="str">
            <v>10.4.12</v>
          </cell>
          <cell r="E1598">
            <v>3.986816517289006E-2</v>
          </cell>
          <cell r="F1598">
            <v>5.1285000954282033E-2</v>
          </cell>
          <cell r="G1598">
            <v>5.0788299060387225E-2</v>
          </cell>
          <cell r="H1598">
            <v>5.1357741708712289E-2</v>
          </cell>
          <cell r="I1598">
            <v>4.0750003217015669E-2</v>
          </cell>
          <cell r="J1598">
            <v>4.1619469228663615E-2</v>
          </cell>
          <cell r="K1598">
            <v>4.9817243634547495E-2</v>
          </cell>
          <cell r="L1598">
            <v>5.5959755110954176E-2</v>
          </cell>
          <cell r="M1598">
            <v>5.0620576092823041E-2</v>
          </cell>
          <cell r="N1598">
            <v>4.9564439664565439E-2</v>
          </cell>
        </row>
        <row r="1599">
          <cell r="D1599" t="str">
            <v>10.4.13</v>
          </cell>
          <cell r="E1599">
            <v>3.7948372662490376E-2</v>
          </cell>
          <cell r="F1599">
            <v>4.8738562426735146E-2</v>
          </cell>
          <cell r="G1599">
            <v>5.0655624761101456E-2</v>
          </cell>
          <cell r="H1599">
            <v>4.9455114101598675E-2</v>
          </cell>
          <cell r="I1599">
            <v>3.909019820405614E-2</v>
          </cell>
          <cell r="J1599">
            <v>3.7531983743949476E-2</v>
          </cell>
          <cell r="K1599">
            <v>4.9141816787084847E-2</v>
          </cell>
          <cell r="L1599">
            <v>5.6191116726742776E-2</v>
          </cell>
          <cell r="M1599">
            <v>5.1342408885885503E-2</v>
          </cell>
          <cell r="N1599">
            <v>4.6630062533339962E-2</v>
          </cell>
        </row>
        <row r="1600">
          <cell r="D1600" t="str">
            <v>10.4.14</v>
          </cell>
          <cell r="E1600">
            <v>3.5521220294005777E-2</v>
          </cell>
          <cell r="F1600">
            <v>4.8252244947044602E-2</v>
          </cell>
          <cell r="G1600">
            <v>4.9395007209072396E-2</v>
          </cell>
          <cell r="H1600">
            <v>5.1108678544792868E-2</v>
          </cell>
          <cell r="I1600">
            <v>3.7164190615050503E-2</v>
          </cell>
          <cell r="J1600">
            <v>3.823517893811941E-2</v>
          </cell>
          <cell r="K1600">
            <v>4.9302903809015926E-2</v>
          </cell>
          <cell r="L1600">
            <v>5.5340185590665066E-2</v>
          </cell>
          <cell r="M1600">
            <v>5.2124634350804701E-2</v>
          </cell>
          <cell r="N1600">
            <v>5.2517846279827952E-2</v>
          </cell>
        </row>
        <row r="1601">
          <cell r="D1601" t="str">
            <v>10.4.15</v>
          </cell>
          <cell r="E1601">
            <v>3.5400189353008177E-2</v>
          </cell>
          <cell r="F1601">
            <v>4.8225692529047431E-2</v>
          </cell>
          <cell r="G1601">
            <v>4.8482965637723106E-2</v>
          </cell>
          <cell r="H1601">
            <v>4.8138359405743444E-2</v>
          </cell>
          <cell r="I1601">
            <v>3.3197851016021088E-2</v>
          </cell>
          <cell r="J1601">
            <v>3.7100459594513094E-2</v>
          </cell>
          <cell r="K1601">
            <v>4.9415656925431727E-2</v>
          </cell>
          <cell r="L1601">
            <v>5.3779486024620071E-2</v>
          </cell>
          <cell r="M1601">
            <v>5.348724850843059E-2</v>
          </cell>
          <cell r="N1601">
            <v>4.3249106381568161E-2</v>
          </cell>
        </row>
        <row r="1602">
          <cell r="D1602" t="str">
            <v>10.4.16</v>
          </cell>
          <cell r="E1602">
            <v>3.6420820680313534E-2</v>
          </cell>
          <cell r="F1602">
            <v>4.7131518906473026E-2</v>
          </cell>
          <cell r="G1602">
            <v>4.62624138496808E-2</v>
          </cell>
          <cell r="H1602">
            <v>4.3447994119589051E-2</v>
          </cell>
          <cell r="I1602">
            <v>3.8086664388932025E-2</v>
          </cell>
          <cell r="J1602">
            <v>3.8960367965075994E-2</v>
          </cell>
          <cell r="K1602">
            <v>4.8264183027924408E-2</v>
          </cell>
          <cell r="L1602">
            <v>5.0968776675953495E-2</v>
          </cell>
          <cell r="M1602">
            <v>4.7561856420345675E-2</v>
          </cell>
          <cell r="N1602">
            <v>3.8767355963686828E-2</v>
          </cell>
        </row>
        <row r="1603">
          <cell r="D1603" t="str">
            <v>10.4.17</v>
          </cell>
          <cell r="E1603">
            <v>3.9376837835026809E-2</v>
          </cell>
          <cell r="F1603">
            <v>4.3053251263914856E-2</v>
          </cell>
          <cell r="G1603">
            <v>4.5583365573745739E-2</v>
          </cell>
          <cell r="H1603">
            <v>4.0075495418414535E-2</v>
          </cell>
          <cell r="I1603">
            <v>3.9414175755501907E-2</v>
          </cell>
          <cell r="J1603">
            <v>4.2517895178713502E-2</v>
          </cell>
          <cell r="K1603">
            <v>4.4655049943605904E-2</v>
          </cell>
          <cell r="L1603">
            <v>4.6320985160840746E-2</v>
          </cell>
          <cell r="M1603">
            <v>3.6673827889091133E-2</v>
          </cell>
          <cell r="N1603">
            <v>3.7870514796651544E-2</v>
          </cell>
        </row>
        <row r="1604">
          <cell r="D1604" t="str">
            <v>10.4.18</v>
          </cell>
          <cell r="E1604">
            <v>4.5665721325028899E-2</v>
          </cell>
          <cell r="F1604">
            <v>3.815002104537904E-2</v>
          </cell>
          <cell r="G1604">
            <v>4.3800555322546772E-2</v>
          </cell>
          <cell r="H1604">
            <v>3.9941049491760104E-2</v>
          </cell>
          <cell r="I1604">
            <v>4.285712660011514E-2</v>
          </cell>
          <cell r="J1604">
            <v>4.6469574853533861E-2</v>
          </cell>
          <cell r="K1604">
            <v>3.8341772301954215E-2</v>
          </cell>
          <cell r="L1604">
            <v>4.3128554779730308E-2</v>
          </cell>
          <cell r="M1604">
            <v>3.6508053963839555E-2</v>
          </cell>
          <cell r="N1604">
            <v>3.5358622903764216E-2</v>
          </cell>
        </row>
        <row r="1605">
          <cell r="D1605" t="str">
            <v>10.4.19</v>
          </cell>
          <cell r="E1605">
            <v>5.2617311170292835E-2</v>
          </cell>
          <cell r="F1605">
            <v>4.0703565804812158E-2</v>
          </cell>
          <cell r="G1605">
            <v>4.4062960652238706E-2</v>
          </cell>
          <cell r="H1605">
            <v>4.133396859265321E-2</v>
          </cell>
          <cell r="I1605">
            <v>4.3244569086659045E-2</v>
          </cell>
          <cell r="J1605">
            <v>5.2740775239489633E-2</v>
          </cell>
          <cell r="K1605">
            <v>3.8978282459054429E-2</v>
          </cell>
          <cell r="L1605">
            <v>4.2221826081268454E-2</v>
          </cell>
          <cell r="M1605">
            <v>3.6642083945957853E-2</v>
          </cell>
          <cell r="N1605">
            <v>4.1537527063302493E-2</v>
          </cell>
        </row>
        <row r="1606">
          <cell r="D1606" t="str">
            <v>10.4.20</v>
          </cell>
          <cell r="E1606">
            <v>5.332428728595083E-2</v>
          </cell>
          <cell r="F1606">
            <v>4.0431319199259082E-2</v>
          </cell>
          <cell r="G1606">
            <v>4.1939996300259387E-2</v>
          </cell>
          <cell r="H1606">
            <v>3.9704634066633472E-2</v>
          </cell>
          <cell r="I1606">
            <v>4.1038352866964972E-2</v>
          </cell>
          <cell r="J1606">
            <v>5.6050374975700985E-2</v>
          </cell>
          <cell r="K1606">
            <v>3.7883565317882298E-2</v>
          </cell>
          <cell r="L1606">
            <v>4.0377535116681879E-2</v>
          </cell>
          <cell r="M1606">
            <v>3.4962174320460081E-2</v>
          </cell>
          <cell r="N1606">
            <v>4.8696756577909464E-2</v>
          </cell>
        </row>
        <row r="1607">
          <cell r="D1607" t="str">
            <v>10.4.21</v>
          </cell>
          <cell r="E1607">
            <v>5.2383135710962175E-2</v>
          </cell>
          <cell r="F1607">
            <v>3.9899049637436783E-2</v>
          </cell>
          <cell r="G1607">
            <v>4.0712911358939508E-2</v>
          </cell>
          <cell r="H1607">
            <v>3.858320122700671E-2</v>
          </cell>
          <cell r="I1607">
            <v>4.1876877850833938E-2</v>
          </cell>
          <cell r="J1607">
            <v>5.2114337267218543E-2</v>
          </cell>
          <cell r="K1607">
            <v>3.7378954664941337E-2</v>
          </cell>
          <cell r="L1607">
            <v>3.8031400896937718E-2</v>
          </cell>
          <cell r="M1607">
            <v>3.3840267069495639E-2</v>
          </cell>
          <cell r="N1607">
            <v>4.7008196796785369E-2</v>
          </cell>
        </row>
        <row r="1608">
          <cell r="D1608" t="str">
            <v>10.4.22</v>
          </cell>
          <cell r="E1608">
            <v>4.7062448455134923E-2</v>
          </cell>
          <cell r="F1608">
            <v>3.7577905410819859E-2</v>
          </cell>
          <cell r="G1608">
            <v>3.7306093121670984E-2</v>
          </cell>
          <cell r="H1608">
            <v>3.8617947762151723E-2</v>
          </cell>
          <cell r="I1608">
            <v>4.4229982568589614E-2</v>
          </cell>
          <cell r="J1608">
            <v>4.9488210245881487E-2</v>
          </cell>
          <cell r="K1608">
            <v>3.6561177739153988E-2</v>
          </cell>
          <cell r="L1608">
            <v>3.3621457869670204E-2</v>
          </cell>
          <cell r="M1608">
            <v>3.3232957209596556E-2</v>
          </cell>
          <cell r="N1608">
            <v>4.7693872076442052E-2</v>
          </cell>
        </row>
        <row r="1609">
          <cell r="D1609" t="str">
            <v>10.4.23</v>
          </cell>
          <cell r="E1609">
            <v>4.1067581060827793E-2</v>
          </cell>
          <cell r="F1609">
            <v>3.5791240539901487E-2</v>
          </cell>
          <cell r="G1609">
            <v>3.4814424960779008E-2</v>
          </cell>
          <cell r="H1609">
            <v>3.7456811215032589E-2</v>
          </cell>
          <cell r="I1609">
            <v>4.4070226007825355E-2</v>
          </cell>
          <cell r="J1609">
            <v>4.1067233205613944E-2</v>
          </cell>
          <cell r="K1609">
            <v>3.6731779462937202E-2</v>
          </cell>
          <cell r="L1609">
            <v>3.0798130508583751E-2</v>
          </cell>
          <cell r="M1609">
            <v>3.3125200559096506E-2</v>
          </cell>
          <cell r="N1609">
            <v>3.852473004221476E-2</v>
          </cell>
        </row>
        <row r="1610">
          <cell r="D1610" t="str">
            <v>10.4.24</v>
          </cell>
          <cell r="E1610">
            <v>3.505549818289929E-2</v>
          </cell>
          <cell r="F1610">
            <v>3.6117952749256894E-2</v>
          </cell>
          <cell r="G1610">
            <v>3.2760885608951358E-2</v>
          </cell>
          <cell r="H1610">
            <v>3.6239199966124437E-2</v>
          </cell>
          <cell r="I1610">
            <v>4.5752178094688109E-2</v>
          </cell>
          <cell r="J1610">
            <v>3.5378641592878554E-2</v>
          </cell>
          <cell r="K1610">
            <v>3.6570575456966958E-2</v>
          </cell>
          <cell r="L1610">
            <v>2.7975462297399813E-2</v>
          </cell>
          <cell r="M1610">
            <v>3.2847063152595377E-2</v>
          </cell>
          <cell r="N1610">
            <v>3.3454600254995089E-2</v>
          </cell>
        </row>
        <row r="1611">
          <cell r="D1611" t="str">
            <v>10.5.1</v>
          </cell>
          <cell r="E1611">
            <v>3.3512172482039193E-2</v>
          </cell>
          <cell r="F1611">
            <v>3.4626812152154574E-2</v>
          </cell>
          <cell r="G1611">
            <v>3.1748856635735907E-2</v>
          </cell>
          <cell r="H1611">
            <v>3.6041968046412111E-2</v>
          </cell>
          <cell r="I1611">
            <v>4.3297778692766208E-2</v>
          </cell>
          <cell r="J1611">
            <v>3.243677787915461E-2</v>
          </cell>
          <cell r="K1611">
            <v>3.6287873181072287E-2</v>
          </cell>
          <cell r="L1611">
            <v>2.763343970536673E-2</v>
          </cell>
          <cell r="M1611">
            <v>3.2822793417439607E-2</v>
          </cell>
          <cell r="N1611">
            <v>2.8277858708623812E-2</v>
          </cell>
        </row>
        <row r="1612">
          <cell r="D1612" t="str">
            <v>10.5.2</v>
          </cell>
          <cell r="E1612">
            <v>3.1797288321982267E-2</v>
          </cell>
          <cell r="F1612">
            <v>3.3895845975784135E-2</v>
          </cell>
          <cell r="G1612">
            <v>3.1255190563990815E-2</v>
          </cell>
          <cell r="H1612">
            <v>3.451888284743744E-2</v>
          </cell>
          <cell r="I1612">
            <v>4.2054854682574652E-2</v>
          </cell>
          <cell r="J1612">
            <v>3.1547446359586069E-2</v>
          </cell>
          <cell r="K1612">
            <v>3.5777304862220291E-2</v>
          </cell>
          <cell r="L1612">
            <v>2.5503608797302218E-2</v>
          </cell>
          <cell r="M1612">
            <v>3.2578545474302806E-2</v>
          </cell>
          <cell r="N1612">
            <v>2.3045845208783444E-2</v>
          </cell>
        </row>
        <row r="1613">
          <cell r="D1613" t="str">
            <v>10.5.3</v>
          </cell>
          <cell r="E1613">
            <v>3.1606424345208481E-2</v>
          </cell>
          <cell r="F1613">
            <v>3.4122992198406282E-2</v>
          </cell>
          <cell r="G1613">
            <v>3.0997484379259695E-2</v>
          </cell>
          <cell r="H1613">
            <v>3.3976808581818542E-2</v>
          </cell>
          <cell r="I1613">
            <v>4.2611216969757552E-2</v>
          </cell>
          <cell r="J1613">
            <v>3.0312862819911246E-2</v>
          </cell>
          <cell r="K1613">
            <v>3.5768436963036741E-2</v>
          </cell>
          <cell r="L1613">
            <v>2.4935440247549345E-2</v>
          </cell>
          <cell r="M1613">
            <v>3.2837106489326043E-2</v>
          </cell>
          <cell r="N1613">
            <v>2.8740621411338076E-2</v>
          </cell>
        </row>
        <row r="1614">
          <cell r="D1614" t="str">
            <v>10.5.4</v>
          </cell>
          <cell r="E1614">
            <v>3.2128479715934535E-2</v>
          </cell>
          <cell r="F1614">
            <v>3.4220644500988884E-2</v>
          </cell>
          <cell r="G1614">
            <v>3.085196407968786E-2</v>
          </cell>
          <cell r="H1614">
            <v>3.28680553295174E-2</v>
          </cell>
          <cell r="I1614">
            <v>3.6327302856645524E-2</v>
          </cell>
          <cell r="J1614">
            <v>3.1122675495231213E-2</v>
          </cell>
          <cell r="K1614">
            <v>3.5106528373536852E-2</v>
          </cell>
          <cell r="L1614">
            <v>2.5323547563156492E-2</v>
          </cell>
          <cell r="M1614">
            <v>3.2486400623451775E-2</v>
          </cell>
          <cell r="N1614">
            <v>3.4019342618100148E-2</v>
          </cell>
        </row>
        <row r="1615">
          <cell r="D1615" t="str">
            <v>10.5.5</v>
          </cell>
          <cell r="E1615">
            <v>3.4650187711935711E-2</v>
          </cell>
          <cell r="F1615">
            <v>3.4429239825334926E-2</v>
          </cell>
          <cell r="G1615">
            <v>3.2566892595819727E-2</v>
          </cell>
          <cell r="H1615">
            <v>3.3417255815718243E-2</v>
          </cell>
          <cell r="I1615">
            <v>3.6234415608133605E-2</v>
          </cell>
          <cell r="J1615">
            <v>3.1406393710545988E-2</v>
          </cell>
          <cell r="K1615">
            <v>3.5173486872217934E-2</v>
          </cell>
          <cell r="L1615">
            <v>2.8481467304560422E-2</v>
          </cell>
          <cell r="M1615">
            <v>3.4775993660092458E-2</v>
          </cell>
          <cell r="N1615">
            <v>3.6431823817779159E-2</v>
          </cell>
        </row>
        <row r="1616">
          <cell r="D1616" t="str">
            <v>10.5.6</v>
          </cell>
          <cell r="E1616">
            <v>3.9306644675721036E-2</v>
          </cell>
          <cell r="F1616">
            <v>3.6920939905633311E-2</v>
          </cell>
          <cell r="G1616">
            <v>3.5580018195752058E-2</v>
          </cell>
          <cell r="H1616">
            <v>3.6922778540368975E-2</v>
          </cell>
          <cell r="I1616">
            <v>4.2247270224647332E-2</v>
          </cell>
          <cell r="J1616">
            <v>3.8868369709757156E-2</v>
          </cell>
          <cell r="K1616">
            <v>3.7591630156412363E-2</v>
          </cell>
          <cell r="L1616">
            <v>3.8079846882483781E-2</v>
          </cell>
          <cell r="M1616">
            <v>4.3108551405326476E-2</v>
          </cell>
          <cell r="N1616">
            <v>4.2133728104121033E-2</v>
          </cell>
        </row>
        <row r="1617">
          <cell r="D1617" t="str">
            <v>10.5.7</v>
          </cell>
          <cell r="E1617">
            <v>4.8539448991333459E-2</v>
          </cell>
          <cell r="F1617">
            <v>4.1460638114897683E-2</v>
          </cell>
          <cell r="G1617">
            <v>4.1453133022887292E-2</v>
          </cell>
          <cell r="H1617">
            <v>4.5089571777701211E-2</v>
          </cell>
          <cell r="I1617">
            <v>4.742859609531018E-2</v>
          </cell>
          <cell r="J1617">
            <v>4.9531223827001369E-2</v>
          </cell>
          <cell r="K1617">
            <v>4.1064330729198566E-2</v>
          </cell>
          <cell r="L1617">
            <v>4.3896602102260651E-2</v>
          </cell>
          <cell r="M1617">
            <v>4.6363386677891152E-2</v>
          </cell>
          <cell r="N1617">
            <v>4.1926075768529358E-2</v>
          </cell>
        </row>
        <row r="1618">
          <cell r="D1618" t="str">
            <v>10.5.8</v>
          </cell>
          <cell r="E1618">
            <v>5.134324620131675E-2</v>
          </cell>
          <cell r="F1618">
            <v>4.704154786357357E-2</v>
          </cell>
          <cell r="G1618">
            <v>4.6079876965259503E-2</v>
          </cell>
          <cell r="H1618">
            <v>4.7232541867027418E-2</v>
          </cell>
          <cell r="I1618">
            <v>4.9808187394912017E-2</v>
          </cell>
          <cell r="J1618">
            <v>5.3869863210378933E-2</v>
          </cell>
          <cell r="K1618">
            <v>4.5532267423571172E-2</v>
          </cell>
          <cell r="L1618">
            <v>4.8840147590773271E-2</v>
          </cell>
          <cell r="M1618">
            <v>5.3389751997189802E-2</v>
          </cell>
          <cell r="N1618">
            <v>5.0858877822017742E-2</v>
          </cell>
        </row>
        <row r="1619">
          <cell r="D1619" t="str">
            <v>10.5.9</v>
          </cell>
          <cell r="E1619">
            <v>4.8064675870164761E-2</v>
          </cell>
          <cell r="F1619">
            <v>4.9453597143082159E-2</v>
          </cell>
          <cell r="G1619">
            <v>4.8667137995332281E-2</v>
          </cell>
          <cell r="H1619">
            <v>4.9214883092425346E-2</v>
          </cell>
          <cell r="I1619">
            <v>5.0313693258168361E-2</v>
          </cell>
          <cell r="J1619">
            <v>4.9191600145697033E-2</v>
          </cell>
          <cell r="K1619">
            <v>4.8740591310345596E-2</v>
          </cell>
          <cell r="L1619">
            <v>5.3654905669700451E-2</v>
          </cell>
          <cell r="M1619">
            <v>5.3287780261163008E-2</v>
          </cell>
          <cell r="N1619">
            <v>6.145890115711309E-2</v>
          </cell>
        </row>
        <row r="1620">
          <cell r="D1620" t="str">
            <v>10.5.10</v>
          </cell>
          <cell r="E1620">
            <v>4.5697214328251363E-2</v>
          </cell>
          <cell r="F1620">
            <v>5.0778133617853674E-2</v>
          </cell>
          <cell r="G1620">
            <v>5.0182198405860551E-2</v>
          </cell>
          <cell r="H1620">
            <v>5.0828201652012003E-2</v>
          </cell>
          <cell r="I1620">
            <v>4.6823736702836481E-2</v>
          </cell>
          <cell r="J1620">
            <v>4.5776386247868131E-2</v>
          </cell>
          <cell r="K1620">
            <v>5.0711745596926913E-2</v>
          </cell>
          <cell r="L1620">
            <v>5.5637461823845463E-2</v>
          </cell>
          <cell r="M1620">
            <v>5.2687129707122513E-2</v>
          </cell>
          <cell r="N1620">
            <v>6.4387605687910715E-2</v>
          </cell>
        </row>
        <row r="1621">
          <cell r="D1621" t="str">
            <v>10.5.11</v>
          </cell>
          <cell r="E1621">
            <v>4.2951413105390128E-2</v>
          </cell>
          <cell r="F1621">
            <v>5.0896826636817515E-2</v>
          </cell>
          <cell r="G1621">
            <v>5.0737592596791468E-2</v>
          </cell>
          <cell r="H1621">
            <v>4.8638381477373378E-2</v>
          </cell>
          <cell r="I1621">
            <v>4.2617508486119601E-2</v>
          </cell>
          <cell r="J1621">
            <v>4.1296606483550699E-2</v>
          </cell>
          <cell r="K1621">
            <v>5.1840996379963381E-2</v>
          </cell>
          <cell r="L1621">
            <v>5.6575884921908098E-2</v>
          </cell>
          <cell r="M1621">
            <v>5.2237656524300499E-2</v>
          </cell>
          <cell r="N1621">
            <v>6.2100241116813157E-2</v>
          </cell>
        </row>
        <row r="1622">
          <cell r="D1622" t="str">
            <v>10.5.12</v>
          </cell>
          <cell r="E1622">
            <v>4.1787481020854049E-2</v>
          </cell>
          <cell r="F1622">
            <v>5.1491916542512783E-2</v>
          </cell>
          <cell r="G1622">
            <v>5.0931566702306738E-2</v>
          </cell>
          <cell r="H1622">
            <v>5.0837879829964523E-2</v>
          </cell>
          <cell r="I1622">
            <v>4.449945831791767E-2</v>
          </cell>
          <cell r="J1622">
            <v>3.839675001091418E-2</v>
          </cell>
          <cell r="K1622">
            <v>5.1880960524742122E-2</v>
          </cell>
          <cell r="L1622">
            <v>5.5852414218722286E-2</v>
          </cell>
          <cell r="M1622">
            <v>5.0487474032633956E-2</v>
          </cell>
          <cell r="N1622">
            <v>5.0619336690535741E-2</v>
          </cell>
        </row>
        <row r="1623">
          <cell r="D1623" t="str">
            <v>10.5.13</v>
          </cell>
          <cell r="E1623">
            <v>4.0046431685311301E-2</v>
          </cell>
          <cell r="F1623">
            <v>4.9087558813770221E-2</v>
          </cell>
          <cell r="G1623">
            <v>5.0255591520003778E-2</v>
          </cell>
          <cell r="H1623">
            <v>4.7711780201163567E-2</v>
          </cell>
          <cell r="I1623">
            <v>4.0725072793718127E-2</v>
          </cell>
          <cell r="J1623">
            <v>3.7754910180654619E-2</v>
          </cell>
          <cell r="K1623">
            <v>4.9365133619805546E-2</v>
          </cell>
          <cell r="L1623">
            <v>5.5036369302175092E-2</v>
          </cell>
          <cell r="M1623">
            <v>5.1758061802135387E-2</v>
          </cell>
          <cell r="N1623">
            <v>4.367058048488226E-2</v>
          </cell>
        </row>
        <row r="1624">
          <cell r="D1624" t="str">
            <v>10.5.14</v>
          </cell>
          <cell r="E1624">
            <v>3.7041148247617096E-2</v>
          </cell>
          <cell r="F1624">
            <v>4.9018521885466057E-2</v>
          </cell>
          <cell r="G1624">
            <v>5.0418891198972457E-2</v>
          </cell>
          <cell r="H1624">
            <v>4.9633933752727462E-2</v>
          </cell>
          <cell r="I1624">
            <v>3.9792705021731073E-2</v>
          </cell>
          <cell r="J1624">
            <v>3.7898628529726794E-2</v>
          </cell>
          <cell r="K1624">
            <v>4.9854059576773455E-2</v>
          </cell>
          <cell r="L1624">
            <v>5.5246107589067547E-2</v>
          </cell>
          <cell r="M1624">
            <v>5.3439954562761648E-2</v>
          </cell>
          <cell r="N1624">
            <v>4.083172732603442E-2</v>
          </cell>
        </row>
        <row r="1625">
          <cell r="D1625" t="str">
            <v>10.5.15</v>
          </cell>
          <cell r="E1625">
            <v>3.6137792950065306E-2</v>
          </cell>
          <cell r="F1625">
            <v>4.8075313327243512E-2</v>
          </cell>
          <cell r="G1625">
            <v>4.9929289424679571E-2</v>
          </cell>
          <cell r="H1625">
            <v>4.7700127867509309E-2</v>
          </cell>
          <cell r="I1625">
            <v>4.2701133224431843E-2</v>
          </cell>
          <cell r="J1625">
            <v>3.6928914344127144E-2</v>
          </cell>
          <cell r="K1625">
            <v>4.9657754760045102E-2</v>
          </cell>
          <cell r="L1625">
            <v>5.3790726308108633E-2</v>
          </cell>
          <cell r="M1625">
            <v>5.4028357114988879E-2</v>
          </cell>
          <cell r="N1625">
            <v>5.0830177905716457E-2</v>
          </cell>
        </row>
        <row r="1626">
          <cell r="D1626" t="str">
            <v>10.5.16</v>
          </cell>
          <cell r="E1626">
            <v>3.6983671773844477E-2</v>
          </cell>
          <cell r="F1626">
            <v>4.5739910701796949E-2</v>
          </cell>
          <cell r="G1626">
            <v>4.7919363641518671E-2</v>
          </cell>
          <cell r="H1626">
            <v>4.3349329451533317E-2</v>
          </cell>
          <cell r="I1626">
            <v>4.0773482516837233E-2</v>
          </cell>
          <cell r="J1626">
            <v>3.6377276404067557E-2</v>
          </cell>
          <cell r="K1626">
            <v>4.8118353873360664E-2</v>
          </cell>
          <cell r="L1626">
            <v>5.0320573512111451E-2</v>
          </cell>
          <cell r="M1626">
            <v>4.5036116295346894E-2</v>
          </cell>
          <cell r="N1626">
            <v>4.9151701754971737E-2</v>
          </cell>
        </row>
        <row r="1627">
          <cell r="D1627" t="str">
            <v>10.5.17</v>
          </cell>
          <cell r="E1627">
            <v>4.0342835289129006E-2</v>
          </cell>
          <cell r="F1627">
            <v>4.2494111346395663E-2</v>
          </cell>
          <cell r="G1627">
            <v>4.6447472937724214E-2</v>
          </cell>
          <cell r="H1627">
            <v>4.0267287199978893E-2</v>
          </cell>
          <cell r="I1627">
            <v>4.1957860471993055E-2</v>
          </cell>
          <cell r="J1627">
            <v>4.1637404422590701E-2</v>
          </cell>
          <cell r="K1627">
            <v>4.2016750914638835E-2</v>
          </cell>
          <cell r="L1627">
            <v>4.5827112363117498E-2</v>
          </cell>
          <cell r="M1627">
            <v>3.6840209221506326E-2</v>
          </cell>
          <cell r="N1627">
            <v>4.6858709749305283E-2</v>
          </cell>
        </row>
        <row r="1628">
          <cell r="D1628" t="str">
            <v>10.5.18</v>
          </cell>
          <cell r="E1628">
            <v>4.4221551362399573E-2</v>
          </cell>
          <cell r="F1628">
            <v>3.781528724470392E-2</v>
          </cell>
          <cell r="G1628">
            <v>4.4054380771430507E-2</v>
          </cell>
          <cell r="H1628">
            <v>3.9564487770153575E-2</v>
          </cell>
          <cell r="I1628">
            <v>4.0430070582075373E-2</v>
          </cell>
          <cell r="J1628">
            <v>4.9302621490578062E-2</v>
          </cell>
          <cell r="K1628">
            <v>3.7082116609709947E-2</v>
          </cell>
          <cell r="L1628">
            <v>4.2232127687729881E-2</v>
          </cell>
          <cell r="M1628">
            <v>3.57475735248617E-2</v>
          </cell>
          <cell r="N1628">
            <v>4.0361273796076021E-2</v>
          </cell>
        </row>
        <row r="1629">
          <cell r="D1629" t="str">
            <v>10.5.19</v>
          </cell>
          <cell r="E1629">
            <v>5.015997449718769E-2</v>
          </cell>
          <cell r="F1629">
            <v>3.9425708608661812E-2</v>
          </cell>
          <cell r="G1629">
            <v>4.3064952413995862E-2</v>
          </cell>
          <cell r="H1629">
            <v>3.87940373949388E-2</v>
          </cell>
          <cell r="I1629">
            <v>3.8191514107589475E-2</v>
          </cell>
          <cell r="J1629">
            <v>5.4383607718336703E-2</v>
          </cell>
          <cell r="K1629">
            <v>3.771773402674055E-2</v>
          </cell>
          <cell r="L1629">
            <v>4.1006590209440877E-2</v>
          </cell>
          <cell r="M1629">
            <v>3.5205670653937197E-2</v>
          </cell>
          <cell r="N1629">
            <v>3.7381734773006166E-2</v>
          </cell>
        </row>
        <row r="1630">
          <cell r="D1630" t="str">
            <v>10.5.20</v>
          </cell>
          <cell r="E1630">
            <v>5.303712437820704E-2</v>
          </cell>
          <cell r="F1630">
            <v>4.0178112937167332E-2</v>
          </cell>
          <cell r="G1630">
            <v>4.1749242462106907E-2</v>
          </cell>
          <cell r="H1630">
            <v>3.8852443513627356E-2</v>
          </cell>
          <cell r="I1630">
            <v>3.4385496237236308E-2</v>
          </cell>
          <cell r="J1630">
            <v>5.4279341729739534E-2</v>
          </cell>
          <cell r="K1630">
            <v>3.7412436087888384E-2</v>
          </cell>
          <cell r="L1630">
            <v>4.0534084147961023E-2</v>
          </cell>
          <cell r="M1630">
            <v>3.5161236042707648E-2</v>
          </cell>
          <cell r="N1630">
            <v>3.5910348214396252E-2</v>
          </cell>
        </row>
        <row r="1631">
          <cell r="D1631" t="str">
            <v>10.5.21</v>
          </cell>
          <cell r="E1631">
            <v>5.1000119069845778E-2</v>
          </cell>
          <cell r="F1631">
            <v>4.1089304538629794E-2</v>
          </cell>
          <cell r="G1631">
            <v>4.1033741602689931E-2</v>
          </cell>
          <cell r="H1631">
            <v>3.9841110319094826E-2</v>
          </cell>
          <cell r="I1631">
            <v>3.7150705060528755E-2</v>
          </cell>
          <cell r="J1631">
            <v>5.1165331689714426E-2</v>
          </cell>
          <cell r="K1631">
            <v>3.6721853322173842E-2</v>
          </cell>
          <cell r="L1631">
            <v>3.8897467665338616E-2</v>
          </cell>
          <cell r="M1631">
            <v>3.4696381648306178E-2</v>
          </cell>
          <cell r="N1631">
            <v>3.8657474189771349E-2</v>
          </cell>
        </row>
        <row r="1632">
          <cell r="D1632" t="str">
            <v>10.5.22</v>
          </cell>
          <cell r="E1632">
            <v>4.840160804999722E-2</v>
          </cell>
          <cell r="F1632">
            <v>3.7460821309401648E-2</v>
          </cell>
          <cell r="G1632">
            <v>3.7728048088808454E-2</v>
          </cell>
          <cell r="H1632">
            <v>3.9933703036521107E-2</v>
          </cell>
          <cell r="I1632">
            <v>4.1674043178327264E-2</v>
          </cell>
          <cell r="J1632">
            <v>4.8975381504359532E-2</v>
          </cell>
          <cell r="K1632">
            <v>3.5957143513724567E-2</v>
          </cell>
          <cell r="L1632">
            <v>3.4477331892928072E-2</v>
          </cell>
          <cell r="M1632">
            <v>3.393600860550304E-2</v>
          </cell>
          <cell r="N1632">
            <v>3.53761170926572E-2</v>
          </cell>
        </row>
        <row r="1633">
          <cell r="D1633" t="str">
            <v>10.5.23</v>
          </cell>
          <cell r="E1633">
            <v>4.2835267564306875E-2</v>
          </cell>
          <cell r="F1633">
            <v>3.5027719624224948E-2</v>
          </cell>
          <cell r="G1633">
            <v>3.4054615096373149E-2</v>
          </cell>
          <cell r="H1633">
            <v>3.7969081062299924E-2</v>
          </cell>
          <cell r="I1633">
            <v>3.9588055975621074E-2</v>
          </cell>
          <cell r="J1633">
            <v>4.2923736285926571E-2</v>
          </cell>
          <cell r="K1633">
            <v>3.4847913868712631E-2</v>
          </cell>
          <cell r="L1633">
            <v>3.0192096622222581E-2</v>
          </cell>
          <cell r="M1633">
            <v>3.3522567334992183E-2</v>
          </cell>
          <cell r="N1633">
            <v>2.8813215317276635E-2</v>
          </cell>
        </row>
        <row r="1634">
          <cell r="D1634" t="str">
            <v>10.5.24</v>
          </cell>
          <cell r="E1634">
            <v>3.8407798361956756E-2</v>
          </cell>
          <cell r="F1634">
            <v>3.5248495185498344E-2</v>
          </cell>
          <cell r="G1634">
            <v>3.2292498703012464E-2</v>
          </cell>
          <cell r="H1634">
            <v>3.6795469572675217E-2</v>
          </cell>
          <cell r="I1634">
            <v>3.8365841540121265E-2</v>
          </cell>
          <cell r="J1634">
            <v>3.4615889800581542E-2</v>
          </cell>
          <cell r="K1634">
            <v>3.5772597453182328E-2</v>
          </cell>
          <cell r="L1634">
            <v>2.8024645872169445E-2</v>
          </cell>
          <cell r="M1634">
            <v>3.3565292922712903E-2</v>
          </cell>
          <cell r="N1634">
            <v>2.8156681284240585E-2</v>
          </cell>
        </row>
        <row r="1635">
          <cell r="D1635" t="str">
            <v>10.6.1</v>
          </cell>
          <cell r="E1635">
            <v>3.3072473923666704E-2</v>
          </cell>
          <cell r="F1635">
            <v>3.3964435930259919E-2</v>
          </cell>
          <cell r="G1635">
            <v>3.2610574114027548E-2</v>
          </cell>
          <cell r="H1635">
            <v>3.4748539803016863E-2</v>
          </cell>
          <cell r="I1635">
            <v>4.0605092190881341E-2</v>
          </cell>
          <cell r="J1635">
            <v>3.3414565493359125E-2</v>
          </cell>
          <cell r="K1635">
            <v>3.6594806924128212E-2</v>
          </cell>
          <cell r="L1635">
            <v>2.8505235339609716E-2</v>
          </cell>
          <cell r="M1635">
            <v>3.3583132625545221E-2</v>
          </cell>
          <cell r="N1635">
            <v>2.5117046113639876E-2</v>
          </cell>
        </row>
        <row r="1636">
          <cell r="D1636" t="str">
            <v>10.6.2</v>
          </cell>
          <cell r="E1636">
            <v>3.1610433065697989E-2</v>
          </cell>
          <cell r="F1636">
            <v>3.4615911630486648E-2</v>
          </cell>
          <cell r="G1636">
            <v>3.236556829930487E-2</v>
          </cell>
          <cell r="H1636">
            <v>3.4077200435343048E-2</v>
          </cell>
          <cell r="I1636">
            <v>3.7136695545518676E-2</v>
          </cell>
          <cell r="J1636">
            <v>3.1939575196713858E-2</v>
          </cell>
          <cell r="K1636">
            <v>3.7030856354829625E-2</v>
          </cell>
          <cell r="L1636">
            <v>2.6828625401894089E-2</v>
          </cell>
          <cell r="M1636">
            <v>3.4310233461598942E-2</v>
          </cell>
          <cell r="N1636">
            <v>2.5466930955984783E-2</v>
          </cell>
        </row>
        <row r="1637">
          <cell r="D1637" t="str">
            <v>10.6.3</v>
          </cell>
          <cell r="E1637">
            <v>3.1402972083666124E-2</v>
          </cell>
          <cell r="F1637">
            <v>3.5451723037200594E-2</v>
          </cell>
          <cell r="G1637">
            <v>3.2730881913161126E-2</v>
          </cell>
          <cell r="H1637">
            <v>3.4122423541594567E-2</v>
          </cell>
          <cell r="I1637">
            <v>3.7840724902291747E-2</v>
          </cell>
          <cell r="J1637">
            <v>3.1558718632626992E-2</v>
          </cell>
          <cell r="K1637">
            <v>3.7829722443735017E-2</v>
          </cell>
          <cell r="L1637">
            <v>2.6081798316392752E-2</v>
          </cell>
          <cell r="M1637">
            <v>3.4258239959798875E-2</v>
          </cell>
          <cell r="N1637">
            <v>3.1701143168804978E-2</v>
          </cell>
        </row>
        <row r="1638">
          <cell r="D1638" t="str">
            <v>10.6.4</v>
          </cell>
          <cell r="E1638">
            <v>3.3324037152522377E-2</v>
          </cell>
          <cell r="F1638">
            <v>3.420405883104187E-2</v>
          </cell>
          <cell r="G1638">
            <v>3.1802106497262506E-2</v>
          </cell>
          <cell r="H1638">
            <v>3.2788695212692565E-2</v>
          </cell>
          <cell r="I1638">
            <v>3.7312987226132285E-2</v>
          </cell>
          <cell r="J1638">
            <v>3.135755738224047E-2</v>
          </cell>
          <cell r="K1638">
            <v>3.6363393391645016E-2</v>
          </cell>
          <cell r="L1638">
            <v>2.5823561874755693E-2</v>
          </cell>
          <cell r="M1638">
            <v>3.3775122447390706E-2</v>
          </cell>
          <cell r="N1638">
            <v>3.4763401870329343E-2</v>
          </cell>
        </row>
        <row r="1639">
          <cell r="D1639" t="str">
            <v>10.6.5</v>
          </cell>
          <cell r="E1639">
            <v>3.427351378522886E-2</v>
          </cell>
          <cell r="F1639">
            <v>3.5153433529269688E-2</v>
          </cell>
          <cell r="G1639">
            <v>3.3937814567439058E-2</v>
          </cell>
          <cell r="H1639">
            <v>3.4271341817258723E-2</v>
          </cell>
          <cell r="I1639">
            <v>4.0509667210213714E-2</v>
          </cell>
          <cell r="J1639">
            <v>3.4396415864789719E-2</v>
          </cell>
          <cell r="K1639">
            <v>3.6873918117645919E-2</v>
          </cell>
          <cell r="L1639">
            <v>2.9118795469702516E-2</v>
          </cell>
          <cell r="M1639">
            <v>3.6349743673832105E-2</v>
          </cell>
          <cell r="N1639">
            <v>3.9683027979620845E-2</v>
          </cell>
        </row>
        <row r="1640">
          <cell r="D1640" t="str">
            <v>10.6.6</v>
          </cell>
          <cell r="E1640">
            <v>4.1260516001142243E-2</v>
          </cell>
          <cell r="F1640">
            <v>3.726562664159673E-2</v>
          </cell>
          <cell r="G1640">
            <v>3.6055783253955712E-2</v>
          </cell>
          <cell r="H1640">
            <v>3.6429861876974418E-2</v>
          </cell>
          <cell r="I1640">
            <v>4.5096549266643658E-2</v>
          </cell>
          <cell r="J1640">
            <v>3.9472502694250261E-2</v>
          </cell>
          <cell r="K1640">
            <v>3.8386676950360146E-2</v>
          </cell>
          <cell r="L1640">
            <v>3.8046954596344641E-2</v>
          </cell>
          <cell r="M1640">
            <v>4.2196094165529899E-2</v>
          </cell>
          <cell r="N1640">
            <v>4.5992559582783109E-2</v>
          </cell>
        </row>
        <row r="1641">
          <cell r="D1641" t="str">
            <v>10.6.7</v>
          </cell>
          <cell r="E1641">
            <v>4.9715853616948566E-2</v>
          </cell>
          <cell r="F1641">
            <v>4.2544299559085758E-2</v>
          </cell>
          <cell r="G1641">
            <v>4.3602538893912739E-2</v>
          </cell>
          <cell r="H1641">
            <v>4.4842655093320048E-2</v>
          </cell>
          <cell r="I1641">
            <v>4.5752354318526298E-2</v>
          </cell>
          <cell r="J1641">
            <v>4.6719331279021933E-2</v>
          </cell>
          <cell r="K1641">
            <v>4.144896314768657E-2</v>
          </cell>
          <cell r="L1641">
            <v>4.5032765334309346E-2</v>
          </cell>
          <cell r="M1641">
            <v>4.5619583392862449E-2</v>
          </cell>
          <cell r="N1641">
            <v>4.453258953975691E-2</v>
          </cell>
        </row>
        <row r="1642">
          <cell r="D1642" t="str">
            <v>10.6.8</v>
          </cell>
          <cell r="E1642">
            <v>5.3342844725989012E-2</v>
          </cell>
          <cell r="F1642">
            <v>4.6021159660390332E-2</v>
          </cell>
          <cell r="G1642">
            <v>4.7943286073049915E-2</v>
          </cell>
          <cell r="H1642">
            <v>4.8582806186780007E-2</v>
          </cell>
          <cell r="I1642">
            <v>4.9719372078605155E-2</v>
          </cell>
          <cell r="J1642">
            <v>5.2800106069859222E-2</v>
          </cell>
          <cell r="K1642">
            <v>4.4354640756735945E-2</v>
          </cell>
          <cell r="L1642">
            <v>4.9348477919796761E-2</v>
          </cell>
          <cell r="M1642">
            <v>5.2831773543245801E-2</v>
          </cell>
          <cell r="N1642">
            <v>5.9980727869947917E-2</v>
          </cell>
        </row>
        <row r="1643">
          <cell r="D1643" t="str">
            <v>10.6.9</v>
          </cell>
          <cell r="E1643">
            <v>5.0871953847253563E-2</v>
          </cell>
          <cell r="F1643">
            <v>4.9496112270883887E-2</v>
          </cell>
          <cell r="G1643">
            <v>4.9007774716307066E-2</v>
          </cell>
          <cell r="H1643">
            <v>5.0892835429288866E-2</v>
          </cell>
          <cell r="I1643">
            <v>5.0891768622969749E-2</v>
          </cell>
          <cell r="J1643">
            <v>4.9011521136032223E-2</v>
          </cell>
          <cell r="K1643">
            <v>4.7097370375456929E-2</v>
          </cell>
          <cell r="L1643">
            <v>5.3344017913536497E-2</v>
          </cell>
          <cell r="M1643">
            <v>5.306462181641948E-2</v>
          </cell>
          <cell r="N1643">
            <v>5.5024098920633709E-2</v>
          </cell>
        </row>
        <row r="1644">
          <cell r="D1644" t="str">
            <v>10.6.10</v>
          </cell>
          <cell r="E1644">
            <v>4.8410464328050171E-2</v>
          </cell>
          <cell r="F1644">
            <v>4.9935225667352555E-2</v>
          </cell>
          <cell r="G1644">
            <v>4.9681487812620294E-2</v>
          </cell>
          <cell r="H1644">
            <v>5.1914536101906016E-2</v>
          </cell>
          <cell r="I1644">
            <v>4.957811126097799E-2</v>
          </cell>
          <cell r="J1644">
            <v>4.6874729983066458E-2</v>
          </cell>
          <cell r="K1644">
            <v>4.6789123290111118E-2</v>
          </cell>
          <cell r="L1644">
            <v>5.4577707574940647E-2</v>
          </cell>
          <cell r="M1644">
            <v>5.2026996750271434E-2</v>
          </cell>
          <cell r="N1644">
            <v>5.024285029592418E-2</v>
          </cell>
        </row>
        <row r="1645">
          <cell r="D1645" t="str">
            <v>10.6.11</v>
          </cell>
          <cell r="E1645">
            <v>4.4127194407372318E-2</v>
          </cell>
          <cell r="F1645">
            <v>4.9552315661552437E-2</v>
          </cell>
          <cell r="G1645">
            <v>5.0962637605020573E-2</v>
          </cell>
          <cell r="H1645">
            <v>4.9744710265627441E-2</v>
          </cell>
          <cell r="I1645">
            <v>4.1887926942907765E-2</v>
          </cell>
          <cell r="J1645">
            <v>4.8138843880120852E-2</v>
          </cell>
          <cell r="K1645">
            <v>4.8940082406140846E-2</v>
          </cell>
          <cell r="L1645">
            <v>5.6706618729329951E-2</v>
          </cell>
          <cell r="M1645">
            <v>5.2363562630662858E-2</v>
          </cell>
          <cell r="N1645">
            <v>4.9821587194127173E-2</v>
          </cell>
        </row>
        <row r="1646">
          <cell r="D1646" t="str">
            <v>10.6.12</v>
          </cell>
          <cell r="E1646">
            <v>4.1532172411063197E-2</v>
          </cell>
          <cell r="F1646">
            <v>5.004269099611619E-2</v>
          </cell>
          <cell r="G1646">
            <v>5.0301427369125108E-2</v>
          </cell>
          <cell r="H1646">
            <v>5.1461716196861594E-2</v>
          </cell>
          <cell r="I1646">
            <v>4.2428630587834935E-2</v>
          </cell>
          <cell r="J1646">
            <v>4.3315761552286537E-2</v>
          </cell>
          <cell r="K1646">
            <v>4.9599152001009443E-2</v>
          </cell>
          <cell r="L1646">
            <v>5.6089520174363694E-2</v>
          </cell>
          <cell r="M1646">
            <v>5.0113204849817357E-2</v>
          </cell>
          <cell r="N1646">
            <v>4.2770466128497935E-2</v>
          </cell>
        </row>
        <row r="1647">
          <cell r="D1647" t="str">
            <v>10.6.13</v>
          </cell>
          <cell r="E1647">
            <v>3.9786359363570035E-2</v>
          </cell>
          <cell r="F1647">
            <v>4.7290346971527154E-2</v>
          </cell>
          <cell r="G1647">
            <v>4.963399545599375E-2</v>
          </cell>
          <cell r="H1647">
            <v>4.9008362682717084E-2</v>
          </cell>
          <cell r="I1647">
            <v>4.5463690908592529E-2</v>
          </cell>
          <cell r="J1647">
            <v>4.1211846394335075E-2</v>
          </cell>
          <cell r="K1647">
            <v>4.7870346346384526E-2</v>
          </cell>
          <cell r="L1647">
            <v>5.4853800718846095E-2</v>
          </cell>
          <cell r="M1647">
            <v>5.2252032528355988E-2</v>
          </cell>
          <cell r="N1647">
            <v>4.9095543303504068E-2</v>
          </cell>
        </row>
        <row r="1648">
          <cell r="D1648" t="str">
            <v>10.6.14</v>
          </cell>
          <cell r="E1648">
            <v>3.6868940315080666E-2</v>
          </cell>
          <cell r="F1648">
            <v>4.8509308697844186E-2</v>
          </cell>
          <cell r="G1648">
            <v>5.0079146213977181E-2</v>
          </cell>
          <cell r="H1648">
            <v>5.0896015178947172E-2</v>
          </cell>
          <cell r="I1648">
            <v>4.7350125627726329E-2</v>
          </cell>
          <cell r="J1648">
            <v>3.7941021251242373E-2</v>
          </cell>
          <cell r="K1648">
            <v>4.9030507637001584E-2</v>
          </cell>
          <cell r="L1648">
            <v>5.4820981142403503E-2</v>
          </cell>
          <cell r="M1648">
            <v>5.3070907732008434E-2</v>
          </cell>
          <cell r="N1648">
            <v>5.4007287151015583E-2</v>
          </cell>
        </row>
        <row r="1649">
          <cell r="D1649" t="str">
            <v>10.6.15</v>
          </cell>
          <cell r="E1649">
            <v>3.5890434355350928E-2</v>
          </cell>
          <cell r="F1649">
            <v>4.7469425813574495E-2</v>
          </cell>
          <cell r="G1649">
            <v>4.9263756072168555E-2</v>
          </cell>
          <cell r="H1649">
            <v>4.7858765412732381E-2</v>
          </cell>
          <cell r="I1649">
            <v>4.7913690322849194E-2</v>
          </cell>
          <cell r="J1649">
            <v>3.5446071337816409E-2</v>
          </cell>
          <cell r="K1649">
            <v>4.8624709832889308E-2</v>
          </cell>
          <cell r="L1649">
            <v>5.3364713584598704E-2</v>
          </cell>
          <cell r="M1649">
            <v>5.2320998002246225E-2</v>
          </cell>
          <cell r="N1649">
            <v>5.5020157789743722E-2</v>
          </cell>
        </row>
        <row r="1650">
          <cell r="D1650" t="str">
            <v>10.6.16</v>
          </cell>
          <cell r="E1650">
            <v>3.6212523962038744E-2</v>
          </cell>
          <cell r="F1650">
            <v>4.6584605410668278E-2</v>
          </cell>
          <cell r="G1650">
            <v>4.6040603287148138E-2</v>
          </cell>
          <cell r="H1650">
            <v>4.3577644687589297E-2</v>
          </cell>
          <cell r="I1650">
            <v>4.183913395517664E-2</v>
          </cell>
          <cell r="J1650">
            <v>3.7631936225567028E-2</v>
          </cell>
          <cell r="K1650">
            <v>4.7710390553824374E-2</v>
          </cell>
          <cell r="L1650">
            <v>4.913027505260012E-2</v>
          </cell>
          <cell r="M1650">
            <v>4.3175080619112405E-2</v>
          </cell>
          <cell r="N1650">
            <v>5.4349070779864402E-2</v>
          </cell>
        </row>
        <row r="1651">
          <cell r="D1651" t="str">
            <v>10.6.17</v>
          </cell>
          <cell r="E1651">
            <v>3.9370862961875676E-2</v>
          </cell>
          <cell r="F1651">
            <v>4.3339137462394088E-2</v>
          </cell>
          <cell r="G1651">
            <v>4.4263901200558918E-2</v>
          </cell>
          <cell r="H1651">
            <v>4.1260843755993308E-2</v>
          </cell>
          <cell r="I1651">
            <v>3.2782632244066835E-2</v>
          </cell>
          <cell r="J1651">
            <v>4.0342987052274681E-2</v>
          </cell>
          <cell r="K1651">
            <v>4.2306937821318939E-2</v>
          </cell>
          <cell r="L1651">
            <v>4.5299271815476237E-2</v>
          </cell>
          <cell r="M1651">
            <v>3.7647964840539345E-2</v>
          </cell>
          <cell r="N1651">
            <v>4.3399952312316213E-2</v>
          </cell>
        </row>
        <row r="1652">
          <cell r="D1652" t="str">
            <v>10.6.18</v>
          </cell>
          <cell r="E1652">
            <v>4.4382519798174987E-2</v>
          </cell>
          <cell r="F1652">
            <v>3.7590050275600126E-2</v>
          </cell>
          <cell r="G1652">
            <v>4.2430780865453169E-2</v>
          </cell>
          <cell r="H1652">
            <v>3.9232045705486038E-2</v>
          </cell>
          <cell r="I1652">
            <v>3.2898643543567412E-2</v>
          </cell>
          <cell r="J1652">
            <v>4.3737112465799748E-2</v>
          </cell>
          <cell r="K1652">
            <v>3.6058594941015161E-2</v>
          </cell>
          <cell r="L1652">
            <v>4.2559255484685407E-2</v>
          </cell>
          <cell r="M1652">
            <v>3.6094625299714703E-2</v>
          </cell>
          <cell r="N1652">
            <v>4.4969398213397772E-2</v>
          </cell>
        </row>
        <row r="1653">
          <cell r="D1653" t="str">
            <v>10.6.19</v>
          </cell>
          <cell r="E1653">
            <v>4.9429836266262198E-2</v>
          </cell>
          <cell r="F1653">
            <v>4.08485552476852E-2</v>
          </cell>
          <cell r="G1653">
            <v>4.1478566718628589E-2</v>
          </cell>
          <cell r="H1653">
            <v>3.9557263434427579E-2</v>
          </cell>
          <cell r="I1653">
            <v>3.388860663263895E-2</v>
          </cell>
          <cell r="J1653">
            <v>4.9846770604901003E-2</v>
          </cell>
          <cell r="K1653">
            <v>3.9262680883426618E-2</v>
          </cell>
          <cell r="L1653">
            <v>4.1260639841300815E-2</v>
          </cell>
          <cell r="M1653">
            <v>3.5481479133409308E-2</v>
          </cell>
          <cell r="N1653">
            <v>3.7437240227473308E-2</v>
          </cell>
        </row>
        <row r="1654">
          <cell r="D1654" t="str">
            <v>10.6.20</v>
          </cell>
          <cell r="E1654">
            <v>4.986791777564481E-2</v>
          </cell>
          <cell r="F1654">
            <v>4.2010847975340437E-2</v>
          </cell>
          <cell r="G1654">
            <v>4.1360698663278274E-2</v>
          </cell>
          <cell r="H1654">
            <v>3.9020886774473129E-2</v>
          </cell>
          <cell r="I1654">
            <v>3.7190492942247862E-2</v>
          </cell>
          <cell r="J1654">
            <v>5.0092392641529329E-2</v>
          </cell>
          <cell r="K1654">
            <v>3.8756669811686288E-2</v>
          </cell>
          <cell r="L1654">
            <v>4.1075009683695117E-2</v>
          </cell>
          <cell r="M1654">
            <v>3.4836633992776762E-2</v>
          </cell>
          <cell r="N1654">
            <v>3.5475432851121362E-2</v>
          </cell>
        </row>
        <row r="1655">
          <cell r="D1655" t="str">
            <v>10.6.21</v>
          </cell>
          <cell r="E1655">
            <v>4.9090707706756387E-2</v>
          </cell>
          <cell r="F1655">
            <v>3.9560563381466338E-2</v>
          </cell>
          <cell r="G1655">
            <v>3.9916343896498278E-2</v>
          </cell>
          <cell r="H1655">
            <v>3.7435016074517775E-2</v>
          </cell>
          <cell r="I1655">
            <v>3.77040135473901E-2</v>
          </cell>
          <cell r="J1655">
            <v>4.9045777520951475E-2</v>
          </cell>
          <cell r="K1655">
            <v>3.834536940659343E-2</v>
          </cell>
          <cell r="L1655">
            <v>3.7396789598084165E-2</v>
          </cell>
          <cell r="M1655">
            <v>3.368137250632116E-2</v>
          </cell>
          <cell r="N1655">
            <v>3.1717126644081058E-2</v>
          </cell>
        </row>
        <row r="1656">
          <cell r="D1656" t="str">
            <v>10.6.22</v>
          </cell>
          <cell r="E1656">
            <v>4.6017126574783351E-2</v>
          </cell>
          <cell r="F1656">
            <v>3.7333875761638928E-2</v>
          </cell>
          <cell r="G1656">
            <v>3.783442258967365E-2</v>
          </cell>
          <cell r="H1656">
            <v>3.8340420347594911E-2</v>
          </cell>
          <cell r="I1656">
            <v>4.0554820627764436E-2</v>
          </cell>
          <cell r="J1656">
            <v>4.5845570679134529E-2</v>
          </cell>
          <cell r="K1656">
            <v>3.7179654799779367E-2</v>
          </cell>
          <cell r="L1656">
            <v>3.3660075783460405E-2</v>
          </cell>
          <cell r="M1656">
            <v>3.4138089173255726E-2</v>
          </cell>
          <cell r="N1656">
            <v>2.7615504146179165E-2</v>
          </cell>
        </row>
        <row r="1657">
          <cell r="D1657" t="str">
            <v>10.6.23</v>
          </cell>
          <cell r="E1657">
            <v>4.3285279198331028E-2</v>
          </cell>
          <cell r="F1657">
            <v>3.5397006588187889E-2</v>
          </cell>
          <cell r="G1657">
            <v>3.4202278826481927E-2</v>
          </cell>
          <cell r="H1657">
            <v>3.6091689612387921E-2</v>
          </cell>
          <cell r="I1657">
            <v>4.3233089334273694E-2</v>
          </cell>
          <cell r="J1657">
            <v>4.2023227349151468E-2</v>
          </cell>
          <cell r="K1657">
            <v>3.6241676872258717E-2</v>
          </cell>
          <cell r="L1657">
            <v>2.9595591363988587E-2</v>
          </cell>
          <cell r="M1657">
            <v>3.386411305237147E-2</v>
          </cell>
          <cell r="N1657">
            <v>3.1515472113543094E-2</v>
          </cell>
        </row>
        <row r="1658">
          <cell r="D1658" t="str">
            <v>10.6.24</v>
          </cell>
          <cell r="E1658">
            <v>3.6853062373530178E-2</v>
          </cell>
          <cell r="F1658">
            <v>3.5819282998836292E-2</v>
          </cell>
          <cell r="G1658">
            <v>3.2493625094953314E-2</v>
          </cell>
          <cell r="H1658">
            <v>3.384372437246904E-2</v>
          </cell>
          <cell r="I1658">
            <v>4.0421180160202498E-2</v>
          </cell>
          <cell r="J1658">
            <v>3.7835657312929163E-2</v>
          </cell>
          <cell r="K1658">
            <v>3.7303754934336984E-2</v>
          </cell>
          <cell r="L1658">
            <v>2.7479517285884388E-2</v>
          </cell>
          <cell r="M1658">
            <v>3.2944393802913384E-2</v>
          </cell>
          <cell r="N1658">
            <v>3.0301384847709219E-2</v>
          </cell>
        </row>
        <row r="1659">
          <cell r="D1659" t="str">
            <v>10.7.1</v>
          </cell>
          <cell r="E1659">
            <v>3.3557929847100737E-2</v>
          </cell>
          <cell r="F1659">
            <v>4.0967115354155023E-2</v>
          </cell>
          <cell r="G1659">
            <v>3.7036203291156804E-2</v>
          </cell>
          <cell r="H1659">
            <v>4.4397611264373867E-2</v>
          </cell>
          <cell r="I1659">
            <v>3.5243113093748231E-2</v>
          </cell>
          <cell r="J1659">
            <v>3.1953874921851963E-2</v>
          </cell>
          <cell r="K1659">
            <v>4.3994552338607003E-2</v>
          </cell>
          <cell r="L1659">
            <v>3.4168651376284526E-2</v>
          </cell>
          <cell r="M1659">
            <v>3.8853223736598601E-2</v>
          </cell>
          <cell r="N1659">
            <v>2.6295876105409139E-2</v>
          </cell>
        </row>
        <row r="1660">
          <cell r="D1660" t="str">
            <v>10.7.2</v>
          </cell>
          <cell r="E1660">
            <v>3.2499773117594284E-2</v>
          </cell>
          <cell r="F1660">
            <v>4.0235133821515258E-2</v>
          </cell>
          <cell r="G1660">
            <v>3.6291982841195163E-2</v>
          </cell>
          <cell r="H1660">
            <v>4.2093012698488315E-2</v>
          </cell>
          <cell r="I1660">
            <v>3.9023141568372111E-2</v>
          </cell>
          <cell r="J1660">
            <v>2.9988993664216292E-2</v>
          </cell>
          <cell r="K1660">
            <v>4.3235748343293356E-2</v>
          </cell>
          <cell r="L1660">
            <v>3.3785321051585916E-2</v>
          </cell>
          <cell r="M1660">
            <v>3.921015230473042E-2</v>
          </cell>
          <cell r="N1660">
            <v>2.8862473951950685E-2</v>
          </cell>
        </row>
        <row r="1661">
          <cell r="D1661" t="str">
            <v>10.7.3</v>
          </cell>
          <cell r="E1661">
            <v>3.1404312013069771E-2</v>
          </cell>
          <cell r="F1661">
            <v>4.1555252110454778E-2</v>
          </cell>
          <cell r="G1661">
            <v>3.6255282291410548E-2</v>
          </cell>
          <cell r="H1661">
            <v>4.1324591865129739E-2</v>
          </cell>
          <cell r="I1661">
            <v>4.0460279535775689E-2</v>
          </cell>
          <cell r="J1661">
            <v>2.9485528759412311E-2</v>
          </cell>
          <cell r="K1661">
            <v>4.3343829286642196E-2</v>
          </cell>
          <cell r="L1661">
            <v>3.3442406526025502E-2</v>
          </cell>
          <cell r="M1661">
            <v>3.9509042844690978E-2</v>
          </cell>
          <cell r="N1661">
            <v>3.1439566448516421E-2</v>
          </cell>
        </row>
        <row r="1662">
          <cell r="D1662" t="str">
            <v>10.7.4</v>
          </cell>
          <cell r="E1662">
            <v>3.1162128749482251E-2</v>
          </cell>
          <cell r="F1662">
            <v>4.0761074767489108E-2</v>
          </cell>
          <cell r="G1662">
            <v>3.5498241032158519E-2</v>
          </cell>
          <cell r="H1662">
            <v>4.1551989325266096E-2</v>
          </cell>
          <cell r="I1662">
            <v>4.2904857012782224E-2</v>
          </cell>
          <cell r="J1662">
            <v>3.0290177935693812E-2</v>
          </cell>
          <cell r="K1662">
            <v>4.1700062226342732E-2</v>
          </cell>
          <cell r="L1662">
            <v>3.2331679107982278E-2</v>
          </cell>
          <cell r="M1662">
            <v>3.9978333884181774E-2</v>
          </cell>
          <cell r="N1662">
            <v>3.9713942076965575E-2</v>
          </cell>
        </row>
        <row r="1663">
          <cell r="D1663" t="str">
            <v>10.7.5</v>
          </cell>
          <cell r="E1663">
            <v>3.1695795363611959E-2</v>
          </cell>
          <cell r="F1663">
            <v>4.1774629418741348E-2</v>
          </cell>
          <cell r="G1663">
            <v>3.7358682039682213E-2</v>
          </cell>
          <cell r="H1663">
            <v>4.385542600631883E-2</v>
          </cell>
          <cell r="I1663">
            <v>4.5346594071638303E-2</v>
          </cell>
          <cell r="J1663">
            <v>3.0901827878168323E-2</v>
          </cell>
          <cell r="K1663">
            <v>4.2977732312649085E-2</v>
          </cell>
          <cell r="L1663">
            <v>3.4401945684657598E-2</v>
          </cell>
          <cell r="M1663">
            <v>4.3262628443620624E-2</v>
          </cell>
          <cell r="N1663">
            <v>4.3968210830522554E-2</v>
          </cell>
        </row>
        <row r="1664">
          <cell r="D1664" t="str">
            <v>10.7.6</v>
          </cell>
          <cell r="E1664">
            <v>3.5284874624891036E-2</v>
          </cell>
          <cell r="F1664">
            <v>4.2883694540432969E-2</v>
          </cell>
          <cell r="G1664">
            <v>3.7637467784767092E-2</v>
          </cell>
          <cell r="H1664">
            <v>4.3848786664417036E-2</v>
          </cell>
          <cell r="I1664">
            <v>4.3066192763728001E-2</v>
          </cell>
          <cell r="J1664">
            <v>3.38106201201787E-2</v>
          </cell>
          <cell r="K1664">
            <v>4.2742388519638019E-2</v>
          </cell>
          <cell r="L1664">
            <v>3.6711058286391061E-2</v>
          </cell>
          <cell r="M1664">
            <v>4.7270859869992708E-2</v>
          </cell>
          <cell r="N1664">
            <v>4.9684952792659172E-2</v>
          </cell>
        </row>
        <row r="1665">
          <cell r="D1665" t="str">
            <v>10.7.7</v>
          </cell>
          <cell r="E1665">
            <v>3.8499331858523396E-2</v>
          </cell>
          <cell r="F1665">
            <v>4.5150412433139747E-2</v>
          </cell>
          <cell r="G1665">
            <v>4.0855058312658794E-2</v>
          </cell>
          <cell r="H1665">
            <v>4.4192123632513423E-2</v>
          </cell>
          <cell r="I1665">
            <v>4.4893490568277912E-2</v>
          </cell>
          <cell r="J1665">
            <v>4.0925992414051773E-2</v>
          </cell>
          <cell r="K1665">
            <v>4.4393345065818539E-2</v>
          </cell>
          <cell r="L1665">
            <v>4.1526788429663758E-2</v>
          </cell>
          <cell r="M1665">
            <v>4.6029037051498405E-2</v>
          </cell>
          <cell r="N1665">
            <v>4.6606303480353904E-2</v>
          </cell>
        </row>
        <row r="1666">
          <cell r="D1666" t="str">
            <v>10.7.8</v>
          </cell>
          <cell r="E1666">
            <v>4.5131759783470934E-2</v>
          </cell>
          <cell r="F1666">
            <v>4.2921949397293296E-2</v>
          </cell>
          <cell r="G1666">
            <v>4.1935640166604449E-2</v>
          </cell>
          <cell r="H1666">
            <v>4.4437530307558384E-2</v>
          </cell>
          <cell r="I1666">
            <v>4.474181223904368E-2</v>
          </cell>
          <cell r="J1666">
            <v>4.6904095315091564E-2</v>
          </cell>
          <cell r="K1666">
            <v>4.0387667818187624E-2</v>
          </cell>
          <cell r="L1666">
            <v>4.4880217347962388E-2</v>
          </cell>
          <cell r="M1666">
            <v>4.7058336706506367E-2</v>
          </cell>
          <cell r="N1666">
            <v>4.696749435201987E-2</v>
          </cell>
        </row>
        <row r="1667">
          <cell r="D1667" t="str">
            <v>10.7.9</v>
          </cell>
          <cell r="E1667">
            <v>5.1275018077300942E-2</v>
          </cell>
          <cell r="F1667">
            <v>4.0126413301166695E-2</v>
          </cell>
          <cell r="G1667">
            <v>4.1570899940583807E-2</v>
          </cell>
          <cell r="H1667">
            <v>4.2928905843923844E-2</v>
          </cell>
          <cell r="I1667">
            <v>4.827086136589346E-2</v>
          </cell>
          <cell r="J1667">
            <v>4.9170764910664244E-2</v>
          </cell>
          <cell r="K1667">
            <v>4.029975323357568E-2</v>
          </cell>
          <cell r="L1667">
            <v>4.7740556058546518E-2</v>
          </cell>
          <cell r="M1667">
            <v>4.7050166819542584E-2</v>
          </cell>
          <cell r="N1667">
            <v>5.3067509678581669E-2</v>
          </cell>
        </row>
        <row r="1668">
          <cell r="D1668" t="str">
            <v>10.7.10</v>
          </cell>
          <cell r="E1668">
            <v>5.2283232164141366E-2</v>
          </cell>
          <cell r="F1668">
            <v>4.1375667815524812E-2</v>
          </cell>
          <cell r="G1668">
            <v>4.3435934415975951E-2</v>
          </cell>
          <cell r="H1668">
            <v>4.2301820001299652E-2</v>
          </cell>
          <cell r="I1668">
            <v>4.8161902925642062E-2</v>
          </cell>
          <cell r="J1668">
            <v>5.0327837887696486E-2</v>
          </cell>
          <cell r="K1668">
            <v>4.241731039662603E-2</v>
          </cell>
          <cell r="L1668">
            <v>4.8340839789677216E-2</v>
          </cell>
          <cell r="M1668">
            <v>4.7008786872583197E-2</v>
          </cell>
          <cell r="N1668">
            <v>5.6760970571470871E-2</v>
          </cell>
        </row>
        <row r="1669">
          <cell r="D1669" t="str">
            <v>10.7.11</v>
          </cell>
          <cell r="E1669">
            <v>5.045567520987055E-2</v>
          </cell>
          <cell r="F1669">
            <v>4.2466220771384768E-2</v>
          </cell>
          <cell r="G1669">
            <v>4.4941356989063617E-2</v>
          </cell>
          <cell r="H1669">
            <v>4.3070323826432007E-2</v>
          </cell>
          <cell r="I1669">
            <v>4.7614724773138647E-2</v>
          </cell>
          <cell r="J1669">
            <v>5.0766765638058223E-2</v>
          </cell>
          <cell r="K1669">
            <v>4.3700827533690416E-2</v>
          </cell>
          <cell r="L1669">
            <v>4.9030946106797563E-2</v>
          </cell>
          <cell r="M1669">
            <v>4.5748820538883628E-2</v>
          </cell>
          <cell r="N1669">
            <v>5.6468213563504337E-2</v>
          </cell>
        </row>
        <row r="1670">
          <cell r="D1670" t="str">
            <v>10.7.12</v>
          </cell>
          <cell r="E1670">
            <v>4.7035620228466621E-2</v>
          </cell>
          <cell r="F1670">
            <v>4.1936190138726709E-2</v>
          </cell>
          <cell r="G1670">
            <v>4.5102238481839987E-2</v>
          </cell>
          <cell r="H1670">
            <v>4.2891476553952493E-2</v>
          </cell>
          <cell r="I1670">
            <v>4.6595355507303794E-2</v>
          </cell>
          <cell r="J1670">
            <v>4.795320365708039E-2</v>
          </cell>
          <cell r="K1670">
            <v>4.3974564971219827E-2</v>
          </cell>
          <cell r="L1670">
            <v>4.9717979775689689E-2</v>
          </cell>
          <cell r="M1670">
            <v>4.5774921736196475E-2</v>
          </cell>
          <cell r="N1670">
            <v>4.8558308384853685E-2</v>
          </cell>
        </row>
        <row r="1671">
          <cell r="D1671" t="str">
            <v>10.7.13</v>
          </cell>
          <cell r="E1671">
            <v>4.4869564925447511E-2</v>
          </cell>
          <cell r="F1671">
            <v>3.9308403580488128E-2</v>
          </cell>
          <cell r="G1671">
            <v>4.4508265331918165E-2</v>
          </cell>
          <cell r="H1671">
            <v>4.1952922584360515E-2</v>
          </cell>
          <cell r="I1671">
            <v>4.5233999896154314E-2</v>
          </cell>
          <cell r="J1671">
            <v>4.6616673963218086E-2</v>
          </cell>
          <cell r="K1671">
            <v>4.2834240913944152E-2</v>
          </cell>
          <cell r="L1671">
            <v>4.8878151690358057E-2</v>
          </cell>
          <cell r="M1671">
            <v>4.3598124321276036E-2</v>
          </cell>
          <cell r="N1671">
            <v>3.9052779125441466E-2</v>
          </cell>
        </row>
        <row r="1672">
          <cell r="D1672" t="str">
            <v>10.7.14</v>
          </cell>
          <cell r="E1672">
            <v>4.147275038092911E-2</v>
          </cell>
          <cell r="F1672">
            <v>3.9406357005362769E-2</v>
          </cell>
          <cell r="G1672">
            <v>4.5804598596192167E-2</v>
          </cell>
          <cell r="H1672">
            <v>4.2026785263017945E-2</v>
          </cell>
          <cell r="I1672">
            <v>4.1199356338523771E-2</v>
          </cell>
          <cell r="J1672">
            <v>4.3848474108123835E-2</v>
          </cell>
          <cell r="K1672">
            <v>4.3110185911453623E-2</v>
          </cell>
          <cell r="L1672">
            <v>4.9444985455549782E-2</v>
          </cell>
          <cell r="M1672">
            <v>4.4548059360064424E-2</v>
          </cell>
          <cell r="N1672">
            <v>5.8121995496483309E-2</v>
          </cell>
        </row>
        <row r="1673">
          <cell r="D1673" t="str">
            <v>10.7.15</v>
          </cell>
          <cell r="E1673">
            <v>4.128678672611303E-2</v>
          </cell>
          <cell r="F1673">
            <v>3.8818907895496649E-2</v>
          </cell>
          <cell r="G1673">
            <v>4.5051757528450011E-2</v>
          </cell>
          <cell r="H1673">
            <v>4.0542560380872485E-2</v>
          </cell>
          <cell r="I1673">
            <v>4.8523658581283845E-2</v>
          </cell>
          <cell r="J1673">
            <v>3.8990628782328465E-2</v>
          </cell>
          <cell r="K1673">
            <v>4.0487395831882135E-2</v>
          </cell>
          <cell r="L1673">
            <v>4.7531458854970648E-2</v>
          </cell>
          <cell r="M1673">
            <v>4.3273450891286931E-2</v>
          </cell>
          <cell r="N1673">
            <v>5.7159111356763666E-2</v>
          </cell>
        </row>
        <row r="1674">
          <cell r="D1674" t="str">
            <v>10.7.16</v>
          </cell>
          <cell r="E1674">
            <v>4.0950501178595763E-2</v>
          </cell>
          <cell r="F1674">
            <v>3.8495279768680092E-2</v>
          </cell>
          <cell r="G1674">
            <v>4.5334342323158958E-2</v>
          </cell>
          <cell r="H1674">
            <v>3.8447848010857322E-2</v>
          </cell>
          <cell r="I1674">
            <v>4.1743807689602744E-2</v>
          </cell>
          <cell r="J1674">
            <v>3.7388097606723784E-2</v>
          </cell>
          <cell r="K1674">
            <v>3.8947443754429475E-2</v>
          </cell>
          <cell r="L1674">
            <v>4.6357672315334705E-2</v>
          </cell>
          <cell r="M1674">
            <v>4.1677670372647642E-2</v>
          </cell>
          <cell r="N1674">
            <v>5.5544028445748891E-2</v>
          </cell>
        </row>
        <row r="1675">
          <cell r="D1675" t="str">
            <v>10.7.17</v>
          </cell>
          <cell r="E1675">
            <v>4.2182822633668314E-2</v>
          </cell>
          <cell r="F1675">
            <v>3.7024204991600133E-2</v>
          </cell>
          <cell r="G1675">
            <v>4.5343780955765377E-2</v>
          </cell>
          <cell r="H1675">
            <v>3.8320953588759331E-2</v>
          </cell>
          <cell r="I1675">
            <v>3.544330576499221E-2</v>
          </cell>
          <cell r="J1675">
            <v>4.1372928126531879E-2</v>
          </cell>
          <cell r="K1675">
            <v>3.7138229023190798E-2</v>
          </cell>
          <cell r="L1675">
            <v>4.5072397528054489E-2</v>
          </cell>
          <cell r="M1675">
            <v>3.8427328590201121E-2</v>
          </cell>
          <cell r="N1675">
            <v>4.6232868850326396E-2</v>
          </cell>
        </row>
        <row r="1676">
          <cell r="D1676" t="str">
            <v>10.7.18</v>
          </cell>
          <cell r="E1676">
            <v>4.4248767756856391E-2</v>
          </cell>
          <cell r="F1676">
            <v>3.7275793106514618E-2</v>
          </cell>
          <cell r="G1676">
            <v>4.3775127409741897E-2</v>
          </cell>
          <cell r="H1676">
            <v>3.8761805891038267E-2</v>
          </cell>
          <cell r="I1676">
            <v>3.4627310438729852E-2</v>
          </cell>
          <cell r="J1676">
            <v>4.9119468239969197E-2</v>
          </cell>
          <cell r="K1676">
            <v>3.2611328965128993E-2</v>
          </cell>
          <cell r="L1676">
            <v>4.3467130869325507E-2</v>
          </cell>
          <cell r="M1676">
            <v>3.7298398755206325E-2</v>
          </cell>
          <cell r="N1676">
            <v>3.5986373571497754E-2</v>
          </cell>
        </row>
        <row r="1677">
          <cell r="D1677" t="str">
            <v>10.7.19</v>
          </cell>
          <cell r="E1677">
            <v>4.8350574348021008E-2</v>
          </cell>
          <cell r="F1677">
            <v>4.5013733656476505E-2</v>
          </cell>
          <cell r="G1677">
            <v>4.5079570032530249E-2</v>
          </cell>
          <cell r="H1677">
            <v>4.0769293906818667E-2</v>
          </cell>
          <cell r="I1677">
            <v>3.6329629844659803E-2</v>
          </cell>
          <cell r="J1677">
            <v>5.0845139179646892E-2</v>
          </cell>
          <cell r="K1677">
            <v>4.0526505441799428E-2</v>
          </cell>
          <cell r="L1677">
            <v>4.4248491347178162E-2</v>
          </cell>
          <cell r="M1677">
            <v>3.7372882659733223E-2</v>
          </cell>
          <cell r="N1677">
            <v>3.4936689930536349E-2</v>
          </cell>
        </row>
        <row r="1678">
          <cell r="D1678" t="str">
            <v>10.7.20</v>
          </cell>
          <cell r="E1678">
            <v>4.8887783050509621E-2</v>
          </cell>
          <cell r="F1678">
            <v>4.6423209789870287E-2</v>
          </cell>
          <cell r="G1678">
            <v>4.3866894515257791E-2</v>
          </cell>
          <cell r="H1678">
            <v>4.0275492852872935E-2</v>
          </cell>
          <cell r="I1678">
            <v>3.7072910466270551E-2</v>
          </cell>
          <cell r="J1678">
            <v>5.0537808123791057E-2</v>
          </cell>
          <cell r="K1678">
            <v>4.1606897228805201E-2</v>
          </cell>
          <cell r="L1678">
            <v>4.3591782621311109E-2</v>
          </cell>
          <cell r="M1678">
            <v>3.6961629648413694E-2</v>
          </cell>
          <cell r="N1678">
            <v>3.6988394010265956E-2</v>
          </cell>
        </row>
        <row r="1679">
          <cell r="D1679" t="str">
            <v>10.7.21</v>
          </cell>
          <cell r="E1679">
            <v>4.6556655185240256E-2</v>
          </cell>
          <cell r="F1679">
            <v>4.7070809866720201E-2</v>
          </cell>
          <cell r="G1679">
            <v>4.3744719281694891E-2</v>
          </cell>
          <cell r="H1679">
            <v>4.0668707877006521E-2</v>
          </cell>
          <cell r="I1679">
            <v>3.6670593639440273E-2</v>
          </cell>
          <cell r="J1679">
            <v>4.8973088243326336E-2</v>
          </cell>
          <cell r="K1679">
            <v>4.2156728823302209E-2</v>
          </cell>
          <cell r="L1679">
            <v>4.0787432449749104E-2</v>
          </cell>
          <cell r="M1679">
            <v>3.6798656318850528E-2</v>
          </cell>
          <cell r="N1679">
            <v>2.75084454602877E-2</v>
          </cell>
        </row>
        <row r="1680">
          <cell r="D1680" t="str">
            <v>10.7.22</v>
          </cell>
          <cell r="E1680">
            <v>4.3834018125034804E-2</v>
          </cell>
          <cell r="F1680">
            <v>4.4677402166596582E-2</v>
          </cell>
          <cell r="G1680">
            <v>4.2120307013549005E-2</v>
          </cell>
          <cell r="H1680">
            <v>4.0276156787063117E-2</v>
          </cell>
          <cell r="I1680">
            <v>3.8498232294168253E-2</v>
          </cell>
          <cell r="J1680">
            <v>4.5239247337436263E-2</v>
          </cell>
          <cell r="K1680">
            <v>4.2025110517463098E-2</v>
          </cell>
          <cell r="L1680">
            <v>3.7766792284440631E-2</v>
          </cell>
          <cell r="M1680">
            <v>3.7504237465722283E-2</v>
          </cell>
          <cell r="N1680">
            <v>2.4957370950240275E-2</v>
          </cell>
        </row>
        <row r="1681">
          <cell r="D1681" t="str">
            <v>10.7.23</v>
          </cell>
          <cell r="E1681">
            <v>4.0398059889774546E-2</v>
          </cell>
          <cell r="F1681">
            <v>4.164770436386038E-2</v>
          </cell>
          <cell r="G1681">
            <v>3.9591013037425911E-2</v>
          </cell>
          <cell r="H1681">
            <v>4.0660740666724371E-2</v>
          </cell>
          <cell r="I1681">
            <v>3.9287641306542359E-2</v>
          </cell>
          <cell r="J1681">
            <v>4.0038733067904904E-2</v>
          </cell>
          <cell r="K1681">
            <v>4.2466741841044757E-2</v>
          </cell>
          <cell r="L1681">
            <v>3.4074411858466838E-2</v>
          </cell>
          <cell r="M1681">
            <v>3.7745832694508298E-2</v>
          </cell>
          <cell r="N1681">
            <v>2.9057936808651267E-2</v>
          </cell>
        </row>
        <row r="1682">
          <cell r="D1682" t="str">
            <v>10.7.24</v>
          </cell>
          <cell r="E1682">
            <v>3.6676264762285748E-2</v>
          </cell>
          <cell r="F1682">
            <v>4.2684439938309442E-2</v>
          </cell>
          <cell r="G1682">
            <v>3.7860636387218642E-2</v>
          </cell>
          <cell r="H1682">
            <v>4.0403134200934866E-2</v>
          </cell>
          <cell r="I1682">
            <v>3.9047228314287953E-2</v>
          </cell>
          <cell r="J1682">
            <v>3.4550030118835305E-2</v>
          </cell>
          <cell r="K1682">
            <v>4.2921409701265525E-2</v>
          </cell>
          <cell r="L1682">
            <v>3.27009031839968E-2</v>
          </cell>
          <cell r="M1682">
            <v>3.8039418113063814E-2</v>
          </cell>
          <cell r="N1682">
            <v>2.6060183756949153E-2</v>
          </cell>
        </row>
        <row r="1683">
          <cell r="D1683" t="str">
            <v>11.1.1</v>
          </cell>
          <cell r="E1683">
            <v>3.2498497291027606E-2</v>
          </cell>
          <cell r="F1683">
            <v>4.2264495810747149E-2</v>
          </cell>
          <cell r="G1683">
            <v>3.8831302431606152E-2</v>
          </cell>
          <cell r="H1683">
            <v>4.2645674555132622E-2</v>
          </cell>
          <cell r="I1683">
            <v>4.3393724672353445E-2</v>
          </cell>
          <cell r="J1683">
            <v>3.0912864059531964E-2</v>
          </cell>
          <cell r="K1683">
            <v>4.3086991095021419E-2</v>
          </cell>
          <cell r="L1683">
            <v>3.5644129954979231E-2</v>
          </cell>
          <cell r="M1683">
            <v>4.294698934962652E-2</v>
          </cell>
          <cell r="N1683">
            <v>3.9370253110829451E-2</v>
          </cell>
        </row>
        <row r="1684">
          <cell r="D1684" t="str">
            <v>11.1.2</v>
          </cell>
          <cell r="E1684">
            <v>3.0867499303692453E-2</v>
          </cell>
          <cell r="F1684">
            <v>4.2121148364606752E-2</v>
          </cell>
          <cell r="G1684">
            <v>3.8554605724975509E-2</v>
          </cell>
          <cell r="H1684">
            <v>4.2031893082007409E-2</v>
          </cell>
          <cell r="I1684">
            <v>4.4037812889706693E-2</v>
          </cell>
          <cell r="J1684">
            <v>2.8359224084324359E-2</v>
          </cell>
          <cell r="K1684">
            <v>4.2575046509342712E-2</v>
          </cell>
          <cell r="L1684">
            <v>3.57964348451386E-2</v>
          </cell>
          <cell r="M1684">
            <v>4.3043582905822345E-2</v>
          </cell>
          <cell r="N1684">
            <v>3.7184780231042026E-2</v>
          </cell>
        </row>
        <row r="1685">
          <cell r="D1685" t="str">
            <v>11.1.3</v>
          </cell>
          <cell r="E1685">
            <v>3.014805856795701E-2</v>
          </cell>
          <cell r="F1685">
            <v>4.3044166460264752E-2</v>
          </cell>
          <cell r="G1685">
            <v>3.8349202661981885E-2</v>
          </cell>
          <cell r="H1685">
            <v>4.1918686813697016E-2</v>
          </cell>
          <cell r="I1685">
            <v>4.2163642469016049E-2</v>
          </cell>
          <cell r="J1685">
            <v>2.8227380612657098E-2</v>
          </cell>
          <cell r="K1685">
            <v>4.2060674071445571E-2</v>
          </cell>
          <cell r="L1685">
            <v>3.5257630277521886E-2</v>
          </cell>
          <cell r="M1685">
            <v>4.2803433180473582E-2</v>
          </cell>
          <cell r="N1685">
            <v>3.065247511816243E-2</v>
          </cell>
        </row>
        <row r="1686">
          <cell r="D1686" t="str">
            <v>11.1.4</v>
          </cell>
          <cell r="E1686">
            <v>3.0650817415038521E-2</v>
          </cell>
          <cell r="F1686">
            <v>4.2214410558481234E-2</v>
          </cell>
          <cell r="G1686">
            <v>3.8440766755220998E-2</v>
          </cell>
          <cell r="H1686">
            <v>4.1256674502976022E-2</v>
          </cell>
          <cell r="I1686">
            <v>3.7184658127375952E-2</v>
          </cell>
          <cell r="J1686">
            <v>2.8489052467347897E-2</v>
          </cell>
          <cell r="K1686">
            <v>4.2379923859998808E-2</v>
          </cell>
          <cell r="L1686">
            <v>3.531872302285622E-2</v>
          </cell>
          <cell r="M1686">
            <v>4.3549284860801216E-2</v>
          </cell>
          <cell r="N1686">
            <v>2.9646596584884895E-2</v>
          </cell>
        </row>
        <row r="1687">
          <cell r="D1687" t="str">
            <v>11.1.5</v>
          </cell>
          <cell r="E1687">
            <v>3.2856252368833383E-2</v>
          </cell>
          <cell r="F1687">
            <v>4.4664584973149186E-2</v>
          </cell>
          <cell r="G1687">
            <v>4.0541367163754394E-2</v>
          </cell>
          <cell r="H1687">
            <v>4.3363128293787662E-2</v>
          </cell>
          <cell r="I1687">
            <v>3.720486481654782E-2</v>
          </cell>
          <cell r="J1687">
            <v>2.862111004218355E-2</v>
          </cell>
          <cell r="K1687">
            <v>4.4851145185946011E-2</v>
          </cell>
          <cell r="L1687">
            <v>3.7303561205359499E-2</v>
          </cell>
          <cell r="M1687">
            <v>4.4996907405203568E-2</v>
          </cell>
          <cell r="N1687">
            <v>2.4960206529893756E-2</v>
          </cell>
        </row>
        <row r="1688">
          <cell r="D1688" t="str">
            <v>11.1.6</v>
          </cell>
          <cell r="E1688">
            <v>3.5104306256538702E-2</v>
          </cell>
          <cell r="F1688">
            <v>4.4213527166326372E-2</v>
          </cell>
          <cell r="G1688">
            <v>4.2038650670029605E-2</v>
          </cell>
          <cell r="H1688">
            <v>4.3334686520786821E-2</v>
          </cell>
          <cell r="I1688">
            <v>3.5425272927119944E-2</v>
          </cell>
          <cell r="J1688">
            <v>3.125684598816663E-2</v>
          </cell>
          <cell r="K1688">
            <v>4.5513003257027659E-2</v>
          </cell>
          <cell r="L1688">
            <v>3.7525284817794533E-2</v>
          </cell>
          <cell r="M1688">
            <v>4.4696133215855645E-2</v>
          </cell>
          <cell r="N1688">
            <v>3.0356223221375208E-2</v>
          </cell>
        </row>
        <row r="1689">
          <cell r="D1689" t="str">
            <v>11.1.7</v>
          </cell>
          <cell r="E1689">
            <v>3.7428992902935485E-2</v>
          </cell>
          <cell r="F1689">
            <v>4.4225536005413013E-2</v>
          </cell>
          <cell r="G1689">
            <v>4.3922422002230767E-2</v>
          </cell>
          <cell r="H1689">
            <v>4.3336048521184035E-2</v>
          </cell>
          <cell r="I1689">
            <v>3.3578044758658464E-2</v>
          </cell>
          <cell r="J1689">
            <v>3.8319038997676774E-2</v>
          </cell>
          <cell r="K1689">
            <v>4.7715806352973685E-2</v>
          </cell>
          <cell r="L1689">
            <v>4.0603227703727575E-2</v>
          </cell>
          <cell r="M1689">
            <v>4.3950815201584344E-2</v>
          </cell>
          <cell r="N1689">
            <v>3.1219635103290781E-2</v>
          </cell>
        </row>
        <row r="1690">
          <cell r="D1690" t="str">
            <v>11.1.8</v>
          </cell>
          <cell r="E1690">
            <v>4.1593206107010706E-2</v>
          </cell>
          <cell r="F1690">
            <v>3.8154615901559157E-2</v>
          </cell>
          <cell r="G1690">
            <v>4.5428003991913678E-2</v>
          </cell>
          <cell r="H1690">
            <v>4.2593357716345155E-2</v>
          </cell>
          <cell r="I1690">
            <v>3.9460155846896716E-2</v>
          </cell>
          <cell r="J1690">
            <v>4.4828253900438632E-2</v>
          </cell>
          <cell r="K1690">
            <v>4.0310039283926714E-2</v>
          </cell>
          <cell r="L1690">
            <v>4.2316760013677367E-2</v>
          </cell>
          <cell r="M1690">
            <v>4.3190981470580862E-2</v>
          </cell>
          <cell r="N1690">
            <v>3.6909689184025325E-2</v>
          </cell>
        </row>
        <row r="1691">
          <cell r="D1691" t="str">
            <v>11.1.9</v>
          </cell>
          <cell r="E1691">
            <v>4.6690433614641681E-2</v>
          </cell>
          <cell r="F1691">
            <v>3.5542015481879283E-2</v>
          </cell>
          <cell r="G1691">
            <v>4.5459474274385556E-2</v>
          </cell>
          <cell r="H1691">
            <v>4.2469976503890797E-2</v>
          </cell>
          <cell r="I1691">
            <v>4.3238666397805443E-2</v>
          </cell>
          <cell r="J1691">
            <v>4.6281605098960156E-2</v>
          </cell>
          <cell r="K1691">
            <v>3.8050628896782686E-2</v>
          </cell>
          <cell r="L1691">
            <v>4.4054736537980504E-2</v>
          </cell>
          <cell r="M1691">
            <v>4.2672044597404986E-2</v>
          </cell>
          <cell r="N1691">
            <v>4.2401175755866771E-2</v>
          </cell>
        </row>
        <row r="1692">
          <cell r="D1692" t="str">
            <v>11.1.10</v>
          </cell>
          <cell r="E1692">
            <v>4.9077166200159006E-2</v>
          </cell>
          <cell r="F1692">
            <v>3.6209103264959623E-2</v>
          </cell>
          <cell r="G1692">
            <v>4.4864346664963917E-2</v>
          </cell>
          <cell r="H1692">
            <v>4.0372976598189295E-2</v>
          </cell>
          <cell r="I1692">
            <v>4.9372378831079512E-2</v>
          </cell>
          <cell r="J1692">
            <v>4.5912535316711203E-2</v>
          </cell>
          <cell r="K1692">
            <v>3.9623596014591145E-2</v>
          </cell>
          <cell r="L1692">
            <v>4.3569623847305845E-2</v>
          </cell>
          <cell r="M1692">
            <v>4.1774738490290751E-2</v>
          </cell>
          <cell r="N1692">
            <v>4.4373563799592966E-2</v>
          </cell>
        </row>
        <row r="1693">
          <cell r="D1693" t="str">
            <v>11.1.11</v>
          </cell>
          <cell r="E1693">
            <v>4.7525861101328247E-2</v>
          </cell>
          <cell r="F1693">
            <v>3.7680799407757627E-2</v>
          </cell>
          <cell r="G1693">
            <v>4.499283276990608E-2</v>
          </cell>
          <cell r="H1693">
            <v>3.9603927079780617E-2</v>
          </cell>
          <cell r="I1693">
            <v>4.9260400095252094E-2</v>
          </cell>
          <cell r="J1693">
            <v>4.5576361856570942E-2</v>
          </cell>
          <cell r="K1693">
            <v>4.1278317861312662E-2</v>
          </cell>
          <cell r="L1693">
            <v>4.6018919893071671E-2</v>
          </cell>
          <cell r="M1693">
            <v>4.1189520292918634E-2</v>
          </cell>
          <cell r="N1693">
            <v>5.5481287534364841E-2</v>
          </cell>
        </row>
        <row r="1694">
          <cell r="D1694" t="str">
            <v>11.1.12</v>
          </cell>
          <cell r="E1694">
            <v>4.6110999841725613E-2</v>
          </cell>
          <cell r="F1694">
            <v>3.7845000913172139E-2</v>
          </cell>
          <cell r="G1694">
            <v>4.4011264130517536E-2</v>
          </cell>
          <cell r="H1694">
            <v>3.8037145916951148E-2</v>
          </cell>
          <cell r="I1694">
            <v>4.9399180759078308E-2</v>
          </cell>
          <cell r="J1694">
            <v>4.6533220401888391E-2</v>
          </cell>
          <cell r="K1694">
            <v>4.1154701848886144E-2</v>
          </cell>
          <cell r="L1694">
            <v>4.6023723341307048E-2</v>
          </cell>
          <cell r="M1694">
            <v>4.0464161389154089E-2</v>
          </cell>
          <cell r="N1694">
            <v>5.8604973439442681E-2</v>
          </cell>
        </row>
        <row r="1695">
          <cell r="D1695" t="str">
            <v>11.1.13</v>
          </cell>
          <cell r="E1695">
            <v>4.4832763137678672E-2</v>
          </cell>
          <cell r="F1695">
            <v>3.7523554635738747E-2</v>
          </cell>
          <cell r="G1695">
            <v>4.4026348027989819E-2</v>
          </cell>
          <cell r="H1695">
            <v>3.9037014443853983E-2</v>
          </cell>
          <cell r="I1695">
            <v>4.5894302457371951E-2</v>
          </cell>
          <cell r="J1695">
            <v>4.512547317823503E-2</v>
          </cell>
          <cell r="K1695">
            <v>3.9931575457583073E-2</v>
          </cell>
          <cell r="L1695">
            <v>4.6748848328809191E-2</v>
          </cell>
          <cell r="M1695">
            <v>4.0140226092961424E-2</v>
          </cell>
          <cell r="N1695">
            <v>6.9433423168522287E-2</v>
          </cell>
        </row>
        <row r="1696">
          <cell r="D1696" t="str">
            <v>11.1.14</v>
          </cell>
          <cell r="E1696">
            <v>4.5430837799780036E-2</v>
          </cell>
          <cell r="F1696">
            <v>3.6173173593176206E-2</v>
          </cell>
          <cell r="G1696">
            <v>4.1951984553839403E-2</v>
          </cell>
          <cell r="H1696">
            <v>3.893590594377775E-2</v>
          </cell>
          <cell r="I1696">
            <v>3.9321375183070502E-2</v>
          </cell>
          <cell r="J1696">
            <v>4.6053509658795302E-2</v>
          </cell>
          <cell r="K1696">
            <v>3.8117254272924075E-2</v>
          </cell>
          <cell r="L1696">
            <v>4.6412909391666403E-2</v>
          </cell>
          <cell r="M1696">
            <v>4.0697480188981824E-2</v>
          </cell>
          <cell r="N1696">
            <v>5.8461768618902683E-2</v>
          </cell>
        </row>
        <row r="1697">
          <cell r="D1697" t="str">
            <v>11.1.15</v>
          </cell>
          <cell r="E1697">
            <v>4.3717384976067981E-2</v>
          </cell>
          <cell r="F1697">
            <v>3.7226400431995384E-2</v>
          </cell>
          <cell r="G1697">
            <v>4.1932369247664247E-2</v>
          </cell>
          <cell r="H1697">
            <v>3.9427107381152848E-2</v>
          </cell>
          <cell r="I1697">
            <v>3.9149898973570345E-2</v>
          </cell>
          <cell r="J1697">
            <v>4.7117356816790169E-2</v>
          </cell>
          <cell r="K1697">
            <v>3.7196561599019254E-2</v>
          </cell>
          <cell r="L1697">
            <v>4.6617571867591336E-2</v>
          </cell>
          <cell r="M1697">
            <v>4.0652545507038791E-2</v>
          </cell>
          <cell r="N1697">
            <v>4.7656448190735029E-2</v>
          </cell>
        </row>
        <row r="1698">
          <cell r="D1698" t="str">
            <v>11.1.16</v>
          </cell>
          <cell r="E1698">
            <v>4.6524725778107949E-2</v>
          </cell>
          <cell r="F1698">
            <v>3.9058926679338891E-2</v>
          </cell>
          <cell r="G1698">
            <v>4.1642554073842097E-2</v>
          </cell>
          <cell r="H1698">
            <v>3.9298919108473003E-2</v>
          </cell>
          <cell r="I1698">
            <v>3.9202099587264339E-2</v>
          </cell>
          <cell r="J1698">
            <v>4.7521986616448721E-2</v>
          </cell>
          <cell r="K1698">
            <v>3.5937886339970623E-2</v>
          </cell>
          <cell r="L1698">
            <v>4.6082396571974674E-2</v>
          </cell>
          <cell r="M1698">
            <v>4.0324447615606746E-2</v>
          </cell>
          <cell r="N1698">
            <v>3.828735892664295E-2</v>
          </cell>
        </row>
        <row r="1699">
          <cell r="D1699" t="str">
            <v>11.1.17</v>
          </cell>
          <cell r="E1699">
            <v>4.9372501858433997E-2</v>
          </cell>
          <cell r="F1699">
            <v>4.6482342285325662E-2</v>
          </cell>
          <cell r="G1699">
            <v>4.3407058105037095E-2</v>
          </cell>
          <cell r="H1699">
            <v>4.0956313356553045E-2</v>
          </cell>
          <cell r="I1699">
            <v>4.7291089846377241E-2</v>
          </cell>
          <cell r="J1699">
            <v>5.4535773418445559E-2</v>
          </cell>
          <cell r="K1699">
            <v>4.2854530634192069E-2</v>
          </cell>
          <cell r="L1699">
            <v>4.8941658029355115E-2</v>
          </cell>
          <cell r="M1699">
            <v>4.0293815183973361E-2</v>
          </cell>
          <cell r="N1699">
            <v>2.4547569959368701E-2</v>
          </cell>
        </row>
        <row r="1700">
          <cell r="D1700" t="str">
            <v>11.1.18</v>
          </cell>
          <cell r="E1700">
            <v>5.1537390092207452E-2</v>
          </cell>
          <cell r="F1700">
            <v>4.6957643743100262E-2</v>
          </cell>
          <cell r="G1700">
            <v>4.3389540817693403E-2</v>
          </cell>
          <cell r="H1700">
            <v>4.1480363038802356E-2</v>
          </cell>
          <cell r="I1700">
            <v>4.9304882876276268E-2</v>
          </cell>
          <cell r="J1700">
            <v>5.7270771371587786E-2</v>
          </cell>
          <cell r="K1700">
            <v>4.4101807765983679E-2</v>
          </cell>
          <cell r="L1700">
            <v>4.8840305271588731E-2</v>
          </cell>
          <cell r="M1700">
            <v>4.0433102024675642E-2</v>
          </cell>
          <cell r="N1700">
            <v>2.4549538410510149E-2</v>
          </cell>
        </row>
        <row r="1701">
          <cell r="D1701" t="str">
            <v>11.1.19</v>
          </cell>
          <cell r="E1701">
            <v>4.9296709430665588E-2</v>
          </cell>
          <cell r="F1701">
            <v>4.8930240831295747E-2</v>
          </cell>
          <cell r="G1701">
            <v>4.3571904670173536E-2</v>
          </cell>
          <cell r="H1701">
            <v>4.325953614592825E-2</v>
          </cell>
          <cell r="I1701">
            <v>3.9421286035086947E-2</v>
          </cell>
          <cell r="J1701">
            <v>5.5483318475937835E-2</v>
          </cell>
          <cell r="K1701">
            <v>4.3603152476658441E-2</v>
          </cell>
          <cell r="L1701">
            <v>4.4977923707721197E-2</v>
          </cell>
          <cell r="M1701">
            <v>4.1317386680015437E-2</v>
          </cell>
          <cell r="N1701">
            <v>3.0327188567038917E-2</v>
          </cell>
        </row>
        <row r="1702">
          <cell r="D1702" t="str">
            <v>11.1.20</v>
          </cell>
          <cell r="E1702">
            <v>5.0121917409030006E-2</v>
          </cell>
          <cell r="F1702">
            <v>4.6622090307922616E-2</v>
          </cell>
          <cell r="G1702">
            <v>4.0849034995960216E-2</v>
          </cell>
          <cell r="H1702">
            <v>4.2211837369781756E-2</v>
          </cell>
          <cell r="I1702">
            <v>3.730210950818743E-2</v>
          </cell>
          <cell r="J1702">
            <v>5.0278489343710632E-2</v>
          </cell>
          <cell r="K1702">
            <v>4.3567118038469195E-2</v>
          </cell>
          <cell r="L1702">
            <v>4.2391266832972715E-2</v>
          </cell>
          <cell r="M1702">
            <v>4.0671330552221621E-2</v>
          </cell>
          <cell r="N1702">
            <v>4.0556983092727081E-2</v>
          </cell>
        </row>
        <row r="1703">
          <cell r="D1703" t="str">
            <v>11.1.21</v>
          </cell>
          <cell r="E1703">
            <v>4.6079850370736072E-2</v>
          </cell>
          <cell r="F1703">
            <v>4.6696968002173864E-2</v>
          </cell>
          <cell r="G1703">
            <v>3.9850908386388828E-2</v>
          </cell>
          <cell r="H1703">
            <v>4.3624712487724981E-2</v>
          </cell>
          <cell r="I1703">
            <v>3.9226235354886299E-2</v>
          </cell>
          <cell r="J1703">
            <v>4.7675372645147734E-2</v>
          </cell>
          <cell r="K1703">
            <v>4.3094376877033255E-2</v>
          </cell>
          <cell r="L1703">
            <v>4.0709366119180301E-2</v>
          </cell>
          <cell r="M1703">
            <v>4.1167426518186542E-2</v>
          </cell>
          <cell r="N1703">
            <v>5.2005002818575966E-2</v>
          </cell>
        </row>
        <row r="1704">
          <cell r="D1704" t="str">
            <v>11.1.22</v>
          </cell>
          <cell r="E1704">
            <v>4.2013329401387786E-2</v>
          </cell>
          <cell r="F1704">
            <v>4.3482763482443891E-2</v>
          </cell>
          <cell r="G1704">
            <v>3.9168646701186326E-2</v>
          </cell>
          <cell r="H1704">
            <v>4.4790825180759483E-2</v>
          </cell>
          <cell r="I1704">
            <v>4.1360005601743272E-2</v>
          </cell>
          <cell r="J1704">
            <v>4.2313165089846165E-2</v>
          </cell>
          <cell r="K1704">
            <v>4.1666365314834301E-2</v>
          </cell>
          <cell r="L1704">
            <v>3.8296878719336652E-2</v>
          </cell>
          <cell r="M1704">
            <v>4.0601420298842318E-2</v>
          </cell>
          <cell r="N1704">
            <v>5.9791211308554949E-2</v>
          </cell>
        </row>
        <row r="1705">
          <cell r="D1705" t="str">
            <v>11.1.23</v>
          </cell>
          <cell r="E1705">
            <v>3.7512239879214745E-2</v>
          </cell>
          <cell r="F1705">
            <v>4.1391627531006087E-2</v>
          </cell>
          <cell r="G1705">
            <v>3.7889931521055298E-2</v>
          </cell>
          <cell r="H1705">
            <v>4.2918955928951973E-2</v>
          </cell>
          <cell r="I1705">
            <v>4.0234464950024224E-2</v>
          </cell>
          <cell r="J1705">
            <v>3.5011730681110603E-2</v>
          </cell>
          <cell r="K1705">
            <v>4.0851884786400769E-2</v>
          </cell>
          <cell r="L1705">
            <v>3.5812748778589851E-2</v>
          </cell>
          <cell r="M1705">
            <v>3.9203108498044911E-2</v>
          </cell>
          <cell r="N1705">
            <v>4.9469637748396994E-2</v>
          </cell>
        </row>
        <row r="1706">
          <cell r="D1706" t="str">
            <v>11.1.24</v>
          </cell>
          <cell r="E1706">
            <v>3.3008258895801126E-2</v>
          </cell>
          <cell r="F1706">
            <v>4.1274864168166357E-2</v>
          </cell>
          <cell r="G1706">
            <v>3.6885479657683497E-2</v>
          </cell>
          <cell r="H1706">
            <v>4.3094333509512098E-2</v>
          </cell>
          <cell r="I1706">
            <v>3.8573447035250709E-2</v>
          </cell>
          <cell r="J1706">
            <v>2.8295559877486894E-2</v>
          </cell>
          <cell r="K1706">
            <v>4.0477612199676292E-2</v>
          </cell>
          <cell r="L1706">
            <v>3.4735370920493676E-2</v>
          </cell>
          <cell r="M1706">
            <v>3.9219118479734832E-2</v>
          </cell>
          <cell r="N1706">
            <v>4.3753009577252963E-2</v>
          </cell>
        </row>
        <row r="1707">
          <cell r="D1707" t="str">
            <v>11.2.1</v>
          </cell>
          <cell r="E1707">
            <v>3.3658701932889522E-2</v>
          </cell>
          <cell r="F1707">
            <v>3.4783625817948374E-2</v>
          </cell>
          <cell r="G1707">
            <v>3.1490635694412947E-2</v>
          </cell>
          <cell r="H1707">
            <v>3.3334122067626322E-2</v>
          </cell>
          <cell r="I1707">
            <v>3.9355460535039327E-2</v>
          </cell>
          <cell r="J1707">
            <v>2.8488878078838941E-2</v>
          </cell>
          <cell r="K1707">
            <v>3.5959113607780167E-2</v>
          </cell>
          <cell r="L1707">
            <v>2.5478991938808336E-2</v>
          </cell>
          <cell r="M1707">
            <v>3.2028680750114988E-2</v>
          </cell>
          <cell r="N1707">
            <v>4.8510929247685436E-2</v>
          </cell>
        </row>
        <row r="1708">
          <cell r="D1708" t="str">
            <v>11.2.2</v>
          </cell>
          <cell r="E1708">
            <v>3.2069169479130098E-2</v>
          </cell>
          <cell r="F1708">
            <v>3.4370516800465628E-2</v>
          </cell>
          <cell r="G1708">
            <v>3.116971448139657E-2</v>
          </cell>
          <cell r="H1708">
            <v>3.2337627991558635E-2</v>
          </cell>
          <cell r="I1708">
            <v>3.7279377902359523E-2</v>
          </cell>
          <cell r="J1708">
            <v>2.8562537967469877E-2</v>
          </cell>
          <cell r="K1708">
            <v>3.5145672352629352E-2</v>
          </cell>
          <cell r="L1708">
            <v>2.420661158360829E-2</v>
          </cell>
          <cell r="M1708">
            <v>3.1568510998606657E-2</v>
          </cell>
          <cell r="N1708">
            <v>3.6798459509805974E-2</v>
          </cell>
        </row>
        <row r="1709">
          <cell r="D1709" t="str">
            <v>11.2.3</v>
          </cell>
          <cell r="E1709">
            <v>3.2001742490723351E-2</v>
          </cell>
          <cell r="F1709">
            <v>3.3674880266447112E-2</v>
          </cell>
          <cell r="G1709">
            <v>3.0821982615276015E-2</v>
          </cell>
          <cell r="H1709">
            <v>3.1680946940051538E-2</v>
          </cell>
          <cell r="I1709">
            <v>3.939566761576288E-2</v>
          </cell>
          <cell r="J1709">
            <v>2.9600145189130584E-2</v>
          </cell>
          <cell r="K1709">
            <v>3.4401657186206386E-2</v>
          </cell>
          <cell r="L1709">
            <v>2.3374907146355935E-2</v>
          </cell>
          <cell r="M1709">
            <v>3.0706046627203862E-2</v>
          </cell>
          <cell r="N1709">
            <v>2.4106997090650315E-2</v>
          </cell>
        </row>
        <row r="1710">
          <cell r="D1710" t="str">
            <v>11.2.4</v>
          </cell>
          <cell r="E1710">
            <v>3.2538819350376467E-2</v>
          </cell>
          <cell r="F1710">
            <v>3.3800739085210113E-2</v>
          </cell>
          <cell r="G1710">
            <v>3.2335043231601968E-2</v>
          </cell>
          <cell r="H1710">
            <v>3.2027751018572664E-2</v>
          </cell>
          <cell r="I1710">
            <v>3.7564391924935367E-2</v>
          </cell>
          <cell r="J1710">
            <v>2.8625674041792063E-2</v>
          </cell>
          <cell r="K1710">
            <v>3.5253986594149765E-2</v>
          </cell>
          <cell r="L1710">
            <v>2.4736630085631466E-2</v>
          </cell>
          <cell r="M1710">
            <v>3.192850264460205E-2</v>
          </cell>
          <cell r="N1710">
            <v>2.4818357508145476E-2</v>
          </cell>
        </row>
        <row r="1711">
          <cell r="D1711" t="str">
            <v>11.2.5</v>
          </cell>
          <cell r="E1711">
            <v>3.3594727211437025E-2</v>
          </cell>
          <cell r="F1711">
            <v>3.551356463460853E-2</v>
          </cell>
          <cell r="G1711">
            <v>3.4499632166545835E-2</v>
          </cell>
          <cell r="H1711">
            <v>3.3105508627856883E-2</v>
          </cell>
          <cell r="I1711">
            <v>3.6806588258106641E-2</v>
          </cell>
          <cell r="J1711">
            <v>3.0496746922114674E-2</v>
          </cell>
          <cell r="K1711">
            <v>3.543129314689894E-2</v>
          </cell>
          <cell r="L1711">
            <v>2.9997776665464989E-2</v>
          </cell>
          <cell r="M1711">
            <v>3.5225053486614429E-2</v>
          </cell>
          <cell r="N1711">
            <v>2.370903712386015E-2</v>
          </cell>
        </row>
        <row r="1712">
          <cell r="D1712" t="str">
            <v>11.2.6</v>
          </cell>
          <cell r="E1712">
            <v>3.7598079571780414E-2</v>
          </cell>
          <cell r="F1712">
            <v>3.7351349444258705E-2</v>
          </cell>
          <cell r="G1712">
            <v>3.771414497024593E-2</v>
          </cell>
          <cell r="H1712">
            <v>3.5307511367633007E-2</v>
          </cell>
          <cell r="I1712">
            <v>3.5803549914524301E-2</v>
          </cell>
          <cell r="J1712">
            <v>3.6858109993245139E-2</v>
          </cell>
          <cell r="K1712">
            <v>3.6730261556770616E-2</v>
          </cell>
          <cell r="L1712">
            <v>3.8227082427361975E-2</v>
          </cell>
          <cell r="M1712">
            <v>4.3445237467910514E-2</v>
          </cell>
          <cell r="N1712">
            <v>3.0609428525580649E-2</v>
          </cell>
        </row>
        <row r="1713">
          <cell r="D1713" t="str">
            <v>11.2.7</v>
          </cell>
          <cell r="E1713">
            <v>4.6248122122016282E-2</v>
          </cell>
          <cell r="F1713">
            <v>4.1238460830517132E-2</v>
          </cell>
          <cell r="G1713">
            <v>4.2844550373696201E-2</v>
          </cell>
          <cell r="H1713">
            <v>4.2712113058607622E-2</v>
          </cell>
          <cell r="I1713">
            <v>3.7335553752732148E-2</v>
          </cell>
          <cell r="J1713">
            <v>4.3982166923252464E-2</v>
          </cell>
          <cell r="K1713">
            <v>4.0562013406023743E-2</v>
          </cell>
          <cell r="L1713">
            <v>4.4237625610065619E-2</v>
          </cell>
          <cell r="M1713">
            <v>4.8418002013888017E-2</v>
          </cell>
          <cell r="N1713">
            <v>3.7210931340742756E-2</v>
          </cell>
        </row>
        <row r="1714">
          <cell r="D1714" t="str">
            <v>11.2.8</v>
          </cell>
          <cell r="E1714">
            <v>4.9457678300667961E-2</v>
          </cell>
          <cell r="F1714">
            <v>4.1732596258019151E-2</v>
          </cell>
          <cell r="G1714">
            <v>4.502367134840761E-2</v>
          </cell>
          <cell r="H1714">
            <v>4.622048684743741E-2</v>
          </cell>
          <cell r="I1714">
            <v>3.9192350959338089E-2</v>
          </cell>
          <cell r="J1714">
            <v>4.6380350075602539E-2</v>
          </cell>
          <cell r="K1714">
            <v>3.9614903614531259E-2</v>
          </cell>
          <cell r="L1714">
            <v>4.8117056416217115E-2</v>
          </cell>
          <cell r="M1714">
            <v>5.2613824145538203E-2</v>
          </cell>
          <cell r="N1714">
            <v>4.7023742246966815E-2</v>
          </cell>
        </row>
        <row r="1715">
          <cell r="D1715" t="str">
            <v>11.2.9</v>
          </cell>
          <cell r="E1715">
            <v>4.7430702119382717E-2</v>
          </cell>
          <cell r="F1715">
            <v>4.5588990366879252E-2</v>
          </cell>
          <cell r="G1715">
            <v>4.7577226012089982E-2</v>
          </cell>
          <cell r="H1715">
            <v>4.9966795481317335E-2</v>
          </cell>
          <cell r="I1715">
            <v>4.0392432514125935E-2</v>
          </cell>
          <cell r="J1715">
            <v>4.4742292835207392E-2</v>
          </cell>
          <cell r="K1715">
            <v>4.4845544520569262E-2</v>
          </cell>
          <cell r="L1715">
            <v>5.3614934321455067E-2</v>
          </cell>
          <cell r="M1715">
            <v>5.4268136900417784E-2</v>
          </cell>
          <cell r="N1715">
            <v>4.816403987971897E-2</v>
          </cell>
        </row>
        <row r="1716">
          <cell r="D1716" t="str">
            <v>11.2.10</v>
          </cell>
          <cell r="E1716">
            <v>4.3875967506259599E-2</v>
          </cell>
          <cell r="F1716">
            <v>4.7428481691940451E-2</v>
          </cell>
          <cell r="G1716">
            <v>4.8814126658595469E-2</v>
          </cell>
          <cell r="H1716">
            <v>5.1017066895543028E-2</v>
          </cell>
          <cell r="I1716">
            <v>4.5115766451040741E-2</v>
          </cell>
          <cell r="J1716">
            <v>4.254553344526766E-2</v>
          </cell>
          <cell r="K1716">
            <v>4.7300291387866115E-2</v>
          </cell>
          <cell r="L1716">
            <v>5.5734111619981853E-2</v>
          </cell>
          <cell r="M1716">
            <v>5.3862178243413959E-2</v>
          </cell>
          <cell r="N1716">
            <v>4.6575827978595004E-2</v>
          </cell>
        </row>
        <row r="1717">
          <cell r="D1717" t="str">
            <v>11.2.11</v>
          </cell>
          <cell r="E1717">
            <v>4.0243381538530465E-2</v>
          </cell>
          <cell r="F1717">
            <v>4.946869362422162E-2</v>
          </cell>
          <cell r="G1717">
            <v>5.1001653169965383E-2</v>
          </cell>
          <cell r="H1717">
            <v>4.9637319656202682E-2</v>
          </cell>
          <cell r="I1717">
            <v>4.4115294516866292E-2</v>
          </cell>
          <cell r="J1717">
            <v>4.3252754201406375E-2</v>
          </cell>
          <cell r="K1717">
            <v>4.8056582457513063E-2</v>
          </cell>
          <cell r="L1717">
            <v>5.7092651871783966E-2</v>
          </cell>
          <cell r="M1717">
            <v>5.2235678861137308E-2</v>
          </cell>
          <cell r="N1717">
            <v>5.9102636554548567E-2</v>
          </cell>
        </row>
        <row r="1718">
          <cell r="D1718" t="str">
            <v>11.2.12</v>
          </cell>
          <cell r="E1718">
            <v>3.8790475847317818E-2</v>
          </cell>
          <cell r="F1718">
            <v>5.0236175779924175E-2</v>
          </cell>
          <cell r="G1718">
            <v>4.9806332082178065E-2</v>
          </cell>
          <cell r="H1718">
            <v>5.1064450705720014E-2</v>
          </cell>
          <cell r="I1718">
            <v>4.6854936559785218E-2</v>
          </cell>
          <cell r="J1718">
            <v>4.0859359554855056E-2</v>
          </cell>
          <cell r="K1718">
            <v>4.8041747267044514E-2</v>
          </cell>
          <cell r="L1718">
            <v>5.6071552270438307E-2</v>
          </cell>
          <cell r="M1718">
            <v>5.1772261440372946E-2</v>
          </cell>
          <cell r="N1718">
            <v>5.8805701488163761E-2</v>
          </cell>
        </row>
        <row r="1719">
          <cell r="D1719" t="str">
            <v>11.2.13</v>
          </cell>
          <cell r="E1719">
            <v>3.8133139123530169E-2</v>
          </cell>
          <cell r="F1719">
            <v>4.8864891431158831E-2</v>
          </cell>
          <cell r="G1719">
            <v>4.9601129437812863E-2</v>
          </cell>
          <cell r="H1719">
            <v>4.9808809612328739E-2</v>
          </cell>
          <cell r="I1719">
            <v>4.2011266537300619E-2</v>
          </cell>
          <cell r="J1719">
            <v>4.1034885879076478E-2</v>
          </cell>
          <cell r="K1719">
            <v>4.7070085669104068E-2</v>
          </cell>
          <cell r="L1719">
            <v>5.6147848361815182E-2</v>
          </cell>
          <cell r="M1719">
            <v>5.4077440423589328E-2</v>
          </cell>
          <cell r="N1719">
            <v>5.9408222924559231E-2</v>
          </cell>
        </row>
        <row r="1720">
          <cell r="D1720" t="str">
            <v>11.2.14</v>
          </cell>
          <cell r="E1720">
            <v>3.5922649053580322E-2</v>
          </cell>
          <cell r="F1720">
            <v>4.9920073564836742E-2</v>
          </cell>
          <cell r="G1720">
            <v>4.9284177328169129E-2</v>
          </cell>
          <cell r="H1720">
            <v>5.1950103712584281E-2</v>
          </cell>
          <cell r="I1720">
            <v>4.1075382573224642E-2</v>
          </cell>
          <cell r="J1720">
            <v>4.0777464526095132E-2</v>
          </cell>
          <cell r="K1720">
            <v>4.8835104623987886E-2</v>
          </cell>
          <cell r="L1720">
            <v>5.6620452192194713E-2</v>
          </cell>
          <cell r="M1720">
            <v>5.4891606124004996E-2</v>
          </cell>
          <cell r="N1720">
            <v>5.7197675310993436E-2</v>
          </cell>
        </row>
        <row r="1721">
          <cell r="D1721" t="str">
            <v>11.2.15</v>
          </cell>
          <cell r="E1721">
            <v>3.7188913546268583E-2</v>
          </cell>
          <cell r="F1721">
            <v>4.8322669309710686E-2</v>
          </cell>
          <cell r="G1721">
            <v>4.8212301757050366E-2</v>
          </cell>
          <cell r="H1721">
            <v>4.8072160105413153E-2</v>
          </cell>
          <cell r="I1721">
            <v>4.7159768966121951E-2</v>
          </cell>
          <cell r="J1721">
            <v>4.063570976908585E-2</v>
          </cell>
          <cell r="K1721">
            <v>4.8789406164459752E-2</v>
          </cell>
          <cell r="L1721">
            <v>5.4124947359359563E-2</v>
          </cell>
          <cell r="M1721">
            <v>5.4173038482715555E-2</v>
          </cell>
          <cell r="N1721">
            <v>3.6979578737328281E-2</v>
          </cell>
        </row>
        <row r="1722">
          <cell r="D1722" t="str">
            <v>11.2.16</v>
          </cell>
          <cell r="E1722">
            <v>4.0101619810411472E-2</v>
          </cell>
          <cell r="F1722">
            <v>4.5814171028323823E-2</v>
          </cell>
          <cell r="G1722">
            <v>4.5431887228503401E-2</v>
          </cell>
          <cell r="H1722">
            <v>4.2843807784496764E-2</v>
          </cell>
          <cell r="I1722">
            <v>4.7763873225078385E-2</v>
          </cell>
          <cell r="J1722">
            <v>4.2917449811009999E-2</v>
          </cell>
          <cell r="K1722">
            <v>4.6742475212923483E-2</v>
          </cell>
          <cell r="L1722">
            <v>4.9575043021851617E-2</v>
          </cell>
          <cell r="M1722">
            <v>4.5292828180309247E-2</v>
          </cell>
          <cell r="N1722">
            <v>2.6399871625817164E-2</v>
          </cell>
        </row>
        <row r="1723">
          <cell r="D1723" t="str">
            <v>11.2.17</v>
          </cell>
          <cell r="E1723">
            <v>4.6087110707795392E-2</v>
          </cell>
          <cell r="F1723">
            <v>4.9233710420764916E-2</v>
          </cell>
          <cell r="G1723">
            <v>4.5947851461606959E-2</v>
          </cell>
          <cell r="H1723">
            <v>4.2580896353502116E-2</v>
          </cell>
          <cell r="I1723">
            <v>5.1109045309958093E-2</v>
          </cell>
          <cell r="J1723">
            <v>5.1330929426225025E-2</v>
          </cell>
          <cell r="K1723">
            <v>5.162353483245246E-2</v>
          </cell>
          <cell r="L1723">
            <v>4.7504793228372678E-2</v>
          </cell>
          <cell r="M1723">
            <v>3.7236026944662694E-2</v>
          </cell>
          <cell r="N1723">
            <v>2.8248180784338345E-2</v>
          </cell>
        </row>
        <row r="1724">
          <cell r="D1724" t="str">
            <v>11.2.18</v>
          </cell>
          <cell r="E1724">
            <v>5.2099521565669785E-2</v>
          </cell>
          <cell r="F1724">
            <v>4.4963638455951735E-2</v>
          </cell>
          <cell r="G1724">
            <v>4.5044592364249174E-2</v>
          </cell>
          <cell r="H1724">
            <v>4.2838250792887105E-2</v>
          </cell>
          <cell r="I1724">
            <v>4.8554612479308312E-2</v>
          </cell>
          <cell r="J1724">
            <v>5.7941901025086257E-2</v>
          </cell>
          <cell r="K1724">
            <v>4.6350123465005111E-2</v>
          </cell>
          <cell r="L1724">
            <v>4.4801188627681739E-2</v>
          </cell>
          <cell r="M1724">
            <v>3.6042466856286128E-2</v>
          </cell>
          <cell r="N1724">
            <v>2.5649998953471337E-2</v>
          </cell>
        </row>
        <row r="1725">
          <cell r="D1725" t="str">
            <v>11.2.19</v>
          </cell>
          <cell r="E1725">
            <v>5.4300912836974115E-2</v>
          </cell>
          <cell r="F1725">
            <v>4.2021777861777729E-2</v>
          </cell>
          <cell r="G1725">
            <v>4.3540692694578442E-2</v>
          </cell>
          <cell r="H1725">
            <v>4.2194297044744068E-2</v>
          </cell>
          <cell r="I1725">
            <v>4.1865408935952399E-2</v>
          </cell>
          <cell r="J1725">
            <v>5.4901928676629741E-2</v>
          </cell>
          <cell r="K1725">
            <v>4.1018520846056117E-2</v>
          </cell>
          <cell r="L1725">
            <v>4.160579566378534E-2</v>
          </cell>
          <cell r="M1725">
            <v>3.4442365195911054E-2</v>
          </cell>
          <cell r="N1725">
            <v>4.0148746607502915E-2</v>
          </cell>
        </row>
        <row r="1726">
          <cell r="D1726" t="str">
            <v>11.2.20</v>
          </cell>
          <cell r="E1726">
            <v>5.2398414527257742E-2</v>
          </cell>
          <cell r="F1726">
            <v>3.9745418591495892E-2</v>
          </cell>
          <cell r="G1726">
            <v>4.1719277558656238E-2</v>
          </cell>
          <cell r="H1726">
            <v>4.0548053218531874E-2</v>
          </cell>
          <cell r="I1726">
            <v>3.5676512648833918E-2</v>
          </cell>
          <cell r="J1726">
            <v>5.6764752793762779E-2</v>
          </cell>
          <cell r="K1726">
            <v>3.8641810550843855E-2</v>
          </cell>
          <cell r="L1726">
            <v>3.991245437137577E-2</v>
          </cell>
          <cell r="M1726">
            <v>3.3544676104115934E-2</v>
          </cell>
          <cell r="N1726">
            <v>4.4060531217950054E-2</v>
          </cell>
        </row>
        <row r="1727">
          <cell r="D1727" t="str">
            <v>11.2.21</v>
          </cell>
          <cell r="E1727">
            <v>5.1475108465128129E-2</v>
          </cell>
          <cell r="F1727">
            <v>3.7752711285888862E-2</v>
          </cell>
          <cell r="G1727">
            <v>4.026298792411822E-2</v>
          </cell>
          <cell r="H1727">
            <v>3.8633699485303083E-2</v>
          </cell>
          <cell r="I1727">
            <v>3.6111376465170257E-2</v>
          </cell>
          <cell r="J1727">
            <v>5.1761888136581093E-2</v>
          </cell>
          <cell r="K1727">
            <v>3.7827480051819927E-2</v>
          </cell>
          <cell r="L1727">
            <v>3.684066840074298E-2</v>
          </cell>
          <cell r="M1727">
            <v>3.3158203462648299E-2</v>
          </cell>
          <cell r="N1727">
            <v>5.0329377454981818E-2</v>
          </cell>
        </row>
        <row r="1728">
          <cell r="D1728" t="str">
            <v>11.2.22</v>
          </cell>
          <cell r="E1728">
            <v>4.7371054796861711E-2</v>
          </cell>
          <cell r="F1728">
            <v>3.6523954045947625E-2</v>
          </cell>
          <cell r="G1728">
            <v>3.7878081743094996E-2</v>
          </cell>
          <cell r="H1728">
            <v>3.836833819779234E-2</v>
          </cell>
          <cell r="I1728">
            <v>4.0792079490254055E-2</v>
          </cell>
          <cell r="J1728">
            <v>4.5255228312686947E-2</v>
          </cell>
          <cell r="K1728">
            <v>3.7325122330134734E-2</v>
          </cell>
          <cell r="L1728">
            <v>3.3760029001860703E-2</v>
          </cell>
          <cell r="M1728">
            <v>3.2929450964024803E-2</v>
          </cell>
          <cell r="N1728">
            <v>4.7975943794433866E-2</v>
          </cell>
        </row>
        <row r="1729">
          <cell r="D1729" t="str">
            <v>11.2.23</v>
          </cell>
          <cell r="E1729">
            <v>4.1804304898387476E-2</v>
          </cell>
          <cell r="F1729">
            <v>3.569397903131756E-2</v>
          </cell>
          <cell r="G1729">
            <v>3.5648290682586174E-2</v>
          </cell>
          <cell r="H1729">
            <v>3.7148907178760779E-2</v>
          </cell>
          <cell r="I1729">
            <v>4.3284063025311917E-2</v>
          </cell>
          <cell r="J1729">
            <v>3.8279867089061469E-2</v>
          </cell>
          <cell r="K1729">
            <v>3.7136472495784598E-2</v>
          </cell>
          <cell r="L1729">
            <v>3.0280429624414584E-2</v>
          </cell>
          <cell r="M1729">
            <v>3.2818613841466435E-2</v>
          </cell>
          <cell r="N1729">
            <v>4.6742714416281195E-2</v>
          </cell>
        </row>
        <row r="1730">
          <cell r="D1730" t="str">
            <v>11.2.24</v>
          </cell>
          <cell r="E1730">
            <v>3.5609683197623365E-2</v>
          </cell>
          <cell r="F1730">
            <v>3.5954930372385348E-2</v>
          </cell>
          <cell r="G1730">
            <v>3.4330017015162043E-2</v>
          </cell>
          <cell r="H1730">
            <v>3.6600975855528739E-2</v>
          </cell>
          <cell r="I1730">
            <v>4.5385239438868838E-2</v>
          </cell>
          <cell r="J1730">
            <v>3.4003445326516418E-2</v>
          </cell>
          <cell r="K1730">
            <v>3.7296796659444777E-2</v>
          </cell>
          <cell r="L1730">
            <v>2.7936418189372123E-2</v>
          </cell>
          <cell r="M1730">
            <v>3.3321169840444496E-2</v>
          </cell>
          <cell r="N1730">
            <v>5.1423069677878477E-2</v>
          </cell>
        </row>
        <row r="1731">
          <cell r="D1731" t="str">
            <v>11.3.1</v>
          </cell>
          <cell r="E1731">
            <v>3.2937911016139097E-2</v>
          </cell>
          <cell r="F1731">
            <v>3.3876528893429375E-2</v>
          </cell>
          <cell r="G1731">
            <v>3.295920118295606E-2</v>
          </cell>
          <cell r="H1731">
            <v>3.3456247892070863E-2</v>
          </cell>
          <cell r="I1731">
            <v>4.0636501560760367E-2</v>
          </cell>
          <cell r="J1731">
            <v>3.2077579268823389E-2</v>
          </cell>
          <cell r="K1731">
            <v>3.6635893501714208E-2</v>
          </cell>
          <cell r="L1731">
            <v>2.7635195743181434E-2</v>
          </cell>
          <cell r="M1731">
            <v>3.3535679284837389E-2</v>
          </cell>
          <cell r="N1731">
            <v>5.0741858764626079E-2</v>
          </cell>
        </row>
        <row r="1732">
          <cell r="D1732" t="str">
            <v>11.3.2</v>
          </cell>
          <cell r="E1732">
            <v>3.2138420351702411E-2</v>
          </cell>
          <cell r="F1732">
            <v>3.4045599143613554E-2</v>
          </cell>
          <cell r="G1732">
            <v>3.2080552835797645E-2</v>
          </cell>
          <cell r="H1732">
            <v>3.2019532048076262E-2</v>
          </cell>
          <cell r="I1732">
            <v>3.9986167362400508E-2</v>
          </cell>
          <cell r="J1732">
            <v>3.0376785673431973E-2</v>
          </cell>
          <cell r="K1732">
            <v>3.586347205010737E-2</v>
          </cell>
          <cell r="L1732">
            <v>2.6328329798115384E-2</v>
          </cell>
          <cell r="M1732">
            <v>3.3409776249698174E-2</v>
          </cell>
          <cell r="N1732">
            <v>4.4116284853512121E-2</v>
          </cell>
        </row>
        <row r="1733">
          <cell r="D1733" t="str">
            <v>11.3.3</v>
          </cell>
          <cell r="E1733">
            <v>3.2243627559830304E-2</v>
          </cell>
          <cell r="F1733">
            <v>3.3474946941101667E-2</v>
          </cell>
          <cell r="G1733">
            <v>3.2145306080171368E-2</v>
          </cell>
          <cell r="H1733">
            <v>3.2659046842888652E-2</v>
          </cell>
          <cell r="I1733">
            <v>4.1830240943467094E-2</v>
          </cell>
          <cell r="J1733">
            <v>3.0784080600639595E-2</v>
          </cell>
          <cell r="K1733">
            <v>3.4356076159212323E-2</v>
          </cell>
          <cell r="L1733">
            <v>2.5431956444659846E-2</v>
          </cell>
          <cell r="M1733">
            <v>3.2773586294140532E-2</v>
          </cell>
          <cell r="N1733">
            <v>2.7537904567312341E-2</v>
          </cell>
        </row>
        <row r="1734">
          <cell r="D1734" t="str">
            <v>11.3.4</v>
          </cell>
          <cell r="E1734">
            <v>3.2620861946065324E-2</v>
          </cell>
          <cell r="F1734">
            <v>3.3161102347785507E-2</v>
          </cell>
          <cell r="G1734">
            <v>3.2254110299775554E-2</v>
          </cell>
          <cell r="H1734">
            <v>3.1852227328244338E-2</v>
          </cell>
          <cell r="I1734">
            <v>4.0897358297156149E-2</v>
          </cell>
          <cell r="J1734">
            <v>3.221658594028147E-2</v>
          </cell>
          <cell r="K1734">
            <v>3.4643381844556759E-2</v>
          </cell>
          <cell r="L1734">
            <v>2.5202600701650611E-2</v>
          </cell>
          <cell r="M1734">
            <v>3.2971827256029707E-2</v>
          </cell>
          <cell r="N1734">
            <v>2.3906869658326495E-2</v>
          </cell>
        </row>
        <row r="1735">
          <cell r="D1735" t="str">
            <v>11.3.5</v>
          </cell>
          <cell r="E1735">
            <v>3.3646163048129542E-2</v>
          </cell>
          <cell r="F1735">
            <v>3.4307887129096291E-2</v>
          </cell>
          <cell r="G1735">
            <v>3.4166971189392166E-2</v>
          </cell>
          <cell r="H1735">
            <v>3.2335244032067514E-2</v>
          </cell>
          <cell r="I1735">
            <v>4.4117604117086859E-2</v>
          </cell>
          <cell r="J1735">
            <v>3.4113564201890684E-2</v>
          </cell>
          <cell r="K1735">
            <v>3.4824089639712917E-2</v>
          </cell>
          <cell r="L1735">
            <v>2.9081662458328134E-2</v>
          </cell>
          <cell r="M1735">
            <v>3.5157150182713759E-2</v>
          </cell>
          <cell r="N1735">
            <v>2.1628649166255891E-2</v>
          </cell>
        </row>
        <row r="1736">
          <cell r="D1736" t="str">
            <v>11.3.6</v>
          </cell>
          <cell r="E1736">
            <v>3.7789120242821758E-2</v>
          </cell>
          <cell r="F1736">
            <v>3.634472609015145E-2</v>
          </cell>
          <cell r="G1736">
            <v>3.7440926506688045E-2</v>
          </cell>
          <cell r="H1736">
            <v>3.5234249522344184E-2</v>
          </cell>
          <cell r="I1736">
            <v>4.1228156898374474E-2</v>
          </cell>
          <cell r="J1736">
            <v>3.8753886094826898E-2</v>
          </cell>
          <cell r="K1736">
            <v>3.7051031885590592E-2</v>
          </cell>
          <cell r="L1736">
            <v>3.8375682279209643E-2</v>
          </cell>
          <cell r="M1736">
            <v>4.3358201894402648E-2</v>
          </cell>
          <cell r="N1736">
            <v>2.9623716844207424E-2</v>
          </cell>
        </row>
        <row r="1737">
          <cell r="D1737" t="str">
            <v>11.3.7</v>
          </cell>
          <cell r="E1737">
            <v>4.7006608630654624E-2</v>
          </cell>
          <cell r="F1737">
            <v>4.0313622297959519E-2</v>
          </cell>
          <cell r="G1737">
            <v>4.3406377015874076E-2</v>
          </cell>
          <cell r="H1737">
            <v>4.3709136020208289E-2</v>
          </cell>
          <cell r="I1737">
            <v>4.006278360000929E-2</v>
          </cell>
          <cell r="J1737">
            <v>4.5581531830482733E-2</v>
          </cell>
          <cell r="K1737">
            <v>4.0212411660707187E-2</v>
          </cell>
          <cell r="L1737">
            <v>4.4312801036452173E-2</v>
          </cell>
          <cell r="M1737">
            <v>4.7587676153698154E-2</v>
          </cell>
          <cell r="N1737">
            <v>4.4368560021087466E-2</v>
          </cell>
        </row>
        <row r="1738">
          <cell r="D1738" t="str">
            <v>11.3.8</v>
          </cell>
          <cell r="E1738">
            <v>4.8721037815977246E-2</v>
          </cell>
          <cell r="F1738">
            <v>4.3065862135448781E-2</v>
          </cell>
          <cell r="G1738">
            <v>4.7279784710915651E-2</v>
          </cell>
          <cell r="H1738">
            <v>4.8192472509718476E-2</v>
          </cell>
          <cell r="I1738">
            <v>4.5024206420551952E-2</v>
          </cell>
          <cell r="J1738">
            <v>4.6795402036724325E-2</v>
          </cell>
          <cell r="K1738">
            <v>4.2855551911636078E-2</v>
          </cell>
          <cell r="L1738">
            <v>4.885531373217545E-2</v>
          </cell>
          <cell r="M1738">
            <v>5.224750684456958E-2</v>
          </cell>
          <cell r="N1738">
            <v>4.9161788205018993E-2</v>
          </cell>
        </row>
        <row r="1739">
          <cell r="D1739" t="str">
            <v>11.3.9</v>
          </cell>
          <cell r="E1739">
            <v>4.4984198478905585E-2</v>
          </cell>
          <cell r="F1739">
            <v>4.805531478549821E-2</v>
          </cell>
          <cell r="G1739">
            <v>4.8912529947358875E-2</v>
          </cell>
          <cell r="H1739">
            <v>5.1245316868180117E-2</v>
          </cell>
          <cell r="I1739">
            <v>4.6876066769869162E-2</v>
          </cell>
          <cell r="J1739">
            <v>4.6540797875257438E-2</v>
          </cell>
          <cell r="K1739">
            <v>4.6486259097510058E-2</v>
          </cell>
          <cell r="L1739">
            <v>5.2277678859309902E-2</v>
          </cell>
          <cell r="M1739">
            <v>5.2700390658178345E-2</v>
          </cell>
          <cell r="N1739">
            <v>4.9046521983234267E-2</v>
          </cell>
        </row>
        <row r="1740">
          <cell r="D1740" t="str">
            <v>11.3.10</v>
          </cell>
          <cell r="E1740">
            <v>4.3360953759563281E-2</v>
          </cell>
          <cell r="F1740">
            <v>4.866474032937549E-2</v>
          </cell>
          <cell r="G1740">
            <v>4.9692959822688988E-2</v>
          </cell>
          <cell r="H1740">
            <v>5.158586712474704E-2</v>
          </cell>
          <cell r="I1740">
            <v>4.3039136714375918E-2</v>
          </cell>
          <cell r="J1740">
            <v>4.0574415515191635E-2</v>
          </cell>
          <cell r="K1740">
            <v>4.7504830548030785E-2</v>
          </cell>
          <cell r="L1740">
            <v>5.4360026769308033E-2</v>
          </cell>
          <cell r="M1740">
            <v>5.0754191720035709E-2</v>
          </cell>
          <cell r="N1740">
            <v>4.6667629700560986E-2</v>
          </cell>
        </row>
        <row r="1741">
          <cell r="D1741" t="str">
            <v>11.3.11</v>
          </cell>
          <cell r="E1741">
            <v>4.0023668578947895E-2</v>
          </cell>
          <cell r="F1741">
            <v>5.1272565192669636E-2</v>
          </cell>
          <cell r="G1741">
            <v>5.1353783567417155E-2</v>
          </cell>
          <cell r="H1741">
            <v>5.0402173501614231E-2</v>
          </cell>
          <cell r="I1741">
            <v>3.8867931821838189E-2</v>
          </cell>
          <cell r="J1741">
            <v>4.1419746301168278E-2</v>
          </cell>
          <cell r="K1741">
            <v>4.9966521268981136E-2</v>
          </cell>
          <cell r="L1741">
            <v>5.5047155400598763E-2</v>
          </cell>
          <cell r="M1741">
            <v>5.2470277622450094E-2</v>
          </cell>
          <cell r="N1741">
            <v>4.3164370525801618E-2</v>
          </cell>
        </row>
        <row r="1742">
          <cell r="D1742" t="str">
            <v>11.3.12</v>
          </cell>
          <cell r="E1742">
            <v>3.9175373928718338E-2</v>
          </cell>
          <cell r="F1742">
            <v>5.0186423919452695E-2</v>
          </cell>
          <cell r="G1742">
            <v>5.0057867816055319E-2</v>
          </cell>
          <cell r="H1742">
            <v>5.1707965056907092E-2</v>
          </cell>
          <cell r="I1742">
            <v>3.787748271024588E-2</v>
          </cell>
          <cell r="J1742">
            <v>4.0922490869057034E-2</v>
          </cell>
          <cell r="K1742">
            <v>4.9086908539328115E-2</v>
          </cell>
          <cell r="L1742">
            <v>5.5741742755239382E-2</v>
          </cell>
          <cell r="M1742">
            <v>5.0736420118654223E-2</v>
          </cell>
          <cell r="N1742">
            <v>4.0709527631874839E-2</v>
          </cell>
        </row>
        <row r="1743">
          <cell r="D1743" t="str">
            <v>11.3.13</v>
          </cell>
          <cell r="E1743">
            <v>3.9215068389448736E-2</v>
          </cell>
          <cell r="F1743">
            <v>5.0146020583266573E-2</v>
          </cell>
          <cell r="G1743">
            <v>5.0082542868790582E-2</v>
          </cell>
          <cell r="H1743">
            <v>5.0407888001682902E-2</v>
          </cell>
          <cell r="I1743">
            <v>3.8196740208521318E-2</v>
          </cell>
          <cell r="J1743">
            <v>3.8980108175662144E-2</v>
          </cell>
          <cell r="K1743">
            <v>4.8210072017153154E-2</v>
          </cell>
          <cell r="L1743">
            <v>5.5056516348695607E-2</v>
          </cell>
          <cell r="M1743">
            <v>5.2234991632329093E-2</v>
          </cell>
          <cell r="N1743">
            <v>4.2906138447539724E-2</v>
          </cell>
        </row>
        <row r="1744">
          <cell r="D1744" t="str">
            <v>11.3.14</v>
          </cell>
          <cell r="E1744">
            <v>3.7191852113236321E-2</v>
          </cell>
          <cell r="F1744">
            <v>5.0747565679742881E-2</v>
          </cell>
          <cell r="G1744">
            <v>5.0360393722498918E-2</v>
          </cell>
          <cell r="H1744">
            <v>5.2977545918695586E-2</v>
          </cell>
          <cell r="I1744">
            <v>4.0170129762321413E-2</v>
          </cell>
          <cell r="J1744">
            <v>3.9272405671430817E-2</v>
          </cell>
          <cell r="K1744">
            <v>5.0148606571664568E-2</v>
          </cell>
          <cell r="L1744">
            <v>5.585148360264746E-2</v>
          </cell>
          <cell r="M1744">
            <v>5.3260404688565625E-2</v>
          </cell>
          <cell r="N1744">
            <v>4.8342415140084201E-2</v>
          </cell>
        </row>
        <row r="1745">
          <cell r="D1745" t="str">
            <v>11.3.15</v>
          </cell>
          <cell r="E1745">
            <v>3.8046806052511185E-2</v>
          </cell>
          <cell r="F1745">
            <v>4.7983915878508566E-2</v>
          </cell>
          <cell r="G1745">
            <v>4.8071964015514737E-2</v>
          </cell>
          <cell r="H1745">
            <v>4.7483761342787575E-2</v>
          </cell>
          <cell r="I1745">
            <v>4.4711623295062765E-2</v>
          </cell>
          <cell r="J1745">
            <v>4.0335743943338137E-2</v>
          </cell>
          <cell r="K1745">
            <v>5.0049892263017058E-2</v>
          </cell>
          <cell r="L1745">
            <v>5.3670332637536226E-2</v>
          </cell>
          <cell r="M1745">
            <v>5.2998586448494818E-2</v>
          </cell>
          <cell r="N1745">
            <v>5.1996086309678932E-2</v>
          </cell>
        </row>
        <row r="1746">
          <cell r="D1746" t="str">
            <v>11.3.16</v>
          </cell>
          <cell r="E1746">
            <v>4.1660378444465074E-2</v>
          </cell>
          <cell r="F1746">
            <v>4.6139814179050297E-2</v>
          </cell>
          <cell r="G1746">
            <v>4.4829015179292886E-2</v>
          </cell>
          <cell r="H1746">
            <v>4.2785593598220976E-2</v>
          </cell>
          <cell r="I1746">
            <v>4.3924742553450954E-2</v>
          </cell>
          <cell r="J1746">
            <v>4.2385281923414224E-2</v>
          </cell>
          <cell r="K1746">
            <v>4.8852647489995855E-2</v>
          </cell>
          <cell r="L1746">
            <v>4.9557735249260763E-2</v>
          </cell>
          <cell r="M1746">
            <v>4.5709893709136792E-2</v>
          </cell>
          <cell r="N1746">
            <v>4.7563549067817935E-2</v>
          </cell>
        </row>
        <row r="1747">
          <cell r="D1747" t="str">
            <v>11.3.17</v>
          </cell>
          <cell r="E1747">
            <v>4.73756989294256E-2</v>
          </cell>
          <cell r="F1747">
            <v>4.8422166297000108E-2</v>
          </cell>
          <cell r="G1747">
            <v>4.4836547827237436E-2</v>
          </cell>
          <cell r="H1747">
            <v>4.1361834392995921E-2</v>
          </cell>
          <cell r="I1747">
            <v>4.3954081983823827E-2</v>
          </cell>
          <cell r="J1747">
            <v>4.83197715153535E-2</v>
          </cell>
          <cell r="K1747">
            <v>5.0329568675902686E-2</v>
          </cell>
          <cell r="L1747">
            <v>4.6932514922827982E-2</v>
          </cell>
          <cell r="M1747">
            <v>3.6516469101526242E-2</v>
          </cell>
          <cell r="N1747">
            <v>3.9263487562715103E-2</v>
          </cell>
        </row>
        <row r="1748">
          <cell r="D1748" t="str">
            <v>11.3.18</v>
          </cell>
          <cell r="E1748">
            <v>5.2996059227105007E-2</v>
          </cell>
          <cell r="F1748">
            <v>4.3917091635408204E-2</v>
          </cell>
          <cell r="G1748">
            <v>4.3182005460031113E-2</v>
          </cell>
          <cell r="H1748">
            <v>4.0602597992784685E-2</v>
          </cell>
          <cell r="I1748">
            <v>4.1407947815303978E-2</v>
          </cell>
          <cell r="J1748">
            <v>5.5443446145471018E-2</v>
          </cell>
          <cell r="K1748">
            <v>4.4750218149509385E-2</v>
          </cell>
          <cell r="L1748">
            <v>4.3885313568484012E-2</v>
          </cell>
          <cell r="M1748">
            <v>3.5873687800855272E-2</v>
          </cell>
          <cell r="N1748">
            <v>4.6477306404125757E-2</v>
          </cell>
        </row>
        <row r="1749">
          <cell r="D1749" t="str">
            <v>11.3.19</v>
          </cell>
          <cell r="E1749">
            <v>5.4156489730323228E-2</v>
          </cell>
          <cell r="F1749">
            <v>4.0274232895559509E-2</v>
          </cell>
          <cell r="G1749">
            <v>4.2084021920481003E-2</v>
          </cell>
          <cell r="H1749">
            <v>4.0388162792188473E-2</v>
          </cell>
          <cell r="I1749">
            <v>4.5697761874230615E-2</v>
          </cell>
          <cell r="J1749">
            <v>5.5130525947129173E-2</v>
          </cell>
          <cell r="K1749">
            <v>3.8873643883575192E-2</v>
          </cell>
          <cell r="L1749">
            <v>4.1546340522558151E-2</v>
          </cell>
          <cell r="M1749">
            <v>3.5248177493076169E-2</v>
          </cell>
          <cell r="N1749">
            <v>4.1435675044565141E-2</v>
          </cell>
        </row>
        <row r="1750">
          <cell r="D1750" t="str">
            <v>11.3.20</v>
          </cell>
          <cell r="E1750">
            <v>5.3093743668995573E-2</v>
          </cell>
          <cell r="F1750">
            <v>3.9338603033859311E-2</v>
          </cell>
          <cell r="G1750">
            <v>4.0357099815674737E-2</v>
          </cell>
          <cell r="H1750">
            <v>3.9701404358194595E-2</v>
          </cell>
          <cell r="I1750">
            <v>4.4384579028536701E-2</v>
          </cell>
          <cell r="J1750">
            <v>5.1630467075865695E-2</v>
          </cell>
          <cell r="K1750">
            <v>3.6528914147902991E-2</v>
          </cell>
          <cell r="L1750">
            <v>4.0427644651802513E-2</v>
          </cell>
          <cell r="M1750">
            <v>3.4526216616297116E-2</v>
          </cell>
          <cell r="N1750">
            <v>4.3841075579793568E-2</v>
          </cell>
        </row>
        <row r="1751">
          <cell r="D1751" t="str">
            <v>11.3.21</v>
          </cell>
          <cell r="E1751">
            <v>4.9751025910474804E-2</v>
          </cell>
          <cell r="F1751">
            <v>3.7758483487728936E-2</v>
          </cell>
          <cell r="G1751">
            <v>3.923891451515045E-2</v>
          </cell>
          <cell r="H1751">
            <v>3.7570970837548262E-2</v>
          </cell>
          <cell r="I1751">
            <v>3.9086239431721653E-2</v>
          </cell>
          <cell r="J1751">
            <v>5.1878291265215704E-2</v>
          </cell>
          <cell r="K1751">
            <v>3.5785674663451075E-2</v>
          </cell>
          <cell r="L1751">
            <v>3.7271866311244309E-2</v>
          </cell>
          <cell r="M1751">
            <v>3.3452661710308883E-2</v>
          </cell>
          <cell r="N1751">
            <v>4.2067703268407974E-2</v>
          </cell>
        </row>
        <row r="1752">
          <cell r="D1752" t="str">
            <v>11.3.22</v>
          </cell>
          <cell r="E1752">
            <v>4.6113416352703752E-2</v>
          </cell>
          <cell r="F1752">
            <v>3.6583757771577873E-2</v>
          </cell>
          <cell r="G1752">
            <v>3.7515139355457222E-2</v>
          </cell>
          <cell r="H1752">
            <v>3.8583116300204084E-2</v>
          </cell>
          <cell r="I1752">
            <v>3.845565025285444E-2</v>
          </cell>
          <cell r="J1752">
            <v>4.4614106368603003E-2</v>
          </cell>
          <cell r="K1752">
            <v>3.6044328192228005E-2</v>
          </cell>
          <cell r="L1752">
            <v>3.3893552704565615E-2</v>
          </cell>
          <cell r="M1752">
            <v>3.4096277358462553E-2</v>
          </cell>
          <cell r="N1752">
            <v>4.1200972763515115E-2</v>
          </cell>
        </row>
        <row r="1753">
          <cell r="D1753" t="str">
            <v>11.3.23</v>
          </cell>
          <cell r="E1753">
            <v>4.0590399566805914E-2</v>
          </cell>
          <cell r="F1753">
            <v>3.6140809887697474E-2</v>
          </cell>
          <cell r="G1753">
            <v>3.4390085218460334E-2</v>
          </cell>
          <cell r="H1753">
            <v>3.6719623485735285E-2</v>
          </cell>
          <cell r="I1753">
            <v>3.8844571517086333E-2</v>
          </cell>
          <cell r="J1753">
            <v>3.8358150916620162E-2</v>
          </cell>
          <cell r="K1753">
            <v>3.535309491503693E-2</v>
          </cell>
          <cell r="L1753">
            <v>3.0612665542985792E-2</v>
          </cell>
          <cell r="M1753">
            <v>3.4044297510290429E-2</v>
          </cell>
          <cell r="N1753">
            <v>4.5301114389066685E-2</v>
          </cell>
        </row>
        <row r="1754">
          <cell r="D1754" t="str">
            <v>11.3.24</v>
          </cell>
          <cell r="E1754">
            <v>3.5161116257049277E-2</v>
          </cell>
          <cell r="F1754">
            <v>3.5778219465018253E-2</v>
          </cell>
          <cell r="G1754">
            <v>3.3301899126319826E-2</v>
          </cell>
          <cell r="H1754">
            <v>3.7018022231894758E-2</v>
          </cell>
          <cell r="I1754">
            <v>4.072229506095023E-2</v>
          </cell>
          <cell r="J1754">
            <v>3.3494834844121024E-2</v>
          </cell>
          <cell r="K1754">
            <v>3.5586910923475754E-2</v>
          </cell>
          <cell r="L1754">
            <v>2.8643887959162635E-2</v>
          </cell>
          <cell r="M1754">
            <v>3.4335651651248765E-2</v>
          </cell>
          <cell r="N1754">
            <v>3.8930794100871344E-2</v>
          </cell>
        </row>
        <row r="1755">
          <cell r="D1755" t="str">
            <v>11.4.1</v>
          </cell>
          <cell r="E1755">
            <v>3.3229843614190659E-2</v>
          </cell>
          <cell r="F1755">
            <v>3.3711812253938198E-2</v>
          </cell>
          <cell r="G1755">
            <v>3.1645818362991268E-2</v>
          </cell>
          <cell r="H1755">
            <v>3.4818174163318449E-2</v>
          </cell>
          <cell r="I1755">
            <v>3.9671263918777615E-2</v>
          </cell>
          <cell r="J1755">
            <v>2.9366415199622586E-2</v>
          </cell>
          <cell r="K1755">
            <v>3.5272936550343525E-2</v>
          </cell>
          <cell r="L1755">
            <v>2.6915497413222796E-2</v>
          </cell>
          <cell r="M1755">
            <v>3.2424412552916407E-2</v>
          </cell>
          <cell r="N1755">
            <v>3.4824144999311003E-2</v>
          </cell>
        </row>
        <row r="1756">
          <cell r="D1756" t="str">
            <v>11.4.2</v>
          </cell>
          <cell r="E1756">
            <v>3.2349050580861391E-2</v>
          </cell>
          <cell r="F1756">
            <v>3.3516079756680063E-2</v>
          </cell>
          <cell r="G1756">
            <v>3.1656181904383088E-2</v>
          </cell>
          <cell r="H1756">
            <v>3.349420494883696E-2</v>
          </cell>
          <cell r="I1756">
            <v>3.9810667338919491E-2</v>
          </cell>
          <cell r="J1756">
            <v>2.8882525672765197E-2</v>
          </cell>
          <cell r="K1756">
            <v>3.4841269122506957E-2</v>
          </cell>
          <cell r="L1756">
            <v>2.5544683294966126E-2</v>
          </cell>
          <cell r="M1756">
            <v>3.2727997720053373E-2</v>
          </cell>
          <cell r="N1756">
            <v>3.2440520998044474E-2</v>
          </cell>
        </row>
        <row r="1757">
          <cell r="D1757" t="str">
            <v>11.4.3</v>
          </cell>
          <cell r="E1757">
            <v>3.2113078848510175E-2</v>
          </cell>
          <cell r="F1757">
            <v>3.3694650994429483E-2</v>
          </cell>
          <cell r="G1757">
            <v>3.1181930980341326E-2</v>
          </cell>
          <cell r="H1757">
            <v>3.2823895613762782E-2</v>
          </cell>
          <cell r="I1757">
            <v>3.7077414252984102E-2</v>
          </cell>
          <cell r="J1757">
            <v>2.8557439816999427E-2</v>
          </cell>
          <cell r="K1757">
            <v>3.4470732478321761E-2</v>
          </cell>
          <cell r="L1757">
            <v>2.503589151555706E-2</v>
          </cell>
          <cell r="M1757">
            <v>3.1935153621188817E-2</v>
          </cell>
          <cell r="N1757">
            <v>3.1851615870826827E-2</v>
          </cell>
        </row>
        <row r="1758">
          <cell r="D1758" t="str">
            <v>11.4.4</v>
          </cell>
          <cell r="E1758">
            <v>3.2052646721305256E-2</v>
          </cell>
          <cell r="F1758">
            <v>3.416441662072945E-2</v>
          </cell>
          <cell r="G1758">
            <v>3.2459306296831428E-2</v>
          </cell>
          <cell r="H1758">
            <v>3.2876993877781403E-2</v>
          </cell>
          <cell r="I1758">
            <v>3.3187752755652243E-2</v>
          </cell>
          <cell r="J1758">
            <v>2.9491282078031086E-2</v>
          </cell>
          <cell r="K1758">
            <v>3.5717390769963248E-2</v>
          </cell>
          <cell r="L1758">
            <v>2.5818901424804263E-2</v>
          </cell>
          <cell r="M1758">
            <v>3.2854063438128515E-2</v>
          </cell>
          <cell r="N1758">
            <v>2.7344162644283843E-2</v>
          </cell>
        </row>
        <row r="1759">
          <cell r="D1759" t="str">
            <v>11.4.5</v>
          </cell>
          <cell r="E1759">
            <v>3.3967131773582696E-2</v>
          </cell>
          <cell r="F1759">
            <v>3.5264098426298518E-2</v>
          </cell>
          <cell r="G1759">
            <v>3.4525969176049269E-2</v>
          </cell>
          <cell r="H1759">
            <v>3.3587126910869562E-2</v>
          </cell>
          <cell r="I1759">
            <v>3.555009813889478E-2</v>
          </cell>
          <cell r="J1759">
            <v>3.1317072074998099E-2</v>
          </cell>
          <cell r="K1759">
            <v>3.5240505968822666E-2</v>
          </cell>
          <cell r="L1759">
            <v>2.9612528751832491E-2</v>
          </cell>
          <cell r="M1759">
            <v>3.4621511328994409E-2</v>
          </cell>
          <cell r="N1759">
            <v>2.4493351665916676E-2</v>
          </cell>
        </row>
        <row r="1760">
          <cell r="D1760" t="str">
            <v>11.4.6</v>
          </cell>
          <cell r="E1760">
            <v>3.7212117891663239E-2</v>
          </cell>
          <cell r="F1760">
            <v>3.7077072908408851E-2</v>
          </cell>
          <cell r="G1760">
            <v>3.7864650372100572E-2</v>
          </cell>
          <cell r="H1760">
            <v>3.7232457731335045E-2</v>
          </cell>
          <cell r="I1760">
            <v>3.6852727103753431E-2</v>
          </cell>
          <cell r="J1760">
            <v>3.7819558640266919E-2</v>
          </cell>
          <cell r="K1760">
            <v>3.8530851531331532E-2</v>
          </cell>
          <cell r="L1760">
            <v>3.8796711841053329E-2</v>
          </cell>
          <cell r="M1760">
            <v>4.3795931730439525E-2</v>
          </cell>
          <cell r="N1760">
            <v>3.2244773813573831E-2</v>
          </cell>
        </row>
        <row r="1761">
          <cell r="D1761" t="str">
            <v>11.4.7</v>
          </cell>
          <cell r="E1761">
            <v>4.6585674109968764E-2</v>
          </cell>
          <cell r="F1761">
            <v>4.0646754822364815E-2</v>
          </cell>
          <cell r="G1761">
            <v>4.2867355844672494E-2</v>
          </cell>
          <cell r="H1761">
            <v>4.4447521843832716E-2</v>
          </cell>
          <cell r="I1761">
            <v>4.0569734265360674E-2</v>
          </cell>
          <cell r="J1761">
            <v>4.4289080349635898E-2</v>
          </cell>
          <cell r="K1761">
            <v>4.0849099037907136E-2</v>
          </cell>
          <cell r="L1761">
            <v>4.3502162214227418E-2</v>
          </cell>
          <cell r="M1761">
            <v>4.6393815114757715E-2</v>
          </cell>
          <cell r="N1761">
            <v>4.7287085427010295E-2</v>
          </cell>
        </row>
        <row r="1762">
          <cell r="D1762" t="str">
            <v>11.4.8</v>
          </cell>
          <cell r="E1762">
            <v>4.9220018034138627E-2</v>
          </cell>
          <cell r="F1762">
            <v>4.3771808729582883E-2</v>
          </cell>
          <cell r="G1762">
            <v>4.584549719584223E-2</v>
          </cell>
          <cell r="H1762">
            <v>4.7553657792600547E-2</v>
          </cell>
          <cell r="I1762">
            <v>4.7347216912278244E-2</v>
          </cell>
          <cell r="J1762">
            <v>4.7290799111844174E-2</v>
          </cell>
          <cell r="K1762">
            <v>4.0618872097150302E-2</v>
          </cell>
          <cell r="L1762">
            <v>4.7520709747311922E-2</v>
          </cell>
          <cell r="M1762">
            <v>5.1790911933799998E-2</v>
          </cell>
          <cell r="N1762">
            <v>4.8724413195134715E-2</v>
          </cell>
        </row>
        <row r="1763">
          <cell r="D1763" t="str">
            <v>11.4.9</v>
          </cell>
          <cell r="E1763">
            <v>4.6455378341972761E-2</v>
          </cell>
          <cell r="F1763">
            <v>4.7197509075622063E-2</v>
          </cell>
          <cell r="G1763">
            <v>4.7223529033918049E-2</v>
          </cell>
          <cell r="H1763">
            <v>4.9457433051048189E-2</v>
          </cell>
          <cell r="I1763">
            <v>4.7714924736065645E-2</v>
          </cell>
          <cell r="J1763">
            <v>4.4572683403526075E-2</v>
          </cell>
          <cell r="K1763">
            <v>4.3810136195504661E-2</v>
          </cell>
          <cell r="L1763">
            <v>5.0875708734643074E-2</v>
          </cell>
          <cell r="M1763">
            <v>5.0852676389057064E-2</v>
          </cell>
          <cell r="N1763">
            <v>5.2110894938937155E-2</v>
          </cell>
        </row>
        <row r="1764">
          <cell r="D1764" t="str">
            <v>11.4.10</v>
          </cell>
          <cell r="E1764">
            <v>4.2279312329955153E-2</v>
          </cell>
          <cell r="F1764">
            <v>5.0109503846997187E-2</v>
          </cell>
          <cell r="G1764">
            <v>5.0555689209359295E-2</v>
          </cell>
          <cell r="H1764">
            <v>5.2266747454025424E-2</v>
          </cell>
          <cell r="I1764">
            <v>4.8679618663474589E-2</v>
          </cell>
          <cell r="J1764">
            <v>4.2229323570336347E-2</v>
          </cell>
          <cell r="K1764">
            <v>4.8070056956208806E-2</v>
          </cell>
          <cell r="L1764">
            <v>5.4792568301538051E-2</v>
          </cell>
          <cell r="M1764">
            <v>5.29110702579903E-2</v>
          </cell>
          <cell r="N1764">
            <v>5.4493964415601781E-2</v>
          </cell>
        </row>
        <row r="1765">
          <cell r="D1765" t="str">
            <v>11.4.11</v>
          </cell>
          <cell r="E1765">
            <v>4.0875182498307391E-2</v>
          </cell>
          <cell r="F1765">
            <v>5.0771783439305711E-2</v>
          </cell>
          <cell r="G1765">
            <v>5.0769925388384658E-2</v>
          </cell>
          <cell r="H1765">
            <v>5.0367303303977609E-2</v>
          </cell>
          <cell r="I1765">
            <v>4.2548094179948946E-2</v>
          </cell>
          <cell r="J1765">
            <v>4.0531188020468775E-2</v>
          </cell>
          <cell r="K1765">
            <v>5.0242625600580314E-2</v>
          </cell>
          <cell r="L1765">
            <v>5.6128426395817839E-2</v>
          </cell>
          <cell r="M1765">
            <v>5.2506779294072735E-2</v>
          </cell>
          <cell r="N1765">
            <v>4.4532761729373697E-2</v>
          </cell>
        </row>
        <row r="1766">
          <cell r="D1766" t="str">
            <v>11.4.12</v>
          </cell>
          <cell r="E1766">
            <v>3.9020976848791494E-2</v>
          </cell>
          <cell r="F1766">
            <v>5.0783143709684724E-2</v>
          </cell>
          <cell r="G1766">
            <v>5.0180023350260318E-2</v>
          </cell>
          <cell r="H1766">
            <v>5.2012168277173393E-2</v>
          </cell>
          <cell r="I1766">
            <v>3.9748895763527282E-2</v>
          </cell>
          <cell r="J1766">
            <v>3.8768722404757358E-2</v>
          </cell>
          <cell r="K1766">
            <v>4.9725051632332089E-2</v>
          </cell>
          <cell r="L1766">
            <v>5.676002304910472E-2</v>
          </cell>
          <cell r="M1766">
            <v>5.1641280243846642E-2</v>
          </cell>
          <cell r="N1766">
            <v>5.2771888264401781E-2</v>
          </cell>
        </row>
        <row r="1767">
          <cell r="D1767" t="str">
            <v>11.4.13</v>
          </cell>
          <cell r="E1767">
            <v>3.8497923681582162E-2</v>
          </cell>
          <cell r="F1767">
            <v>4.8042888748070729E-2</v>
          </cell>
          <cell r="G1767">
            <v>4.9984123630340042E-2</v>
          </cell>
          <cell r="H1767">
            <v>5.0286699689212039E-2</v>
          </cell>
          <cell r="I1767">
            <v>4.0049823505809594E-2</v>
          </cell>
          <cell r="J1767">
            <v>3.6975249305834651E-2</v>
          </cell>
          <cell r="K1767">
            <v>4.8523395085128124E-2</v>
          </cell>
          <cell r="L1767">
            <v>5.5909577300721956E-2</v>
          </cell>
          <cell r="M1767">
            <v>5.3815057677512296E-2</v>
          </cell>
          <cell r="N1767">
            <v>5.9888934267485483E-2</v>
          </cell>
        </row>
        <row r="1768">
          <cell r="D1768" t="str">
            <v>11.4.14</v>
          </cell>
          <cell r="E1768">
            <v>3.6821878887353304E-2</v>
          </cell>
          <cell r="F1768">
            <v>4.8235822522503143E-2</v>
          </cell>
          <cell r="G1768">
            <v>4.8959960420283659E-2</v>
          </cell>
          <cell r="H1768">
            <v>5.2357588234099681E-2</v>
          </cell>
          <cell r="I1768">
            <v>4.2485766103877533E-2</v>
          </cell>
          <cell r="J1768">
            <v>3.8459113292353242E-2</v>
          </cell>
          <cell r="K1768">
            <v>4.7968215442563161E-2</v>
          </cell>
          <cell r="L1768">
            <v>5.5627327204209515E-2</v>
          </cell>
          <cell r="M1768">
            <v>5.3363716312993609E-2</v>
          </cell>
          <cell r="N1768">
            <v>5.054658103697765E-2</v>
          </cell>
        </row>
        <row r="1769">
          <cell r="D1769" t="str">
            <v>11.4.15</v>
          </cell>
          <cell r="E1769">
            <v>3.820166942964405E-2</v>
          </cell>
          <cell r="F1769">
            <v>4.7057611098737372E-2</v>
          </cell>
          <cell r="G1769">
            <v>4.6674054820305268E-2</v>
          </cell>
          <cell r="H1769">
            <v>4.7580488165415047E-2</v>
          </cell>
          <cell r="I1769">
            <v>4.3800359833339179E-2</v>
          </cell>
          <cell r="J1769">
            <v>3.8762006591567276E-2</v>
          </cell>
          <cell r="K1769">
            <v>4.6365101071718602E-2</v>
          </cell>
          <cell r="L1769">
            <v>5.2772082462580354E-2</v>
          </cell>
          <cell r="M1769">
            <v>5.4115707291058905E-2</v>
          </cell>
          <cell r="N1769">
            <v>4.6463339130888057E-2</v>
          </cell>
        </row>
        <row r="1770">
          <cell r="D1770" t="str">
            <v>11.4.16</v>
          </cell>
          <cell r="E1770">
            <v>4.0218975434232758E-2</v>
          </cell>
          <cell r="F1770">
            <v>4.4580028995786197E-2</v>
          </cell>
          <cell r="G1770">
            <v>4.4041139554484618E-2</v>
          </cell>
          <cell r="H1770">
            <v>4.1586065395574474E-2</v>
          </cell>
          <cell r="I1770">
            <v>4.7244959912473572E-2</v>
          </cell>
          <cell r="J1770">
            <v>4.1453299544491028E-2</v>
          </cell>
          <cell r="K1770">
            <v>4.5788423231164069E-2</v>
          </cell>
          <cell r="L1770">
            <v>4.9303504678897103E-2</v>
          </cell>
          <cell r="M1770">
            <v>4.6323688001210096E-2</v>
          </cell>
          <cell r="N1770">
            <v>3.6429216459510153E-2</v>
          </cell>
        </row>
        <row r="1771">
          <cell r="D1771" t="str">
            <v>11.4.17</v>
          </cell>
          <cell r="E1771">
            <v>4.7266416823399084E-2</v>
          </cell>
          <cell r="F1771">
            <v>4.9515932900060518E-2</v>
          </cell>
          <cell r="G1771">
            <v>4.5706778440714829E-2</v>
          </cell>
          <cell r="H1771">
            <v>3.9973880603941005E-2</v>
          </cell>
          <cell r="I1771">
            <v>4.5532607322547242E-2</v>
          </cell>
          <cell r="J1771">
            <v>4.9242947640199597E-2</v>
          </cell>
          <cell r="K1771">
            <v>5.0048171488775023E-2</v>
          </cell>
          <cell r="L1771">
            <v>4.7938334305611889E-2</v>
          </cell>
          <cell r="M1771">
            <v>3.6404860135141458E-2</v>
          </cell>
          <cell r="N1771">
            <v>3.1823335116129933E-2</v>
          </cell>
        </row>
        <row r="1772">
          <cell r="D1772" t="str">
            <v>11.4.18</v>
          </cell>
          <cell r="E1772">
            <v>5.2219918822470103E-2</v>
          </cell>
          <cell r="F1772">
            <v>4.4397145180591673E-2</v>
          </cell>
          <cell r="G1772">
            <v>4.502787886507055E-2</v>
          </cell>
          <cell r="H1772">
            <v>4.015944328720103E-2</v>
          </cell>
          <cell r="I1772">
            <v>3.9728026988056941E-2</v>
          </cell>
          <cell r="J1772">
            <v>5.6402125992921173E-2</v>
          </cell>
          <cell r="K1772">
            <v>4.571569161449527E-2</v>
          </cell>
          <cell r="L1772">
            <v>4.4777447464370332E-2</v>
          </cell>
          <cell r="M1772">
            <v>3.5637375957571459E-2</v>
          </cell>
          <cell r="N1772">
            <v>2.9924088354622926E-2</v>
          </cell>
        </row>
        <row r="1773">
          <cell r="D1773" t="str">
            <v>11.4.19</v>
          </cell>
          <cell r="E1773">
            <v>5.3369363502212351E-2</v>
          </cell>
          <cell r="F1773">
            <v>4.053984361042165E-2</v>
          </cell>
          <cell r="G1773">
            <v>4.3924530939295187E-2</v>
          </cell>
          <cell r="H1773">
            <v>3.9192087413692123E-2</v>
          </cell>
          <cell r="I1773">
            <v>3.7865558339913959E-2</v>
          </cell>
          <cell r="J1773">
            <v>5.6878334519366198E-2</v>
          </cell>
          <cell r="K1773">
            <v>4.0174223811550724E-2</v>
          </cell>
          <cell r="L1773">
            <v>4.1786614577959166E-2</v>
          </cell>
          <cell r="M1773">
            <v>3.5031999572713864E-2</v>
          </cell>
          <cell r="N1773">
            <v>3.2894676647000451E-2</v>
          </cell>
        </row>
        <row r="1774">
          <cell r="D1774" t="str">
            <v>11.4.20</v>
          </cell>
          <cell r="E1774">
            <v>5.1866127974100874E-2</v>
          </cell>
          <cell r="F1774">
            <v>3.9584614067062804E-2</v>
          </cell>
          <cell r="G1774">
            <v>4.1944243421363478E-2</v>
          </cell>
          <cell r="H1774">
            <v>3.8943808030876194E-2</v>
          </cell>
          <cell r="I1774">
            <v>3.9743191631565387E-2</v>
          </cell>
          <cell r="J1774">
            <v>5.6832498250648789E-2</v>
          </cell>
          <cell r="K1774">
            <v>3.8610073576881836E-2</v>
          </cell>
          <cell r="L1774">
            <v>4.0133148136376945E-2</v>
          </cell>
          <cell r="M1774">
            <v>3.5013978535395222E-2</v>
          </cell>
          <cell r="N1774">
            <v>3.627755398089054E-2</v>
          </cell>
        </row>
        <row r="1775">
          <cell r="D1775" t="str">
            <v>11.4.21</v>
          </cell>
          <cell r="E1775">
            <v>4.9982165992725376E-2</v>
          </cell>
          <cell r="F1775">
            <v>3.8472338008777918E-2</v>
          </cell>
          <cell r="G1775">
            <v>4.1023196196520229E-2</v>
          </cell>
          <cell r="H1775">
            <v>3.7666918527182409E-2</v>
          </cell>
          <cell r="I1775">
            <v>4.2913019500340308E-2</v>
          </cell>
          <cell r="J1775">
            <v>5.3415175270170083E-2</v>
          </cell>
          <cell r="K1775">
            <v>3.7570483685735595E-2</v>
          </cell>
          <cell r="L1775">
            <v>3.7669659741129576E-2</v>
          </cell>
          <cell r="M1775">
            <v>3.4098330444667056E-2</v>
          </cell>
          <cell r="N1775">
            <v>3.9645459150529319E-2</v>
          </cell>
        </row>
        <row r="1776">
          <cell r="D1776" t="str">
            <v>11.4.22</v>
          </cell>
          <cell r="E1776">
            <v>4.6793017801246319E-2</v>
          </cell>
          <cell r="F1776">
            <v>3.6070652180273784E-2</v>
          </cell>
          <cell r="G1776">
            <v>3.7696862384023297E-2</v>
          </cell>
          <cell r="H1776">
            <v>3.8300779053904811E-2</v>
          </cell>
          <cell r="I1776">
            <v>4.0343655864431983E-2</v>
          </cell>
          <cell r="J1776">
            <v>4.9944638750806382E-2</v>
          </cell>
          <cell r="K1776">
            <v>3.7175861297162896E-2</v>
          </cell>
          <cell r="L1776">
            <v>3.3451632847918043E-2</v>
          </cell>
          <cell r="M1776">
            <v>3.3654409507279555E-2</v>
          </cell>
          <cell r="N1776">
            <v>4.9924127171345055E-2</v>
          </cell>
        </row>
        <row r="1777">
          <cell r="D1777" t="str">
            <v>11.4.23</v>
          </cell>
          <cell r="E1777">
            <v>4.201065133306605E-2</v>
          </cell>
          <cell r="F1777">
            <v>3.6042728559353358E-2</v>
          </cell>
          <cell r="G1777">
            <v>3.5040303724858293E-2</v>
          </cell>
          <cell r="H1777">
            <v>3.7029683110797795E-2</v>
          </cell>
          <cell r="I1777">
            <v>4.3644122267651235E-2</v>
          </cell>
          <cell r="J1777">
            <v>4.1965476481478692E-2</v>
          </cell>
          <cell r="K1777">
            <v>3.7468793112296506E-2</v>
          </cell>
          <cell r="L1777">
            <v>3.1009035107776601E-2</v>
          </cell>
          <cell r="M1777">
            <v>3.4063429974203814E-2</v>
          </cell>
          <cell r="N1777">
            <v>4.3633045562791184E-2</v>
          </cell>
        </row>
        <row r="1778">
          <cell r="D1778" t="str">
            <v>11.4.24</v>
          </cell>
          <cell r="E1778">
            <v>3.7391478724719852E-2</v>
          </cell>
          <cell r="F1778">
            <v>3.6751759544319085E-2</v>
          </cell>
          <cell r="G1778">
            <v>3.32010504876065E-2</v>
          </cell>
          <cell r="H1778">
            <v>3.5984873519541369E-2</v>
          </cell>
          <cell r="I1778">
            <v>4.7890500700356109E-2</v>
          </cell>
          <cell r="J1778">
            <v>3.6553044016911056E-2</v>
          </cell>
          <cell r="K1778">
            <v>3.7202038641555392E-2</v>
          </cell>
          <cell r="L1778">
            <v>2.8317823488369094E-2</v>
          </cell>
          <cell r="M1778">
            <v>3.4021842965006974E-2</v>
          </cell>
          <cell r="N1778">
            <v>5.9430065159413355E-2</v>
          </cell>
        </row>
        <row r="1779">
          <cell r="D1779" t="str">
            <v>11.5.1</v>
          </cell>
          <cell r="E1779">
            <v>3.3126658561385212E-2</v>
          </cell>
          <cell r="F1779">
            <v>3.6956905861083279E-2</v>
          </cell>
          <cell r="G1779">
            <v>3.4309477614404574E-2</v>
          </cell>
          <cell r="H1779">
            <v>3.9292611885053369E-2</v>
          </cell>
          <cell r="I1779">
            <v>4.7655802324565004E-2</v>
          </cell>
          <cell r="J1779">
            <v>3.1461570276657823E-2</v>
          </cell>
          <cell r="K1779">
            <v>3.8594308760265018E-2</v>
          </cell>
          <cell r="L1779">
            <v>3.0220517895374648E-2</v>
          </cell>
          <cell r="M1779">
            <v>3.6408307952630142E-2</v>
          </cell>
          <cell r="N1779">
            <v>4.9855394071229915E-2</v>
          </cell>
        </row>
        <row r="1780">
          <cell r="D1780" t="str">
            <v>11.5.2</v>
          </cell>
          <cell r="E1780">
            <v>3.3487612079297471E-2</v>
          </cell>
          <cell r="F1780">
            <v>3.6376509999861452E-2</v>
          </cell>
          <cell r="G1780">
            <v>3.3623873806667919E-2</v>
          </cell>
          <cell r="H1780">
            <v>3.6577044783842799E-2</v>
          </cell>
          <cell r="I1780">
            <v>4.568767802957252E-2</v>
          </cell>
          <cell r="J1780">
            <v>2.9782026207659115E-2</v>
          </cell>
          <cell r="K1780">
            <v>3.7310224235494065E-2</v>
          </cell>
          <cell r="L1780">
            <v>2.8462612532000491E-2</v>
          </cell>
          <cell r="M1780">
            <v>3.623071290905007E-2</v>
          </cell>
          <cell r="N1780">
            <v>4.3120451409926056E-2</v>
          </cell>
        </row>
        <row r="1781">
          <cell r="D1781" t="str">
            <v>11.5.3</v>
          </cell>
          <cell r="E1781">
            <v>3.2414478517814892E-2</v>
          </cell>
          <cell r="F1781">
            <v>3.6151562933875579E-2</v>
          </cell>
          <cell r="G1781">
            <v>3.3666696926848157E-2</v>
          </cell>
          <cell r="H1781">
            <v>3.6124731193670288E-2</v>
          </cell>
          <cell r="I1781">
            <v>4.1169108842754022E-2</v>
          </cell>
          <cell r="J1781">
            <v>3.0554214341139099E-2</v>
          </cell>
          <cell r="K1781">
            <v>3.6854526401267532E-2</v>
          </cell>
          <cell r="L1781">
            <v>2.828409330181916E-2</v>
          </cell>
          <cell r="M1781">
            <v>3.5627754786437989E-2</v>
          </cell>
          <cell r="N1781">
            <v>2.8447876898819648E-2</v>
          </cell>
        </row>
        <row r="1782">
          <cell r="D1782" t="str">
            <v>11.5.4</v>
          </cell>
          <cell r="E1782">
            <v>3.3163655610325631E-2</v>
          </cell>
          <cell r="F1782">
            <v>3.6301444150144309E-2</v>
          </cell>
          <cell r="G1782">
            <v>3.3974985262870884E-2</v>
          </cell>
          <cell r="H1782">
            <v>3.5680650916662733E-2</v>
          </cell>
          <cell r="I1782">
            <v>3.7902730122083374E-2</v>
          </cell>
          <cell r="J1782">
            <v>3.0830834566585329E-2</v>
          </cell>
          <cell r="K1782">
            <v>3.7277135658102277E-2</v>
          </cell>
          <cell r="L1782">
            <v>2.8133630430294817E-2</v>
          </cell>
          <cell r="M1782">
            <v>3.4898661814285185E-2</v>
          </cell>
          <cell r="N1782">
            <v>2.4198608688035157E-2</v>
          </cell>
        </row>
        <row r="1783">
          <cell r="D1783" t="str">
            <v>11.5.5</v>
          </cell>
          <cell r="E1783">
            <v>3.3713036366594326E-2</v>
          </cell>
          <cell r="F1783">
            <v>3.7304180995127702E-2</v>
          </cell>
          <cell r="G1783">
            <v>3.6541545648128018E-2</v>
          </cell>
          <cell r="H1783">
            <v>3.6402783793390778E-2</v>
          </cell>
          <cell r="I1783">
            <v>3.6479048529491347E-2</v>
          </cell>
          <cell r="J1783">
            <v>3.2729319859156801E-2</v>
          </cell>
          <cell r="K1783">
            <v>3.8814891903532558E-2</v>
          </cell>
          <cell r="L1783">
            <v>3.197115498561974E-2</v>
          </cell>
          <cell r="M1783">
            <v>3.8029877806312833E-2</v>
          </cell>
          <cell r="N1783">
            <v>2.5415897162628747E-2</v>
          </cell>
        </row>
        <row r="1784">
          <cell r="D1784" t="str">
            <v>11.5.6</v>
          </cell>
          <cell r="E1784">
            <v>3.7656637775337475E-2</v>
          </cell>
          <cell r="F1784">
            <v>3.9652592505377587E-2</v>
          </cell>
          <cell r="G1784">
            <v>3.959189421839953E-2</v>
          </cell>
          <cell r="H1784">
            <v>3.8216187225282063E-2</v>
          </cell>
          <cell r="I1784">
            <v>3.836711588277001E-2</v>
          </cell>
          <cell r="J1784">
            <v>3.6689018862351257E-2</v>
          </cell>
          <cell r="K1784">
            <v>4.0022956748827866E-2</v>
          </cell>
          <cell r="L1784">
            <v>3.9674040620578624E-2</v>
          </cell>
          <cell r="M1784">
            <v>4.525354737714099E-2</v>
          </cell>
          <cell r="N1784">
            <v>3.2451585117487754E-2</v>
          </cell>
        </row>
        <row r="1785">
          <cell r="D1785" t="str">
            <v>11.5.7</v>
          </cell>
          <cell r="E1785">
            <v>4.5547270898893565E-2</v>
          </cell>
          <cell r="F1785">
            <v>4.1931580628797385E-2</v>
          </cell>
          <cell r="G1785">
            <v>4.2394698332056564E-2</v>
          </cell>
          <cell r="H1785">
            <v>4.2970763504951243E-2</v>
          </cell>
          <cell r="I1785">
            <v>3.8236555081812097E-2</v>
          </cell>
          <cell r="J1785">
            <v>4.4239723387783737E-2</v>
          </cell>
          <cell r="K1785">
            <v>4.0596698525260252E-2</v>
          </cell>
          <cell r="L1785">
            <v>4.3148055341923126E-2</v>
          </cell>
          <cell r="M1785">
            <v>4.7151042730938654E-2</v>
          </cell>
          <cell r="N1785">
            <v>3.6125057484688992E-2</v>
          </cell>
        </row>
        <row r="1786">
          <cell r="D1786" t="str">
            <v>11.5.8</v>
          </cell>
          <cell r="E1786">
            <v>4.6584491434904139E-2</v>
          </cell>
          <cell r="F1786">
            <v>4.4003234607766638E-2</v>
          </cell>
          <cell r="G1786">
            <v>4.6832295109333427E-2</v>
          </cell>
          <cell r="H1786">
            <v>4.6483535739937264E-2</v>
          </cell>
          <cell r="I1786">
            <v>4.3048990130935424E-2</v>
          </cell>
          <cell r="J1786">
            <v>4.8320444950676195E-2</v>
          </cell>
          <cell r="K1786">
            <v>4.2464677003617876E-2</v>
          </cell>
          <cell r="L1786">
            <v>4.8058660047820841E-2</v>
          </cell>
          <cell r="M1786">
            <v>5.2180636755907006E-2</v>
          </cell>
          <cell r="N1786">
            <v>3.9159957078098884E-2</v>
          </cell>
        </row>
        <row r="1787">
          <cell r="D1787" t="str">
            <v>11.5.9</v>
          </cell>
          <cell r="E1787">
            <v>4.6057530387727183E-2</v>
          </cell>
          <cell r="F1787">
            <v>4.6766446240162664E-2</v>
          </cell>
          <cell r="G1787">
            <v>4.7062365839598649E-2</v>
          </cell>
          <cell r="H1787">
            <v>4.6180588713009334E-2</v>
          </cell>
          <cell r="I1787">
            <v>4.8036801218752478E-2</v>
          </cell>
          <cell r="J1787">
            <v>4.7623349322882751E-2</v>
          </cell>
          <cell r="K1787">
            <v>4.3547774962373366E-2</v>
          </cell>
          <cell r="L1787">
            <v>5.0933433815949863E-2</v>
          </cell>
          <cell r="M1787">
            <v>5.1286129712348104E-2</v>
          </cell>
          <cell r="N1787">
            <v>4.2452680063944877E-2</v>
          </cell>
        </row>
        <row r="1788">
          <cell r="D1788" t="str">
            <v>11.5.10</v>
          </cell>
          <cell r="E1788">
            <v>4.5450646715398814E-2</v>
          </cell>
          <cell r="F1788">
            <v>4.6632174080104873E-2</v>
          </cell>
          <cell r="G1788">
            <v>4.8566848419059346E-2</v>
          </cell>
          <cell r="H1788">
            <v>4.811074960167297E-2</v>
          </cell>
          <cell r="I1788">
            <v>5.3242861126874305E-2</v>
          </cell>
          <cell r="J1788">
            <v>4.5481223534267742E-2</v>
          </cell>
          <cell r="K1788">
            <v>4.546591713961104E-2</v>
          </cell>
          <cell r="L1788">
            <v>5.308513119473441E-2</v>
          </cell>
          <cell r="M1788">
            <v>5.0986548411199609E-2</v>
          </cell>
          <cell r="N1788">
            <v>3.814063492295227E-2</v>
          </cell>
        </row>
        <row r="1789">
          <cell r="D1789" t="str">
            <v>11.5.11</v>
          </cell>
          <cell r="E1789">
            <v>4.3937171717846411E-2</v>
          </cell>
          <cell r="F1789">
            <v>4.8331768274965034E-2</v>
          </cell>
          <cell r="G1789">
            <v>4.8967100621861527E-2</v>
          </cell>
          <cell r="H1789">
            <v>4.628606588245332E-2</v>
          </cell>
          <cell r="I1789">
            <v>4.0841249998265675E-2</v>
          </cell>
          <cell r="J1789">
            <v>4.3868187940329616E-2</v>
          </cell>
          <cell r="K1789">
            <v>4.6791583566451876E-2</v>
          </cell>
          <cell r="L1789">
            <v>5.4103816083836576E-2</v>
          </cell>
          <cell r="M1789">
            <v>4.9940397090866076E-2</v>
          </cell>
          <cell r="N1789">
            <v>4.2723350828144505E-2</v>
          </cell>
        </row>
        <row r="1790">
          <cell r="D1790" t="str">
            <v>11.5.12</v>
          </cell>
          <cell r="E1790">
            <v>4.3145676803522055E-2</v>
          </cell>
          <cell r="F1790">
            <v>4.7933645058314531E-2</v>
          </cell>
          <cell r="G1790">
            <v>4.8018108986366034E-2</v>
          </cell>
          <cell r="H1790">
            <v>4.7833604611277745E-2</v>
          </cell>
          <cell r="I1790">
            <v>3.6850335143054962E-2</v>
          </cell>
          <cell r="J1790">
            <v>4.2028822009924749E-2</v>
          </cell>
          <cell r="K1790">
            <v>4.6518868219365864E-2</v>
          </cell>
          <cell r="L1790">
            <v>5.3680662443328246E-2</v>
          </cell>
          <cell r="M1790">
            <v>4.8041754254182459E-2</v>
          </cell>
          <cell r="N1790">
            <v>5.0927565642040103E-2</v>
          </cell>
        </row>
        <row r="1791">
          <cell r="D1791" t="str">
            <v>11.5.13</v>
          </cell>
          <cell r="E1791">
            <v>4.148026905041733E-2</v>
          </cell>
          <cell r="F1791">
            <v>4.5668842192059397E-2</v>
          </cell>
          <cell r="G1791">
            <v>4.7553378864815359E-2</v>
          </cell>
          <cell r="H1791">
            <v>4.6292289489255178E-2</v>
          </cell>
          <cell r="I1791">
            <v>4.2539372891914805E-2</v>
          </cell>
          <cell r="J1791">
            <v>4.1372734666889954E-2</v>
          </cell>
          <cell r="K1791">
            <v>4.5158432244624035E-2</v>
          </cell>
          <cell r="L1791">
            <v>5.3075444743777907E-2</v>
          </cell>
          <cell r="M1791">
            <v>5.0428077317396861E-2</v>
          </cell>
          <cell r="N1791">
            <v>6.0754053126802099E-2</v>
          </cell>
        </row>
        <row r="1792">
          <cell r="D1792" t="str">
            <v>11.5.14</v>
          </cell>
          <cell r="E1792">
            <v>3.9215317428091034E-2</v>
          </cell>
          <cell r="F1792">
            <v>4.5198922590168382E-2</v>
          </cell>
          <cell r="G1792">
            <v>4.8051925708841793E-2</v>
          </cell>
          <cell r="H1792">
            <v>4.7858369380010132E-2</v>
          </cell>
          <cell r="I1792">
            <v>4.3185933287731869E-2</v>
          </cell>
          <cell r="J1792">
            <v>3.8648683942800161E-2</v>
          </cell>
          <cell r="K1792">
            <v>4.578379751011552E-2</v>
          </cell>
          <cell r="L1792">
            <v>5.3629070069793956E-2</v>
          </cell>
          <cell r="M1792">
            <v>4.9530745700580234E-2</v>
          </cell>
          <cell r="N1792">
            <v>6.212083829100757E-2</v>
          </cell>
        </row>
        <row r="1793">
          <cell r="D1793" t="str">
            <v>11.5.15</v>
          </cell>
          <cell r="E1793">
            <v>3.8577619439057131E-2</v>
          </cell>
          <cell r="F1793">
            <v>4.5260726015436022E-2</v>
          </cell>
          <cell r="G1793">
            <v>4.7111684084546773E-2</v>
          </cell>
          <cell r="H1793">
            <v>4.5506494301283125E-2</v>
          </cell>
          <cell r="I1793">
            <v>4.4554393627633943E-2</v>
          </cell>
          <cell r="J1793">
            <v>4.0274301697505309E-2</v>
          </cell>
          <cell r="K1793">
            <v>4.601588203055134E-2</v>
          </cell>
          <cell r="L1793">
            <v>5.1749403956949554E-2</v>
          </cell>
          <cell r="M1793">
            <v>5.0506282689470383E-2</v>
          </cell>
          <cell r="N1793">
            <v>5.3631353426817428E-2</v>
          </cell>
        </row>
        <row r="1794">
          <cell r="D1794" t="str">
            <v>11.5.16</v>
          </cell>
          <cell r="E1794">
            <v>4.0341793125528137E-2</v>
          </cell>
          <cell r="F1794">
            <v>4.297150763220229E-2</v>
          </cell>
          <cell r="G1794">
            <v>4.4653673800673734E-2</v>
          </cell>
          <cell r="H1794">
            <v>4.1815830638544015E-2</v>
          </cell>
          <cell r="I1794">
            <v>4.4483355232213702E-2</v>
          </cell>
          <cell r="J1794">
            <v>4.1219274935029748E-2</v>
          </cell>
          <cell r="K1794">
            <v>4.4755684981437553E-2</v>
          </cell>
          <cell r="L1794">
            <v>4.7024820328356948E-2</v>
          </cell>
          <cell r="M1794">
            <v>4.3178633515591869E-2</v>
          </cell>
          <cell r="N1794">
            <v>4.9656843780339147E-2</v>
          </cell>
        </row>
        <row r="1795">
          <cell r="D1795" t="str">
            <v>11.5.17</v>
          </cell>
          <cell r="E1795">
            <v>4.3830090068062162E-2</v>
          </cell>
          <cell r="F1795">
            <v>4.6864451074514119E-2</v>
          </cell>
          <cell r="G1795">
            <v>4.5115787465081061E-2</v>
          </cell>
          <cell r="H1795">
            <v>4.0999047075037709E-2</v>
          </cell>
          <cell r="I1795">
            <v>4.5332208558739186E-2</v>
          </cell>
          <cell r="J1795">
            <v>4.7193301660650173E-2</v>
          </cell>
          <cell r="K1795">
            <v>4.9087966226294431E-2</v>
          </cell>
          <cell r="L1795">
            <v>4.6385803097809451E-2</v>
          </cell>
          <cell r="M1795">
            <v>3.6569838235806854E-2</v>
          </cell>
          <cell r="N1795">
            <v>5.0725803508208447E-2</v>
          </cell>
        </row>
        <row r="1796">
          <cell r="D1796" t="str">
            <v>11.5.18</v>
          </cell>
          <cell r="E1796">
            <v>4.9017124832984059E-2</v>
          </cell>
          <cell r="F1796">
            <v>4.2955595359527796E-2</v>
          </cell>
          <cell r="G1796">
            <v>4.3983676699616212E-2</v>
          </cell>
          <cell r="H1796">
            <v>4.0820118379484301E-2</v>
          </cell>
          <cell r="I1796">
            <v>4.1883793949804161E-2</v>
          </cell>
          <cell r="J1796">
            <v>5.3177016908421783E-2</v>
          </cell>
          <cell r="K1796">
            <v>4.5002964590555292E-2</v>
          </cell>
          <cell r="L1796">
            <v>4.3919275453468444E-2</v>
          </cell>
          <cell r="M1796">
            <v>3.5787696247157226E-2</v>
          </cell>
          <cell r="N1796">
            <v>4.0092851459563622E-2</v>
          </cell>
        </row>
        <row r="1797">
          <cell r="D1797" t="str">
            <v>11.5.19</v>
          </cell>
          <cell r="E1797">
            <v>4.9298342727097939E-2</v>
          </cell>
          <cell r="F1797">
            <v>4.1290014141884032E-2</v>
          </cell>
          <cell r="G1797">
            <v>4.2597210800148687E-2</v>
          </cell>
          <cell r="H1797">
            <v>4.0266995324969204E-2</v>
          </cell>
          <cell r="I1797">
            <v>4.1378755357363371E-2</v>
          </cell>
          <cell r="J1797">
            <v>5.4295356561319764E-2</v>
          </cell>
          <cell r="K1797">
            <v>4.079987477654428E-2</v>
          </cell>
          <cell r="L1797">
            <v>4.1597343851490901E-2</v>
          </cell>
          <cell r="M1797">
            <v>3.5157728142768054E-2</v>
          </cell>
          <cell r="N1797">
            <v>3.9380990269575818E-2</v>
          </cell>
        </row>
        <row r="1798">
          <cell r="D1798" t="str">
            <v>11.5.20</v>
          </cell>
          <cell r="E1798">
            <v>5.0337325166481678E-2</v>
          </cell>
          <cell r="F1798">
            <v>4.0295727807906738E-2</v>
          </cell>
          <cell r="G1798">
            <v>4.0553323886345284E-2</v>
          </cell>
          <cell r="H1798">
            <v>3.969422901148574E-2</v>
          </cell>
          <cell r="I1798">
            <v>3.300219081301501E-2</v>
          </cell>
          <cell r="J1798">
            <v>5.1608509762290568E-2</v>
          </cell>
          <cell r="K1798">
            <v>3.88597472744888E-2</v>
          </cell>
          <cell r="L1798">
            <v>4.0149432398018325E-2</v>
          </cell>
          <cell r="M1798">
            <v>3.5077316072836914E-2</v>
          </cell>
          <cell r="N1798">
            <v>3.2526333462293694E-2</v>
          </cell>
        </row>
        <row r="1799">
          <cell r="D1799" t="str">
            <v>11.5.21</v>
          </cell>
          <cell r="E1799">
            <v>4.9387749827123836E-2</v>
          </cell>
          <cell r="F1799">
            <v>3.869094808286843E-2</v>
          </cell>
          <cell r="G1799">
            <v>3.8965226436517314E-2</v>
          </cell>
          <cell r="H1799">
            <v>3.8898320462460667E-2</v>
          </cell>
          <cell r="I1799">
            <v>3.4461946590781389E-2</v>
          </cell>
          <cell r="J1799">
            <v>4.9260005533825507E-2</v>
          </cell>
          <cell r="K1799">
            <v>3.8013467095234524E-2</v>
          </cell>
          <cell r="L1799">
            <v>3.7801546603336053E-2</v>
          </cell>
          <cell r="M1799">
            <v>3.4121904168408115E-2</v>
          </cell>
          <cell r="N1799">
            <v>3.0226069945179679E-2</v>
          </cell>
        </row>
        <row r="1800">
          <cell r="D1800" t="str">
            <v>11.5.22</v>
          </cell>
          <cell r="E1800">
            <v>4.6193611856713272E-2</v>
          </cell>
          <cell r="F1800">
            <v>3.7765953302476181E-2</v>
          </cell>
          <cell r="G1800">
            <v>3.7523400774225453E-2</v>
          </cell>
          <cell r="H1800">
            <v>4.0161647814000258E-2</v>
          </cell>
          <cell r="I1800">
            <v>3.8641140943228951E-2</v>
          </cell>
          <cell r="J1800">
            <v>4.4975166186251615E-2</v>
          </cell>
          <cell r="K1800">
            <v>3.7372973095160161E-2</v>
          </cell>
          <cell r="L1800">
            <v>3.4238553929659188E-2</v>
          </cell>
          <cell r="M1800">
            <v>3.4453703258277651E-2</v>
          </cell>
          <cell r="N1800">
            <v>3.587978947829451E-2</v>
          </cell>
        </row>
        <row r="1801">
          <cell r="D1801" t="str">
            <v>11.5.23</v>
          </cell>
          <cell r="E1801">
            <v>4.1559876110785481E-2</v>
          </cell>
          <cell r="F1801">
            <v>3.7050955698083997E-2</v>
          </cell>
          <cell r="G1801">
            <v>3.5649945145450071E-2</v>
          </cell>
          <cell r="H1801">
            <v>3.9235951131461451E-2</v>
          </cell>
          <cell r="I1801">
            <v>3.9479865748532413E-2</v>
          </cell>
          <cell r="J1801">
            <v>3.8538971117960001E-2</v>
          </cell>
          <cell r="K1801">
            <v>3.7663272278493823E-2</v>
          </cell>
          <cell r="L1801">
            <v>3.1453335179025876E-2</v>
          </cell>
          <cell r="M1801">
            <v>3.4604553123823552E-2</v>
          </cell>
          <cell r="N1801">
            <v>4.8165380712883135E-2</v>
          </cell>
        </row>
        <row r="1802">
          <cell r="D1802" t="str">
            <v>11.5.24</v>
          </cell>
          <cell r="E1802">
            <v>3.6476013498610856E-2</v>
          </cell>
          <cell r="F1802">
            <v>3.7644310767291765E-2</v>
          </cell>
          <cell r="G1802">
            <v>3.4690875548143672E-2</v>
          </cell>
          <cell r="H1802">
            <v>3.8291389140804502E-2</v>
          </cell>
          <cell r="I1802">
            <v>4.3538766568110149E-2</v>
          </cell>
          <cell r="J1802">
            <v>3.5827941767641418E-2</v>
          </cell>
          <cell r="K1802">
            <v>3.7226374772330796E-2</v>
          </cell>
          <cell r="L1802">
            <v>2.9220161695032734E-2</v>
          </cell>
          <cell r="M1802">
            <v>3.4548149926583158E-2</v>
          </cell>
          <cell r="N1802">
            <v>4.3820633171037938E-2</v>
          </cell>
        </row>
        <row r="1803">
          <cell r="D1803" t="str">
            <v>11.6.1</v>
          </cell>
          <cell r="E1803">
            <v>3.4471448434272273E-2</v>
          </cell>
          <cell r="F1803">
            <v>3.643463982758368E-2</v>
          </cell>
          <cell r="G1803">
            <v>3.3350462987421191E-2</v>
          </cell>
          <cell r="H1803">
            <v>3.5818149281741402E-2</v>
          </cell>
          <cell r="I1803">
            <v>4.7651285211989525E-2</v>
          </cell>
          <cell r="J1803">
            <v>3.2390213414108908E-2</v>
          </cell>
          <cell r="K1803">
            <v>3.7142319109865589E-2</v>
          </cell>
          <cell r="L1803">
            <v>2.8253446077902221E-2</v>
          </cell>
          <cell r="M1803">
            <v>3.5454328178901311E-2</v>
          </cell>
          <cell r="N1803">
            <v>3.1841127319126056E-2</v>
          </cell>
        </row>
        <row r="1804">
          <cell r="D1804" t="str">
            <v>11.6.2</v>
          </cell>
          <cell r="E1804">
            <v>3.3399161852934352E-2</v>
          </cell>
          <cell r="F1804">
            <v>3.612054405200732E-2</v>
          </cell>
          <cell r="G1804">
            <v>3.3750074149898182E-2</v>
          </cell>
          <cell r="H1804">
            <v>3.4570653112515087E-2</v>
          </cell>
          <cell r="I1804">
            <v>4.7315588907150326E-2</v>
          </cell>
          <cell r="J1804">
            <v>3.0531924184549974E-2</v>
          </cell>
          <cell r="K1804">
            <v>3.6885943991025405E-2</v>
          </cell>
          <cell r="L1804">
            <v>2.7285821183926324E-2</v>
          </cell>
          <cell r="M1804">
            <v>3.6015809462976014E-2</v>
          </cell>
          <cell r="N1804">
            <v>2.6671149713998452E-2</v>
          </cell>
        </row>
        <row r="1805">
          <cell r="D1805" t="str">
            <v>11.6.3</v>
          </cell>
          <cell r="E1805">
            <v>3.3490808501721113E-2</v>
          </cell>
          <cell r="F1805">
            <v>3.589334924740531E-2</v>
          </cell>
          <cell r="G1805">
            <v>3.3084102274808548E-2</v>
          </cell>
          <cell r="H1805">
            <v>3.3772739508826956E-2</v>
          </cell>
          <cell r="I1805">
            <v>4.0152430565748222E-2</v>
          </cell>
          <cell r="J1805">
            <v>3.0018859065050595E-2</v>
          </cell>
          <cell r="K1805">
            <v>3.6216500638419517E-2</v>
          </cell>
          <cell r="L1805">
            <v>2.6379346710878403E-2</v>
          </cell>
          <cell r="M1805">
            <v>3.4637487124495298E-2</v>
          </cell>
          <cell r="N1805">
            <v>3.5880451877206974E-2</v>
          </cell>
        </row>
        <row r="1806">
          <cell r="D1806" t="str">
            <v>11.6.4</v>
          </cell>
          <cell r="E1806">
            <v>3.3857803482334546E-2</v>
          </cell>
          <cell r="F1806">
            <v>3.5280789827143458E-2</v>
          </cell>
          <cell r="G1806">
            <v>3.3471558695112362E-2</v>
          </cell>
          <cell r="H1806">
            <v>3.3353105974896262E-2</v>
          </cell>
          <cell r="I1806">
            <v>3.5646515788748674E-2</v>
          </cell>
          <cell r="J1806">
            <v>3.066904574312081E-2</v>
          </cell>
          <cell r="K1806">
            <v>3.6218546742710397E-2</v>
          </cell>
          <cell r="L1806">
            <v>2.6846538486255563E-2</v>
          </cell>
          <cell r="M1806">
            <v>3.4485554406366095E-2</v>
          </cell>
          <cell r="N1806">
            <v>3.4938750111276159E-2</v>
          </cell>
        </row>
        <row r="1807">
          <cell r="D1807" t="str">
            <v>11.6.5</v>
          </cell>
          <cell r="E1807">
            <v>3.4770577175560521E-2</v>
          </cell>
          <cell r="F1807">
            <v>3.7257565203402329E-2</v>
          </cell>
          <cell r="G1807">
            <v>3.5922870606383266E-2</v>
          </cell>
          <cell r="H1807">
            <v>3.4286335650201658E-2</v>
          </cell>
          <cell r="I1807">
            <v>3.8857161393622816E-2</v>
          </cell>
          <cell r="J1807">
            <v>3.1510330534811185E-2</v>
          </cell>
          <cell r="K1807">
            <v>3.7244519395984423E-2</v>
          </cell>
          <cell r="L1807">
            <v>3.0937740531832059E-2</v>
          </cell>
          <cell r="M1807">
            <v>3.7637506160149076E-2</v>
          </cell>
          <cell r="N1807">
            <v>3.2875995594336876E-2</v>
          </cell>
        </row>
        <row r="1808">
          <cell r="D1808" t="str">
            <v>11.6.6</v>
          </cell>
          <cell r="E1808">
            <v>3.8315056116036555E-2</v>
          </cell>
          <cell r="F1808">
            <v>3.8752714947462782E-2</v>
          </cell>
          <cell r="G1808">
            <v>3.8526732060494895E-2</v>
          </cell>
          <cell r="H1808">
            <v>3.7379564853462707E-2</v>
          </cell>
          <cell r="I1808">
            <v>3.8279772887000782E-2</v>
          </cell>
          <cell r="J1808">
            <v>3.7453807028367946E-2</v>
          </cell>
          <cell r="K1808">
            <v>3.8296706667480918E-2</v>
          </cell>
          <cell r="L1808">
            <v>3.814679287584586E-2</v>
          </cell>
          <cell r="M1808">
            <v>4.2356303727251521E-2</v>
          </cell>
          <cell r="N1808">
            <v>3.8484532177574048E-2</v>
          </cell>
        </row>
        <row r="1809">
          <cell r="D1809" t="str">
            <v>11.6.7</v>
          </cell>
          <cell r="E1809">
            <v>4.6166053852098508E-2</v>
          </cell>
          <cell r="F1809">
            <v>4.1358547358539569E-2</v>
          </cell>
          <cell r="G1809">
            <v>4.2561867624681192E-2</v>
          </cell>
          <cell r="H1809">
            <v>4.3946286709318917E-2</v>
          </cell>
          <cell r="I1809">
            <v>4.1722287664662808E-2</v>
          </cell>
          <cell r="J1809">
            <v>4.3672464805537707E-2</v>
          </cell>
          <cell r="K1809">
            <v>3.9638881130014784E-2</v>
          </cell>
          <cell r="L1809">
            <v>4.3676565505698088E-2</v>
          </cell>
          <cell r="M1809">
            <v>4.536182195177494E-2</v>
          </cell>
          <cell r="N1809">
            <v>4.5748683450311495E-2</v>
          </cell>
        </row>
        <row r="1810">
          <cell r="D1810" t="str">
            <v>11.6.8</v>
          </cell>
          <cell r="E1810">
            <v>4.9802305669596363E-2</v>
          </cell>
          <cell r="F1810">
            <v>4.2270425222168589E-2</v>
          </cell>
          <cell r="G1810">
            <v>4.6039068851214601E-2</v>
          </cell>
          <cell r="H1810">
            <v>4.6709332797556395E-2</v>
          </cell>
          <cell r="I1810">
            <v>4.1616518771065966E-2</v>
          </cell>
          <cell r="J1810">
            <v>4.4749202729075094E-2</v>
          </cell>
          <cell r="K1810">
            <v>4.1325150874833752E-2</v>
          </cell>
          <cell r="L1810">
            <v>4.7771180201204293E-2</v>
          </cell>
          <cell r="M1810">
            <v>5.0290998744351875E-2</v>
          </cell>
          <cell r="N1810">
            <v>5.3725220326794082E-2</v>
          </cell>
        </row>
        <row r="1811">
          <cell r="D1811" t="str">
            <v>11.6.9</v>
          </cell>
          <cell r="E1811">
            <v>4.688186199734861E-2</v>
          </cell>
          <cell r="F1811">
            <v>4.5701555075405631E-2</v>
          </cell>
          <cell r="G1811">
            <v>4.7649699395988232E-2</v>
          </cell>
          <cell r="H1811">
            <v>4.8426493250534511E-2</v>
          </cell>
          <cell r="I1811">
            <v>4.6408900486662547E-2</v>
          </cell>
          <cell r="J1811">
            <v>4.600811019328107E-2</v>
          </cell>
          <cell r="K1811">
            <v>4.4468281850901042E-2</v>
          </cell>
          <cell r="L1811">
            <v>5.1524583226394756E-2</v>
          </cell>
          <cell r="M1811">
            <v>5.1060814683680317E-2</v>
          </cell>
          <cell r="N1811">
            <v>5.0029324540625836E-2</v>
          </cell>
        </row>
        <row r="1812">
          <cell r="D1812" t="str">
            <v>11.6.10</v>
          </cell>
          <cell r="E1812">
            <v>4.452166378347764E-2</v>
          </cell>
          <cell r="F1812">
            <v>4.7693289428593577E-2</v>
          </cell>
          <cell r="G1812">
            <v>4.91145197637224E-2</v>
          </cell>
          <cell r="H1812">
            <v>4.9535599109799745E-2</v>
          </cell>
          <cell r="I1812">
            <v>4.5202381239293897E-2</v>
          </cell>
          <cell r="J1812">
            <v>4.439845107009828E-2</v>
          </cell>
          <cell r="K1812">
            <v>4.7444524166730152E-2</v>
          </cell>
          <cell r="L1812">
            <v>5.3993272856484184E-2</v>
          </cell>
          <cell r="M1812">
            <v>5.0023935572067232E-2</v>
          </cell>
          <cell r="N1812">
            <v>5.1288927018549521E-2</v>
          </cell>
        </row>
        <row r="1813">
          <cell r="D1813" t="str">
            <v>11.6.11</v>
          </cell>
          <cell r="E1813">
            <v>4.3141560988202633E-2</v>
          </cell>
          <cell r="F1813">
            <v>4.8747972096977586E-2</v>
          </cell>
          <cell r="G1813">
            <v>5.0600684917904218E-2</v>
          </cell>
          <cell r="H1813">
            <v>4.9427306584914406E-2</v>
          </cell>
          <cell r="I1813">
            <v>4.4691926395358413E-2</v>
          </cell>
          <cell r="J1813">
            <v>4.2954495599913968E-2</v>
          </cell>
          <cell r="K1813">
            <v>4.8252787825840374E-2</v>
          </cell>
          <cell r="L1813">
            <v>5.5394634891995073E-2</v>
          </cell>
          <cell r="M1813">
            <v>5.0804538381870733E-2</v>
          </cell>
          <cell r="N1813">
            <v>6.1758486225320687E-2</v>
          </cell>
        </row>
        <row r="1814">
          <cell r="D1814" t="str">
            <v>11.6.12</v>
          </cell>
          <cell r="E1814">
            <v>4.1360349413021004E-2</v>
          </cell>
          <cell r="F1814">
            <v>4.8731196672849988E-2</v>
          </cell>
          <cell r="G1814">
            <v>4.9683617149505269E-2</v>
          </cell>
          <cell r="H1814">
            <v>5.0643812448255485E-2</v>
          </cell>
          <cell r="I1814">
            <v>4.2576205859619541E-2</v>
          </cell>
          <cell r="J1814">
            <v>4.1932038069430806E-2</v>
          </cell>
          <cell r="K1814">
            <v>4.8330924526452781E-2</v>
          </cell>
          <cell r="L1814">
            <v>5.4839588709989957E-2</v>
          </cell>
          <cell r="M1814">
            <v>4.8611349056783361E-2</v>
          </cell>
          <cell r="N1814">
            <v>3.8399656833054338E-2</v>
          </cell>
        </row>
        <row r="1815">
          <cell r="D1815" t="str">
            <v>11.6.13</v>
          </cell>
          <cell r="E1815">
            <v>4.0027255497523645E-2</v>
          </cell>
          <cell r="F1815">
            <v>4.7105967939407765E-2</v>
          </cell>
          <cell r="G1815">
            <v>4.9082884204533522E-2</v>
          </cell>
          <cell r="H1815">
            <v>4.87861295522714E-2</v>
          </cell>
          <cell r="I1815">
            <v>3.7626655680103691E-2</v>
          </cell>
          <cell r="J1815">
            <v>4.0781478171680721E-2</v>
          </cell>
          <cell r="K1815">
            <v>4.7551201398989711E-2</v>
          </cell>
          <cell r="L1815">
            <v>5.4468857617782224E-2</v>
          </cell>
          <cell r="M1815">
            <v>5.0354591928459792E-2</v>
          </cell>
          <cell r="N1815">
            <v>4.4296202297438116E-2</v>
          </cell>
        </row>
        <row r="1816">
          <cell r="D1816" t="str">
            <v>11.6.14</v>
          </cell>
          <cell r="E1816">
            <v>3.8199104344340477E-2</v>
          </cell>
          <cell r="F1816">
            <v>4.6160752927193967E-2</v>
          </cell>
          <cell r="G1816">
            <v>4.7975110037150888E-2</v>
          </cell>
          <cell r="H1816">
            <v>4.9273892174660175E-2</v>
          </cell>
          <cell r="I1816">
            <v>4.2106984893209395E-2</v>
          </cell>
          <cell r="J1816">
            <v>4.22723526264141E-2</v>
          </cell>
          <cell r="K1816">
            <v>4.7863363463880385E-2</v>
          </cell>
          <cell r="L1816">
            <v>5.336562254722451E-2</v>
          </cell>
          <cell r="M1816">
            <v>4.999065842916376E-2</v>
          </cell>
          <cell r="N1816">
            <v>5.4033738931295039E-2</v>
          </cell>
        </row>
        <row r="1817">
          <cell r="D1817" t="str">
            <v>11.6.15</v>
          </cell>
          <cell r="E1817">
            <v>3.6521169741015963E-2</v>
          </cell>
          <cell r="F1817">
            <v>4.6059843942823885E-2</v>
          </cell>
          <cell r="G1817">
            <v>4.786971009434203E-2</v>
          </cell>
          <cell r="H1817">
            <v>4.7603886571117027E-2</v>
          </cell>
          <cell r="I1817">
            <v>4.237963105845307E-2</v>
          </cell>
          <cell r="J1817">
            <v>4.3709383788381032E-2</v>
          </cell>
          <cell r="K1817">
            <v>4.7377824664461637E-2</v>
          </cell>
          <cell r="L1817">
            <v>5.2666210608661682E-2</v>
          </cell>
          <cell r="M1817">
            <v>5.0329704573703588E-2</v>
          </cell>
          <cell r="N1817">
            <v>4.9596438464720657E-2</v>
          </cell>
        </row>
        <row r="1818">
          <cell r="D1818" t="str">
            <v>11.6.16</v>
          </cell>
          <cell r="E1818">
            <v>4.0007341137143972E-2</v>
          </cell>
          <cell r="F1818">
            <v>4.5639218881545499E-2</v>
          </cell>
          <cell r="G1818">
            <v>4.4643111510154029E-2</v>
          </cell>
          <cell r="H1818">
            <v>4.2909375866643902E-2</v>
          </cell>
          <cell r="I1818">
            <v>4.0620280876949771E-2</v>
          </cell>
          <cell r="J1818">
            <v>4.385914394185824E-2</v>
          </cell>
          <cell r="K1818">
            <v>4.5125920755674932E-2</v>
          </cell>
          <cell r="L1818">
            <v>4.7883381732174504E-2</v>
          </cell>
          <cell r="M1818">
            <v>4.2607010337770056E-2</v>
          </cell>
          <cell r="N1818">
            <v>4.2978343477646147E-2</v>
          </cell>
        </row>
        <row r="1819">
          <cell r="D1819" t="str">
            <v>11.6.17</v>
          </cell>
          <cell r="E1819">
            <v>4.5475149795108423E-2</v>
          </cell>
          <cell r="F1819">
            <v>4.6586132806139088E-2</v>
          </cell>
          <cell r="G1819">
            <v>4.5088080992846689E-2</v>
          </cell>
          <cell r="H1819">
            <v>4.1749247567769231E-2</v>
          </cell>
          <cell r="I1819">
            <v>4.0094520383184937E-2</v>
          </cell>
          <cell r="J1819">
            <v>4.7342390804672209E-2</v>
          </cell>
          <cell r="K1819">
            <v>4.8086336367373729E-2</v>
          </cell>
          <cell r="L1819">
            <v>4.7108006339082562E-2</v>
          </cell>
          <cell r="M1819">
            <v>3.8051566881064536E-2</v>
          </cell>
          <cell r="N1819">
            <v>3.3751586230731767E-2</v>
          </cell>
        </row>
        <row r="1820">
          <cell r="D1820" t="str">
            <v>11.6.18</v>
          </cell>
          <cell r="E1820">
            <v>4.8454925687965347E-2</v>
          </cell>
          <cell r="F1820">
            <v>4.4130285508743261E-2</v>
          </cell>
          <cell r="G1820">
            <v>4.3577523280471972E-2</v>
          </cell>
          <cell r="H1820">
            <v>4.1438650326065127E-2</v>
          </cell>
          <cell r="I1820">
            <v>4.4638585063490457E-2</v>
          </cell>
          <cell r="J1820">
            <v>5.2611171021095283E-2</v>
          </cell>
          <cell r="K1820">
            <v>4.3543809960911374E-2</v>
          </cell>
          <cell r="L1820">
            <v>4.4477023875773396E-2</v>
          </cell>
          <cell r="M1820">
            <v>3.7440169882634627E-2</v>
          </cell>
          <cell r="N1820">
            <v>3.6904410725101637E-2</v>
          </cell>
        </row>
        <row r="1821">
          <cell r="D1821" t="str">
            <v>11.6.19</v>
          </cell>
          <cell r="E1821">
            <v>5.0748579346384201E-2</v>
          </cell>
          <cell r="F1821">
            <v>4.1158642001849606E-2</v>
          </cell>
          <cell r="G1821">
            <v>4.236566277547904E-2</v>
          </cell>
          <cell r="H1821">
            <v>4.0724088249085896E-2</v>
          </cell>
          <cell r="I1821">
            <v>4.1743761262930848E-2</v>
          </cell>
          <cell r="J1821">
            <v>5.2795131606845486E-2</v>
          </cell>
          <cell r="K1821">
            <v>4.089240856134805E-2</v>
          </cell>
          <cell r="L1821">
            <v>4.2603276438273573E-2</v>
          </cell>
          <cell r="M1821">
            <v>3.7399419483062149E-2</v>
          </cell>
          <cell r="N1821">
            <v>3.6982740413231657E-2</v>
          </cell>
        </row>
        <row r="1822">
          <cell r="D1822" t="str">
            <v>11.6.20</v>
          </cell>
          <cell r="E1822">
            <v>4.8956824000979185E-2</v>
          </cell>
          <cell r="F1822">
            <v>4.0197517049173397E-2</v>
          </cell>
          <cell r="G1822">
            <v>4.0670400749533785E-2</v>
          </cell>
          <cell r="H1822">
            <v>3.9560687373909741E-2</v>
          </cell>
          <cell r="I1822">
            <v>3.9102166012159767E-2</v>
          </cell>
          <cell r="J1822">
            <v>5.1106058824061218E-2</v>
          </cell>
          <cell r="K1822">
            <v>3.9033339188339455E-2</v>
          </cell>
          <cell r="L1822">
            <v>4.0942553008104815E-2</v>
          </cell>
          <cell r="M1822">
            <v>3.6439176503517016E-2</v>
          </cell>
          <cell r="N1822">
            <v>4.4225072831336761E-2</v>
          </cell>
        </row>
        <row r="1823">
          <cell r="D1823" t="str">
            <v>11.6.21</v>
          </cell>
          <cell r="E1823">
            <v>4.7586628884625351E-2</v>
          </cell>
          <cell r="F1823">
            <v>3.8576733268875812E-2</v>
          </cell>
          <cell r="G1823">
            <v>3.9524111470044934E-2</v>
          </cell>
          <cell r="H1823">
            <v>3.8631821133672993E-2</v>
          </cell>
          <cell r="I1823">
            <v>3.9069612950955561E-2</v>
          </cell>
          <cell r="J1823">
            <v>4.9684614018697497E-2</v>
          </cell>
          <cell r="K1823">
            <v>3.8648496700945389E-2</v>
          </cell>
          <cell r="L1823">
            <v>3.790940041511047E-2</v>
          </cell>
          <cell r="M1823">
            <v>3.5583559117337897E-2</v>
          </cell>
          <cell r="N1823">
            <v>4.0783803078727664E-2</v>
          </cell>
        </row>
        <row r="1824">
          <cell r="D1824" t="str">
            <v>11.6.22</v>
          </cell>
          <cell r="E1824">
            <v>4.4793103990144058E-2</v>
          </cell>
          <cell r="F1824">
            <v>3.7676683682004282E-2</v>
          </cell>
          <cell r="G1824">
            <v>3.7696746451740773E-2</v>
          </cell>
          <cell r="H1824">
            <v>3.9225545809944536E-2</v>
          </cell>
          <cell r="I1824">
            <v>3.9180864465386787E-2</v>
          </cell>
          <cell r="J1824">
            <v>4.4349042746105384E-2</v>
          </cell>
          <cell r="K1824">
            <v>3.7786859449563677E-2</v>
          </cell>
          <cell r="L1824">
            <v>3.5295054620208641E-2</v>
          </cell>
          <cell r="M1824">
            <v>3.59957162728754E-2</v>
          </cell>
          <cell r="N1824">
            <v>3.6728332568218829E-2</v>
          </cell>
        </row>
        <row r="1825">
          <cell r="D1825" t="str">
            <v>11.6.23</v>
          </cell>
          <cell r="E1825">
            <v>4.1626302404057076E-2</v>
          </cell>
          <cell r="F1825">
            <v>3.6037308030380563E-2</v>
          </cell>
          <cell r="G1825">
            <v>3.4827811929638013E-2</v>
          </cell>
          <cell r="H1825">
            <v>3.713516290512945E-2</v>
          </cell>
          <cell r="I1825">
            <v>4.2905048888415752E-2</v>
          </cell>
          <cell r="J1825">
            <v>4.0171126255202777E-2</v>
          </cell>
          <cell r="K1825">
            <v>3.6452327273996589E-2</v>
          </cell>
          <cell r="L1825">
            <v>3.0345261845910451E-2</v>
          </cell>
          <cell r="M1825">
            <v>3.4777434430985535E-2</v>
          </cell>
          <cell r="N1825">
            <v>3.5062899394134046E-2</v>
          </cell>
        </row>
        <row r="1826">
          <cell r="D1826" t="str">
            <v>11.6.24</v>
          </cell>
          <cell r="E1826">
            <v>3.742496390410803E-2</v>
          </cell>
          <cell r="F1826">
            <v>3.642832500232291E-2</v>
          </cell>
          <cell r="G1826">
            <v>3.2923588026929941E-2</v>
          </cell>
          <cell r="H1826">
            <v>3.5092133187706993E-2</v>
          </cell>
          <cell r="I1826">
            <v>4.0410913293836379E-2</v>
          </cell>
          <cell r="J1826">
            <v>3.5029163757639876E-2</v>
          </cell>
          <cell r="K1826">
            <v>3.6173025294256034E-2</v>
          </cell>
          <cell r="L1826">
            <v>2.7885839693286379E-2</v>
          </cell>
          <cell r="M1826">
            <v>3.4290544708758024E-2</v>
          </cell>
          <cell r="N1826">
            <v>4.3014126399243138E-2</v>
          </cell>
        </row>
        <row r="1827">
          <cell r="D1827" t="str">
            <v>11.7.1</v>
          </cell>
          <cell r="E1827">
            <v>3.411761809551811E-2</v>
          </cell>
          <cell r="F1827">
            <v>4.1658245877615435E-2</v>
          </cell>
          <cell r="G1827">
            <v>3.8619065881941854E-2</v>
          </cell>
          <cell r="H1827">
            <v>4.3393312056616909E-2</v>
          </cell>
          <cell r="I1827">
            <v>4.536662557480535E-2</v>
          </cell>
          <cell r="J1827">
            <v>3.0429872452029324E-2</v>
          </cell>
          <cell r="K1827">
            <v>4.1261686531334565E-2</v>
          </cell>
          <cell r="L1827">
            <v>3.4100932382171059E-2</v>
          </cell>
          <cell r="M1827">
            <v>3.8999121328755666E-2</v>
          </cell>
          <cell r="N1827">
            <v>4.5403928435981566E-2</v>
          </cell>
        </row>
        <row r="1828">
          <cell r="D1828" t="str">
            <v>11.7.2</v>
          </cell>
          <cell r="E1828">
            <v>3.2466411956767825E-2</v>
          </cell>
          <cell r="F1828">
            <v>4.1230988408141774E-2</v>
          </cell>
          <cell r="G1828">
            <v>3.8252567090959123E-2</v>
          </cell>
          <cell r="H1828">
            <v>4.1217772301794145E-2</v>
          </cell>
          <cell r="I1828">
            <v>3.9261006434876282E-2</v>
          </cell>
          <cell r="J1828">
            <v>2.9101571031690004E-2</v>
          </cell>
          <cell r="K1828">
            <v>4.0513631512162029E-2</v>
          </cell>
          <cell r="L1828">
            <v>3.3062224319913437E-2</v>
          </cell>
          <cell r="M1828">
            <v>3.9593096885719235E-2</v>
          </cell>
          <cell r="N1828">
            <v>3.8298051053886825E-2</v>
          </cell>
        </row>
        <row r="1829">
          <cell r="D1829" t="str">
            <v>11.7.3</v>
          </cell>
          <cell r="E1829">
            <v>3.1821809659751996E-2</v>
          </cell>
          <cell r="F1829">
            <v>4.1133769847594849E-2</v>
          </cell>
          <cell r="G1829">
            <v>3.7703144262243561E-2</v>
          </cell>
          <cell r="H1829">
            <v>4.0300826908551537E-2</v>
          </cell>
          <cell r="I1829">
            <v>3.8760355160921758E-2</v>
          </cell>
          <cell r="J1829">
            <v>2.8501374748982292E-2</v>
          </cell>
          <cell r="K1829">
            <v>4.025296592588367E-2</v>
          </cell>
          <cell r="L1829">
            <v>3.208765716649923E-2</v>
          </cell>
          <cell r="M1829">
            <v>3.8703490721216163E-2</v>
          </cell>
          <cell r="N1829">
            <v>3.7737233770872632E-2</v>
          </cell>
        </row>
        <row r="1830">
          <cell r="D1830" t="str">
            <v>11.7.4</v>
          </cell>
          <cell r="E1830">
            <v>3.2069260692317879E-2</v>
          </cell>
          <cell r="F1830">
            <v>4.0856214379197266E-2</v>
          </cell>
          <cell r="G1830">
            <v>3.7614829395527363E-2</v>
          </cell>
          <cell r="H1830">
            <v>3.9656208583068515E-2</v>
          </cell>
          <cell r="I1830">
            <v>3.562802061382362E-2</v>
          </cell>
          <cell r="J1830">
            <v>2.7922221176198064E-2</v>
          </cell>
          <cell r="K1830">
            <v>4.032908298931643E-2</v>
          </cell>
          <cell r="L1830">
            <v>3.2245199481062845E-2</v>
          </cell>
          <cell r="M1830">
            <v>3.8953753042971141E-2</v>
          </cell>
          <cell r="N1830">
            <v>3.1531972948414144E-2</v>
          </cell>
        </row>
        <row r="1831">
          <cell r="D1831" t="str">
            <v>11.7.5</v>
          </cell>
          <cell r="E1831">
            <v>3.2587574170804628E-2</v>
          </cell>
          <cell r="F1831">
            <v>4.112872787826688E-2</v>
          </cell>
          <cell r="G1831">
            <v>3.8596558422795968E-2</v>
          </cell>
          <cell r="H1831">
            <v>4.0820741162886191E-2</v>
          </cell>
          <cell r="I1831">
            <v>3.4995975086605069E-2</v>
          </cell>
          <cell r="J1831">
            <v>2.892416035493937E-2</v>
          </cell>
          <cell r="K1831">
            <v>4.1391312204897439E-2</v>
          </cell>
          <cell r="L1831">
            <v>3.421984767470803E-2</v>
          </cell>
          <cell r="M1831">
            <v>4.1439159577710459E-2</v>
          </cell>
          <cell r="N1831">
            <v>2.5386314870481753E-2</v>
          </cell>
        </row>
        <row r="1832">
          <cell r="D1832" t="str">
            <v>11.7.6</v>
          </cell>
          <cell r="E1832">
            <v>3.4922917589494722E-2</v>
          </cell>
          <cell r="F1832">
            <v>4.2266742372000884E-2</v>
          </cell>
          <cell r="G1832">
            <v>4.0357637870076499E-2</v>
          </cell>
          <cell r="H1832">
            <v>4.1821324936173937E-2</v>
          </cell>
          <cell r="I1832">
            <v>3.1822809804978647E-2</v>
          </cell>
          <cell r="J1832">
            <v>3.1056403805335073E-2</v>
          </cell>
          <cell r="K1832">
            <v>4.2114317755243665E-2</v>
          </cell>
          <cell r="L1832">
            <v>3.7120990320857181E-2</v>
          </cell>
          <cell r="M1832">
            <v>4.663324665534916E-2</v>
          </cell>
          <cell r="N1832">
            <v>3.8322867854988431E-2</v>
          </cell>
        </row>
        <row r="1833">
          <cell r="D1833" t="str">
            <v>11.7.7</v>
          </cell>
          <cell r="E1833">
            <v>3.8234762046527482E-2</v>
          </cell>
          <cell r="F1833">
            <v>4.2631790837560322E-2</v>
          </cell>
          <cell r="G1833">
            <v>4.2331020856612118E-2</v>
          </cell>
          <cell r="H1833">
            <v>4.2035946545028499E-2</v>
          </cell>
          <cell r="I1833">
            <v>3.0656759991007747E-2</v>
          </cell>
          <cell r="J1833">
            <v>3.7132682731539635E-2</v>
          </cell>
          <cell r="K1833">
            <v>4.2020822986059025E-2</v>
          </cell>
          <cell r="L1833">
            <v>4.1251878565455202E-2</v>
          </cell>
          <cell r="M1833">
            <v>4.6432618013768703E-2</v>
          </cell>
          <cell r="N1833">
            <v>4.1865519239596242E-2</v>
          </cell>
        </row>
        <row r="1834">
          <cell r="D1834" t="str">
            <v>11.7.8</v>
          </cell>
          <cell r="E1834">
            <v>4.2293900266727129E-2</v>
          </cell>
          <cell r="F1834">
            <v>4.0140118799177886E-2</v>
          </cell>
          <cell r="G1834">
            <v>4.3702035880867143E-2</v>
          </cell>
          <cell r="H1834">
            <v>4.2714158363998125E-2</v>
          </cell>
          <cell r="I1834">
            <v>3.9615901482084451E-2</v>
          </cell>
          <cell r="J1834">
            <v>4.1319081965826288E-2</v>
          </cell>
          <cell r="K1834">
            <v>3.820425646851193E-2</v>
          </cell>
          <cell r="L1834">
            <v>4.4884889825324466E-2</v>
          </cell>
          <cell r="M1834">
            <v>4.6236177213952963E-2</v>
          </cell>
          <cell r="N1834">
            <v>4.584532812053245E-2</v>
          </cell>
        </row>
        <row r="1835">
          <cell r="D1835" t="str">
            <v>11.7.9</v>
          </cell>
          <cell r="E1835">
            <v>4.6629648139014206E-2</v>
          </cell>
          <cell r="F1835">
            <v>3.8821804470897094E-2</v>
          </cell>
          <cell r="G1835">
            <v>4.3647740664640583E-2</v>
          </cell>
          <cell r="H1835">
            <v>4.2432914892359848E-2</v>
          </cell>
          <cell r="I1835">
            <v>4.7104543060163845E-2</v>
          </cell>
          <cell r="J1835">
            <v>4.5400734027106739E-2</v>
          </cell>
          <cell r="K1835">
            <v>3.9693566535041039E-2</v>
          </cell>
          <cell r="L1835">
            <v>4.6656535076706633E-2</v>
          </cell>
          <cell r="M1835">
            <v>4.7753261669537417E-2</v>
          </cell>
          <cell r="N1835">
            <v>3.87095433114691E-2</v>
          </cell>
        </row>
        <row r="1836">
          <cell r="D1836" t="str">
            <v>11.7.10</v>
          </cell>
          <cell r="E1836">
            <v>4.7892367288829514E-2</v>
          </cell>
          <cell r="F1836">
            <v>4.0280354749996042E-2</v>
          </cell>
          <cell r="G1836">
            <v>4.5423719672825588E-2</v>
          </cell>
          <cell r="H1836">
            <v>4.2066463251261177E-2</v>
          </cell>
          <cell r="I1836">
            <v>4.9237592857280209E-2</v>
          </cell>
          <cell r="J1836">
            <v>4.7736190947197055E-2</v>
          </cell>
          <cell r="K1836">
            <v>4.2100834050446213E-2</v>
          </cell>
          <cell r="L1836">
            <v>4.8036026346953482E-2</v>
          </cell>
          <cell r="M1836">
            <v>4.682643024490344E-2</v>
          </cell>
          <cell r="N1836">
            <v>3.5810643989625301E-2</v>
          </cell>
        </row>
        <row r="1837">
          <cell r="D1837" t="str">
            <v>11.7.11</v>
          </cell>
          <cell r="E1837">
            <v>4.7666535893578464E-2</v>
          </cell>
          <cell r="F1837">
            <v>4.0363510170603682E-2</v>
          </cell>
          <cell r="G1837">
            <v>4.5537856390807235E-2</v>
          </cell>
          <cell r="H1837">
            <v>4.2158390119418902E-2</v>
          </cell>
          <cell r="I1837">
            <v>5.1426547526381525E-2</v>
          </cell>
          <cell r="J1837">
            <v>4.9092551003871346E-2</v>
          </cell>
          <cell r="K1837">
            <v>4.3802803064621365E-2</v>
          </cell>
          <cell r="L1837">
            <v>4.8304397080931677E-2</v>
          </cell>
          <cell r="M1837">
            <v>4.5315782657216634E-2</v>
          </cell>
          <cell r="N1837">
            <v>4.4519007972768539E-2</v>
          </cell>
        </row>
        <row r="1838">
          <cell r="D1838" t="str">
            <v>11.7.12</v>
          </cell>
          <cell r="E1838">
            <v>4.7545194984896143E-2</v>
          </cell>
          <cell r="F1838">
            <v>4.0085831124526482E-2</v>
          </cell>
          <cell r="G1838">
            <v>4.4040134284329929E-2</v>
          </cell>
          <cell r="H1838">
            <v>4.1801420006388409E-2</v>
          </cell>
          <cell r="I1838">
            <v>5.3239835699023366E-2</v>
          </cell>
          <cell r="J1838">
            <v>4.8238093289790049E-2</v>
          </cell>
          <cell r="K1838">
            <v>4.3148320307189784E-2</v>
          </cell>
          <cell r="L1838">
            <v>4.7556842835657705E-2</v>
          </cell>
          <cell r="M1838">
            <v>4.477973891133176E-2</v>
          </cell>
          <cell r="N1838">
            <v>4.9963008118699831E-2</v>
          </cell>
        </row>
        <row r="1839">
          <cell r="D1839" t="str">
            <v>11.7.13</v>
          </cell>
          <cell r="E1839">
            <v>4.6104628781735615E-2</v>
          </cell>
          <cell r="F1839">
            <v>3.9581214027618765E-2</v>
          </cell>
          <cell r="G1839">
            <v>4.3052719098103917E-2</v>
          </cell>
          <cell r="H1839">
            <v>4.2371127980975157E-2</v>
          </cell>
          <cell r="I1839">
            <v>4.9427265862443635E-2</v>
          </cell>
          <cell r="J1839">
            <v>4.5578453931827814E-2</v>
          </cell>
          <cell r="K1839">
            <v>4.3844164716550338E-2</v>
          </cell>
          <cell r="L1839">
            <v>4.7200400380692523E-2</v>
          </cell>
          <cell r="M1839">
            <v>4.4103402466328594E-2</v>
          </cell>
          <cell r="N1839">
            <v>5.9387453473800679E-2</v>
          </cell>
        </row>
        <row r="1840">
          <cell r="D1840" t="str">
            <v>11.7.14</v>
          </cell>
          <cell r="E1840">
            <v>4.3467566698470697E-2</v>
          </cell>
          <cell r="F1840">
            <v>3.822408395017337E-2</v>
          </cell>
          <cell r="G1840">
            <v>4.2902847759765265E-2</v>
          </cell>
          <cell r="H1840">
            <v>4.1332743678567908E-2</v>
          </cell>
          <cell r="I1840">
            <v>4.6790834829471155E-2</v>
          </cell>
          <cell r="J1840">
            <v>4.5828178329864494E-2</v>
          </cell>
          <cell r="K1840">
            <v>4.3293521984570406E-2</v>
          </cell>
          <cell r="L1840">
            <v>4.6982450575056497E-2</v>
          </cell>
          <cell r="M1840">
            <v>4.3384412077425445E-2</v>
          </cell>
          <cell r="N1840">
            <v>7.1953875535894427E-2</v>
          </cell>
        </row>
        <row r="1841">
          <cell r="D1841" t="str">
            <v>11.7.15</v>
          </cell>
          <cell r="E1841">
            <v>4.223394096877927E-2</v>
          </cell>
          <cell r="F1841">
            <v>3.7570358025051716E-2</v>
          </cell>
          <cell r="G1841">
            <v>4.225152409737E-2</v>
          </cell>
          <cell r="H1841">
            <v>4.0569135315408053E-2</v>
          </cell>
          <cell r="I1841">
            <v>4.4170190097929669E-2</v>
          </cell>
          <cell r="J1841">
            <v>4.6631836478505377E-2</v>
          </cell>
          <cell r="K1841">
            <v>4.1176502838813869E-2</v>
          </cell>
          <cell r="L1841">
            <v>4.6189053125703768E-2</v>
          </cell>
          <cell r="M1841">
            <v>4.3430400784212161E-2</v>
          </cell>
          <cell r="N1841">
            <v>5.9270793297681985E-2</v>
          </cell>
        </row>
        <row r="1842">
          <cell r="D1842" t="str">
            <v>11.7.16</v>
          </cell>
          <cell r="E1842">
            <v>4.372969483989389E-2</v>
          </cell>
          <cell r="F1842">
            <v>3.877520332791725E-2</v>
          </cell>
          <cell r="G1842">
            <v>4.2034714201123001E-2</v>
          </cell>
          <cell r="H1842">
            <v>4.0232446881622745E-2</v>
          </cell>
          <cell r="I1842">
            <v>4.2347643793621527E-2</v>
          </cell>
          <cell r="J1842">
            <v>4.5307930150795227E-2</v>
          </cell>
          <cell r="K1842">
            <v>4.13254629051754E-2</v>
          </cell>
          <cell r="L1842">
            <v>4.5112074233220972E-2</v>
          </cell>
          <cell r="M1842">
            <v>4.0818816128154169E-2</v>
          </cell>
          <cell r="N1842">
            <v>5.3079319586946616E-2</v>
          </cell>
        </row>
        <row r="1843">
          <cell r="D1843" t="str">
            <v>11.7.17</v>
          </cell>
          <cell r="E1843">
            <v>4.6359751610096117E-2</v>
          </cell>
          <cell r="F1843">
            <v>4.5919859232170845E-2</v>
          </cell>
          <cell r="G1843">
            <v>4.3690481119349395E-2</v>
          </cell>
          <cell r="H1843">
            <v>4.1672760065913576E-2</v>
          </cell>
          <cell r="I1843">
            <v>4.6333388169959355E-2</v>
          </cell>
          <cell r="J1843">
            <v>4.8882656182290637E-2</v>
          </cell>
          <cell r="K1843">
            <v>4.6021473071113886E-2</v>
          </cell>
          <cell r="L1843">
            <v>4.8296653207321821E-2</v>
          </cell>
          <cell r="M1843">
            <v>3.8231350338555993E-2</v>
          </cell>
          <cell r="N1843">
            <v>4.8594266088710938E-2</v>
          </cell>
        </row>
        <row r="1844">
          <cell r="D1844" t="str">
            <v>11.7.18</v>
          </cell>
          <cell r="E1844">
            <v>4.865849884834321E-2</v>
          </cell>
          <cell r="F1844">
            <v>4.7552901194875048E-2</v>
          </cell>
          <cell r="G1844">
            <v>4.4323232022968236E-2</v>
          </cell>
          <cell r="H1844">
            <v>4.2528420880384367E-2</v>
          </cell>
          <cell r="I1844">
            <v>4.8389880339835163E-2</v>
          </cell>
          <cell r="J1844">
            <v>5.3100951521332422E-2</v>
          </cell>
          <cell r="K1844">
            <v>4.419718205680781E-2</v>
          </cell>
          <cell r="L1844">
            <v>4.7907032145663657E-2</v>
          </cell>
          <cell r="M1844">
            <v>3.8953210174594223E-2</v>
          </cell>
          <cell r="N1844">
            <v>4.4837172089455868E-2</v>
          </cell>
        </row>
        <row r="1845">
          <cell r="D1845" t="str">
            <v>11.7.19</v>
          </cell>
          <cell r="E1845">
            <v>4.7585811794863243E-2</v>
          </cell>
          <cell r="F1845">
            <v>4.561506724318784E-2</v>
          </cell>
          <cell r="G1845">
            <v>4.4214209807321547E-2</v>
          </cell>
          <cell r="H1845">
            <v>4.2433919557585617E-2</v>
          </cell>
          <cell r="I1845">
            <v>4.5738849945388904E-2</v>
          </cell>
          <cell r="J1845">
            <v>5.4220757249924541E-2</v>
          </cell>
          <cell r="K1845">
            <v>4.2286312483967518E-2</v>
          </cell>
          <cell r="L1845">
            <v>4.6790858962729644E-2</v>
          </cell>
          <cell r="M1845">
            <v>3.8476726844918797E-2</v>
          </cell>
          <cell r="N1845">
            <v>3.5249190378377739E-2</v>
          </cell>
        </row>
        <row r="1846">
          <cell r="D1846" t="str">
            <v>11.7.20</v>
          </cell>
          <cell r="E1846">
            <v>4.7366898780144634E-2</v>
          </cell>
          <cell r="F1846">
            <v>4.5714843861702631E-2</v>
          </cell>
          <cell r="G1846">
            <v>4.2463249898549195E-2</v>
          </cell>
          <cell r="H1846">
            <v>4.1926249660690015E-2</v>
          </cell>
          <cell r="I1846">
            <v>3.705982628421562E-2</v>
          </cell>
          <cell r="J1846">
            <v>4.9926097810114936E-2</v>
          </cell>
          <cell r="K1846">
            <v>4.102676784688928E-2</v>
          </cell>
          <cell r="L1846">
            <v>4.4407737926526004E-2</v>
          </cell>
          <cell r="M1846">
            <v>3.8186835131649464E-2</v>
          </cell>
          <cell r="N1846">
            <v>2.7222333933178751E-2</v>
          </cell>
        </row>
        <row r="1847">
          <cell r="D1847" t="str">
            <v>11.7.21</v>
          </cell>
          <cell r="E1847">
            <v>4.6981126017987485E-2</v>
          </cell>
          <cell r="F1847">
            <v>4.47286692629019E-2</v>
          </cell>
          <cell r="G1847">
            <v>4.172094161138179E-2</v>
          </cell>
          <cell r="H1847">
            <v>4.1217646718640928E-2</v>
          </cell>
          <cell r="I1847">
            <v>3.5313481525160874E-2</v>
          </cell>
          <cell r="J1847">
            <v>4.7719715686476441E-2</v>
          </cell>
          <cell r="K1847">
            <v>4.0912136982971845E-2</v>
          </cell>
          <cell r="L1847">
            <v>4.1244583229669424E-2</v>
          </cell>
          <cell r="M1847">
            <v>3.8246473100484173E-2</v>
          </cell>
          <cell r="N1847">
            <v>2.7080644846547326E-2</v>
          </cell>
        </row>
        <row r="1848">
          <cell r="D1848" t="str">
            <v>11.7.22</v>
          </cell>
          <cell r="E1848">
            <v>4.3617539801908058E-2</v>
          </cell>
          <cell r="F1848">
            <v>4.2454370362948378E-2</v>
          </cell>
          <cell r="G1848">
            <v>4.0732912198359304E-2</v>
          </cell>
          <cell r="H1848">
            <v>4.1463601324224122E-2</v>
          </cell>
          <cell r="I1848">
            <v>3.4123811606041339E-2</v>
          </cell>
          <cell r="J1848">
            <v>4.3896998961303245E-2</v>
          </cell>
          <cell r="K1848">
            <v>4.0893345038067339E-2</v>
          </cell>
          <cell r="L1848">
            <v>3.8867293185178828E-2</v>
          </cell>
          <cell r="M1848">
            <v>3.8387308667979375E-2</v>
          </cell>
          <cell r="N1848">
            <v>2.6918381147036787E-2</v>
          </cell>
        </row>
        <row r="1849">
          <cell r="D1849" t="str">
            <v>11.7.23</v>
          </cell>
          <cell r="E1849">
            <v>3.9487355971361097E-2</v>
          </cell>
          <cell r="F1849">
            <v>4.2063728959942315E-2</v>
          </cell>
          <cell r="G1849">
            <v>3.969860900618493E-2</v>
          </cell>
          <cell r="H1849">
            <v>4.2720249146929339E-2</v>
          </cell>
          <cell r="I1849">
            <v>3.5053660368525863E-2</v>
          </cell>
          <cell r="J1849">
            <v>3.9172674860521846E-2</v>
          </cell>
          <cell r="K1849">
            <v>4.0963475801525366E-2</v>
          </cell>
          <cell r="L1849">
            <v>3.5364331509714866E-2</v>
          </cell>
          <cell r="M1849">
            <v>3.859507215108493E-2</v>
          </cell>
          <cell r="N1849">
            <v>3.827196159631846E-2</v>
          </cell>
        </row>
        <row r="1850">
          <cell r="D1850" t="str">
            <v>11.7.24</v>
          </cell>
          <cell r="E1850">
            <v>3.6159185102188768E-2</v>
          </cell>
          <cell r="F1850">
            <v>4.1201601635931201E-2</v>
          </cell>
          <cell r="G1850">
            <v>3.7088248505896357E-2</v>
          </cell>
          <cell r="H1850">
            <v>4.1112219661511955E-2</v>
          </cell>
          <cell r="I1850">
            <v>3.8135193885455068E-2</v>
          </cell>
          <cell r="J1850">
            <v>3.4878811302537817E-2</v>
          </cell>
          <cell r="K1850">
            <v>3.9226053942839664E-2</v>
          </cell>
          <cell r="L1850">
            <v>3.2110110442281119E-2</v>
          </cell>
          <cell r="M1850">
            <v>3.7520115212180107E-2</v>
          </cell>
          <cell r="N1850">
            <v>3.4741188338733638E-2</v>
          </cell>
        </row>
        <row r="1851">
          <cell r="D1851" t="str">
            <v>12.1.1</v>
          </cell>
          <cell r="E1851">
            <v>3.5354230367573049E-2</v>
          </cell>
          <cell r="F1851">
            <v>4.1541744456481955E-2</v>
          </cell>
          <cell r="G1851">
            <v>3.7343598727512646E-2</v>
          </cell>
          <cell r="H1851">
            <v>4.1768471741254504E-2</v>
          </cell>
          <cell r="I1851">
            <v>4.077114111278976E-2</v>
          </cell>
          <cell r="J1851">
            <v>3.2724008873333196E-2</v>
          </cell>
          <cell r="K1851">
            <v>4.0916069002437348E-2</v>
          </cell>
          <cell r="L1851">
            <v>3.5842812686294453E-2</v>
          </cell>
          <cell r="M1851">
            <v>4.2324403354046393E-2</v>
          </cell>
          <cell r="N1851">
            <v>3.252660353701016E-2</v>
          </cell>
        </row>
        <row r="1852">
          <cell r="D1852" t="str">
            <v>12.1.2</v>
          </cell>
          <cell r="E1852">
            <v>3.2636514966525421E-2</v>
          </cell>
          <cell r="F1852">
            <v>4.2242815598642638E-2</v>
          </cell>
          <cell r="G1852">
            <v>3.8268033019872451E-2</v>
          </cell>
          <cell r="H1852">
            <v>4.2204460201973375E-2</v>
          </cell>
          <cell r="I1852">
            <v>3.6075918517278684E-2</v>
          </cell>
          <cell r="J1852">
            <v>3.1730127394569485E-2</v>
          </cell>
          <cell r="K1852">
            <v>4.1665744546886645E-2</v>
          </cell>
          <cell r="L1852">
            <v>3.65298231451806E-2</v>
          </cell>
          <cell r="M1852">
            <v>4.2940429104616221E-2</v>
          </cell>
          <cell r="N1852">
            <v>2.8833133895180045E-2</v>
          </cell>
        </row>
        <row r="1853">
          <cell r="D1853" t="str">
            <v>12.1.3</v>
          </cell>
          <cell r="E1853">
            <v>3.2592289945424874E-2</v>
          </cell>
          <cell r="F1853">
            <v>4.1932188993503809E-2</v>
          </cell>
          <cell r="G1853">
            <v>3.7191016335408215E-2</v>
          </cell>
          <cell r="H1853">
            <v>4.1198908526639717E-2</v>
          </cell>
          <cell r="I1853">
            <v>3.3439923042448819E-2</v>
          </cell>
          <cell r="J1853">
            <v>3.1547040462607111E-2</v>
          </cell>
          <cell r="K1853">
            <v>4.1287074622488353E-2</v>
          </cell>
          <cell r="L1853">
            <v>3.5590600206802638E-2</v>
          </cell>
          <cell r="M1853">
            <v>4.1654138938490709E-2</v>
          </cell>
          <cell r="N1853">
            <v>2.7966391793868089E-2</v>
          </cell>
        </row>
        <row r="1854">
          <cell r="D1854" t="str">
            <v>12.1.4</v>
          </cell>
          <cell r="E1854">
            <v>3.2541513069346467E-2</v>
          </cell>
          <cell r="F1854">
            <v>4.184597918921306E-2</v>
          </cell>
          <cell r="G1854">
            <v>3.8325011954240193E-2</v>
          </cell>
          <cell r="H1854">
            <v>4.0381451912914597E-2</v>
          </cell>
          <cell r="I1854">
            <v>3.3710864383101578E-2</v>
          </cell>
          <cell r="J1854">
            <v>3.085597055976972E-2</v>
          </cell>
          <cell r="K1854">
            <v>4.1863652872026431E-2</v>
          </cell>
          <cell r="L1854">
            <v>3.5863460873040647E-2</v>
          </cell>
          <cell r="M1854">
            <v>4.2359819468626193E-2</v>
          </cell>
          <cell r="N1854">
            <v>2.9047402486581084E-2</v>
          </cell>
        </row>
        <row r="1855">
          <cell r="D1855" t="str">
            <v>12.1.5</v>
          </cell>
          <cell r="E1855">
            <v>3.3294678580210332E-2</v>
          </cell>
          <cell r="F1855">
            <v>4.3060549908418018E-2</v>
          </cell>
          <cell r="G1855">
            <v>3.8934720530776061E-2</v>
          </cell>
          <cell r="H1855">
            <v>4.1284227008177229E-2</v>
          </cell>
          <cell r="I1855">
            <v>3.2618225661195939E-2</v>
          </cell>
          <cell r="J1855">
            <v>3.09392439447604E-2</v>
          </cell>
          <cell r="K1855">
            <v>4.2908788132735347E-2</v>
          </cell>
          <cell r="L1855">
            <v>3.6658550842055833E-2</v>
          </cell>
          <cell r="M1855">
            <v>4.2654210761380408E-2</v>
          </cell>
          <cell r="N1855">
            <v>2.9469231444606343E-2</v>
          </cell>
        </row>
        <row r="1856">
          <cell r="D1856" t="str">
            <v>12.1.6</v>
          </cell>
          <cell r="E1856">
            <v>3.4105196647057648E-2</v>
          </cell>
          <cell r="F1856">
            <v>4.2564800423095961E-2</v>
          </cell>
          <cell r="G1856">
            <v>4.0562422270929467E-2</v>
          </cell>
          <cell r="H1856">
            <v>4.1948214755724078E-2</v>
          </cell>
          <cell r="I1856">
            <v>3.9382399606752168E-2</v>
          </cell>
          <cell r="J1856">
            <v>3.2723936293392757E-2</v>
          </cell>
          <cell r="K1856">
            <v>4.3749604637879032E-2</v>
          </cell>
          <cell r="L1856">
            <v>3.7271365303528273E-2</v>
          </cell>
          <cell r="M1856">
            <v>4.2935640911969074E-2</v>
          </cell>
          <cell r="N1856">
            <v>3.6300177274704762E-2</v>
          </cell>
        </row>
        <row r="1857">
          <cell r="D1857" t="str">
            <v>12.1.7</v>
          </cell>
          <cell r="E1857">
            <v>3.5981933811842705E-2</v>
          </cell>
          <cell r="F1857">
            <v>4.3225163615264177E-2</v>
          </cell>
          <cell r="G1857">
            <v>4.245535198719131E-2</v>
          </cell>
          <cell r="H1857">
            <v>4.1342981339786679E-2</v>
          </cell>
          <cell r="I1857">
            <v>3.9435518209652694E-2</v>
          </cell>
          <cell r="J1857">
            <v>3.5862268724423031E-2</v>
          </cell>
          <cell r="K1857">
            <v>4.4736528801766116E-2</v>
          </cell>
          <cell r="L1857">
            <v>4.0115720417459436E-2</v>
          </cell>
          <cell r="M1857">
            <v>4.2409930381330001E-2</v>
          </cell>
          <cell r="N1857">
            <v>3.9333281377474771E-2</v>
          </cell>
        </row>
        <row r="1858">
          <cell r="D1858" t="str">
            <v>12.1.8</v>
          </cell>
          <cell r="E1858">
            <v>4.0038679610463715E-2</v>
          </cell>
          <cell r="F1858">
            <v>4.1159531179611082E-2</v>
          </cell>
          <cell r="G1858">
            <v>4.3742732600842951E-2</v>
          </cell>
          <cell r="H1858">
            <v>4.1720795472169649E-2</v>
          </cell>
          <cell r="I1858">
            <v>4.0778434284812717E-2</v>
          </cell>
          <cell r="J1858">
            <v>3.9287683045400097E-2</v>
          </cell>
          <cell r="K1858">
            <v>4.202352179706214E-2</v>
          </cell>
          <cell r="L1858">
            <v>4.2431107264270657E-2</v>
          </cell>
          <cell r="M1858">
            <v>4.1202645393882499E-2</v>
          </cell>
          <cell r="N1858">
            <v>6.3891697683985393E-2</v>
          </cell>
        </row>
        <row r="1859">
          <cell r="D1859" t="str">
            <v>12.1.9</v>
          </cell>
          <cell r="E1859">
            <v>4.4576569813731481E-2</v>
          </cell>
          <cell r="F1859">
            <v>3.7133467791044539E-2</v>
          </cell>
          <cell r="G1859">
            <v>4.5182502278937699E-2</v>
          </cell>
          <cell r="H1859">
            <v>4.1409739716570963E-2</v>
          </cell>
          <cell r="I1859">
            <v>4.5285128383530417E-2</v>
          </cell>
          <cell r="J1859">
            <v>4.249114790853159E-2</v>
          </cell>
          <cell r="K1859">
            <v>3.8641870850108347E-2</v>
          </cell>
          <cell r="L1859">
            <v>4.3379939965801369E-2</v>
          </cell>
          <cell r="M1859">
            <v>4.2498759610439245E-2</v>
          </cell>
          <cell r="N1859">
            <v>6.845546084024462E-2</v>
          </cell>
        </row>
        <row r="1860">
          <cell r="D1860" t="str">
            <v>12.1.10</v>
          </cell>
          <cell r="E1860">
            <v>4.6753890201615911E-2</v>
          </cell>
          <cell r="F1860">
            <v>3.6934572495133836E-2</v>
          </cell>
          <cell r="G1860">
            <v>4.5237372184272699E-2</v>
          </cell>
          <cell r="H1860">
            <v>4.0356917774443918E-2</v>
          </cell>
          <cell r="I1860">
            <v>4.6619900416598144E-2</v>
          </cell>
          <cell r="J1860">
            <v>4.604364970520769E-2</v>
          </cell>
          <cell r="K1860">
            <v>3.9379164389579384E-2</v>
          </cell>
          <cell r="L1860">
            <v>4.4205853957720302E-2</v>
          </cell>
          <cell r="M1860">
            <v>4.1604275690923807E-2</v>
          </cell>
          <cell r="N1860">
            <v>5.3899402277442311E-2</v>
          </cell>
        </row>
        <row r="1861">
          <cell r="D1861" t="str">
            <v>12.1.11</v>
          </cell>
          <cell r="E1861">
            <v>4.5959948327862578E-2</v>
          </cell>
          <cell r="F1861">
            <v>3.7526958814016118E-2</v>
          </cell>
          <cell r="G1861">
            <v>4.5536145438829577E-2</v>
          </cell>
          <cell r="H1861">
            <v>3.9785034546734981E-2</v>
          </cell>
          <cell r="I1861">
            <v>4.5452871340058369E-2</v>
          </cell>
          <cell r="J1861">
            <v>4.7797761705604076E-2</v>
          </cell>
          <cell r="K1861">
            <v>3.9748179484779447E-2</v>
          </cell>
          <cell r="L1861">
            <v>4.6426908781661683E-2</v>
          </cell>
          <cell r="M1861">
            <v>4.188306408005197E-2</v>
          </cell>
          <cell r="N1861">
            <v>5.0576463404167583E-2</v>
          </cell>
        </row>
        <row r="1862">
          <cell r="D1862" t="str">
            <v>12.1.12</v>
          </cell>
          <cell r="E1862">
            <v>4.5989189455169825E-2</v>
          </cell>
          <cell r="F1862">
            <v>3.8069888594952167E-2</v>
          </cell>
          <cell r="G1862">
            <v>4.5445943438782277E-2</v>
          </cell>
          <cell r="H1862">
            <v>4.0233899080126402E-2</v>
          </cell>
          <cell r="I1862">
            <v>4.8481725681191391E-2</v>
          </cell>
          <cell r="J1862">
            <v>4.5988815560210193E-2</v>
          </cell>
          <cell r="K1862">
            <v>4.1199084020022619E-2</v>
          </cell>
          <cell r="L1862">
            <v>4.6904162236415345E-2</v>
          </cell>
          <cell r="M1862">
            <v>4.2183151670955391E-2</v>
          </cell>
          <cell r="N1862">
            <v>4.9762992499612801E-2</v>
          </cell>
        </row>
        <row r="1863">
          <cell r="D1863" t="str">
            <v>12.1.13</v>
          </cell>
          <cell r="E1863">
            <v>4.4575162157616546E-2</v>
          </cell>
          <cell r="F1863">
            <v>3.745201525965268E-2</v>
          </cell>
          <cell r="G1863">
            <v>4.4729816772302956E-2</v>
          </cell>
          <cell r="H1863">
            <v>4.0650341430527023E-2</v>
          </cell>
          <cell r="I1863">
            <v>4.967367309547626E-2</v>
          </cell>
          <cell r="J1863">
            <v>4.5871526376469685E-2</v>
          </cell>
          <cell r="K1863">
            <v>4.017810150573331E-2</v>
          </cell>
          <cell r="L1863">
            <v>4.6759490149905165E-2</v>
          </cell>
          <cell r="M1863">
            <v>4.1505622411383336E-2</v>
          </cell>
          <cell r="N1863">
            <v>5.370585026255794E-2</v>
          </cell>
        </row>
        <row r="1864">
          <cell r="D1864" t="str">
            <v>12.1.14</v>
          </cell>
          <cell r="E1864">
            <v>4.3652424712872707E-2</v>
          </cell>
          <cell r="F1864">
            <v>3.7081068232709125E-2</v>
          </cell>
          <cell r="G1864">
            <v>4.3622494512321107E-2</v>
          </cell>
          <cell r="H1864">
            <v>4.1416061752252528E-2</v>
          </cell>
          <cell r="I1864">
            <v>4.875607050212153E-2</v>
          </cell>
          <cell r="J1864">
            <v>4.5896639035859672E-2</v>
          </cell>
          <cell r="K1864">
            <v>3.8679957270484497E-2</v>
          </cell>
          <cell r="L1864">
            <v>4.7153315226095553E-2</v>
          </cell>
          <cell r="M1864">
            <v>4.2213119152522918E-2</v>
          </cell>
          <cell r="N1864">
            <v>5.9161018111220397E-2</v>
          </cell>
        </row>
        <row r="1865">
          <cell r="D1865" t="str">
            <v>12.1.15</v>
          </cell>
          <cell r="E1865">
            <v>4.2762875391707617E-2</v>
          </cell>
          <cell r="F1865">
            <v>3.7909160594713602E-2</v>
          </cell>
          <cell r="G1865">
            <v>4.2027582315212753E-2</v>
          </cell>
          <cell r="H1865">
            <v>4.0621631268486877E-2</v>
          </cell>
          <cell r="I1865">
            <v>4.4936514760833185E-2</v>
          </cell>
          <cell r="J1865">
            <v>4.6009295200069182E-2</v>
          </cell>
          <cell r="K1865">
            <v>4.002578717107675E-2</v>
          </cell>
          <cell r="L1865">
            <v>4.5790009261628253E-2</v>
          </cell>
          <cell r="M1865">
            <v>4.1177300994870839E-2</v>
          </cell>
          <cell r="N1865">
            <v>5.3163075957821042E-2</v>
          </cell>
        </row>
        <row r="1866">
          <cell r="D1866" t="str">
            <v>12.1.16</v>
          </cell>
          <cell r="E1866">
            <v>4.318727874683552E-2</v>
          </cell>
          <cell r="F1866">
            <v>3.9202365139941873E-2</v>
          </cell>
          <cell r="G1866">
            <v>4.0583981234375212E-2</v>
          </cell>
          <cell r="H1866">
            <v>3.9176785113775169E-2</v>
          </cell>
          <cell r="I1866">
            <v>4.1513342918992432E-2</v>
          </cell>
          <cell r="J1866">
            <v>4.8676591882123969E-2</v>
          </cell>
          <cell r="K1866">
            <v>3.9345184406297293E-2</v>
          </cell>
          <cell r="L1866">
            <v>4.4700561330121687E-2</v>
          </cell>
          <cell r="M1866">
            <v>3.9629971774429888E-2</v>
          </cell>
          <cell r="N1866">
            <v>4.2113445946012608E-2</v>
          </cell>
        </row>
        <row r="1867">
          <cell r="D1867" t="str">
            <v>12.1.17</v>
          </cell>
          <cell r="E1867">
            <v>4.7042626479668948E-2</v>
          </cell>
          <cell r="F1867">
            <v>4.7072231584067148E-2</v>
          </cell>
          <cell r="G1867">
            <v>4.3150921479015433E-2</v>
          </cell>
          <cell r="H1867">
            <v>4.1645511047264341E-2</v>
          </cell>
          <cell r="I1867">
            <v>4.0247734467275725E-2</v>
          </cell>
          <cell r="J1867">
            <v>5.0641278450812448E-2</v>
          </cell>
          <cell r="K1867">
            <v>4.4829691634159466E-2</v>
          </cell>
          <cell r="L1867">
            <v>4.8794953895847176E-2</v>
          </cell>
          <cell r="M1867">
            <v>4.0484664161946578E-2</v>
          </cell>
          <cell r="N1867">
            <v>4.0288019603800407E-2</v>
          </cell>
        </row>
        <row r="1868">
          <cell r="D1868" t="str">
            <v>12.1.18</v>
          </cell>
          <cell r="E1868">
            <v>5.0643095141400078E-2</v>
          </cell>
          <cell r="F1868">
            <v>4.8069570610796059E-2</v>
          </cell>
          <cell r="G1868">
            <v>4.360785433578554E-2</v>
          </cell>
          <cell r="H1868">
            <v>4.2580534324535728E-2</v>
          </cell>
          <cell r="I1868">
            <v>4.0704043930178575E-2</v>
          </cell>
          <cell r="J1868">
            <v>5.2742564499615646E-2</v>
          </cell>
          <cell r="K1868">
            <v>4.4185670641049946E-2</v>
          </cell>
          <cell r="L1868">
            <v>4.8671859973162486E-2</v>
          </cell>
          <cell r="M1868">
            <v>4.1147746288531531E-2</v>
          </cell>
          <cell r="N1868">
            <v>3.2658203123073236E-2</v>
          </cell>
        </row>
        <row r="1869">
          <cell r="D1869" t="str">
            <v>12.1.19</v>
          </cell>
          <cell r="E1869">
            <v>5.0949712027310863E-2</v>
          </cell>
          <cell r="F1869">
            <v>4.7014267877808449E-2</v>
          </cell>
          <cell r="G1869">
            <v>4.3337998212633053E-2</v>
          </cell>
          <cell r="H1869">
            <v>4.2754651307251972E-2</v>
          </cell>
          <cell r="I1869">
            <v>4.093961338652001E-2</v>
          </cell>
          <cell r="J1869">
            <v>5.1111108566332948E-2</v>
          </cell>
          <cell r="K1869">
            <v>4.3580033863373016E-2</v>
          </cell>
          <cell r="L1869">
            <v>4.4267879385530985E-2</v>
          </cell>
          <cell r="M1869">
            <v>4.1470784182123029E-2</v>
          </cell>
          <cell r="N1869">
            <v>3.384398050274199E-2</v>
          </cell>
        </row>
        <row r="1870">
          <cell r="D1870" t="str">
            <v>12.1.20</v>
          </cell>
          <cell r="E1870">
            <v>5.0006165494075237E-2</v>
          </cell>
          <cell r="F1870">
            <v>4.6913687856773675E-2</v>
          </cell>
          <cell r="G1870">
            <v>4.1725153410332463E-2</v>
          </cell>
          <cell r="H1870">
            <v>4.2430719478980736E-2</v>
          </cell>
          <cell r="I1870">
            <v>4.4643815456978611E-2</v>
          </cell>
          <cell r="J1870">
            <v>5.0207863304295011E-2</v>
          </cell>
          <cell r="K1870">
            <v>4.2844339013152329E-2</v>
          </cell>
          <cell r="L1870">
            <v>4.2585267812575441E-2</v>
          </cell>
          <cell r="M1870">
            <v>4.1693930470489457E-2</v>
          </cell>
          <cell r="N1870">
            <v>3.6778236940418138E-2</v>
          </cell>
        </row>
        <row r="1871">
          <cell r="D1871" t="str">
            <v>12.1.21</v>
          </cell>
          <cell r="E1871">
            <v>4.809632557836719E-2</v>
          </cell>
          <cell r="F1871">
            <v>4.5293026308555952E-2</v>
          </cell>
          <cell r="G1871">
            <v>4.1495374697215939E-2</v>
          </cell>
          <cell r="H1871">
            <v>4.2868099947556103E-2</v>
          </cell>
          <cell r="I1871">
            <v>4.5256198801172695E-2</v>
          </cell>
          <cell r="J1871">
            <v>4.6999366231960119E-2</v>
          </cell>
          <cell r="K1871">
            <v>4.3766610302944091E-2</v>
          </cell>
          <cell r="L1871">
            <v>4.0480379255974398E-2</v>
          </cell>
          <cell r="M1871">
            <v>4.1673209154033677E-2</v>
          </cell>
          <cell r="N1871">
            <v>3.3911851953425193E-2</v>
          </cell>
        </row>
        <row r="1872">
          <cell r="D1872" t="str">
            <v>12.1.22</v>
          </cell>
          <cell r="E1872">
            <v>4.5021651220251625E-2</v>
          </cell>
          <cell r="F1872">
            <v>4.2947645989503576E-2</v>
          </cell>
          <cell r="G1872">
            <v>4.0091265185016364E-2</v>
          </cell>
          <cell r="H1872">
            <v>4.4135001097946186E-2</v>
          </cell>
          <cell r="I1872">
            <v>4.1323112682060369E-2</v>
          </cell>
          <cell r="J1872">
            <v>4.281706813104813E-2</v>
          </cell>
          <cell r="K1872">
            <v>4.2611055769992384E-2</v>
          </cell>
          <cell r="L1872">
            <v>3.8043691050993644E-2</v>
          </cell>
          <cell r="M1872">
            <v>4.108194991715601E-2</v>
          </cell>
          <cell r="N1872">
            <v>3.7198684793342283E-2</v>
          </cell>
        </row>
        <row r="1873">
          <cell r="D1873" t="str">
            <v>12.1.23</v>
          </cell>
          <cell r="E1873">
            <v>3.9577051792008579E-2</v>
          </cell>
          <cell r="F1873">
            <v>4.205239298252423E-2</v>
          </cell>
          <cell r="G1873">
            <v>3.9351523251784391E-2</v>
          </cell>
          <cell r="H1873">
            <v>4.4400526596572107E-2</v>
          </cell>
          <cell r="I1873">
            <v>4.0205555622409635E-2</v>
          </cell>
          <cell r="J1873">
            <v>3.7598481705064732E-2</v>
          </cell>
          <cell r="K1873">
            <v>4.102434101558898E-2</v>
          </cell>
          <cell r="L1873">
            <v>3.6283271395736685E-2</v>
          </cell>
          <cell r="M1873">
            <v>4.0682218386164419E-2</v>
          </cell>
          <cell r="N1873">
            <v>3.574655142988771E-2</v>
          </cell>
        </row>
        <row r="1874">
          <cell r="D1874" t="str">
            <v>12.1.24</v>
          </cell>
          <cell r="E1874">
            <v>3.4660996461061203E-2</v>
          </cell>
          <cell r="F1874">
            <v>4.175490650357612E-2</v>
          </cell>
          <cell r="G1874">
            <v>3.8051183826409388E-2</v>
          </cell>
          <cell r="H1874">
            <v>4.3685034558335042E-2</v>
          </cell>
          <cell r="I1874">
            <v>3.9748273736570382E-2</v>
          </cell>
          <cell r="J1874">
            <v>3.3436562438538896E-2</v>
          </cell>
          <cell r="K1874">
            <v>4.0809944248376882E-2</v>
          </cell>
          <cell r="L1874">
            <v>3.524901558219725E-2</v>
          </cell>
          <cell r="M1874">
            <v>4.0589013739636241E-2</v>
          </cell>
          <cell r="N1874">
            <v>3.136884286082111E-2</v>
          </cell>
        </row>
        <row r="1875">
          <cell r="D1875" t="str">
            <v>12.2.1</v>
          </cell>
          <cell r="E1875">
            <v>3.3096112108586193E-2</v>
          </cell>
          <cell r="F1875">
            <v>3.5401949146562181E-2</v>
          </cell>
          <cell r="G1875">
            <v>3.3603072872745304E-2</v>
          </cell>
          <cell r="H1875">
            <v>3.5354758957929854E-2</v>
          </cell>
          <cell r="I1875">
            <v>4.0285214859347884E-2</v>
          </cell>
          <cell r="J1875">
            <v>3.3009867156047375E-2</v>
          </cell>
          <cell r="K1875">
            <v>3.6587981349961801E-2</v>
          </cell>
          <cell r="L1875">
            <v>2.6216703584326331E-2</v>
          </cell>
          <cell r="M1875">
            <v>3.3701407174608573E-2</v>
          </cell>
          <cell r="N1875">
            <v>3.1531763776794675E-2</v>
          </cell>
        </row>
        <row r="1876">
          <cell r="D1876" t="str">
            <v>12.2.2</v>
          </cell>
          <cell r="E1876">
            <v>3.2096211457508912E-2</v>
          </cell>
          <cell r="F1876">
            <v>3.5458015198872213E-2</v>
          </cell>
          <cell r="G1876">
            <v>3.4055941373142738E-2</v>
          </cell>
          <cell r="H1876">
            <v>3.5755345068011118E-2</v>
          </cell>
          <cell r="I1876">
            <v>4.0330799294206902E-2</v>
          </cell>
          <cell r="J1876">
            <v>3.0560762833017698E-2</v>
          </cell>
          <cell r="K1876">
            <v>3.6845705954051594E-2</v>
          </cell>
          <cell r="L1876">
            <v>2.6100901694718646E-2</v>
          </cell>
          <cell r="M1876">
            <v>3.4894680995929614E-2</v>
          </cell>
          <cell r="N1876">
            <v>3.3479038346910392E-2</v>
          </cell>
        </row>
        <row r="1877">
          <cell r="D1877" t="str">
            <v>12.2.3</v>
          </cell>
          <cell r="E1877">
            <v>3.1771059482628448E-2</v>
          </cell>
          <cell r="F1877">
            <v>3.4884615029310138E-2</v>
          </cell>
          <cell r="G1877">
            <v>3.3133909407929554E-2</v>
          </cell>
          <cell r="H1877">
            <v>3.4899593450159604E-2</v>
          </cell>
          <cell r="I1877">
            <v>4.3091307861018127E-2</v>
          </cell>
          <cell r="J1877">
            <v>3.0680054097570263E-2</v>
          </cell>
          <cell r="K1877">
            <v>3.6262432329916279E-2</v>
          </cell>
          <cell r="L1877">
            <v>2.502188931479777E-2</v>
          </cell>
          <cell r="M1877">
            <v>3.3951238979693925E-2</v>
          </cell>
          <cell r="N1877">
            <v>4.4724019781677213E-2</v>
          </cell>
        </row>
        <row r="1878">
          <cell r="D1878" t="str">
            <v>12.2.4</v>
          </cell>
          <cell r="E1878">
            <v>3.2244487363384776E-2</v>
          </cell>
          <cell r="F1878">
            <v>3.5197679507736966E-2</v>
          </cell>
          <cell r="G1878">
            <v>3.3900178568562783E-2</v>
          </cell>
          <cell r="H1878">
            <v>3.552281936109182E-2</v>
          </cell>
          <cell r="I1878">
            <v>3.9197431252311621E-2</v>
          </cell>
          <cell r="J1878">
            <v>3.1132512037806908E-2</v>
          </cell>
          <cell r="K1878">
            <v>3.7118761574406238E-2</v>
          </cell>
          <cell r="L1878">
            <v>2.624960637362769E-2</v>
          </cell>
          <cell r="M1878">
            <v>3.4252574157441228E-2</v>
          </cell>
          <cell r="N1878">
            <v>4.5261820507854898E-2</v>
          </cell>
        </row>
        <row r="1879">
          <cell r="D1879" t="str">
            <v>12.2.5</v>
          </cell>
          <cell r="E1879">
            <v>3.3381527850404963E-2</v>
          </cell>
          <cell r="F1879">
            <v>3.5989404522129523E-2</v>
          </cell>
          <cell r="G1879">
            <v>3.5206298051009235E-2</v>
          </cell>
          <cell r="H1879">
            <v>3.7728066128710908E-2</v>
          </cell>
          <cell r="I1879">
            <v>3.732658479529409E-2</v>
          </cell>
          <cell r="J1879">
            <v>3.1336891306944378E-2</v>
          </cell>
          <cell r="K1879">
            <v>3.7263622643646653E-2</v>
          </cell>
          <cell r="L1879">
            <v>3.0856892867054585E-2</v>
          </cell>
          <cell r="M1879">
            <v>3.7402369424793622E-2</v>
          </cell>
          <cell r="N1879">
            <v>3.5886775970577316E-2</v>
          </cell>
        </row>
        <row r="1880">
          <cell r="D1880" t="str">
            <v>12.2.6</v>
          </cell>
          <cell r="E1880">
            <v>3.6807897032757365E-2</v>
          </cell>
          <cell r="F1880">
            <v>3.796244396719943E-2</v>
          </cell>
          <cell r="G1880">
            <v>3.7658202168972782E-2</v>
          </cell>
          <cell r="H1880">
            <v>3.986521509685452E-2</v>
          </cell>
          <cell r="I1880">
            <v>3.5901806180165717E-2</v>
          </cell>
          <cell r="J1880">
            <v>3.4122767838577761E-2</v>
          </cell>
          <cell r="K1880">
            <v>3.7819722893175624E-2</v>
          </cell>
          <cell r="L1880">
            <v>3.8825251553770757E-2</v>
          </cell>
          <cell r="M1880">
            <v>4.4790339477335142E-2</v>
          </cell>
          <cell r="N1880">
            <v>3.5737340305041575E-2</v>
          </cell>
        </row>
        <row r="1881">
          <cell r="D1881" t="str">
            <v>12.2.7</v>
          </cell>
          <cell r="E1881">
            <v>4.180650164628999E-2</v>
          </cell>
          <cell r="F1881">
            <v>4.2154000464218404E-2</v>
          </cell>
          <cell r="G1881">
            <v>4.2654098529793502E-2</v>
          </cell>
          <cell r="H1881">
            <v>4.5797586395117218E-2</v>
          </cell>
          <cell r="I1881">
            <v>3.7447083185115221E-2</v>
          </cell>
          <cell r="J1881">
            <v>4.0680782063669853E-2</v>
          </cell>
          <cell r="K1881">
            <v>3.997957009213899E-2</v>
          </cell>
          <cell r="L1881">
            <v>4.373083344079421E-2</v>
          </cell>
          <cell r="M1881">
            <v>4.7904338552431647E-2</v>
          </cell>
          <cell r="N1881">
            <v>4.4924175546875854E-2</v>
          </cell>
        </row>
        <row r="1882">
          <cell r="D1882" t="str">
            <v>12.2.8</v>
          </cell>
          <cell r="E1882">
            <v>4.4917931261650272E-2</v>
          </cell>
          <cell r="F1882">
            <v>4.6894628952476522E-2</v>
          </cell>
          <cell r="G1882">
            <v>4.6205208959698853E-2</v>
          </cell>
          <cell r="H1882">
            <v>5.1635742709500623E-2</v>
          </cell>
          <cell r="I1882">
            <v>4.0261892590350248E-2</v>
          </cell>
          <cell r="J1882">
            <v>4.2799733610709281E-2</v>
          </cell>
          <cell r="K1882">
            <v>4.3054604010479385E-2</v>
          </cell>
          <cell r="L1882">
            <v>4.895742907699234E-2</v>
          </cell>
          <cell r="M1882">
            <v>5.3233184890366575E-2</v>
          </cell>
          <cell r="N1882">
            <v>4.4364577753074431E-2</v>
          </cell>
        </row>
        <row r="1883">
          <cell r="D1883" t="str">
            <v>12.2.9</v>
          </cell>
          <cell r="E1883">
            <v>4.5468208658525182E-2</v>
          </cell>
          <cell r="F1883">
            <v>4.7305741309822347E-2</v>
          </cell>
          <cell r="G1883">
            <v>4.7680201192877698E-2</v>
          </cell>
          <cell r="H1883">
            <v>5.2683602771787338E-2</v>
          </cell>
          <cell r="I1883">
            <v>4.5279478523488362E-2</v>
          </cell>
          <cell r="J1883">
            <v>4.2398001788790197E-2</v>
          </cell>
          <cell r="K1883">
            <v>4.347643181266822E-2</v>
          </cell>
          <cell r="L1883">
            <v>5.2587159264861495E-2</v>
          </cell>
          <cell r="M1883">
            <v>5.3881493705667659E-2</v>
          </cell>
          <cell r="N1883">
            <v>4.5021424002427854E-2</v>
          </cell>
        </row>
        <row r="1884">
          <cell r="D1884" t="str">
            <v>12.2.10</v>
          </cell>
          <cell r="E1884">
            <v>4.4342746264809212E-2</v>
          </cell>
          <cell r="F1884">
            <v>4.8317928953303585E-2</v>
          </cell>
          <cell r="G1884">
            <v>4.8653748259978279E-2</v>
          </cell>
          <cell r="H1884">
            <v>5.2633069698442614E-2</v>
          </cell>
          <cell r="I1884">
            <v>4.8048939072339092E-2</v>
          </cell>
          <cell r="J1884">
            <v>4.1512691261517243E-2</v>
          </cell>
          <cell r="K1884">
            <v>4.7045914853797846E-2</v>
          </cell>
          <cell r="L1884">
            <v>5.4524093209331201E-2</v>
          </cell>
          <cell r="M1884">
            <v>5.2403063776545473E-2</v>
          </cell>
          <cell r="N1884">
            <v>4.4377362571584499E-2</v>
          </cell>
        </row>
        <row r="1885">
          <cell r="D1885" t="str">
            <v>12.2.11</v>
          </cell>
          <cell r="E1885">
            <v>4.3161067672341562E-2</v>
          </cell>
          <cell r="F1885">
            <v>4.8947085631753699E-2</v>
          </cell>
          <cell r="G1885">
            <v>4.8710703578548842E-2</v>
          </cell>
          <cell r="H1885">
            <v>4.9466774918104459E-2</v>
          </cell>
          <cell r="I1885">
            <v>4.5696805791461237E-2</v>
          </cell>
          <cell r="J1885">
            <v>4.346616556761506E-2</v>
          </cell>
          <cell r="K1885">
            <v>4.6963345407087818E-2</v>
          </cell>
          <cell r="L1885">
            <v>5.4194975717193949E-2</v>
          </cell>
          <cell r="M1885">
            <v>5.0007685058224428E-2</v>
          </cell>
          <cell r="N1885">
            <v>4.0941809374583443E-2</v>
          </cell>
        </row>
        <row r="1886">
          <cell r="D1886" t="str">
            <v>12.2.12</v>
          </cell>
          <cell r="E1886">
            <v>4.2044183034046716E-2</v>
          </cell>
          <cell r="F1886">
            <v>4.9532277471047659E-2</v>
          </cell>
          <cell r="G1886">
            <v>4.8254634648506822E-2</v>
          </cell>
          <cell r="H1886">
            <v>4.9457210878745307E-2</v>
          </cell>
          <cell r="I1886">
            <v>4.1822011039207338E-2</v>
          </cell>
          <cell r="J1886">
            <v>4.3071473323643701E-2</v>
          </cell>
          <cell r="K1886">
            <v>4.7094333610054766E-2</v>
          </cell>
          <cell r="L1886">
            <v>5.3865718848642101E-2</v>
          </cell>
          <cell r="M1886">
            <v>5.0427194859370181E-2</v>
          </cell>
          <cell r="N1886">
            <v>4.8836330010957225E-2</v>
          </cell>
        </row>
        <row r="1887">
          <cell r="D1887" t="str">
            <v>12.2.13</v>
          </cell>
          <cell r="E1887">
            <v>4.1313662267485361E-2</v>
          </cell>
          <cell r="F1887">
            <v>4.8378096455955137E-2</v>
          </cell>
          <cell r="G1887">
            <v>4.8529388708074592E-2</v>
          </cell>
          <cell r="H1887">
            <v>4.9555748072719612E-2</v>
          </cell>
          <cell r="I1887">
            <v>4.5037186062235134E-2</v>
          </cell>
          <cell r="J1887">
            <v>4.1869214588029058E-2</v>
          </cell>
          <cell r="K1887">
            <v>4.6503101485031735E-2</v>
          </cell>
          <cell r="L1887">
            <v>5.4466172353610988E-2</v>
          </cell>
          <cell r="M1887">
            <v>5.1792775775617875E-2</v>
          </cell>
          <cell r="N1887">
            <v>4.8272330886193315E-2</v>
          </cell>
        </row>
        <row r="1888">
          <cell r="D1888" t="str">
            <v>12.2.14</v>
          </cell>
          <cell r="E1888">
            <v>4.0998887416749515E-2</v>
          </cell>
          <cell r="F1888">
            <v>4.7162799961481192E-2</v>
          </cell>
          <cell r="G1888">
            <v>4.8216470937704925E-2</v>
          </cell>
          <cell r="H1888">
            <v>4.979429728519684E-2</v>
          </cell>
          <cell r="I1888">
            <v>4.5094902788542418E-2</v>
          </cell>
          <cell r="J1888">
            <v>4.0363062159816256E-2</v>
          </cell>
          <cell r="K1888">
            <v>4.7445665992565278E-2</v>
          </cell>
          <cell r="L1888">
            <v>5.5323576234334204E-2</v>
          </cell>
          <cell r="M1888">
            <v>4.9602197117698692E-2</v>
          </cell>
          <cell r="N1888">
            <v>4.6623508472771684E-2</v>
          </cell>
        </row>
        <row r="1889">
          <cell r="D1889" t="str">
            <v>12.2.15</v>
          </cell>
          <cell r="E1889">
            <v>4.0458190667944621E-2</v>
          </cell>
          <cell r="F1889">
            <v>4.6191568782023545E-2</v>
          </cell>
          <cell r="G1889">
            <v>4.5993585044436444E-2</v>
          </cell>
          <cell r="H1889">
            <v>4.5612329113492167E-2</v>
          </cell>
          <cell r="I1889">
            <v>4.5176648519271514E-2</v>
          </cell>
          <cell r="J1889">
            <v>4.2114099297148301E-2</v>
          </cell>
          <cell r="K1889">
            <v>4.7895280410011065E-2</v>
          </cell>
          <cell r="L1889">
            <v>5.2636179940964339E-2</v>
          </cell>
          <cell r="M1889">
            <v>4.9678306159237101E-2</v>
          </cell>
          <cell r="N1889">
            <v>6.8738519861739539E-2</v>
          </cell>
        </row>
        <row r="1890">
          <cell r="D1890" t="str">
            <v>12.2.16</v>
          </cell>
          <cell r="E1890">
            <v>4.2083594004627682E-2</v>
          </cell>
          <cell r="F1890">
            <v>4.62682775112883E-2</v>
          </cell>
          <cell r="G1890">
            <v>4.4898185343034989E-2</v>
          </cell>
          <cell r="H1890">
            <v>4.0478095292133802E-2</v>
          </cell>
          <cell r="I1890">
            <v>4.6926761007993187E-2</v>
          </cell>
          <cell r="J1890">
            <v>4.4333851426834991E-2</v>
          </cell>
          <cell r="K1890">
            <v>4.6146004640405622E-2</v>
          </cell>
          <cell r="L1890">
            <v>4.9633812861538062E-2</v>
          </cell>
          <cell r="M1890">
            <v>4.3728250948160914E-2</v>
          </cell>
          <cell r="N1890">
            <v>5.3840643315300453E-2</v>
          </cell>
        </row>
        <row r="1891">
          <cell r="D1891" t="str">
            <v>12.2.17</v>
          </cell>
          <cell r="E1891">
            <v>4.6243459271233689E-2</v>
          </cell>
          <cell r="F1891">
            <v>4.9391967241793518E-2</v>
          </cell>
          <cell r="G1891">
            <v>4.5570989628943508E-2</v>
          </cell>
          <cell r="H1891">
            <v>3.8682400921495184E-2</v>
          </cell>
          <cell r="I1891">
            <v>4.3692150760800699E-2</v>
          </cell>
          <cell r="J1891">
            <v>4.9272578374467996E-2</v>
          </cell>
          <cell r="K1891">
            <v>4.9291138778893955E-2</v>
          </cell>
          <cell r="L1891">
            <v>4.8093683569405292E-2</v>
          </cell>
          <cell r="M1891">
            <v>3.6379852204196046E-2</v>
          </cell>
          <cell r="N1891">
            <v>4.8497427526846021E-2</v>
          </cell>
        </row>
        <row r="1892">
          <cell r="D1892" t="str">
            <v>12.2.18</v>
          </cell>
          <cell r="E1892">
            <v>5.0167156871627878E-2</v>
          </cell>
          <cell r="F1892">
            <v>4.3562481073717137E-2</v>
          </cell>
          <cell r="G1892">
            <v>4.4346334694336152E-2</v>
          </cell>
          <cell r="H1892">
            <v>3.7726732680915642E-2</v>
          </cell>
          <cell r="I1892">
            <v>3.6978988755839409E-2</v>
          </cell>
          <cell r="J1892">
            <v>5.4737515917291729E-2</v>
          </cell>
          <cell r="K1892">
            <v>4.4465479961516827E-2</v>
          </cell>
          <cell r="L1892">
            <v>4.4567709166739994E-2</v>
          </cell>
          <cell r="M1892">
            <v>3.5973083420632899E-2</v>
          </cell>
          <cell r="N1892">
            <v>4.7845820957209836E-2</v>
          </cell>
        </row>
        <row r="1893">
          <cell r="D1893" t="str">
            <v>12.2.19</v>
          </cell>
          <cell r="E1893">
            <v>5.077545192099385E-2</v>
          </cell>
          <cell r="F1893">
            <v>3.9212583443112424E-2</v>
          </cell>
          <cell r="G1893">
            <v>4.2871568494711666E-2</v>
          </cell>
          <cell r="H1893">
            <v>3.7350056669232246E-2</v>
          </cell>
          <cell r="I1893">
            <v>3.7597735619700964E-2</v>
          </cell>
          <cell r="J1893">
            <v>5.4974992349496446E-2</v>
          </cell>
          <cell r="K1893">
            <v>3.9884204357186565E-2</v>
          </cell>
          <cell r="L1893">
            <v>4.2039221896918784E-2</v>
          </cell>
          <cell r="M1893">
            <v>3.5754194086819582E-2</v>
          </cell>
          <cell r="N1893">
            <v>3.1061240538186367E-2</v>
          </cell>
        </row>
        <row r="1894">
          <cell r="D1894" t="str">
            <v>12.2.20</v>
          </cell>
          <cell r="E1894">
            <v>5.0659343640455157E-2</v>
          </cell>
          <cell r="F1894">
            <v>3.8487826213423525E-2</v>
          </cell>
          <cell r="G1894">
            <v>4.1200096594412018E-2</v>
          </cell>
          <cell r="H1894">
            <v>3.6332911887195098E-2</v>
          </cell>
          <cell r="I1894">
            <v>4.0061415308360451E-2</v>
          </cell>
          <cell r="J1894">
            <v>5.4405429615324359E-2</v>
          </cell>
          <cell r="K1894">
            <v>3.8384967242183481E-2</v>
          </cell>
          <cell r="L1894">
            <v>4.0214256990655541E-2</v>
          </cell>
          <cell r="M1894">
            <v>3.5693657400104356E-2</v>
          </cell>
          <cell r="N1894">
            <v>3.1053485812204847E-2</v>
          </cell>
        </row>
        <row r="1895">
          <cell r="D1895" t="str">
            <v>12.2.21</v>
          </cell>
          <cell r="E1895">
            <v>5.0247592615098029E-2</v>
          </cell>
          <cell r="F1895">
            <v>3.6487372829042602E-2</v>
          </cell>
          <cell r="G1895">
            <v>3.979862177478629E-2</v>
          </cell>
          <cell r="H1895">
            <v>3.5709272147636757E-2</v>
          </cell>
          <cell r="I1895">
            <v>4.2761851364117177E-2</v>
          </cell>
          <cell r="J1895">
            <v>5.0335533208587323E-2</v>
          </cell>
          <cell r="K1895">
            <v>3.7796651417143265E-2</v>
          </cell>
          <cell r="L1895">
            <v>3.8488946220823952E-2</v>
          </cell>
          <cell r="M1895">
            <v>3.446451997373598E-2</v>
          </cell>
          <cell r="N1895">
            <v>3.3616317955502122E-2</v>
          </cell>
        </row>
        <row r="1896">
          <cell r="D1896" t="str">
            <v>12.2.22</v>
          </cell>
          <cell r="E1896">
            <v>4.7124655796974196E-2</v>
          </cell>
          <cell r="F1896">
            <v>3.6159701770390074E-2</v>
          </cell>
          <cell r="G1896">
            <v>3.8263401873625001E-2</v>
          </cell>
          <cell r="H1896">
            <v>3.6915352687975557E-2</v>
          </cell>
          <cell r="I1896">
            <v>4.4848369914744161E-2</v>
          </cell>
          <cell r="J1896">
            <v>4.6389798322522595E-2</v>
          </cell>
          <cell r="K1896">
            <v>3.817799170882287E-2</v>
          </cell>
          <cell r="L1896">
            <v>3.4354693323056379E-2</v>
          </cell>
          <cell r="M1896">
            <v>3.4087345405616018E-2</v>
          </cell>
          <cell r="N1896">
            <v>2.9734134459403379E-2</v>
          </cell>
        </row>
        <row r="1897">
          <cell r="D1897" t="str">
            <v>12.2.23</v>
          </cell>
          <cell r="E1897">
            <v>4.2053427994556504E-2</v>
          </cell>
          <cell r="F1897">
            <v>3.5102330460528547E-2</v>
          </cell>
          <cell r="G1897">
            <v>3.646134422442452E-2</v>
          </cell>
          <cell r="H1897">
            <v>3.5976789363942177E-2</v>
          </cell>
          <cell r="I1897">
            <v>4.3000256780537462E-2</v>
          </cell>
          <cell r="J1897">
            <v>4.0229944684008263E-2</v>
          </cell>
          <cell r="K1897">
            <v>3.74196855754379E-2</v>
          </cell>
          <cell r="L1897">
            <v>3.0804477379710662E-2</v>
          </cell>
          <cell r="M1897">
            <v>3.3139319319562245E-2</v>
          </cell>
          <cell r="N1897">
            <v>3.0298133584167275E-2</v>
          </cell>
        </row>
        <row r="1898">
          <cell r="D1898" t="str">
            <v>12.2.24</v>
          </cell>
          <cell r="E1898">
            <v>3.6736643699319949E-2</v>
          </cell>
          <cell r="F1898">
            <v>3.5549224102811368E-2</v>
          </cell>
          <cell r="G1898">
            <v>3.4133815069743369E-2</v>
          </cell>
          <cell r="H1898">
            <v>3.5066228443609383E-2</v>
          </cell>
          <cell r="I1898">
            <v>3.4134378673551853E-2</v>
          </cell>
          <cell r="J1898">
            <v>3.6202277170562965E-2</v>
          </cell>
          <cell r="K1898">
            <v>3.7077401899416156E-2</v>
          </cell>
          <cell r="L1898">
            <v>2.8245815116130772E-2</v>
          </cell>
          <cell r="M1898">
            <v>3.2856927136210246E-2</v>
          </cell>
          <cell r="N1898">
            <v>3.5331998682115749E-2</v>
          </cell>
        </row>
        <row r="1899">
          <cell r="D1899" t="str">
            <v>12.3.1</v>
          </cell>
          <cell r="E1899">
            <v>3.3770963637372427E-2</v>
          </cell>
          <cell r="F1899">
            <v>3.5827280286001489E-2</v>
          </cell>
          <cell r="G1899">
            <v>3.4966737848379517E-2</v>
          </cell>
          <cell r="H1899">
            <v>3.6784509375974439E-2</v>
          </cell>
          <cell r="I1899">
            <v>3.8380591686855585E-2</v>
          </cell>
          <cell r="J1899">
            <v>3.3199789333582523E-2</v>
          </cell>
          <cell r="K1899">
            <v>3.8007894532599985E-2</v>
          </cell>
          <cell r="L1899">
            <v>2.9097851132317016E-2</v>
          </cell>
          <cell r="M1899">
            <v>3.4476875811930069E-2</v>
          </cell>
          <cell r="N1899">
            <v>3.0097093127685656E-2</v>
          </cell>
        </row>
        <row r="1900">
          <cell r="D1900" t="str">
            <v>12.3.2</v>
          </cell>
          <cell r="E1900">
            <v>3.2419508690263527E-2</v>
          </cell>
          <cell r="F1900">
            <v>3.596174900425763E-2</v>
          </cell>
          <cell r="G1900">
            <v>3.4751497158346897E-2</v>
          </cell>
          <cell r="H1900">
            <v>3.5323662256521018E-2</v>
          </cell>
          <cell r="I1900">
            <v>3.7064217466961112E-2</v>
          </cell>
          <cell r="J1900">
            <v>3.2039948353054633E-2</v>
          </cell>
          <cell r="K1900">
            <v>3.7828193311869297E-2</v>
          </cell>
          <cell r="L1900">
            <v>2.7972954892913911E-2</v>
          </cell>
          <cell r="M1900">
            <v>3.4771792587786329E-2</v>
          </cell>
          <cell r="N1900">
            <v>3.0808859377806547E-2</v>
          </cell>
        </row>
        <row r="1901">
          <cell r="D1901" t="str">
            <v>12.3.3</v>
          </cell>
          <cell r="E1901">
            <v>3.2580714569970325E-2</v>
          </cell>
          <cell r="F1901">
            <v>3.5515977203238153E-2</v>
          </cell>
          <cell r="G1901">
            <v>3.446358388546826E-2</v>
          </cell>
          <cell r="H1901">
            <v>3.4660231217948465E-2</v>
          </cell>
          <cell r="I1901">
            <v>3.9717003792393221E-2</v>
          </cell>
          <cell r="J1901">
            <v>3.090225182358709E-2</v>
          </cell>
          <cell r="K1901">
            <v>3.7498796078828049E-2</v>
          </cell>
          <cell r="L1901">
            <v>2.7273907791461972E-2</v>
          </cell>
          <cell r="M1901">
            <v>3.4153921665965141E-2</v>
          </cell>
          <cell r="N1901">
            <v>2.5711223444467034E-2</v>
          </cell>
        </row>
        <row r="1902">
          <cell r="D1902" t="str">
            <v>12.3.4</v>
          </cell>
          <cell r="E1902">
            <v>3.2268452603293758E-2</v>
          </cell>
          <cell r="F1902">
            <v>3.5717547765278433E-2</v>
          </cell>
          <cell r="G1902">
            <v>3.5219093045846264E-2</v>
          </cell>
          <cell r="H1902">
            <v>3.4802956538162462E-2</v>
          </cell>
          <cell r="I1902">
            <v>3.8011486175518104E-2</v>
          </cell>
          <cell r="J1902">
            <v>3.2532451087133651E-2</v>
          </cell>
          <cell r="K1902">
            <v>3.8489696772479168E-2</v>
          </cell>
          <cell r="L1902">
            <v>2.8000927133225342E-2</v>
          </cell>
          <cell r="M1902">
            <v>3.4652231732709468E-2</v>
          </cell>
          <cell r="N1902">
            <v>2.9753250418947275E-2</v>
          </cell>
        </row>
        <row r="1903">
          <cell r="D1903" t="str">
            <v>12.3.5</v>
          </cell>
          <cell r="E1903">
            <v>3.3406279368399926E-2</v>
          </cell>
          <cell r="F1903">
            <v>3.7312227598146147E-2</v>
          </cell>
          <cell r="G1903">
            <v>3.624825173906359E-2</v>
          </cell>
          <cell r="H1903">
            <v>3.6180404804750502E-2</v>
          </cell>
          <cell r="I1903">
            <v>3.5882492733394791E-2</v>
          </cell>
          <cell r="J1903">
            <v>3.3414738420277743E-2</v>
          </cell>
          <cell r="K1903">
            <v>3.8044500336822905E-2</v>
          </cell>
          <cell r="L1903">
            <v>3.2363633490246797E-2</v>
          </cell>
          <cell r="M1903">
            <v>3.6784959663943094E-2</v>
          </cell>
          <cell r="N1903">
            <v>2.9164454322410768E-2</v>
          </cell>
        </row>
        <row r="1904">
          <cell r="D1904" t="str">
            <v>12.3.6</v>
          </cell>
          <cell r="E1904">
            <v>3.6259891214807244E-2</v>
          </cell>
          <cell r="F1904">
            <v>3.9648747958220765E-2</v>
          </cell>
          <cell r="G1904">
            <v>4.0107030499921856E-2</v>
          </cell>
          <cell r="H1904">
            <v>4.013403777694597E-2</v>
          </cell>
          <cell r="I1904">
            <v>4.3348583398062954E-2</v>
          </cell>
          <cell r="J1904">
            <v>3.6667301868694158E-2</v>
          </cell>
          <cell r="K1904">
            <v>4.0294574689784375E-2</v>
          </cell>
          <cell r="L1904">
            <v>4.0849682120499213E-2</v>
          </cell>
          <cell r="M1904">
            <v>4.4400706457824381E-2</v>
          </cell>
          <cell r="N1904">
            <v>4.2415031176782914E-2</v>
          </cell>
        </row>
        <row r="1905">
          <cell r="D1905" t="str">
            <v>12.3.7</v>
          </cell>
          <cell r="E1905">
            <v>4.2647184156420818E-2</v>
          </cell>
          <cell r="F1905">
            <v>4.3196222978955735E-2</v>
          </cell>
          <cell r="G1905">
            <v>4.3252792826707562E-2</v>
          </cell>
          <cell r="H1905">
            <v>4.6539977884655498E-2</v>
          </cell>
          <cell r="I1905">
            <v>4.8943748166916358E-2</v>
          </cell>
          <cell r="J1905">
            <v>4.2245696166771853E-2</v>
          </cell>
          <cell r="K1905">
            <v>4.1453103014343587E-2</v>
          </cell>
          <cell r="L1905">
            <v>4.5528917005058109E-2</v>
          </cell>
          <cell r="M1905">
            <v>4.7793717671374046E-2</v>
          </cell>
          <cell r="N1905">
            <v>4.8364970678625496E-2</v>
          </cell>
        </row>
        <row r="1906">
          <cell r="D1906" t="str">
            <v>12.3.8</v>
          </cell>
          <cell r="E1906">
            <v>4.5334317449726436E-2</v>
          </cell>
          <cell r="F1906">
            <v>4.7153857529023693E-2</v>
          </cell>
          <cell r="G1906">
            <v>4.6453717876089234E-2</v>
          </cell>
          <cell r="H1906">
            <v>4.993755339992418E-2</v>
          </cell>
          <cell r="I1906">
            <v>4.9201305193845496E-2</v>
          </cell>
          <cell r="J1906">
            <v>4.5194804566936357E-2</v>
          </cell>
          <cell r="K1906">
            <v>4.358457291147385E-2</v>
          </cell>
          <cell r="L1906">
            <v>5.0252631997776062E-2</v>
          </cell>
          <cell r="M1906">
            <v>5.1580580520390364E-2</v>
          </cell>
          <cell r="N1906">
            <v>5.2983555949446044E-2</v>
          </cell>
        </row>
        <row r="1907">
          <cell r="D1907" t="str">
            <v>12.3.9</v>
          </cell>
          <cell r="E1907">
            <v>4.469506275209284E-2</v>
          </cell>
          <cell r="F1907">
            <v>4.7829194985481972E-2</v>
          </cell>
          <cell r="G1907">
            <v>4.7439754873896248E-2</v>
          </cell>
          <cell r="H1907">
            <v>4.9667874322420959E-2</v>
          </cell>
          <cell r="I1907">
            <v>4.8403363403775657E-2</v>
          </cell>
          <cell r="J1907">
            <v>4.5103095266848414E-2</v>
          </cell>
          <cell r="K1907">
            <v>4.5280087207071745E-2</v>
          </cell>
          <cell r="L1907">
            <v>5.2721531728810701E-2</v>
          </cell>
          <cell r="M1907">
            <v>5.1998763838644574E-2</v>
          </cell>
          <cell r="N1907">
            <v>6.1637851910774581E-2</v>
          </cell>
        </row>
        <row r="1908">
          <cell r="D1908" t="str">
            <v>12.3.10</v>
          </cell>
          <cell r="E1908">
            <v>4.5146565958245871E-2</v>
          </cell>
          <cell r="F1908">
            <v>4.7608807244604048E-2</v>
          </cell>
          <cell r="G1908">
            <v>4.7361927942538268E-2</v>
          </cell>
          <cell r="H1908">
            <v>4.8202534993094216E-2</v>
          </cell>
          <cell r="I1908">
            <v>4.2343753629473721E-2</v>
          </cell>
          <cell r="J1908">
            <v>4.1770723047768854E-2</v>
          </cell>
          <cell r="K1908">
            <v>4.4981355242030917E-2</v>
          </cell>
          <cell r="L1908">
            <v>5.3406069719312499E-2</v>
          </cell>
          <cell r="M1908">
            <v>4.8884308441835382E-2</v>
          </cell>
          <cell r="N1908">
            <v>6.6081949836862233E-2</v>
          </cell>
        </row>
        <row r="1909">
          <cell r="D1909" t="str">
            <v>12.3.11</v>
          </cell>
          <cell r="E1909">
            <v>4.3067997752582E-2</v>
          </cell>
          <cell r="F1909">
            <v>4.8847756998662922E-2</v>
          </cell>
          <cell r="G1909">
            <v>4.8819841015905779E-2</v>
          </cell>
          <cell r="H1909">
            <v>4.7740325659825084E-2</v>
          </cell>
          <cell r="I1909">
            <v>3.6417389413206477E-2</v>
          </cell>
          <cell r="J1909">
            <v>4.125737325699505E-2</v>
          </cell>
          <cell r="K1909">
            <v>4.7039338505890239E-2</v>
          </cell>
          <cell r="L1909">
            <v>5.4636682592961838E-2</v>
          </cell>
          <cell r="M1909">
            <v>5.1034655867501395E-2</v>
          </cell>
          <cell r="N1909">
            <v>5.7500685908962609E-2</v>
          </cell>
        </row>
        <row r="1910">
          <cell r="D1910" t="str">
            <v>12.3.12</v>
          </cell>
          <cell r="E1910">
            <v>4.1978699878152587E-2</v>
          </cell>
          <cell r="F1910">
            <v>4.8753916503259713E-2</v>
          </cell>
          <cell r="G1910">
            <v>4.8030687338663759E-2</v>
          </cell>
          <cell r="H1910">
            <v>4.8481540288921376E-2</v>
          </cell>
          <cell r="I1910">
            <v>3.9305652802406797E-2</v>
          </cell>
          <cell r="J1910">
            <v>4.0357577438976319E-2</v>
          </cell>
          <cell r="K1910">
            <v>4.6769827928517971E-2</v>
          </cell>
          <cell r="L1910">
            <v>5.4423084867518207E-2</v>
          </cell>
          <cell r="M1910">
            <v>5.0783927664983478E-2</v>
          </cell>
          <cell r="N1910">
            <v>4.5743910214023339E-2</v>
          </cell>
        </row>
        <row r="1911">
          <cell r="D1911" t="str">
            <v>12.3.13</v>
          </cell>
          <cell r="E1911">
            <v>4.1180480083456858E-2</v>
          </cell>
          <cell r="F1911">
            <v>4.5523693031837703E-2</v>
          </cell>
          <cell r="G1911">
            <v>4.633901629839645E-2</v>
          </cell>
          <cell r="H1911">
            <v>4.6496764778808979E-2</v>
          </cell>
          <cell r="I1911">
            <v>3.9355556071747386E-2</v>
          </cell>
          <cell r="J1911">
            <v>4.1226692204571723E-2</v>
          </cell>
          <cell r="K1911">
            <v>4.4812586258098586E-2</v>
          </cell>
          <cell r="L1911">
            <v>5.1939230706639174E-2</v>
          </cell>
          <cell r="M1911">
            <v>4.9936583803769162E-2</v>
          </cell>
          <cell r="N1911">
            <v>3.3946078673264553E-2</v>
          </cell>
        </row>
        <row r="1912">
          <cell r="D1912" t="str">
            <v>12.3.14</v>
          </cell>
          <cell r="E1912">
            <v>3.8862672088612368E-2</v>
          </cell>
          <cell r="F1912">
            <v>4.4273415669860899E-2</v>
          </cell>
          <cell r="G1912">
            <v>4.6695407250006406E-2</v>
          </cell>
          <cell r="H1912">
            <v>4.8484079364067158E-2</v>
          </cell>
          <cell r="I1912">
            <v>3.8955947027488155E-2</v>
          </cell>
          <cell r="J1912">
            <v>4.1491914266422299E-2</v>
          </cell>
          <cell r="K1912">
            <v>4.5853376455025713E-2</v>
          </cell>
          <cell r="L1912">
            <v>5.2700187490646366E-2</v>
          </cell>
          <cell r="M1912">
            <v>5.1028922539948E-2</v>
          </cell>
          <cell r="N1912">
            <v>3.9974774340885907E-2</v>
          </cell>
        </row>
        <row r="1913">
          <cell r="D1913" t="str">
            <v>12.3.15</v>
          </cell>
          <cell r="E1913">
            <v>3.9417621998908886E-2</v>
          </cell>
          <cell r="F1913">
            <v>4.3798932210990543E-2</v>
          </cell>
          <cell r="G1913">
            <v>4.6124804345967572E-2</v>
          </cell>
          <cell r="H1913">
            <v>4.6157944731951311E-2</v>
          </cell>
          <cell r="I1913">
            <v>4.5428311720069975E-2</v>
          </cell>
          <cell r="J1913">
            <v>4.1079114651999447E-2</v>
          </cell>
          <cell r="K1913">
            <v>4.5452170240146729E-2</v>
          </cell>
          <cell r="L1913">
            <v>5.1639261828216126E-2</v>
          </cell>
          <cell r="M1913">
            <v>5.1349918964309321E-2</v>
          </cell>
          <cell r="N1913">
            <v>4.2421939612377543E-2</v>
          </cell>
        </row>
        <row r="1914">
          <cell r="D1914" t="str">
            <v>12.3.16</v>
          </cell>
          <cell r="E1914">
            <v>4.153576839045265E-2</v>
          </cell>
          <cell r="F1914">
            <v>4.3350088017182237E-2</v>
          </cell>
          <cell r="G1914">
            <v>4.4116585947809976E-2</v>
          </cell>
          <cell r="H1914">
            <v>4.1902747757825758E-2</v>
          </cell>
          <cell r="I1914">
            <v>4.3900837736775708E-2</v>
          </cell>
          <cell r="J1914">
            <v>4.3796150050259455E-2</v>
          </cell>
          <cell r="K1914">
            <v>4.3249221390968859E-2</v>
          </cell>
          <cell r="L1914">
            <v>4.7717566164057333E-2</v>
          </cell>
          <cell r="M1914">
            <v>4.4473491750300992E-2</v>
          </cell>
          <cell r="N1914">
            <v>4.9662572267170919E-2</v>
          </cell>
        </row>
        <row r="1915">
          <cell r="D1915" t="str">
            <v>12.3.17</v>
          </cell>
          <cell r="E1915">
            <v>4.6541633328380495E-2</v>
          </cell>
          <cell r="F1915">
            <v>4.7254471030894286E-2</v>
          </cell>
          <cell r="G1915">
            <v>4.41560510940174E-2</v>
          </cell>
          <cell r="H1915">
            <v>3.9866116520697527E-2</v>
          </cell>
          <cell r="I1915">
            <v>3.3931670554697181E-2</v>
          </cell>
          <cell r="J1915">
            <v>5.0140412723883789E-2</v>
          </cell>
          <cell r="K1915">
            <v>4.681182421931316E-2</v>
          </cell>
          <cell r="L1915">
            <v>4.6248780175753283E-2</v>
          </cell>
          <cell r="M1915">
            <v>3.5665422581199986E-2</v>
          </cell>
          <cell r="N1915">
            <v>5.2457527924883597E-2</v>
          </cell>
        </row>
        <row r="1916">
          <cell r="D1916" t="str">
            <v>12.3.18</v>
          </cell>
          <cell r="E1916">
            <v>4.9250240443536798E-2</v>
          </cell>
          <cell r="F1916">
            <v>4.3076959169421315E-2</v>
          </cell>
          <cell r="G1916">
            <v>4.3634294570292539E-2</v>
          </cell>
          <cell r="H1916">
            <v>4.0161674633340472E-2</v>
          </cell>
          <cell r="I1916">
            <v>3.7566951425867877E-2</v>
          </cell>
          <cell r="J1916">
            <v>5.5285561824670308E-2</v>
          </cell>
          <cell r="K1916">
            <v>4.3917916750755501E-2</v>
          </cell>
          <cell r="L1916">
            <v>4.3755470755561285E-2</v>
          </cell>
          <cell r="M1916">
            <v>3.5987677540877921E-2</v>
          </cell>
          <cell r="N1916">
            <v>5.449749026404041E-2</v>
          </cell>
        </row>
        <row r="1917">
          <cell r="D1917" t="str">
            <v>12.3.19</v>
          </cell>
          <cell r="E1917">
            <v>5.1090233639344382E-2</v>
          </cell>
          <cell r="F1917">
            <v>4.0316546764002301E-2</v>
          </cell>
          <cell r="G1917">
            <v>4.195731368979666E-2</v>
          </cell>
          <cell r="H1917">
            <v>4.0286919397743114E-2</v>
          </cell>
          <cell r="I1917">
            <v>4.3256179390383703E-2</v>
          </cell>
          <cell r="J1917">
            <v>5.2720203238052918E-2</v>
          </cell>
          <cell r="K1917">
            <v>4.0280287150119609E-2</v>
          </cell>
          <cell r="L1917">
            <v>4.0859945167573866E-2</v>
          </cell>
          <cell r="M1917">
            <v>3.579358342760694E-2</v>
          </cell>
          <cell r="N1917">
            <v>4.0787403750688379E-2</v>
          </cell>
        </row>
        <row r="1918">
          <cell r="D1918" t="str">
            <v>12.3.20</v>
          </cell>
          <cell r="E1918">
            <v>5.1173602351121936E-2</v>
          </cell>
          <cell r="F1918">
            <v>3.9191167567664671E-2</v>
          </cell>
          <cell r="G1918">
            <v>3.9824618041587524E-2</v>
          </cell>
          <cell r="H1918">
            <v>3.8453072373700312E-2</v>
          </cell>
          <cell r="I1918">
            <v>4.3955973829755586E-2</v>
          </cell>
          <cell r="J1918">
            <v>4.9632484942787526E-2</v>
          </cell>
          <cell r="K1918">
            <v>3.799674227594154E-2</v>
          </cell>
          <cell r="L1918">
            <v>3.8673066927898334E-2</v>
          </cell>
          <cell r="M1918">
            <v>3.4859051036403826E-2</v>
          </cell>
          <cell r="N1918">
            <v>4.0195449512165755E-2</v>
          </cell>
        </row>
        <row r="1919">
          <cell r="D1919" t="str">
            <v>12.3.21</v>
          </cell>
          <cell r="E1919">
            <v>4.9718843596359814E-2</v>
          </cell>
          <cell r="F1919">
            <v>3.8197665678413047E-2</v>
          </cell>
          <cell r="G1919">
            <v>3.9129996288709161E-2</v>
          </cell>
          <cell r="H1919">
            <v>3.806268957003596E-2</v>
          </cell>
          <cell r="I1919">
            <v>4.7529609485858493E-2</v>
          </cell>
          <cell r="J1919">
            <v>4.8542145420683046E-2</v>
          </cell>
          <cell r="K1919">
            <v>3.7964413107749173E-2</v>
          </cell>
          <cell r="L1919">
            <v>3.6851723006635348E-2</v>
          </cell>
          <cell r="M1919">
            <v>3.4937569656433839E-2</v>
          </cell>
          <cell r="N1919">
            <v>3.564950150702588E-2</v>
          </cell>
        </row>
        <row r="1920">
          <cell r="D1920" t="str">
            <v>12.3.22</v>
          </cell>
          <cell r="E1920">
            <v>4.6900067429126037E-2</v>
          </cell>
          <cell r="F1920">
            <v>3.7442887727258303E-2</v>
          </cell>
          <cell r="G1920">
            <v>3.8431350199608937E-2</v>
          </cell>
          <cell r="H1920">
            <v>3.8383736090873123E-2</v>
          </cell>
          <cell r="I1920">
            <v>4.6828666377882883E-2</v>
          </cell>
          <cell r="J1920">
            <v>4.4242703048388225E-2</v>
          </cell>
          <cell r="K1920">
            <v>3.8300067155561793E-2</v>
          </cell>
          <cell r="L1920">
            <v>3.3301526862821493E-2</v>
          </cell>
          <cell r="M1920">
            <v>3.5056221569337603E-2</v>
          </cell>
          <cell r="N1920">
            <v>3.0865705933556642E-2</v>
          </cell>
        </row>
        <row r="1921">
          <cell r="D1921" t="str">
            <v>12.3.23</v>
          </cell>
          <cell r="E1921">
            <v>4.2819181827589078E-2</v>
          </cell>
          <cell r="F1921">
            <v>3.7203211641875421E-2</v>
          </cell>
          <cell r="G1921">
            <v>3.7249911689806035E-2</v>
          </cell>
          <cell r="H1921">
            <v>3.7168495663406145E-2</v>
          </cell>
          <cell r="I1921">
            <v>4.0536770285934255E-2</v>
          </cell>
          <cell r="J1921">
            <v>3.9925600053768752E-2</v>
          </cell>
          <cell r="K1921">
            <v>3.7914386092060597E-2</v>
          </cell>
          <cell r="L1921">
            <v>3.0965404656049307E-2</v>
          </cell>
          <cell r="M1921">
            <v>3.4943652577130731E-2</v>
          </cell>
          <cell r="N1921">
            <v>2.947671561128799E-2</v>
          </cell>
        </row>
        <row r="1922">
          <cell r="D1922" t="str">
            <v>12.3.24</v>
          </cell>
          <cell r="E1922">
            <v>3.7934016791783147E-2</v>
          </cell>
          <cell r="F1922">
            <v>3.6997675435468738E-2</v>
          </cell>
          <cell r="G1922">
            <v>3.5225734533173986E-2</v>
          </cell>
          <cell r="H1922">
            <v>3.6120150598406307E-2</v>
          </cell>
          <cell r="I1922">
            <v>4.1733938230728733E-2</v>
          </cell>
          <cell r="J1922">
            <v>3.7231266943885892E-2</v>
          </cell>
          <cell r="K1922">
            <v>3.8175068372546646E-2</v>
          </cell>
          <cell r="L1922">
            <v>2.8819961786046497E-2</v>
          </cell>
          <cell r="M1922">
            <v>3.4651462627793769E-2</v>
          </cell>
          <cell r="N1922">
            <v>2.9802004235857937E-2</v>
          </cell>
        </row>
        <row r="1923">
          <cell r="D1923" t="str">
            <v>12.4.1</v>
          </cell>
          <cell r="E1923">
            <v>3.4743881879279584E-2</v>
          </cell>
          <cell r="F1923">
            <v>3.692697050092688E-2</v>
          </cell>
          <cell r="G1923">
            <v>3.5385691849539332E-2</v>
          </cell>
          <cell r="H1923">
            <v>3.6528783019425866E-2</v>
          </cell>
          <cell r="I1923">
            <v>4.121164969131242E-2</v>
          </cell>
          <cell r="J1923">
            <v>3.4268338519417366E-2</v>
          </cell>
          <cell r="K1923">
            <v>3.9134893087830358E-2</v>
          </cell>
          <cell r="L1923">
            <v>3.0098685316179069E-2</v>
          </cell>
          <cell r="M1923">
            <v>3.5036246790698534E-2</v>
          </cell>
          <cell r="N1923">
            <v>4.2256083063905846E-2</v>
          </cell>
        </row>
        <row r="1924">
          <cell r="D1924" t="str">
            <v>12.4.2</v>
          </cell>
          <cell r="E1924">
            <v>3.3951350095325294E-2</v>
          </cell>
          <cell r="F1924">
            <v>3.6809837612917562E-2</v>
          </cell>
          <cell r="G1924">
            <v>3.4866733942168042E-2</v>
          </cell>
          <cell r="H1924">
            <v>3.5695475812693458E-2</v>
          </cell>
          <cell r="I1924">
            <v>4.1945566505020716E-2</v>
          </cell>
          <cell r="J1924">
            <v>3.2320788057657687E-2</v>
          </cell>
          <cell r="K1924">
            <v>3.8924754540566556E-2</v>
          </cell>
          <cell r="L1924">
            <v>2.9368116063703643E-2</v>
          </cell>
          <cell r="M1924">
            <v>3.5327649886610919E-2</v>
          </cell>
          <cell r="N1924">
            <v>3.9879057909157009E-2</v>
          </cell>
        </row>
        <row r="1925">
          <cell r="D1925" t="str">
            <v>12.4.3</v>
          </cell>
          <cell r="E1925">
            <v>3.325583196242253E-2</v>
          </cell>
          <cell r="F1925">
            <v>3.6768361732643813E-2</v>
          </cell>
          <cell r="G1925">
            <v>3.482555362103814E-2</v>
          </cell>
          <cell r="H1925">
            <v>3.4961245347348631E-2</v>
          </cell>
          <cell r="I1925">
            <v>4.4733619668459387E-2</v>
          </cell>
          <cell r="J1925">
            <v>3.2846283616196896E-2</v>
          </cell>
          <cell r="K1925">
            <v>3.8747176054085189E-2</v>
          </cell>
          <cell r="L1925">
            <v>2.8684980599499761E-2</v>
          </cell>
          <cell r="M1925">
            <v>3.4413375932242224E-2</v>
          </cell>
          <cell r="N1925">
            <v>2.7422042323800352E-2</v>
          </cell>
        </row>
        <row r="1926">
          <cell r="D1926" t="str">
            <v>12.4.4</v>
          </cell>
          <cell r="E1926">
            <v>3.3440621875596335E-2</v>
          </cell>
          <cell r="F1926">
            <v>3.6975581752858734E-2</v>
          </cell>
          <cell r="G1926">
            <v>3.5515348767598806E-2</v>
          </cell>
          <cell r="H1926">
            <v>3.4606507409416447E-2</v>
          </cell>
          <cell r="I1926">
            <v>4.3073759917821773E-2</v>
          </cell>
          <cell r="J1926">
            <v>3.3511439755108202E-2</v>
          </cell>
          <cell r="K1926">
            <v>3.9582821346259137E-2</v>
          </cell>
          <cell r="L1926">
            <v>2.9541779501536219E-2</v>
          </cell>
          <cell r="M1926">
            <v>3.4963591560104222E-2</v>
          </cell>
          <cell r="N1926">
            <v>4.0455643445238207E-2</v>
          </cell>
        </row>
        <row r="1927">
          <cell r="D1927" t="str">
            <v>12.4.5</v>
          </cell>
          <cell r="E1927">
            <v>3.4879458592941885E-2</v>
          </cell>
          <cell r="F1927">
            <v>3.7374463740652633E-2</v>
          </cell>
          <cell r="G1927">
            <v>3.6389527398519229E-2</v>
          </cell>
          <cell r="H1927">
            <v>3.4367076816351941E-2</v>
          </cell>
          <cell r="I1927">
            <v>4.6534064268044191E-2</v>
          </cell>
          <cell r="J1927">
            <v>3.2658850712321233E-2</v>
          </cell>
          <cell r="K1927">
            <v>3.9251899906150821E-2</v>
          </cell>
          <cell r="L1927">
            <v>3.28540077853113E-2</v>
          </cell>
          <cell r="M1927">
            <v>3.5483041695585367E-2</v>
          </cell>
          <cell r="N1927">
            <v>4.3170513618342385E-2</v>
          </cell>
        </row>
        <row r="1928">
          <cell r="D1928" t="str">
            <v>12.4.6</v>
          </cell>
          <cell r="E1928">
            <v>3.7408857432097285E-2</v>
          </cell>
          <cell r="F1928">
            <v>4.0003394573375761E-2</v>
          </cell>
          <cell r="G1928">
            <v>3.9853753389781088E-2</v>
          </cell>
          <cell r="H1928">
            <v>3.7767271478503464E-2</v>
          </cell>
          <cell r="I1928">
            <v>4.6192347231796459E-2</v>
          </cell>
          <cell r="J1928">
            <v>3.625905310885872E-2</v>
          </cell>
          <cell r="K1928">
            <v>4.1183499337007129E-2</v>
          </cell>
          <cell r="L1928">
            <v>3.9911888740836607E-2</v>
          </cell>
          <cell r="M1928">
            <v>4.4430324763666276E-2</v>
          </cell>
          <cell r="N1928">
            <v>5.1540766055546951E-2</v>
          </cell>
        </row>
        <row r="1929">
          <cell r="D1929" t="str">
            <v>12.4.7</v>
          </cell>
          <cell r="E1929">
            <v>4.4232397913741048E-2</v>
          </cell>
          <cell r="F1929">
            <v>4.3009139234125499E-2</v>
          </cell>
          <cell r="G1929">
            <v>4.3231464380805495E-2</v>
          </cell>
          <cell r="H1929">
            <v>4.1688480189059671E-2</v>
          </cell>
          <cell r="I1929">
            <v>5.0527952022225188E-2</v>
          </cell>
          <cell r="J1929">
            <v>4.1177360745302337E-2</v>
          </cell>
          <cell r="K1929">
            <v>4.2005928368346872E-2</v>
          </cell>
          <cell r="L1929">
            <v>4.4154646435938173E-2</v>
          </cell>
          <cell r="M1929">
            <v>4.7350700019241479E-2</v>
          </cell>
          <cell r="N1929">
            <v>4.2848732920537959E-2</v>
          </cell>
        </row>
        <row r="1930">
          <cell r="D1930" t="str">
            <v>12.4.8</v>
          </cell>
          <cell r="E1930">
            <v>4.7253819693782076E-2</v>
          </cell>
          <cell r="F1930">
            <v>4.5555167346656149E-2</v>
          </cell>
          <cell r="G1930">
            <v>4.5321648029186444E-2</v>
          </cell>
          <cell r="H1930">
            <v>4.6085105461265277E-2</v>
          </cell>
          <cell r="I1930">
            <v>5.0731161031157913E-2</v>
          </cell>
          <cell r="J1930">
            <v>4.4544750431478743E-2</v>
          </cell>
          <cell r="K1930">
            <v>4.2069829847678986E-2</v>
          </cell>
          <cell r="L1930">
            <v>4.7645212830800657E-2</v>
          </cell>
          <cell r="M1930">
            <v>5.0450019198014888E-2</v>
          </cell>
          <cell r="N1930">
            <v>4.2753582714197935E-2</v>
          </cell>
        </row>
        <row r="1931">
          <cell r="D1931" t="str">
            <v>12.4.9</v>
          </cell>
          <cell r="E1931">
            <v>4.4722133194314971E-2</v>
          </cell>
          <cell r="F1931">
            <v>4.6923748794802635E-2</v>
          </cell>
          <cell r="G1931">
            <v>4.7518147576401056E-2</v>
          </cell>
          <cell r="H1931">
            <v>4.8717557548728155E-2</v>
          </cell>
          <cell r="I1931">
            <v>4.7185547238506195E-2</v>
          </cell>
          <cell r="J1931">
            <v>4.6242184043487435E-2</v>
          </cell>
          <cell r="K1931">
            <v>4.2841093069217746E-2</v>
          </cell>
          <cell r="L1931">
            <v>5.1523372955387836E-2</v>
          </cell>
          <cell r="M1931">
            <v>5.2704243326191225E-2</v>
          </cell>
          <cell r="N1931">
            <v>5.0009712735348467E-2</v>
          </cell>
        </row>
        <row r="1932">
          <cell r="D1932" t="str">
            <v>12.4.10</v>
          </cell>
          <cell r="E1932">
            <v>4.4888760621287105E-2</v>
          </cell>
          <cell r="F1932">
            <v>4.7012977720795067E-2</v>
          </cell>
          <cell r="G1932">
            <v>4.732925968482226E-2</v>
          </cell>
          <cell r="H1932">
            <v>4.8990967318862516E-2</v>
          </cell>
          <cell r="I1932">
            <v>4.4618276190118648E-2</v>
          </cell>
          <cell r="J1932">
            <v>4.1892109601100576E-2</v>
          </cell>
          <cell r="K1932">
            <v>4.3401205068961252E-2</v>
          </cell>
          <cell r="L1932">
            <v>5.2867550327202188E-2</v>
          </cell>
          <cell r="M1932">
            <v>4.9457788614647266E-2</v>
          </cell>
          <cell r="N1932">
            <v>4.7187335186249728E-2</v>
          </cell>
        </row>
        <row r="1933">
          <cell r="D1933" t="str">
            <v>12.4.11</v>
          </cell>
          <cell r="E1933">
            <v>4.3516930292377964E-2</v>
          </cell>
          <cell r="F1933">
            <v>4.6273633068146809E-2</v>
          </cell>
          <cell r="G1933">
            <v>4.7139982115786114E-2</v>
          </cell>
          <cell r="H1933">
            <v>4.6979890457438535E-2</v>
          </cell>
          <cell r="I1933">
            <v>4.3507815638946151E-2</v>
          </cell>
          <cell r="J1933">
            <v>4.3162437316379192E-2</v>
          </cell>
          <cell r="K1933">
            <v>4.3522811832611003E-2</v>
          </cell>
          <cell r="L1933">
            <v>5.1986515871317258E-2</v>
          </cell>
          <cell r="M1933">
            <v>4.9089037246929937E-2</v>
          </cell>
          <cell r="N1933">
            <v>4.4412162025231364E-2</v>
          </cell>
        </row>
        <row r="1934">
          <cell r="D1934" t="str">
            <v>12.4.12</v>
          </cell>
          <cell r="E1934">
            <v>4.1667772079991713E-2</v>
          </cell>
          <cell r="F1934">
            <v>4.6118604245781535E-2</v>
          </cell>
          <cell r="G1934">
            <v>4.6813828688675244E-2</v>
          </cell>
          <cell r="H1934">
            <v>4.8681009499165026E-2</v>
          </cell>
          <cell r="I1934">
            <v>3.8282851923416399E-2</v>
          </cell>
          <cell r="J1934">
            <v>4.2156253882151426E-2</v>
          </cell>
          <cell r="K1934">
            <v>4.4007144882246725E-2</v>
          </cell>
          <cell r="L1934">
            <v>5.2865246669776905E-2</v>
          </cell>
          <cell r="M1934">
            <v>4.9147004996698364E-2</v>
          </cell>
          <cell r="N1934">
            <v>4.054510935353714E-2</v>
          </cell>
        </row>
        <row r="1935">
          <cell r="D1935" t="str">
            <v>12.4.13</v>
          </cell>
          <cell r="E1935">
            <v>3.9785510951979186E-2</v>
          </cell>
          <cell r="F1935">
            <v>4.5065842684082598E-2</v>
          </cell>
          <cell r="G1935">
            <v>4.6357529595507541E-2</v>
          </cell>
          <cell r="H1935">
            <v>4.801175983120639E-2</v>
          </cell>
          <cell r="I1935">
            <v>3.4883094911547369E-2</v>
          </cell>
          <cell r="J1935">
            <v>4.150412655874109E-2</v>
          </cell>
          <cell r="K1935">
            <v>4.4321588906250056E-2</v>
          </cell>
          <cell r="L1935">
            <v>5.1814873185612127E-2</v>
          </cell>
          <cell r="M1935">
            <v>5.0923929452118731E-2</v>
          </cell>
          <cell r="N1935">
            <v>3.4128772582109682E-2</v>
          </cell>
        </row>
        <row r="1936">
          <cell r="D1936" t="str">
            <v>12.4.14</v>
          </cell>
          <cell r="E1936">
            <v>3.9255586709374693E-2</v>
          </cell>
          <cell r="F1936">
            <v>4.4479908522083333E-2</v>
          </cell>
          <cell r="G1936">
            <v>4.6061051097480328E-2</v>
          </cell>
          <cell r="H1936">
            <v>4.9433046921565374E-2</v>
          </cell>
          <cell r="I1936">
            <v>3.8052324722245082E-2</v>
          </cell>
          <cell r="J1936">
            <v>3.9609055437661966E-2</v>
          </cell>
          <cell r="K1936">
            <v>4.459640131172591E-2</v>
          </cell>
          <cell r="L1936">
            <v>5.2322607365153824E-2</v>
          </cell>
          <cell r="M1936">
            <v>5.1472754549251654E-2</v>
          </cell>
          <cell r="N1936">
            <v>3.477208683432545E-2</v>
          </cell>
        </row>
        <row r="1937">
          <cell r="D1937" t="str">
            <v>12.4.15</v>
          </cell>
          <cell r="E1937">
            <v>3.8860411359691309E-2</v>
          </cell>
          <cell r="F1937">
            <v>4.438387524682931E-2</v>
          </cell>
          <cell r="G1937">
            <v>4.5378356006286889E-2</v>
          </cell>
          <cell r="H1937">
            <v>4.6547502510051145E-2</v>
          </cell>
          <cell r="I1937">
            <v>3.6498223119338161E-2</v>
          </cell>
          <cell r="J1937">
            <v>3.947367018117881E-2</v>
          </cell>
          <cell r="K1937">
            <v>4.5762298648978891E-2</v>
          </cell>
          <cell r="L1937">
            <v>5.0896373985284363E-2</v>
          </cell>
          <cell r="M1937">
            <v>5.1404705451697404E-2</v>
          </cell>
          <cell r="N1937">
            <v>4.4719114119450336E-2</v>
          </cell>
        </row>
        <row r="1938">
          <cell r="D1938" t="str">
            <v>12.4.16</v>
          </cell>
          <cell r="E1938">
            <v>4.1305895447846463E-2</v>
          </cell>
          <cell r="F1938">
            <v>4.4255132054764647E-2</v>
          </cell>
          <cell r="G1938">
            <v>4.3884788359237967E-2</v>
          </cell>
          <cell r="H1938">
            <v>4.2180944722709772E-2</v>
          </cell>
          <cell r="I1938">
            <v>3.8473919513576427E-2</v>
          </cell>
          <cell r="J1938">
            <v>4.2794208142791237E-2</v>
          </cell>
          <cell r="K1938">
            <v>4.5811010010339229E-2</v>
          </cell>
          <cell r="L1938">
            <v>4.6512325301431887E-2</v>
          </cell>
          <cell r="M1938">
            <v>4.4423372110020884E-2</v>
          </cell>
          <cell r="N1938">
            <v>4.4173174364112403E-2</v>
          </cell>
        </row>
        <row r="1939">
          <cell r="D1939" t="str">
            <v>12.4.17</v>
          </cell>
          <cell r="E1939">
            <v>4.5851890397564925E-2</v>
          </cell>
          <cell r="F1939">
            <v>4.8534025632756057E-2</v>
          </cell>
          <cell r="G1939">
            <v>4.4735434434555223E-2</v>
          </cell>
          <cell r="H1939">
            <v>4.0850327154669533E-2</v>
          </cell>
          <cell r="I1939">
            <v>3.6605898333190882E-2</v>
          </cell>
          <cell r="J1939">
            <v>4.7991608090525148E-2</v>
          </cell>
          <cell r="K1939">
            <v>4.823111333678283E-2</v>
          </cell>
          <cell r="L1939">
            <v>4.6231103963695862E-2</v>
          </cell>
          <cell r="M1939">
            <v>3.5633566647008036E-2</v>
          </cell>
          <cell r="N1939">
            <v>4.3316081076872952E-2</v>
          </cell>
        </row>
        <row r="1940">
          <cell r="D1940" t="str">
            <v>12.4.18</v>
          </cell>
          <cell r="E1940">
            <v>4.8563563467102826E-2</v>
          </cell>
          <cell r="F1940">
            <v>4.3982296039508283E-2</v>
          </cell>
          <cell r="G1940">
            <v>4.339950122606398E-2</v>
          </cell>
          <cell r="H1940">
            <v>4.0722700898527378E-2</v>
          </cell>
          <cell r="I1940">
            <v>3.4849066987881747E-2</v>
          </cell>
          <cell r="J1940">
            <v>5.2627036997441076E-2</v>
          </cell>
          <cell r="K1940">
            <v>4.3874810634153612E-2</v>
          </cell>
          <cell r="L1940">
            <v>4.3947142135811322E-2</v>
          </cell>
          <cell r="M1940">
            <v>3.5582812275396704E-2</v>
          </cell>
          <cell r="N1940">
            <v>5.151580457284477E-2</v>
          </cell>
        </row>
        <row r="1941">
          <cell r="D1941" t="str">
            <v>12.4.19</v>
          </cell>
          <cell r="E1941">
            <v>4.9711421193924125E-2</v>
          </cell>
          <cell r="F1941">
            <v>3.9321402615944953E-2</v>
          </cell>
          <cell r="G1941">
            <v>4.2222880050607883E-2</v>
          </cell>
          <cell r="H1941">
            <v>4.0994359164689076E-2</v>
          </cell>
          <cell r="I1941">
            <v>3.6428889227925587E-2</v>
          </cell>
          <cell r="J1941">
            <v>5.3249185042389291E-2</v>
          </cell>
          <cell r="K1941">
            <v>4.1139868512279153E-2</v>
          </cell>
          <cell r="L1941">
            <v>4.1279210460350636E-2</v>
          </cell>
          <cell r="M1941">
            <v>3.581442254995873E-2</v>
          </cell>
          <cell r="N1941">
            <v>3.6698569583469468E-2</v>
          </cell>
        </row>
        <row r="1942">
          <cell r="D1942" t="str">
            <v>12.4.20</v>
          </cell>
          <cell r="E1942">
            <v>4.9496780163963638E-2</v>
          </cell>
          <cell r="F1942">
            <v>3.9323854633696871E-2</v>
          </cell>
          <cell r="G1942">
            <v>4.1606397103652951E-2</v>
          </cell>
          <cell r="H1942">
            <v>4.019707455632799E-2</v>
          </cell>
          <cell r="I1942">
            <v>4.3056346567213535E-2</v>
          </cell>
          <cell r="J1942">
            <v>5.1273278052840661E-2</v>
          </cell>
          <cell r="K1942">
            <v>3.8972950982673615E-2</v>
          </cell>
          <cell r="L1942">
            <v>3.9950754540087792E-2</v>
          </cell>
          <cell r="M1942">
            <v>3.6068715857038844E-2</v>
          </cell>
          <cell r="N1942">
            <v>4.5688163363759977E-2</v>
          </cell>
        </row>
        <row r="1943">
          <cell r="D1943" t="str">
            <v>12.4.21</v>
          </cell>
          <cell r="E1943">
            <v>4.8814856632154777E-2</v>
          </cell>
          <cell r="F1943">
            <v>3.779936163679444E-2</v>
          </cell>
          <cell r="G1943">
            <v>4.0707127207299888E-2</v>
          </cell>
          <cell r="H1943">
            <v>3.9185872929437683E-2</v>
          </cell>
          <cell r="I1943">
            <v>4.5178219253254819E-2</v>
          </cell>
          <cell r="J1943">
            <v>4.9206549036833767E-2</v>
          </cell>
          <cell r="K1943">
            <v>3.7814760270244732E-2</v>
          </cell>
          <cell r="L1943">
            <v>3.8526447610579828E-2</v>
          </cell>
          <cell r="M1943">
            <v>3.510594714349357E-2</v>
          </cell>
          <cell r="N1943">
            <v>4.2514100766292792E-2</v>
          </cell>
        </row>
        <row r="1944">
          <cell r="D1944" t="str">
            <v>12.4.22</v>
          </cell>
          <cell r="E1944">
            <v>4.6228558748822021E-2</v>
          </cell>
          <cell r="F1944">
            <v>3.7897050024031001E-2</v>
          </cell>
          <cell r="G1944">
            <v>3.9566151612138577E-2</v>
          </cell>
          <cell r="H1944">
            <v>4.0178099929957356E-2</v>
          </cell>
          <cell r="I1944">
            <v>4.26005640967064E-2</v>
          </cell>
          <cell r="J1944">
            <v>4.4410769478462751E-2</v>
          </cell>
          <cell r="K1944">
            <v>3.8840084651352122E-2</v>
          </cell>
          <cell r="L1944">
            <v>3.5144409076641965E-2</v>
          </cell>
          <cell r="M1944">
            <v>3.5649557750392441E-2</v>
          </cell>
          <cell r="N1944">
            <v>4.0072818329340315E-2</v>
          </cell>
        </row>
        <row r="1945">
          <cell r="D1945" t="str">
            <v>12.4.23</v>
          </cell>
          <cell r="E1945">
            <v>4.2083293478969511E-2</v>
          </cell>
          <cell r="F1945">
            <v>3.756443381598279E-2</v>
          </cell>
          <cell r="G1945">
            <v>3.6434340306116073E-2</v>
          </cell>
          <cell r="H1945">
            <v>3.8242746423618627E-2</v>
          </cell>
          <cell r="I1945">
            <v>3.8585269104162982E-2</v>
          </cell>
          <cell r="J1945">
            <v>3.9964016544047139E-2</v>
          </cell>
          <cell r="K1945">
            <v>3.7640460103009254E-2</v>
          </cell>
          <cell r="L1945">
            <v>3.1545476481025063E-2</v>
          </cell>
          <cell r="M1945">
            <v>3.4885113482081884E-2</v>
          </cell>
          <cell r="N1945">
            <v>3.8665830992473491E-2</v>
          </cell>
        </row>
        <row r="1946">
          <cell r="D1946" t="str">
            <v>12.4.24</v>
          </cell>
          <cell r="E1946">
            <v>3.6080415815448845E-2</v>
          </cell>
          <cell r="F1946">
            <v>3.7640936769842752E-2</v>
          </cell>
          <cell r="G1946">
            <v>3.5455503556731452E-2</v>
          </cell>
          <cell r="H1946">
            <v>3.8386194598980607E-2</v>
          </cell>
          <cell r="I1946">
            <v>3.6243572836131582E-2</v>
          </cell>
          <cell r="J1946">
            <v>3.6856646647627257E-2</v>
          </cell>
          <cell r="K1946">
            <v>3.8321595291248803E-2</v>
          </cell>
          <cell r="L1946">
            <v>3.0327272796835586E-2</v>
          </cell>
          <cell r="M1946">
            <v>3.5182078700910578E-2</v>
          </cell>
          <cell r="N1946">
            <v>3.1254742063854937E-2</v>
          </cell>
        </row>
        <row r="1947">
          <cell r="D1947" t="str">
            <v>12.5.1</v>
          </cell>
          <cell r="E1947">
            <v>3.3527734342676141E-2</v>
          </cell>
          <cell r="F1947">
            <v>3.5582762329151675E-2</v>
          </cell>
          <cell r="G1947">
            <v>3.3437409023630016E-2</v>
          </cell>
          <cell r="H1947">
            <v>3.626319376001156E-2</v>
          </cell>
          <cell r="I1947">
            <v>3.4440587866278863E-2</v>
          </cell>
          <cell r="J1947">
            <v>3.3487231672579464E-2</v>
          </cell>
          <cell r="K1947">
            <v>3.7903978664395384E-2</v>
          </cell>
          <cell r="L1947">
            <v>2.7152730704610856E-2</v>
          </cell>
          <cell r="M1947">
            <v>3.2426118408843033E-2</v>
          </cell>
          <cell r="N1947">
            <v>2.6687627728485798E-2</v>
          </cell>
        </row>
        <row r="1948">
          <cell r="D1948" t="str">
            <v>12.5.2</v>
          </cell>
          <cell r="E1948">
            <v>3.3389548786068465E-2</v>
          </cell>
          <cell r="F1948">
            <v>3.4974165663992911E-2</v>
          </cell>
          <cell r="G1948">
            <v>3.2994850472120654E-2</v>
          </cell>
          <cell r="H1948">
            <v>3.4245529960536751E-2</v>
          </cell>
          <cell r="I1948">
            <v>3.8248832409331981E-2</v>
          </cell>
          <cell r="J1948">
            <v>3.1561371323637802E-2</v>
          </cell>
          <cell r="K1948">
            <v>3.7281077197175126E-2</v>
          </cell>
          <cell r="L1948">
            <v>2.579318949752846E-2</v>
          </cell>
          <cell r="M1948">
            <v>3.2018163259598977E-2</v>
          </cell>
          <cell r="N1948">
            <v>2.4647792319302166E-2</v>
          </cell>
        </row>
        <row r="1949">
          <cell r="D1949" t="str">
            <v>12.5.3</v>
          </cell>
          <cell r="E1949">
            <v>3.2763966313913345E-2</v>
          </cell>
          <cell r="F1949">
            <v>3.5775981701966636E-2</v>
          </cell>
          <cell r="G1949">
            <v>3.3344022631586069E-2</v>
          </cell>
          <cell r="H1949">
            <v>3.2843523236579457E-2</v>
          </cell>
          <cell r="I1949">
            <v>4.4172633543372239E-2</v>
          </cell>
          <cell r="J1949">
            <v>3.246038100319322E-2</v>
          </cell>
          <cell r="K1949">
            <v>3.7894126891973953E-2</v>
          </cell>
          <cell r="L1949">
            <v>2.5793029233877492E-2</v>
          </cell>
          <cell r="M1949">
            <v>3.0586069876877783E-2</v>
          </cell>
          <cell r="N1949">
            <v>2.518932886478133E-2</v>
          </cell>
        </row>
        <row r="1950">
          <cell r="D1950" t="str">
            <v>12.5.4</v>
          </cell>
          <cell r="E1950">
            <v>3.3231520948700549E-2</v>
          </cell>
          <cell r="F1950">
            <v>3.5774440803150079E-2</v>
          </cell>
          <cell r="G1950">
            <v>3.3696108798173779E-2</v>
          </cell>
          <cell r="H1950">
            <v>3.2237841701037939E-2</v>
          </cell>
          <cell r="I1950">
            <v>4.2591123034752876E-2</v>
          </cell>
          <cell r="J1950">
            <v>3.2774194788767551E-2</v>
          </cell>
          <cell r="K1950">
            <v>3.8274253741711589E-2</v>
          </cell>
          <cell r="L1950">
            <v>2.6343855402244203E-2</v>
          </cell>
          <cell r="M1950">
            <v>3.084561992022351E-2</v>
          </cell>
          <cell r="N1950">
            <v>3.5006708319773032E-2</v>
          </cell>
        </row>
        <row r="1951">
          <cell r="D1951" t="str">
            <v>12.5.5</v>
          </cell>
          <cell r="E1951">
            <v>3.4395160589647394E-2</v>
          </cell>
          <cell r="F1951">
            <v>3.5933293462965567E-2</v>
          </cell>
          <cell r="G1951">
            <v>3.5355956143891365E-2</v>
          </cell>
          <cell r="H1951">
            <v>3.3438009999481266E-2</v>
          </cell>
          <cell r="I1951">
            <v>4.3323104401838043E-2</v>
          </cell>
          <cell r="J1951">
            <v>3.4048078845607753E-2</v>
          </cell>
          <cell r="K1951">
            <v>3.9097962959962838E-2</v>
          </cell>
          <cell r="L1951">
            <v>3.1143677780807035E-2</v>
          </cell>
          <cell r="M1951">
            <v>3.4257110098157101E-2</v>
          </cell>
          <cell r="N1951">
            <v>3.8521920410841903E-2</v>
          </cell>
        </row>
        <row r="1952">
          <cell r="D1952" t="str">
            <v>12.5.6</v>
          </cell>
          <cell r="E1952">
            <v>3.7596422035606945E-2</v>
          </cell>
          <cell r="F1952">
            <v>3.8507388282968041E-2</v>
          </cell>
          <cell r="G1952">
            <v>3.8511292041366746E-2</v>
          </cell>
          <cell r="H1952">
            <v>3.6513468974075557E-2</v>
          </cell>
          <cell r="I1952">
            <v>4.1240157838601285E-2</v>
          </cell>
          <cell r="J1952">
            <v>3.7072703290823524E-2</v>
          </cell>
          <cell r="K1952">
            <v>4.0114430104941749E-2</v>
          </cell>
          <cell r="L1952">
            <v>3.9873004617380713E-2</v>
          </cell>
          <cell r="M1952">
            <v>4.3855774388647226E-2</v>
          </cell>
          <cell r="N1952">
            <v>4.55530609111615E-2</v>
          </cell>
        </row>
        <row r="1953">
          <cell r="D1953" t="str">
            <v>12.5.7</v>
          </cell>
          <cell r="E1953">
            <v>4.3400906156550144E-2</v>
          </cell>
          <cell r="F1953">
            <v>4.2479486901239399E-2</v>
          </cell>
          <cell r="G1953">
            <v>4.2696415447181904E-2</v>
          </cell>
          <cell r="H1953">
            <v>4.2317238132100088E-2</v>
          </cell>
          <cell r="I1953">
            <v>4.0979125942050602E-2</v>
          </cell>
          <cell r="J1953">
            <v>4.3416157388744381E-2</v>
          </cell>
          <cell r="K1953">
            <v>4.2609286216690023E-2</v>
          </cell>
          <cell r="L1953">
            <v>4.5860824456627633E-2</v>
          </cell>
          <cell r="M1953">
            <v>4.791355768032967E-2</v>
          </cell>
          <cell r="N1953">
            <v>4.021696800182803E-2</v>
          </cell>
        </row>
        <row r="1954">
          <cell r="D1954" t="str">
            <v>12.5.8</v>
          </cell>
          <cell r="E1954">
            <v>4.6696381563696258E-2</v>
          </cell>
          <cell r="F1954">
            <v>4.5652921320025443E-2</v>
          </cell>
          <cell r="G1954">
            <v>4.6577785011437611E-2</v>
          </cell>
          <cell r="H1954">
            <v>4.7561490336805248E-2</v>
          </cell>
          <cell r="I1954">
            <v>4.4466730491316324E-2</v>
          </cell>
          <cell r="J1954">
            <v>4.3858143821077847E-2</v>
          </cell>
          <cell r="K1954">
            <v>4.5233764708485724E-2</v>
          </cell>
          <cell r="L1954">
            <v>5.0802492494267652E-2</v>
          </cell>
          <cell r="M1954">
            <v>5.3868908399411199E-2</v>
          </cell>
          <cell r="N1954">
            <v>4.947394786588518E-2</v>
          </cell>
        </row>
        <row r="1955">
          <cell r="D1955" t="str">
            <v>12.5.9</v>
          </cell>
          <cell r="E1955">
            <v>4.549256081257759E-2</v>
          </cell>
          <cell r="F1955">
            <v>4.7461551305953767E-2</v>
          </cell>
          <cell r="G1955">
            <v>4.7946300726992026E-2</v>
          </cell>
          <cell r="H1955">
            <v>4.9023017782619221E-2</v>
          </cell>
          <cell r="I1955">
            <v>4.5916587492552771E-2</v>
          </cell>
          <cell r="J1955">
            <v>4.192283380088626E-2</v>
          </cell>
          <cell r="K1955">
            <v>4.6030949924063883E-2</v>
          </cell>
          <cell r="L1955">
            <v>5.2709975123999386E-2</v>
          </cell>
          <cell r="M1955">
            <v>5.3842611777327506E-2</v>
          </cell>
          <cell r="N1955">
            <v>4.7507176911250323E-2</v>
          </cell>
        </row>
        <row r="1956">
          <cell r="D1956" t="str">
            <v>12.5.10</v>
          </cell>
          <cell r="E1956">
            <v>4.3255328907890189E-2</v>
          </cell>
          <cell r="F1956">
            <v>4.8788265187005353E-2</v>
          </cell>
          <cell r="G1956">
            <v>4.918798805066163E-2</v>
          </cell>
          <cell r="H1956">
            <v>5.0636450534400745E-2</v>
          </cell>
          <cell r="I1956">
            <v>4.8697995347838259E-2</v>
          </cell>
          <cell r="J1956">
            <v>4.0799761802973608E-2</v>
          </cell>
          <cell r="K1956">
            <v>4.7263314030483373E-2</v>
          </cell>
          <cell r="L1956">
            <v>5.5226262379827688E-2</v>
          </cell>
          <cell r="M1956">
            <v>5.3105591345090478E-2</v>
          </cell>
          <cell r="N1956">
            <v>4.5388546502063108E-2</v>
          </cell>
        </row>
        <row r="1957">
          <cell r="D1957" t="str">
            <v>12.5.11</v>
          </cell>
          <cell r="E1957">
            <v>4.1323174528053189E-2</v>
          </cell>
          <cell r="F1957">
            <v>4.862146289011355E-2</v>
          </cell>
          <cell r="G1957">
            <v>4.8535652387286521E-2</v>
          </cell>
          <cell r="H1957">
            <v>4.846632723229307E-2</v>
          </cell>
          <cell r="I1957">
            <v>4.7731221780950392E-2</v>
          </cell>
          <cell r="J1957">
            <v>4.2497743227675223E-2</v>
          </cell>
          <cell r="K1957">
            <v>4.667414435840863E-2</v>
          </cell>
          <cell r="L1957">
            <v>5.3496980601995897E-2</v>
          </cell>
          <cell r="M1957">
            <v>5.0952843403694922E-2</v>
          </cell>
          <cell r="N1957">
            <v>5.3163225275143777E-2</v>
          </cell>
        </row>
        <row r="1958">
          <cell r="D1958" t="str">
            <v>12.5.12</v>
          </cell>
          <cell r="E1958">
            <v>4.0483311647554247E-2</v>
          </cell>
          <cell r="F1958">
            <v>4.8093133045126107E-2</v>
          </cell>
          <cell r="G1958">
            <v>4.7902458736214702E-2</v>
          </cell>
          <cell r="H1958">
            <v>5.059255815850644E-2</v>
          </cell>
          <cell r="I1958">
            <v>4.6385716868515142E-2</v>
          </cell>
          <cell r="J1958">
            <v>4.0724021565374371E-2</v>
          </cell>
          <cell r="K1958">
            <v>4.6609257385520131E-2</v>
          </cell>
          <cell r="L1958">
            <v>5.3370323005840936E-2</v>
          </cell>
          <cell r="M1958">
            <v>5.0476405812649824E-2</v>
          </cell>
          <cell r="N1958">
            <v>5.2331579866015068E-2</v>
          </cell>
        </row>
        <row r="1959">
          <cell r="D1959" t="str">
            <v>12.5.13</v>
          </cell>
          <cell r="E1959">
            <v>4.0070382280737095E-2</v>
          </cell>
          <cell r="F1959">
            <v>4.6349115748210032E-2</v>
          </cell>
          <cell r="G1959">
            <v>4.6853899746649684E-2</v>
          </cell>
          <cell r="H1959">
            <v>4.8518477138500826E-2</v>
          </cell>
          <cell r="I1959">
            <v>4.4063579543593079E-2</v>
          </cell>
          <cell r="J1959">
            <v>4.1015563312608583E-2</v>
          </cell>
          <cell r="K1959">
            <v>4.4457529244860128E-2</v>
          </cell>
          <cell r="L1959">
            <v>5.1594922280450671E-2</v>
          </cell>
          <cell r="M1959">
            <v>5.1327907913837324E-2</v>
          </cell>
          <cell r="N1959">
            <v>5.0590449138663202E-2</v>
          </cell>
        </row>
        <row r="1960">
          <cell r="D1960" t="str">
            <v>12.5.14</v>
          </cell>
          <cell r="E1960">
            <v>3.9747451127893421E-2</v>
          </cell>
          <cell r="F1960">
            <v>4.5906644318341849E-2</v>
          </cell>
          <cell r="G1960">
            <v>4.6450397682841829E-2</v>
          </cell>
          <cell r="H1960">
            <v>4.9856418727945731E-2</v>
          </cell>
          <cell r="I1960">
            <v>3.8988245829253282E-2</v>
          </cell>
          <cell r="J1960">
            <v>3.9245602129633433E-2</v>
          </cell>
          <cell r="K1960">
            <v>4.5045840044467364E-2</v>
          </cell>
          <cell r="L1960">
            <v>5.2043376959770196E-2</v>
          </cell>
          <cell r="M1960">
            <v>5.1787741293355255E-2</v>
          </cell>
          <cell r="N1960">
            <v>5.2852343184220558E-2</v>
          </cell>
        </row>
        <row r="1961">
          <cell r="D1961" t="str">
            <v>12.5.15</v>
          </cell>
          <cell r="E1961">
            <v>4.0192225978760258E-2</v>
          </cell>
          <cell r="F1961">
            <v>4.4996766914119454E-2</v>
          </cell>
          <cell r="G1961">
            <v>4.5858659551197195E-2</v>
          </cell>
          <cell r="H1961">
            <v>4.5676944576343248E-2</v>
          </cell>
          <cell r="I1961">
            <v>3.8270521869649674E-2</v>
          </cell>
          <cell r="J1961">
            <v>3.9158784550628385E-2</v>
          </cell>
          <cell r="K1961">
            <v>4.4423022780430199E-2</v>
          </cell>
          <cell r="L1961">
            <v>5.1102764936310309E-2</v>
          </cell>
          <cell r="M1961">
            <v>5.2454452026063345E-2</v>
          </cell>
          <cell r="N1961">
            <v>4.7537023502160769E-2</v>
          </cell>
        </row>
        <row r="1962">
          <cell r="D1962" t="str">
            <v>12.5.16</v>
          </cell>
          <cell r="E1962">
            <v>4.2077962892344077E-2</v>
          </cell>
          <cell r="F1962">
            <v>4.4534508942629621E-2</v>
          </cell>
          <cell r="G1962">
            <v>4.5271832526383636E-2</v>
          </cell>
          <cell r="H1962">
            <v>4.1471977378135474E-2</v>
          </cell>
          <cell r="I1962">
            <v>4.0289613448314769E-2</v>
          </cell>
          <cell r="J1962">
            <v>4.1703618776096747E-2</v>
          </cell>
          <cell r="K1962">
            <v>4.4664365943800313E-2</v>
          </cell>
          <cell r="L1962">
            <v>4.8449513898772674E-2</v>
          </cell>
          <cell r="M1962">
            <v>4.665934386511722E-2</v>
          </cell>
          <cell r="N1962">
            <v>4.4422710820201029E-2</v>
          </cell>
        </row>
        <row r="1963">
          <cell r="D1963" t="str">
            <v>12.5.17</v>
          </cell>
          <cell r="E1963">
            <v>4.7156276566812379E-2</v>
          </cell>
          <cell r="F1963">
            <v>4.8638436124047391E-2</v>
          </cell>
          <cell r="G1963">
            <v>4.5576886366810149E-2</v>
          </cell>
          <cell r="H1963">
            <v>4.0285608576658909E-2</v>
          </cell>
          <cell r="I1963">
            <v>4.0835035121758248E-2</v>
          </cell>
          <cell r="J1963">
            <v>4.7232253030112088E-2</v>
          </cell>
          <cell r="K1963">
            <v>4.7751069388845546E-2</v>
          </cell>
          <cell r="L1963">
            <v>4.6732091631112284E-2</v>
          </cell>
          <cell r="M1963">
            <v>3.7426607796130149E-2</v>
          </cell>
          <cell r="N1963">
            <v>4.2250356547375016E-2</v>
          </cell>
        </row>
        <row r="1964">
          <cell r="D1964" t="str">
            <v>12.5.18</v>
          </cell>
          <cell r="E1964">
            <v>5.0926410695886069E-2</v>
          </cell>
          <cell r="F1964">
            <v>4.2494335562562539E-2</v>
          </cell>
          <cell r="G1964">
            <v>4.4002047642659928E-2</v>
          </cell>
          <cell r="H1964">
            <v>4.0303398289616078E-2</v>
          </cell>
          <cell r="I1964">
            <v>4.2942401287170875E-2</v>
          </cell>
          <cell r="J1964">
            <v>5.2042686757062334E-2</v>
          </cell>
          <cell r="K1964">
            <v>4.327455872564074E-2</v>
          </cell>
          <cell r="L1964">
            <v>4.4036567973639348E-2</v>
          </cell>
          <cell r="M1964">
            <v>3.6276468225418128E-2</v>
          </cell>
          <cell r="N1964">
            <v>3.5627756183437623E-2</v>
          </cell>
        </row>
        <row r="1965">
          <cell r="D1965" t="str">
            <v>12.5.19</v>
          </cell>
          <cell r="E1965">
            <v>5.0968388722216929E-2</v>
          </cell>
          <cell r="F1965">
            <v>3.9568997526717317E-2</v>
          </cell>
          <cell r="G1965">
            <v>4.281862162087275E-2</v>
          </cell>
          <cell r="H1965">
            <v>4.0269093516032022E-2</v>
          </cell>
          <cell r="I1965">
            <v>4.2731573665901003E-2</v>
          </cell>
          <cell r="J1965">
            <v>5.3474439511781824E-2</v>
          </cell>
          <cell r="K1965">
            <v>3.867795748271418E-2</v>
          </cell>
          <cell r="L1965">
            <v>4.2194127730253113E-2</v>
          </cell>
          <cell r="M1965">
            <v>3.6149354644348909E-2</v>
          </cell>
          <cell r="N1965">
            <v>3.1442786592338304E-2</v>
          </cell>
        </row>
        <row r="1966">
          <cell r="D1966" t="str">
            <v>12.5.20</v>
          </cell>
          <cell r="E1966">
            <v>5.0107815829898733E-2</v>
          </cell>
          <cell r="F1966">
            <v>4.027343342887528E-2</v>
          </cell>
          <cell r="G1966">
            <v>4.194592044906257E-2</v>
          </cell>
          <cell r="H1966">
            <v>3.9871457408656191E-2</v>
          </cell>
          <cell r="I1966">
            <v>4.2526509677442828E-2</v>
          </cell>
          <cell r="J1966">
            <v>5.2710934648308498E-2</v>
          </cell>
          <cell r="K1966">
            <v>3.7201269420243231E-2</v>
          </cell>
          <cell r="L1966">
            <v>4.1347085023010481E-2</v>
          </cell>
          <cell r="M1966">
            <v>3.5757368138726674E-2</v>
          </cell>
          <cell r="N1966">
            <v>3.2851784456038716E-2</v>
          </cell>
        </row>
        <row r="1967">
          <cell r="D1967" t="str">
            <v>12.5.21</v>
          </cell>
          <cell r="E1967">
            <v>4.8438714243510109E-2</v>
          </cell>
          <cell r="F1967">
            <v>3.8695564714201547E-2</v>
          </cell>
          <cell r="G1967">
            <v>4.0821044617794934E-2</v>
          </cell>
          <cell r="H1967">
            <v>4.0042870437243423E-2</v>
          </cell>
          <cell r="I1967">
            <v>3.7176645031809182E-2</v>
          </cell>
          <cell r="J1967">
            <v>5.1025102072011864E-2</v>
          </cell>
          <cell r="K1967">
            <v>3.7155227119730093E-2</v>
          </cell>
          <cell r="L1967">
            <v>3.9233725241654471E-2</v>
          </cell>
          <cell r="M1967">
            <v>3.5054032805472993E-2</v>
          </cell>
          <cell r="N1967">
            <v>3.7009056410773136E-2</v>
          </cell>
        </row>
        <row r="1968">
          <cell r="D1968" t="str">
            <v>12.5.22</v>
          </cell>
          <cell r="E1968">
            <v>4.6436185154073877E-2</v>
          </cell>
          <cell r="F1968">
            <v>3.6982914046983027E-2</v>
          </cell>
          <cell r="G1968">
            <v>3.8594083756653588E-2</v>
          </cell>
          <cell r="H1968">
            <v>4.0861252652939432E-2</v>
          </cell>
          <cell r="I1968">
            <v>3.7247477045573942E-2</v>
          </cell>
          <cell r="J1968">
            <v>4.7679535768470074E-2</v>
          </cell>
          <cell r="K1968">
            <v>3.7681648579766802E-2</v>
          </cell>
          <cell r="L1968">
            <v>3.4814800249542838E-2</v>
          </cell>
          <cell r="M1968">
            <v>3.4501088727821851E-2</v>
          </cell>
          <cell r="N1968">
            <v>4.2037132501910775E-2</v>
          </cell>
        </row>
        <row r="1969">
          <cell r="D1969" t="str">
            <v>12.5.23</v>
          </cell>
          <cell r="E1969">
            <v>4.1856917623166255E-2</v>
          </cell>
          <cell r="F1969">
            <v>3.6845879113592814E-2</v>
          </cell>
          <cell r="G1969">
            <v>3.6545505348747995E-2</v>
          </cell>
          <cell r="H1969">
            <v>3.9336325108611458E-2</v>
          </cell>
          <cell r="I1969">
            <v>3.6235352788930905E-2</v>
          </cell>
          <cell r="J1969">
            <v>4.2027065919835134E-2</v>
          </cell>
          <cell r="K1969">
            <v>3.7026884628065616E-2</v>
          </cell>
          <cell r="L1969">
            <v>3.1287360307883733E-2</v>
          </cell>
          <cell r="M1969">
            <v>3.4001929584160623E-2</v>
          </cell>
          <cell r="N1969">
            <v>5.0395133047745233E-2</v>
          </cell>
        </row>
        <row r="1970">
          <cell r="D1970" t="str">
            <v>12.5.24</v>
          </cell>
          <cell r="E1970">
            <v>3.6465252251766403E-2</v>
          </cell>
          <cell r="F1970">
            <v>3.7068550666060511E-2</v>
          </cell>
          <cell r="G1970">
            <v>3.5074861219782781E-2</v>
          </cell>
          <cell r="H1970">
            <v>3.9367526380869655E-2</v>
          </cell>
          <cell r="I1970">
            <v>4.0499227673203228E-2</v>
          </cell>
          <cell r="J1970">
            <v>3.8061790992110066E-2</v>
          </cell>
          <cell r="K1970">
            <v>3.7654080457623418E-2</v>
          </cell>
          <cell r="L1970">
            <v>2.9597318468592055E-2</v>
          </cell>
          <cell r="M1970">
            <v>3.4454930608696088E-2</v>
          </cell>
          <cell r="N1970">
            <v>4.9295584638604339E-2</v>
          </cell>
        </row>
        <row r="1971">
          <cell r="D1971" t="str">
            <v>12.6.1</v>
          </cell>
          <cell r="E1971">
            <v>3.407241162616037E-2</v>
          </cell>
          <cell r="F1971">
            <v>3.5549219879129471E-2</v>
          </cell>
          <cell r="G1971">
            <v>3.4819531090179205E-2</v>
          </cell>
          <cell r="H1971">
            <v>3.717659138887671E-2</v>
          </cell>
          <cell r="I1971">
            <v>3.9559807289538486E-2</v>
          </cell>
          <cell r="J1971">
            <v>3.3741918965439419E-2</v>
          </cell>
          <cell r="K1971">
            <v>3.834520107740616E-2</v>
          </cell>
          <cell r="L1971">
            <v>2.8703569434746841E-2</v>
          </cell>
          <cell r="M1971">
            <v>3.4315463918825707E-2</v>
          </cell>
          <cell r="N1971">
            <v>3.1897910969107712E-2</v>
          </cell>
        </row>
        <row r="1972">
          <cell r="D1972" t="str">
            <v>12.6.2</v>
          </cell>
          <cell r="E1972">
            <v>3.2701056297447545E-2</v>
          </cell>
          <cell r="F1972">
            <v>3.6539383552746683E-2</v>
          </cell>
          <cell r="G1972">
            <v>3.4768083204098466E-2</v>
          </cell>
          <cell r="H1972">
            <v>3.6377125685157531E-2</v>
          </cell>
          <cell r="I1972">
            <v>3.7492876965468588E-2</v>
          </cell>
          <cell r="J1972">
            <v>3.2604816116963489E-2</v>
          </cell>
          <cell r="K1972">
            <v>3.8044701605733353E-2</v>
          </cell>
          <cell r="L1972">
            <v>2.772071527096354E-2</v>
          </cell>
          <cell r="M1972">
            <v>3.4300569062327015E-2</v>
          </cell>
          <cell r="N1972">
            <v>3.6918778826900381E-2</v>
          </cell>
        </row>
        <row r="1973">
          <cell r="D1973" t="str">
            <v>12.6.3</v>
          </cell>
          <cell r="E1973">
            <v>3.2484403881860878E-2</v>
          </cell>
          <cell r="F1973">
            <v>3.5448248628197149E-2</v>
          </cell>
          <cell r="G1973">
            <v>3.4437200103732274E-2</v>
          </cell>
          <cell r="H1973">
            <v>3.5658776761090485E-2</v>
          </cell>
          <cell r="I1973">
            <v>3.3476508131344195E-2</v>
          </cell>
          <cell r="J1973">
            <v>3.2642781448794303E-2</v>
          </cell>
          <cell r="K1973">
            <v>3.8503774523413872E-2</v>
          </cell>
          <cell r="L1973">
            <v>2.7230175066129441E-2</v>
          </cell>
          <cell r="M1973">
            <v>3.3813452088684443E-2</v>
          </cell>
          <cell r="N1973">
            <v>4.2374871198333747E-2</v>
          </cell>
        </row>
        <row r="1974">
          <cell r="D1974" t="str">
            <v>12.6.4</v>
          </cell>
          <cell r="E1974">
            <v>3.3198858491145705E-2</v>
          </cell>
          <cell r="F1974">
            <v>3.6370981633717402E-2</v>
          </cell>
          <cell r="G1974">
            <v>3.48661077999948E-2</v>
          </cell>
          <cell r="H1974">
            <v>3.5795318907560686E-2</v>
          </cell>
          <cell r="I1974">
            <v>3.4506315670198233E-2</v>
          </cell>
          <cell r="J1974">
            <v>3.2046939379792298E-2</v>
          </cell>
          <cell r="K1974">
            <v>3.8823949757137988E-2</v>
          </cell>
          <cell r="L1974">
            <v>2.7819267965359214E-2</v>
          </cell>
          <cell r="M1974">
            <v>3.4187557293971819E-2</v>
          </cell>
          <cell r="N1974">
            <v>4.0646368038571044E-2</v>
          </cell>
        </row>
        <row r="1975">
          <cell r="D1975" t="str">
            <v>12.6.5</v>
          </cell>
          <cell r="E1975">
            <v>3.4613230726790865E-2</v>
          </cell>
          <cell r="F1975">
            <v>3.6628762973209689E-2</v>
          </cell>
          <cell r="G1975">
            <v>3.6041344816060729E-2</v>
          </cell>
          <cell r="H1975">
            <v>3.6696539627328759E-2</v>
          </cell>
          <cell r="I1975">
            <v>3.428850047750643E-2</v>
          </cell>
          <cell r="J1975">
            <v>3.3056832886546511E-2</v>
          </cell>
          <cell r="K1975">
            <v>3.9355026151422466E-2</v>
          </cell>
          <cell r="L1975">
            <v>3.1657076569417644E-2</v>
          </cell>
          <cell r="M1975">
            <v>3.6954690634618606E-2</v>
          </cell>
          <cell r="N1975">
            <v>4.3097516951772628E-2</v>
          </cell>
        </row>
        <row r="1976">
          <cell r="D1976" t="str">
            <v>12.6.6</v>
          </cell>
          <cell r="E1976">
            <v>3.630268815765271E-2</v>
          </cell>
          <cell r="F1976">
            <v>3.8676917091290758E-2</v>
          </cell>
          <cell r="G1976">
            <v>3.9420895531695692E-2</v>
          </cell>
          <cell r="H1976">
            <v>3.8587757398169449E-2</v>
          </cell>
          <cell r="I1976">
            <v>3.8035100940695891E-2</v>
          </cell>
          <cell r="J1976">
            <v>3.7266702104896389E-2</v>
          </cell>
          <cell r="K1976">
            <v>4.0198089414140561E-2</v>
          </cell>
          <cell r="L1976">
            <v>3.9490898065801326E-2</v>
          </cell>
          <cell r="M1976">
            <v>4.3812944560240784E-2</v>
          </cell>
          <cell r="N1976">
            <v>5.8472799286428241E-2</v>
          </cell>
        </row>
        <row r="1977">
          <cell r="D1977" t="str">
            <v>12.6.7</v>
          </cell>
          <cell r="E1977">
            <v>4.321299917025502E-2</v>
          </cell>
          <cell r="F1977">
            <v>4.2488951704053833E-2</v>
          </cell>
          <cell r="G1977">
            <v>4.3624019399503312E-2</v>
          </cell>
          <cell r="H1977">
            <v>4.5890661176753923E-2</v>
          </cell>
          <cell r="I1977">
            <v>4.2539501210673264E-2</v>
          </cell>
          <cell r="J1977">
            <v>4.111413176471114E-2</v>
          </cell>
          <cell r="K1977">
            <v>4.1395553247323809E-2</v>
          </cell>
          <cell r="L1977">
            <v>4.5055784323940182E-2</v>
          </cell>
          <cell r="M1977">
            <v>4.7395196952559643E-2</v>
          </cell>
          <cell r="N1977">
            <v>6.2509091538402881E-2</v>
          </cell>
        </row>
        <row r="1978">
          <cell r="D1978" t="str">
            <v>12.6.8</v>
          </cell>
          <cell r="E1978">
            <v>4.5619540575928146E-2</v>
          </cell>
          <cell r="F1978">
            <v>4.5952963450876981E-2</v>
          </cell>
          <cell r="G1978">
            <v>4.7364193687560396E-2</v>
          </cell>
          <cell r="H1978">
            <v>4.9328789233393754E-2</v>
          </cell>
          <cell r="I1978">
            <v>4.155985536115743E-2</v>
          </cell>
          <cell r="J1978">
            <v>4.3986178737607053E-2</v>
          </cell>
          <cell r="K1978">
            <v>4.3523580808684646E-2</v>
          </cell>
          <cell r="L1978">
            <v>5.0554118355760069E-2</v>
          </cell>
          <cell r="M1978">
            <v>5.2781224347747138E-2</v>
          </cell>
          <cell r="N1978">
            <v>4.732277288296366E-2</v>
          </cell>
        </row>
        <row r="1979">
          <cell r="D1979" t="str">
            <v>12.6.9</v>
          </cell>
          <cell r="E1979">
            <v>4.3773477647391174E-2</v>
          </cell>
          <cell r="F1979">
            <v>4.7863774765538034E-2</v>
          </cell>
          <cell r="G1979">
            <v>4.8469994527815759E-2</v>
          </cell>
          <cell r="H1979">
            <v>4.9012885919063207E-2</v>
          </cell>
          <cell r="I1979">
            <v>4.2748508249582463E-2</v>
          </cell>
          <cell r="J1979">
            <v>4.3882494377573474E-2</v>
          </cell>
          <cell r="K1979">
            <v>4.4643018318066795E-2</v>
          </cell>
          <cell r="L1979">
            <v>5.2969679884520345E-2</v>
          </cell>
          <cell r="M1979">
            <v>5.2475761576377046E-2</v>
          </cell>
          <cell r="N1979">
            <v>4.2406443100183031E-2</v>
          </cell>
        </row>
        <row r="1980">
          <cell r="D1980" t="str">
            <v>12.6.10</v>
          </cell>
          <cell r="E1980">
            <v>4.4745634424245576E-2</v>
          </cell>
          <cell r="F1980">
            <v>4.7553719513165484E-2</v>
          </cell>
          <cell r="G1980">
            <v>4.7890355858021795E-2</v>
          </cell>
          <cell r="H1980">
            <v>4.8296345500247431E-2</v>
          </cell>
          <cell r="I1980">
            <v>4.9298639558254656E-2</v>
          </cell>
          <cell r="J1980">
            <v>4.3005249231427435E-2</v>
          </cell>
          <cell r="K1980">
            <v>4.383456950862212E-2</v>
          </cell>
          <cell r="L1980">
            <v>5.3127337467751695E-2</v>
          </cell>
          <cell r="M1980">
            <v>5.0038994576696048E-2</v>
          </cell>
          <cell r="N1980">
            <v>4.3402478137042635E-2</v>
          </cell>
        </row>
        <row r="1981">
          <cell r="D1981" t="str">
            <v>12.6.11</v>
          </cell>
          <cell r="E1981">
            <v>4.3390456997313552E-2</v>
          </cell>
          <cell r="F1981">
            <v>4.8272063499837613E-2</v>
          </cell>
          <cell r="G1981">
            <v>4.9208866815573148E-2</v>
          </cell>
          <cell r="H1981">
            <v>4.7012253580521239E-2</v>
          </cell>
          <cell r="I1981">
            <v>5.3016128326738902E-2</v>
          </cell>
          <cell r="J1981">
            <v>4.2067140973940327E-2</v>
          </cell>
          <cell r="K1981">
            <v>4.5209775006561259E-2</v>
          </cell>
          <cell r="L1981">
            <v>5.377973881008994E-2</v>
          </cell>
          <cell r="M1981">
            <v>5.0604762697352902E-2</v>
          </cell>
          <cell r="N1981">
            <v>3.6169238490404709E-2</v>
          </cell>
        </row>
        <row r="1982">
          <cell r="D1982" t="str">
            <v>12.6.12</v>
          </cell>
          <cell r="E1982">
            <v>4.3360379977208173E-2</v>
          </cell>
          <cell r="F1982">
            <v>4.7101393473163354E-2</v>
          </cell>
          <cell r="G1982">
            <v>4.7870670796096783E-2</v>
          </cell>
          <cell r="H1982">
            <v>4.8231505267856634E-2</v>
          </cell>
          <cell r="I1982">
            <v>5.2484503994199148E-2</v>
          </cell>
          <cell r="J1982">
            <v>4.1264503486861913E-2</v>
          </cell>
          <cell r="K1982">
            <v>4.5606081735754783E-2</v>
          </cell>
          <cell r="L1982">
            <v>5.3252265642859037E-2</v>
          </cell>
          <cell r="M1982">
            <v>4.9140022999549837E-2</v>
          </cell>
          <cell r="N1982">
            <v>3.5753892581632078E-2</v>
          </cell>
        </row>
        <row r="1983">
          <cell r="D1983" t="str">
            <v>12.6.13</v>
          </cell>
          <cell r="E1983">
            <v>4.2833218969728991E-2</v>
          </cell>
          <cell r="F1983">
            <v>4.6404602136107566E-2</v>
          </cell>
          <cell r="G1983">
            <v>4.7245444678505097E-2</v>
          </cell>
          <cell r="H1983">
            <v>4.678523298015707E-2</v>
          </cell>
          <cell r="I1983">
            <v>4.9929243652792124E-2</v>
          </cell>
          <cell r="J1983">
            <v>4.1343055659626468E-2</v>
          </cell>
          <cell r="K1983">
            <v>4.3844534275473565E-2</v>
          </cell>
          <cell r="L1983">
            <v>5.2210112206227448E-2</v>
          </cell>
          <cell r="M1983">
            <v>4.9579618288172755E-2</v>
          </cell>
          <cell r="N1983">
            <v>4.4978500704170338E-2</v>
          </cell>
        </row>
        <row r="1984">
          <cell r="D1984" t="str">
            <v>12.6.14</v>
          </cell>
          <cell r="E1984">
            <v>4.2174592120524823E-2</v>
          </cell>
          <cell r="F1984">
            <v>4.6797209861551135E-2</v>
          </cell>
          <cell r="G1984">
            <v>4.6995167649138476E-2</v>
          </cell>
          <cell r="H1984">
            <v>5.0333892622447494E-2</v>
          </cell>
          <cell r="I1984">
            <v>4.781692894313052E-2</v>
          </cell>
          <cell r="J1984">
            <v>4.1038872403380541E-2</v>
          </cell>
          <cell r="K1984">
            <v>4.5870833240777169E-2</v>
          </cell>
          <cell r="L1984">
            <v>5.2991693873948968E-2</v>
          </cell>
          <cell r="M1984">
            <v>5.067655748185191E-2</v>
          </cell>
          <cell r="N1984">
            <v>4.5942496107301431E-2</v>
          </cell>
        </row>
        <row r="1985">
          <cell r="D1985" t="str">
            <v>12.6.15</v>
          </cell>
          <cell r="E1985">
            <v>4.0983516317616042E-2</v>
          </cell>
          <cell r="F1985">
            <v>4.4990829871841886E-2</v>
          </cell>
          <cell r="G1985">
            <v>4.6648368700358343E-2</v>
          </cell>
          <cell r="H1985">
            <v>4.7576134879598213E-2</v>
          </cell>
          <cell r="I1985">
            <v>4.6051864499542336E-2</v>
          </cell>
          <cell r="J1985">
            <v>4.2155297180053931E-2</v>
          </cell>
          <cell r="K1985">
            <v>4.6271081889624997E-2</v>
          </cell>
          <cell r="L1985">
            <v>5.2585443436584944E-2</v>
          </cell>
          <cell r="M1985">
            <v>5.3722673848982223E-2</v>
          </cell>
          <cell r="N1985">
            <v>5.4309751695177259E-2</v>
          </cell>
        </row>
        <row r="1986">
          <cell r="D1986" t="str">
            <v>12.6.16</v>
          </cell>
          <cell r="E1986">
            <v>4.2270357021435064E-2</v>
          </cell>
          <cell r="F1986">
            <v>4.524456863327099E-2</v>
          </cell>
          <cell r="G1986">
            <v>4.4001447903925031E-2</v>
          </cell>
          <cell r="H1986">
            <v>4.154961027775661E-2</v>
          </cell>
          <cell r="I1986">
            <v>4.6072168040464941E-2</v>
          </cell>
          <cell r="J1986">
            <v>4.4823679845745902E-2</v>
          </cell>
          <cell r="K1986">
            <v>4.5575206184814414E-2</v>
          </cell>
          <cell r="L1986">
            <v>4.8743759301275003E-2</v>
          </cell>
          <cell r="M1986">
            <v>4.5222596931628029E-2</v>
          </cell>
          <cell r="N1986">
            <v>4.5421208927879007E-2</v>
          </cell>
        </row>
        <row r="1987">
          <cell r="D1987" t="str">
            <v>12.6.17</v>
          </cell>
          <cell r="E1987">
            <v>4.5840504664058652E-2</v>
          </cell>
          <cell r="F1987">
            <v>4.8668667203020856E-2</v>
          </cell>
          <cell r="G1987">
            <v>4.4358083122515657E-2</v>
          </cell>
          <cell r="H1987">
            <v>4.0084880598227984E-2</v>
          </cell>
          <cell r="I1987">
            <v>4.6146365539277714E-2</v>
          </cell>
          <cell r="J1987">
            <v>4.9748245945809219E-2</v>
          </cell>
          <cell r="K1987">
            <v>4.8821503905960212E-2</v>
          </cell>
          <cell r="L1987">
            <v>4.6578940999786954E-2</v>
          </cell>
          <cell r="M1987">
            <v>3.7228945135229521E-2</v>
          </cell>
          <cell r="N1987">
            <v>4.4013102105401505E-2</v>
          </cell>
        </row>
        <row r="1988">
          <cell r="D1988" t="str">
            <v>12.6.18</v>
          </cell>
          <cell r="E1988">
            <v>4.9055047661413331E-2</v>
          </cell>
          <cell r="F1988">
            <v>4.3421762029529826E-2</v>
          </cell>
          <cell r="G1988">
            <v>4.3000458748346758E-2</v>
          </cell>
          <cell r="H1988">
            <v>4.0123816652461022E-2</v>
          </cell>
          <cell r="I1988">
            <v>4.1798123385513926E-2</v>
          </cell>
          <cell r="J1988">
            <v>5.2232113570791168E-2</v>
          </cell>
          <cell r="K1988">
            <v>4.3812508293046094E-2</v>
          </cell>
          <cell r="L1988">
            <v>4.3257805101258519E-2</v>
          </cell>
          <cell r="M1988">
            <v>3.6003941699167402E-2</v>
          </cell>
          <cell r="N1988">
            <v>4.3436154832348521E-2</v>
          </cell>
        </row>
        <row r="1989">
          <cell r="D1989" t="str">
            <v>12.6.19</v>
          </cell>
          <cell r="E1989">
            <v>4.9285857262681788E-2</v>
          </cell>
          <cell r="F1989">
            <v>3.957123554956006E-2</v>
          </cell>
          <cell r="G1989">
            <v>4.1714393080520419E-2</v>
          </cell>
          <cell r="H1989">
            <v>4.0070678512872507E-2</v>
          </cell>
          <cell r="I1989">
            <v>4.5987221608222564E-2</v>
          </cell>
          <cell r="J1989">
            <v>5.2115164864698485E-2</v>
          </cell>
          <cell r="K1989">
            <v>4.0137962450829838E-2</v>
          </cell>
          <cell r="L1989">
            <v>4.1446170401690678E-2</v>
          </cell>
          <cell r="M1989">
            <v>3.555622910779651E-2</v>
          </cell>
          <cell r="N1989">
            <v>4.0433783899452611E-2</v>
          </cell>
        </row>
        <row r="1990">
          <cell r="D1990" t="str">
            <v>12.6.20</v>
          </cell>
          <cell r="E1990">
            <v>4.8320407802517548E-2</v>
          </cell>
          <cell r="F1990">
            <v>3.9426564845270504E-2</v>
          </cell>
          <cell r="G1990">
            <v>4.0167706960204004E-2</v>
          </cell>
          <cell r="H1990">
            <v>3.8635789169989693E-2</v>
          </cell>
          <cell r="I1990">
            <v>4.152895217754729E-2</v>
          </cell>
          <cell r="J1990">
            <v>5.0691464921042803E-2</v>
          </cell>
          <cell r="K1990">
            <v>3.8253707937962039E-2</v>
          </cell>
          <cell r="L1990">
            <v>3.9706494233792647E-2</v>
          </cell>
          <cell r="M1990">
            <v>3.5433287435108859E-2</v>
          </cell>
          <cell r="N1990">
            <v>3.8320103537128787E-2</v>
          </cell>
        </row>
        <row r="1991">
          <cell r="D1991" t="str">
            <v>12.6.21</v>
          </cell>
          <cell r="E1991">
            <v>4.6956400089692527E-2</v>
          </cell>
          <cell r="F1991">
            <v>3.8539609238113372E-2</v>
          </cell>
          <cell r="G1991">
            <v>3.9577455637750079E-2</v>
          </cell>
          <cell r="H1991">
            <v>3.777068536391593E-2</v>
          </cell>
          <cell r="I1991">
            <v>3.8934726952457914E-2</v>
          </cell>
          <cell r="J1991">
            <v>4.7386971846521041E-2</v>
          </cell>
          <cell r="K1991">
            <v>3.8809417100558387E-2</v>
          </cell>
          <cell r="L1991">
            <v>3.8435368579301681E-2</v>
          </cell>
          <cell r="M1991">
            <v>3.4724166171747617E-2</v>
          </cell>
          <cell r="N1991">
            <v>3.7686092974807489E-2</v>
          </cell>
        </row>
        <row r="1992">
          <cell r="D1992" t="str">
            <v>12.6.22</v>
          </cell>
          <cell r="E1992">
            <v>4.4951535656346291E-2</v>
          </cell>
          <cell r="F1992">
            <v>3.7372434235701212E-2</v>
          </cell>
          <cell r="G1992">
            <v>3.7862726458589686E-2</v>
          </cell>
          <cell r="H1992">
            <v>3.7822919250878814E-2</v>
          </cell>
          <cell r="I1992">
            <v>3.2277554181715788E-2</v>
          </cell>
          <cell r="J1992">
            <v>4.4595814354505769E-2</v>
          </cell>
          <cell r="K1992">
            <v>3.7457795448104653E-2</v>
          </cell>
          <cell r="L1992">
            <v>3.4668352202837378E-2</v>
          </cell>
          <cell r="M1992">
            <v>3.4394272683369073E-2</v>
          </cell>
          <cell r="N1992">
            <v>3.2714336964335913E-2</v>
          </cell>
        </row>
        <row r="1993">
          <cell r="D1993" t="str">
            <v>12.6.23</v>
          </cell>
          <cell r="E1993">
            <v>4.2361790773019783E-2</v>
          </cell>
          <cell r="F1993">
            <v>3.5340112577527498E-2</v>
          </cell>
          <cell r="G1993">
            <v>3.565600221549612E-2</v>
          </cell>
          <cell r="H1993">
            <v>3.5991701301315265E-2</v>
          </cell>
          <cell r="I1993">
            <v>3.0064617511893613E-2</v>
          </cell>
          <cell r="J1993">
            <v>4.024764705592964E-2</v>
          </cell>
          <cell r="K1993">
            <v>3.6676043416404576E-2</v>
          </cell>
          <cell r="L1993">
            <v>3.0004496588171815E-2</v>
          </cell>
          <cell r="M1993">
            <v>3.3834178793759349E-2</v>
          </cell>
          <cell r="N1993">
            <v>2.724584969810246E-2</v>
          </cell>
        </row>
        <row r="1994">
          <cell r="D1994" t="str">
            <v>12.6.24</v>
          </cell>
          <cell r="E1994">
            <v>3.7491633687565515E-2</v>
          </cell>
          <cell r="F1994">
            <v>3.5776023653578591E-2</v>
          </cell>
          <cell r="G1994">
            <v>3.399148121431813E-2</v>
          </cell>
          <cell r="H1994">
            <v>3.5190107944359304E-2</v>
          </cell>
          <cell r="I1994">
            <v>3.4385987332083368E-2</v>
          </cell>
          <cell r="J1994">
            <v>3.6941982877341351E-2</v>
          </cell>
          <cell r="K1994">
            <v>3.6986084702176208E-2</v>
          </cell>
          <cell r="L1994">
            <v>2.8010736217784743E-2</v>
          </cell>
          <cell r="M1994">
            <v>3.3802891714235637E-2</v>
          </cell>
          <cell r="N1994">
            <v>2.4526456552151871E-2</v>
          </cell>
        </row>
        <row r="1995">
          <cell r="D1995" t="str">
            <v>12.7.1</v>
          </cell>
          <cell r="E1995">
            <v>3.4301608328688497E-2</v>
          </cell>
          <cell r="F1995">
            <v>4.1845092070812447E-2</v>
          </cell>
          <cell r="G1995">
            <v>3.8900780712509742E-2</v>
          </cell>
          <cell r="H1995">
            <v>4.3047910104662024E-2</v>
          </cell>
          <cell r="I1995">
            <v>3.8670587982506617E-2</v>
          </cell>
          <cell r="J1995">
            <v>3.4093599407045733E-2</v>
          </cell>
          <cell r="K1995">
            <v>4.011305544473228E-2</v>
          </cell>
          <cell r="L1995">
            <v>3.4713283285725621E-2</v>
          </cell>
          <cell r="M1995">
            <v>3.8257225991861661E-2</v>
          </cell>
          <cell r="N1995">
            <v>2.5560739703687132E-2</v>
          </cell>
        </row>
        <row r="1996">
          <cell r="D1996" t="str">
            <v>12.7.2</v>
          </cell>
          <cell r="E1996">
            <v>3.285143754023713E-2</v>
          </cell>
          <cell r="F1996">
            <v>4.1503223807241259E-2</v>
          </cell>
          <cell r="G1996">
            <v>3.7969007862093111E-2</v>
          </cell>
          <cell r="H1996">
            <v>4.1795565177598963E-2</v>
          </cell>
          <cell r="I1996">
            <v>3.7192377402640725E-2</v>
          </cell>
          <cell r="J1996">
            <v>3.2410403784713944E-2</v>
          </cell>
          <cell r="K1996">
            <v>4.0054595545413858E-2</v>
          </cell>
          <cell r="L1996">
            <v>3.4460753070130613E-2</v>
          </cell>
          <cell r="M1996">
            <v>3.8185419150682395E-2</v>
          </cell>
          <cell r="N1996">
            <v>2.4786645258117156E-2</v>
          </cell>
        </row>
        <row r="1997">
          <cell r="D1997" t="str">
            <v>12.7.3</v>
          </cell>
          <cell r="E1997">
            <v>3.1974033365152164E-2</v>
          </cell>
          <cell r="F1997">
            <v>4.1318867117935892E-2</v>
          </cell>
          <cell r="G1997">
            <v>3.7583243456654224E-2</v>
          </cell>
          <cell r="H1997">
            <v>4.0784135581608816E-2</v>
          </cell>
          <cell r="I1997">
            <v>3.9904119832958725E-2</v>
          </cell>
          <cell r="J1997">
            <v>3.2227881627513853E-2</v>
          </cell>
          <cell r="K1997">
            <v>4.0305218497919536E-2</v>
          </cell>
          <cell r="L1997">
            <v>3.4292866452239265E-2</v>
          </cell>
          <cell r="M1997">
            <v>3.6956704781421566E-2</v>
          </cell>
          <cell r="N1997">
            <v>2.3173444528775049E-2</v>
          </cell>
        </row>
        <row r="1998">
          <cell r="D1998" t="str">
            <v>12.7.4</v>
          </cell>
          <cell r="E1998">
            <v>3.2558844637911345E-2</v>
          </cell>
          <cell r="F1998">
            <v>4.1185441654080661E-2</v>
          </cell>
          <cell r="G1998">
            <v>3.8009786630235416E-2</v>
          </cell>
          <cell r="H1998">
            <v>4.051799806786039E-2</v>
          </cell>
          <cell r="I1998">
            <v>3.9181886329253145E-2</v>
          </cell>
          <cell r="J1998">
            <v>3.1280440444485504E-2</v>
          </cell>
          <cell r="K1998">
            <v>4.0424538516372857E-2</v>
          </cell>
          <cell r="L1998">
            <v>3.396875454664379E-2</v>
          </cell>
          <cell r="M1998">
            <v>3.7052681611981858E-2</v>
          </cell>
          <cell r="N1998">
            <v>2.6164997021550673E-2</v>
          </cell>
        </row>
        <row r="1999">
          <cell r="D1999" t="str">
            <v>12.7.5</v>
          </cell>
          <cell r="E1999">
            <v>3.3232565487927176E-2</v>
          </cell>
          <cell r="F1999">
            <v>4.1319198198491371E-2</v>
          </cell>
          <cell r="G1999">
            <v>3.8663653582424157E-2</v>
          </cell>
          <cell r="H1999">
            <v>4.1577062130866344E-2</v>
          </cell>
          <cell r="I1999">
            <v>4.1929036813178333E-2</v>
          </cell>
          <cell r="J1999">
            <v>3.1902750130034303E-2</v>
          </cell>
          <cell r="K1999">
            <v>4.1133148866742575E-2</v>
          </cell>
          <cell r="L1999">
            <v>3.6462102222093867E-2</v>
          </cell>
          <cell r="M1999">
            <v>3.9751458680831873E-2</v>
          </cell>
          <cell r="N1999">
            <v>3.6616027988352298E-2</v>
          </cell>
        </row>
        <row r="2000">
          <cell r="D2000" t="str">
            <v>12.7.6</v>
          </cell>
          <cell r="E2000">
            <v>3.3792125677368355E-2</v>
          </cell>
          <cell r="F2000">
            <v>4.2401693664653552E-2</v>
          </cell>
          <cell r="G2000">
            <v>4.0796181895408533E-2</v>
          </cell>
          <cell r="H2000">
            <v>4.3194292427457794E-2</v>
          </cell>
          <cell r="I2000">
            <v>3.9098964904566227E-2</v>
          </cell>
          <cell r="J2000">
            <v>3.5347266276590607E-2</v>
          </cell>
          <cell r="K2000">
            <v>4.1845959601791174E-2</v>
          </cell>
          <cell r="L2000">
            <v>3.8815300803936061E-2</v>
          </cell>
          <cell r="M2000">
            <v>4.6088478333054725E-2</v>
          </cell>
          <cell r="N2000">
            <v>5.0598864863066931E-2</v>
          </cell>
        </row>
        <row r="2001">
          <cell r="D2001" t="str">
            <v>12.7.7</v>
          </cell>
          <cell r="E2001">
            <v>3.7148861799010363E-2</v>
          </cell>
          <cell r="F2001">
            <v>4.2958115923193776E-2</v>
          </cell>
          <cell r="G2001">
            <v>4.1833540953024696E-2</v>
          </cell>
          <cell r="H2001">
            <v>4.2645893935704178E-2</v>
          </cell>
          <cell r="I2001">
            <v>3.7008073944121256E-2</v>
          </cell>
          <cell r="J2001">
            <v>3.8911857065107983E-2</v>
          </cell>
          <cell r="K2001">
            <v>4.1741186370104474E-2</v>
          </cell>
          <cell r="L2001">
            <v>4.3082114535301544E-2</v>
          </cell>
          <cell r="M2001">
            <v>4.7002543386009857E-2</v>
          </cell>
          <cell r="N2001">
            <v>4.9599244854741389E-2</v>
          </cell>
        </row>
        <row r="2002">
          <cell r="D2002" t="str">
            <v>12.7.8</v>
          </cell>
          <cell r="E2002">
            <v>4.176866498054476E-2</v>
          </cell>
          <cell r="F2002">
            <v>4.1704134524320216E-2</v>
          </cell>
          <cell r="G2002">
            <v>4.2885904404367362E-2</v>
          </cell>
          <cell r="H2002">
            <v>4.3563258839806371E-2</v>
          </cell>
          <cell r="I2002">
            <v>4.2035109657531496E-2</v>
          </cell>
          <cell r="J2002">
            <v>4.1382763498973976E-2</v>
          </cell>
          <cell r="K2002">
            <v>3.9572078628364565E-2</v>
          </cell>
          <cell r="L2002">
            <v>4.5536489619003175E-2</v>
          </cell>
          <cell r="M2002">
            <v>4.7898151356164931E-2</v>
          </cell>
          <cell r="N2002">
            <v>4.7529701338639117E-2</v>
          </cell>
        </row>
        <row r="2003">
          <cell r="D2003" t="str">
            <v>12.7.9</v>
          </cell>
          <cell r="E2003">
            <v>4.546803098822487E-2</v>
          </cell>
          <cell r="F2003">
            <v>3.8161351860398894E-2</v>
          </cell>
          <cell r="G2003">
            <v>4.2738854132196684E-2</v>
          </cell>
          <cell r="H2003">
            <v>4.2613713909531989E-2</v>
          </cell>
          <cell r="I2003">
            <v>4.3349898451518064E-2</v>
          </cell>
          <cell r="J2003">
            <v>4.4496551553382807E-2</v>
          </cell>
          <cell r="K2003">
            <v>3.8496889251475631E-2</v>
          </cell>
          <cell r="L2003">
            <v>4.6349600985361082E-2</v>
          </cell>
          <cell r="M2003">
            <v>4.792952839692502E-2</v>
          </cell>
          <cell r="N2003">
            <v>5.3067802811535225E-2</v>
          </cell>
        </row>
        <row r="2004">
          <cell r="D2004" t="str">
            <v>12.7.10</v>
          </cell>
          <cell r="E2004">
            <v>4.6906853698892234E-2</v>
          </cell>
          <cell r="F2004">
            <v>3.7661337451497218E-2</v>
          </cell>
          <cell r="G2004">
            <v>4.312907657384854E-2</v>
          </cell>
          <cell r="H2004">
            <v>4.1416028195322731E-2</v>
          </cell>
          <cell r="I2004">
            <v>4.7769549860743471E-2</v>
          </cell>
          <cell r="J2004">
            <v>4.581894480320934E-2</v>
          </cell>
          <cell r="K2004">
            <v>4.1247613895112542E-2</v>
          </cell>
          <cell r="L2004">
            <v>4.6083978414725585E-2</v>
          </cell>
          <cell r="M2004">
            <v>4.5616504358596169E-2</v>
          </cell>
          <cell r="N2004">
            <v>6.077674531587187E-2</v>
          </cell>
        </row>
        <row r="2005">
          <cell r="D2005" t="str">
            <v>12.7.11</v>
          </cell>
          <cell r="E2005">
            <v>4.6839395018300249E-2</v>
          </cell>
          <cell r="F2005">
            <v>4.050407787091917E-2</v>
          </cell>
          <cell r="G2005">
            <v>4.4445488500174581E-2</v>
          </cell>
          <cell r="H2005">
            <v>4.2233039587453412E-2</v>
          </cell>
          <cell r="I2005">
            <v>4.9839105199143072E-2</v>
          </cell>
          <cell r="J2005">
            <v>4.4848074059994324E-2</v>
          </cell>
          <cell r="K2005">
            <v>4.471276760382583E-2</v>
          </cell>
          <cell r="L2005">
            <v>4.6984138718434126E-2</v>
          </cell>
          <cell r="M2005">
            <v>4.5909093066412276E-2</v>
          </cell>
          <cell r="N2005">
            <v>6.2722060784556832E-2</v>
          </cell>
        </row>
        <row r="2006">
          <cell r="D2006" t="str">
            <v>12.7.12</v>
          </cell>
          <cell r="E2006">
            <v>4.7294980860418362E-2</v>
          </cell>
          <cell r="F2006">
            <v>3.8713939102504896E-2</v>
          </cell>
          <cell r="G2006">
            <v>4.2672741022339221E-2</v>
          </cell>
          <cell r="H2006">
            <v>4.0411355735805336E-2</v>
          </cell>
          <cell r="I2006">
            <v>4.3741051522349604E-2</v>
          </cell>
          <cell r="J2006">
            <v>4.4016628728643432E-2</v>
          </cell>
          <cell r="K2006">
            <v>4.3122185571795008E-2</v>
          </cell>
          <cell r="L2006">
            <v>4.5569966466368343E-2</v>
          </cell>
          <cell r="M2006">
            <v>4.5503652480904391E-2</v>
          </cell>
          <cell r="N2006">
            <v>4.6398797734564234E-2</v>
          </cell>
        </row>
        <row r="2007">
          <cell r="D2007" t="str">
            <v>12.7.13</v>
          </cell>
          <cell r="E2007">
            <v>4.5419589939773741E-2</v>
          </cell>
          <cell r="F2007">
            <v>3.8320974073205859E-2</v>
          </cell>
          <cell r="G2007">
            <v>4.2391581767586964E-2</v>
          </cell>
          <cell r="H2007">
            <v>4.061226346677229E-2</v>
          </cell>
          <cell r="I2007">
            <v>4.4275955238167589E-2</v>
          </cell>
          <cell r="J2007">
            <v>4.377806152095251E-2</v>
          </cell>
          <cell r="K2007">
            <v>4.2534713588224436E-2</v>
          </cell>
          <cell r="L2007">
            <v>4.5628242669967192E-2</v>
          </cell>
          <cell r="M2007">
            <v>4.560050822016945E-2</v>
          </cell>
          <cell r="N2007">
            <v>4.1435723450727581E-2</v>
          </cell>
        </row>
        <row r="2008">
          <cell r="D2008" t="str">
            <v>12.7.14</v>
          </cell>
          <cell r="E2008">
            <v>4.44028241174187E-2</v>
          </cell>
          <cell r="F2008">
            <v>3.8494046433578871E-2</v>
          </cell>
          <cell r="G2008">
            <v>4.2337695795886462E-2</v>
          </cell>
          <cell r="H2008">
            <v>3.9444014782741343E-2</v>
          </cell>
          <cell r="I2008">
            <v>4.1429843783904352E-2</v>
          </cell>
          <cell r="J2008">
            <v>4.2587949620008517E-2</v>
          </cell>
          <cell r="K2008">
            <v>4.2634195426224764E-2</v>
          </cell>
          <cell r="L2008">
            <v>4.5877073534079826E-2</v>
          </cell>
          <cell r="M2008">
            <v>4.6180587965314053E-2</v>
          </cell>
          <cell r="N2008">
            <v>3.1264646562385666E-2</v>
          </cell>
        </row>
        <row r="2009">
          <cell r="D2009" t="str">
            <v>12.7.15</v>
          </cell>
          <cell r="E2009">
            <v>4.2430532015444188E-2</v>
          </cell>
          <cell r="F2009">
            <v>3.9425610551515229E-2</v>
          </cell>
          <cell r="G2009">
            <v>4.3163016801003949E-2</v>
          </cell>
          <cell r="H2009">
            <v>3.9590263300854481E-2</v>
          </cell>
          <cell r="I2009">
            <v>4.086588730615226E-2</v>
          </cell>
          <cell r="J2009">
            <v>4.4595001190858442E-2</v>
          </cell>
          <cell r="K2009">
            <v>4.1691763662064833E-2</v>
          </cell>
          <cell r="L2009">
            <v>4.5944057676147468E-2</v>
          </cell>
          <cell r="M2009">
            <v>4.7408687098481554E-2</v>
          </cell>
          <cell r="N2009">
            <v>4.8081294027881513E-2</v>
          </cell>
        </row>
        <row r="2010">
          <cell r="D2010" t="str">
            <v>12.7.16</v>
          </cell>
          <cell r="E2010">
            <v>4.3082484690185878E-2</v>
          </cell>
          <cell r="F2010">
            <v>4.13103417936325E-2</v>
          </cell>
          <cell r="G2010">
            <v>4.2969907368283371E-2</v>
          </cell>
          <cell r="H2010">
            <v>3.9884566700296248E-2</v>
          </cell>
          <cell r="I2010">
            <v>3.9970699079057717E-2</v>
          </cell>
          <cell r="J2010">
            <v>4.6775557084390525E-2</v>
          </cell>
          <cell r="K2010">
            <v>4.1090126744880252E-2</v>
          </cell>
          <cell r="L2010">
            <v>4.4426592832279677E-2</v>
          </cell>
          <cell r="M2010">
            <v>4.2675148487231133E-2</v>
          </cell>
          <cell r="N2010">
            <v>4.5342733339582539E-2</v>
          </cell>
        </row>
        <row r="2011">
          <cell r="D2011" t="str">
            <v>12.7.17</v>
          </cell>
          <cell r="E2011">
            <v>4.7116825342867957E-2</v>
          </cell>
          <cell r="F2011">
            <v>4.6736131321778E-2</v>
          </cell>
          <cell r="G2011">
            <v>4.4561231527742821E-2</v>
          </cell>
          <cell r="H2011">
            <v>4.1778906494611696E-2</v>
          </cell>
          <cell r="I2011">
            <v>4.6868460291381052E-2</v>
          </cell>
          <cell r="J2011">
            <v>4.8484080758386429E-2</v>
          </cell>
          <cell r="K2011">
            <v>4.5058417440884541E-2</v>
          </cell>
          <cell r="L2011">
            <v>4.7386622070248734E-2</v>
          </cell>
          <cell r="M2011">
            <v>3.9266652639283743E-2</v>
          </cell>
          <cell r="N2011">
            <v>4.310914832476085E-2</v>
          </cell>
        </row>
        <row r="2012">
          <cell r="D2012" t="str">
            <v>12.7.18</v>
          </cell>
          <cell r="E2012">
            <v>4.9351647602532134E-2</v>
          </cell>
          <cell r="F2012">
            <v>4.6699105479657714E-2</v>
          </cell>
          <cell r="G2012">
            <v>4.4965087769463494E-2</v>
          </cell>
          <cell r="H2012">
            <v>4.2532159955469814E-2</v>
          </cell>
          <cell r="I2012">
            <v>4.4542272222563531E-2</v>
          </cell>
          <cell r="J2012">
            <v>4.9989139541071523E-2</v>
          </cell>
          <cell r="K2012">
            <v>4.2753388160293886E-2</v>
          </cell>
          <cell r="L2012">
            <v>4.6715029927677378E-2</v>
          </cell>
          <cell r="M2012">
            <v>3.8738252725979298E-2</v>
          </cell>
          <cell r="N2012">
            <v>4.2933263584198397E-2</v>
          </cell>
        </row>
        <row r="2013">
          <cell r="D2013" t="str">
            <v>12.7.19</v>
          </cell>
          <cell r="E2013">
            <v>4.8203974534350463E-2</v>
          </cell>
          <cell r="F2013">
            <v>4.4744143774710941E-2</v>
          </cell>
          <cell r="G2013">
            <v>4.4367032833746899E-2</v>
          </cell>
          <cell r="H2013">
            <v>4.3088386021157207E-2</v>
          </cell>
          <cell r="I2013">
            <v>4.0754215752468056E-2</v>
          </cell>
          <cell r="J2013">
            <v>4.9294301548297906E-2</v>
          </cell>
          <cell r="K2013">
            <v>4.3776918260677804E-2</v>
          </cell>
          <cell r="L2013">
            <v>4.5536215592967444E-2</v>
          </cell>
          <cell r="M2013">
            <v>3.7945564965152154E-2</v>
          </cell>
          <cell r="N2013">
            <v>3.173610838128587E-2</v>
          </cell>
        </row>
        <row r="2014">
          <cell r="D2014" t="str">
            <v>12.7.20</v>
          </cell>
          <cell r="E2014">
            <v>4.6807714868421842E-2</v>
          </cell>
          <cell r="F2014">
            <v>4.5088136471846403E-2</v>
          </cell>
          <cell r="G2014">
            <v>4.3107219211833477E-2</v>
          </cell>
          <cell r="H2014">
            <v>4.2472081652969534E-2</v>
          </cell>
          <cell r="I2014">
            <v>3.8503534601385524E-2</v>
          </cell>
          <cell r="J2014">
            <v>4.9954042168679637E-2</v>
          </cell>
          <cell r="K2014">
            <v>4.1997191633713807E-2</v>
          </cell>
          <cell r="L2014">
            <v>4.4118831146816161E-2</v>
          </cell>
          <cell r="M2014">
            <v>3.7948992709100737E-2</v>
          </cell>
          <cell r="N2014">
            <v>3.2186151571321014E-2</v>
          </cell>
        </row>
        <row r="2015">
          <cell r="D2015" t="str">
            <v>12.7.21</v>
          </cell>
          <cell r="E2015">
            <v>4.6087952836730318E-2</v>
          </cell>
          <cell r="F2015">
            <v>4.3218772885512298E-2</v>
          </cell>
          <cell r="G2015">
            <v>4.2331694038395845E-2</v>
          </cell>
          <cell r="H2015">
            <v>4.1747796905900525E-2</v>
          </cell>
          <cell r="I2015">
            <v>4.0835321379534092E-2</v>
          </cell>
          <cell r="J2015">
            <v>4.7307465945289999E-2</v>
          </cell>
          <cell r="K2015">
            <v>4.2799119621191484E-2</v>
          </cell>
          <cell r="L2015">
            <v>4.2276980371317149E-2</v>
          </cell>
          <cell r="M2015">
            <v>3.7135123248488763E-2</v>
          </cell>
          <cell r="N2015">
            <v>4.7892558110000032E-2</v>
          </cell>
        </row>
        <row r="2016">
          <cell r="D2016" t="str">
            <v>12.7.22</v>
          </cell>
          <cell r="E2016">
            <v>4.3516710286670618E-2</v>
          </cell>
          <cell r="F2016">
            <v>4.3056267512868097E-2</v>
          </cell>
          <cell r="G2016">
            <v>4.2396241786023192E-2</v>
          </cell>
          <cell r="H2016">
            <v>4.2468736535903814E-2</v>
          </cell>
          <cell r="I2016">
            <v>3.9855547246600148E-2</v>
          </cell>
          <cell r="J2016">
            <v>4.4570479009274598E-2</v>
          </cell>
          <cell r="K2016">
            <v>4.2641777938826869E-2</v>
          </cell>
          <cell r="L2016">
            <v>3.8864214451314084E-2</v>
          </cell>
          <cell r="M2016">
            <v>3.7564382259895772E-2</v>
          </cell>
          <cell r="N2016">
            <v>4.8680007700627047E-2</v>
          </cell>
        </row>
        <row r="2017">
          <cell r="D2017" t="str">
            <v>12.7.23</v>
          </cell>
          <cell r="E2017">
            <v>4.1497317817286522E-2</v>
          </cell>
          <cell r="F2017">
            <v>4.2126082897246203E-2</v>
          </cell>
          <cell r="G2017">
            <v>3.9967831156942413E-2</v>
          </cell>
          <cell r="H2017">
            <v>4.2012261861116097E-2</v>
          </cell>
          <cell r="I2017">
            <v>3.7713662636302103E-2</v>
          </cell>
          <cell r="J2017">
            <v>4.0062461556165579E-2</v>
          </cell>
          <cell r="K2017">
            <v>4.049910898203532E-2</v>
          </cell>
          <cell r="L2017">
            <v>3.4644259172058649E-2</v>
          </cell>
          <cell r="M2017">
            <v>3.7107086060806774E-2</v>
          </cell>
          <cell r="N2017">
            <v>4.5921036318939012E-2</v>
          </cell>
        </row>
        <row r="2018">
          <cell r="D2018" t="str">
            <v>12.7.24</v>
          </cell>
          <cell r="E2018">
            <v>3.7945023565642097E-2</v>
          </cell>
          <cell r="F2018">
            <v>4.1503913558398491E-2</v>
          </cell>
          <cell r="G2018">
            <v>3.7813200217814737E-2</v>
          </cell>
          <cell r="H2018">
            <v>4.0568308628528775E-2</v>
          </cell>
          <cell r="I2018">
            <v>4.4664838561973029E-2</v>
          </cell>
          <cell r="J2018">
            <v>3.5864298676928426E-2</v>
          </cell>
          <cell r="K2018">
            <v>3.9754040747331715E-2</v>
          </cell>
          <cell r="L2018">
            <v>3.2262531435163104E-2</v>
          </cell>
          <cell r="M2018">
            <v>3.6277572025249998E-2</v>
          </cell>
          <cell r="N2018">
            <v>3.4422256424832716E-2</v>
          </cell>
        </row>
      </sheetData>
      <sheetData sheetId="10" refreshError="1"/>
      <sheetData sheetId="11"/>
      <sheetData sheetId="12"/>
      <sheetData sheetId="13" refreshError="1"/>
      <sheetData sheetId="14" refreshError="1"/>
      <sheetData sheetId="15">
        <row r="43">
          <cell r="H43">
            <v>6.2E-2</v>
          </cell>
        </row>
        <row r="44">
          <cell r="H44">
            <v>4.5999999999999999E-2</v>
          </cell>
        </row>
        <row r="45">
          <cell r="H45">
            <v>0.03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4">
          <cell r="A174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2">
          <cell r="A16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AD285"/>
  <sheetViews>
    <sheetView tabSelected="1" topLeftCell="A16" zoomScaleNormal="100" workbookViewId="0">
      <selection activeCell="P48" sqref="P48"/>
    </sheetView>
  </sheetViews>
  <sheetFormatPr defaultRowHeight="15" outlineLevelRow="1"/>
  <cols>
    <col min="1" max="1" width="4.42578125" customWidth="1"/>
    <col min="2" max="2" width="28" customWidth="1"/>
    <col min="3" max="3" width="1.28515625" customWidth="1"/>
    <col min="4" max="4" width="12.85546875" customWidth="1"/>
    <col min="5" max="5" width="13" customWidth="1"/>
    <col min="6" max="6" width="14" customWidth="1"/>
    <col min="7" max="7" width="13.140625" customWidth="1"/>
    <col min="8" max="8" width="13.7109375" customWidth="1"/>
    <col min="9" max="9" width="12.85546875" customWidth="1"/>
    <col min="10" max="10" width="13.42578125" customWidth="1"/>
    <col min="11" max="12" width="12.42578125" customWidth="1"/>
    <col min="13" max="13" width="13.42578125" customWidth="1"/>
    <col min="14" max="14" width="12.5703125" customWidth="1"/>
    <col min="15" max="15" width="13.140625" customWidth="1"/>
    <col min="16" max="16" width="14.140625" customWidth="1"/>
    <col min="17" max="17" width="6.85546875" customWidth="1"/>
    <col min="18" max="18" width="14.140625" style="252" customWidth="1"/>
    <col min="19" max="19" width="15.28515625" customWidth="1"/>
    <col min="20" max="20" width="13.5703125" customWidth="1"/>
    <col min="21" max="21" width="15.7109375" customWidth="1"/>
    <col min="22" max="22" width="14.140625" customWidth="1"/>
    <col min="23" max="23" width="12.7109375" customWidth="1"/>
    <col min="25" max="25" width="17.42578125" customWidth="1"/>
    <col min="26" max="26" width="12.7109375" customWidth="1"/>
    <col min="27" max="28" width="10.140625" bestFit="1" customWidth="1"/>
  </cols>
  <sheetData>
    <row r="1" spans="1:16">
      <c r="A1" t="s">
        <v>310</v>
      </c>
    </row>
    <row r="2" spans="1:16">
      <c r="A2" t="s">
        <v>45</v>
      </c>
    </row>
    <row r="3" spans="1:16">
      <c r="A3" t="s">
        <v>311</v>
      </c>
    </row>
    <row r="4" spans="1:16">
      <c r="A4" t="s">
        <v>46</v>
      </c>
    </row>
    <row r="5" spans="1:16">
      <c r="D5" s="6" t="s">
        <v>76</v>
      </c>
      <c r="E5" s="6" t="s">
        <v>77</v>
      </c>
      <c r="F5" s="6" t="s">
        <v>78</v>
      </c>
      <c r="G5" s="6" t="s">
        <v>79</v>
      </c>
      <c r="H5" s="6" t="s">
        <v>80</v>
      </c>
      <c r="I5" s="6" t="s">
        <v>81</v>
      </c>
      <c r="J5" s="6" t="s">
        <v>82</v>
      </c>
      <c r="K5" s="6" t="s">
        <v>83</v>
      </c>
      <c r="L5" s="6" t="s">
        <v>84</v>
      </c>
      <c r="M5" s="6" t="s">
        <v>85</v>
      </c>
      <c r="N5" s="6" t="s">
        <v>86</v>
      </c>
      <c r="O5" s="6" t="s">
        <v>87</v>
      </c>
      <c r="P5" s="6" t="s">
        <v>38</v>
      </c>
    </row>
    <row r="6" spans="1:16">
      <c r="A6" t="s">
        <v>47</v>
      </c>
    </row>
    <row r="7" spans="1:16">
      <c r="B7" t="s">
        <v>268</v>
      </c>
      <c r="D7" s="2">
        <f>'Billed Usage'!D102</f>
        <v>268421353.00099999</v>
      </c>
      <c r="E7" s="2">
        <f>'Billed Usage'!E102</f>
        <v>248463642.29500002</v>
      </c>
      <c r="F7" s="2">
        <f>'Billed Usage'!F102</f>
        <v>272094704.38</v>
      </c>
      <c r="G7" s="2">
        <f>'Billed Usage'!G102</f>
        <v>189257389.23899999</v>
      </c>
      <c r="H7" s="2">
        <f>'Billed Usage'!H102</f>
        <v>159137014.24200001</v>
      </c>
      <c r="I7" s="2">
        <f>'Billed Usage'!I102</f>
        <v>150640891.35699999</v>
      </c>
      <c r="J7" s="2">
        <f>'Billed Usage'!J102</f>
        <v>167011451.32800001</v>
      </c>
      <c r="K7" s="2">
        <f>'Billed Usage'!K102</f>
        <v>182841597.602</v>
      </c>
      <c r="L7" s="2">
        <f>'Billed Usage'!L102</f>
        <v>175504029.74200001</v>
      </c>
      <c r="M7" s="2">
        <f>'Billed Usage'!M102</f>
        <v>166990370.697</v>
      </c>
      <c r="N7" s="2">
        <f>'Billed Usage'!N102</f>
        <v>197141568.961</v>
      </c>
      <c r="O7" s="2">
        <f>'Billed Usage'!O102</f>
        <v>258761011.98699999</v>
      </c>
      <c r="P7" s="8">
        <f>SUM(D7:O7)</f>
        <v>2436265024.8310003</v>
      </c>
    </row>
    <row r="8" spans="1:16">
      <c r="B8" t="s">
        <v>49</v>
      </c>
      <c r="D8" s="2">
        <f>'Billed Usage'!D103</f>
        <v>59920327.123000003</v>
      </c>
      <c r="E8" s="2">
        <f>'Billed Usage'!E103</f>
        <v>57839488.487000003</v>
      </c>
      <c r="F8" s="2">
        <f>'Billed Usage'!F103</f>
        <v>61576960.423999995</v>
      </c>
      <c r="G8" s="2">
        <f>'Billed Usage'!G103</f>
        <v>49969768.848000005</v>
      </c>
      <c r="H8" s="2">
        <f>'Billed Usage'!H103</f>
        <v>45483877.745000005</v>
      </c>
      <c r="I8" s="2">
        <f>'Billed Usage'!I103</f>
        <v>45253592.461000003</v>
      </c>
      <c r="J8" s="2">
        <f>'Billed Usage'!J103</f>
        <v>48403035.067000002</v>
      </c>
      <c r="K8" s="2">
        <f>'Billed Usage'!K103</f>
        <v>51264596.408000007</v>
      </c>
      <c r="L8" s="2">
        <f>'Billed Usage'!L103</f>
        <v>51101182.038999997</v>
      </c>
      <c r="M8" s="2">
        <f>'Billed Usage'!M103</f>
        <v>46524849.420999996</v>
      </c>
      <c r="N8" s="2">
        <f>'Billed Usage'!N103</f>
        <v>49608710.002999999</v>
      </c>
      <c r="O8" s="2">
        <f>'Billed Usage'!O103</f>
        <v>60149114.509999998</v>
      </c>
      <c r="P8" s="8">
        <f t="shared" ref="P8:P12" si="0">SUM(D8:O8)</f>
        <v>627095502.53600001</v>
      </c>
    </row>
    <row r="9" spans="1:16">
      <c r="B9" t="s">
        <v>50</v>
      </c>
      <c r="D9" s="2">
        <f>'Billed Usage'!D104</f>
        <v>120581416.625</v>
      </c>
      <c r="E9" s="2">
        <f>'Billed Usage'!E104</f>
        <v>113255795.15000001</v>
      </c>
      <c r="F9" s="2">
        <f>'Billed Usage'!F104</f>
        <v>119857363.82800001</v>
      </c>
      <c r="G9" s="2">
        <f>'Billed Usage'!G104</f>
        <v>108672042.67399999</v>
      </c>
      <c r="H9" s="2">
        <f>'Billed Usage'!H104</f>
        <v>107356121.802</v>
      </c>
      <c r="I9" s="2">
        <f>'Billed Usage'!I104</f>
        <v>110519103.513</v>
      </c>
      <c r="J9" s="2">
        <f>'Billed Usage'!J104</f>
        <v>116480751.57000001</v>
      </c>
      <c r="K9" s="2">
        <f>'Billed Usage'!K104</f>
        <v>118121978.582</v>
      </c>
      <c r="L9" s="2">
        <f>'Billed Usage'!L104</f>
        <v>117306042.24399999</v>
      </c>
      <c r="M9" s="2">
        <f>'Billed Usage'!M104</f>
        <v>113212430.59299999</v>
      </c>
      <c r="N9" s="2">
        <f>'Billed Usage'!N104</f>
        <v>107981227.42200001</v>
      </c>
      <c r="O9" s="2">
        <f>'Billed Usage'!O104</f>
        <v>122684702.25399999</v>
      </c>
      <c r="P9" s="8">
        <f t="shared" si="0"/>
        <v>1376028976.257</v>
      </c>
    </row>
    <row r="10" spans="1:16">
      <c r="B10" t="s">
        <v>51</v>
      </c>
      <c r="D10" s="2">
        <f>'Billed Usage'!D105</f>
        <v>92475540.937000006</v>
      </c>
      <c r="E10" s="2">
        <f>'Billed Usage'!E105</f>
        <v>91334911.620000005</v>
      </c>
      <c r="F10" s="2">
        <f>'Billed Usage'!F105</f>
        <v>85256588.480000004</v>
      </c>
      <c r="G10" s="2">
        <f>'Billed Usage'!G105</f>
        <v>90115026.299999997</v>
      </c>
      <c r="H10" s="2">
        <f>'Billed Usage'!H105</f>
        <v>81790111.900000006</v>
      </c>
      <c r="I10" s="2">
        <f>'Billed Usage'!I105</f>
        <v>92286223.400000006</v>
      </c>
      <c r="J10" s="2">
        <f>'Billed Usage'!J105</f>
        <v>90638942</v>
      </c>
      <c r="K10" s="2">
        <f>'Billed Usage'!K105</f>
        <v>96199701.689999998</v>
      </c>
      <c r="L10" s="2">
        <f>'Billed Usage'!L105</f>
        <v>98369017.341000006</v>
      </c>
      <c r="M10" s="2">
        <f>'Billed Usage'!M105</f>
        <v>91866248.393999994</v>
      </c>
      <c r="N10" s="2">
        <f>'Billed Usage'!N105</f>
        <v>93890910.769999996</v>
      </c>
      <c r="O10" s="2">
        <f>'Billed Usage'!O105</f>
        <v>82979731.170000002</v>
      </c>
      <c r="P10" s="8">
        <f t="shared" si="0"/>
        <v>1087202954.0019999</v>
      </c>
    </row>
    <row r="11" spans="1:16">
      <c r="B11" t="s">
        <v>52</v>
      </c>
      <c r="D11" s="2">
        <f>'Billed Usage'!D106</f>
        <v>4367812.5839999998</v>
      </c>
      <c r="E11" s="2">
        <f>'Billed Usage'!E106</f>
        <v>4176908.1949999998</v>
      </c>
      <c r="F11" s="2">
        <f>'Billed Usage'!F106</f>
        <v>4399346.9869999997</v>
      </c>
      <c r="G11" s="2">
        <f>'Billed Usage'!G106</f>
        <v>4615683.58</v>
      </c>
      <c r="H11" s="2">
        <f>'Billed Usage'!H106</f>
        <v>11922026.261</v>
      </c>
      <c r="I11" s="2">
        <f>'Billed Usage'!I106</f>
        <v>18540612.465999998</v>
      </c>
      <c r="J11" s="2">
        <f>'Billed Usage'!J106</f>
        <v>23327966.862</v>
      </c>
      <c r="K11" s="2">
        <f>'Billed Usage'!K106</f>
        <v>25106392.523000002</v>
      </c>
      <c r="L11" s="2">
        <f>'Billed Usage'!L106</f>
        <v>24282322.968999997</v>
      </c>
      <c r="M11" s="2">
        <f>'Billed Usage'!M106</f>
        <v>10323876.083000001</v>
      </c>
      <c r="N11" s="2">
        <f>'Billed Usage'!N106</f>
        <v>4196695.1040000003</v>
      </c>
      <c r="O11" s="2">
        <f>'Billed Usage'!O106</f>
        <v>4300335.4280000003</v>
      </c>
      <c r="P11" s="8">
        <f t="shared" si="0"/>
        <v>139559979.042</v>
      </c>
    </row>
    <row r="12" spans="1:16">
      <c r="B12" t="s">
        <v>53</v>
      </c>
      <c r="D12" s="2">
        <f>'Billed Usage'!D107</f>
        <v>1588090.1563400002</v>
      </c>
      <c r="E12" s="2">
        <f>'Billed Usage'!E107</f>
        <v>1465578.93729</v>
      </c>
      <c r="F12" s="2">
        <f>'Billed Usage'!F107</f>
        <v>1457300.8660000002</v>
      </c>
      <c r="G12" s="2">
        <f>'Billed Usage'!G107</f>
        <v>1504467.78492</v>
      </c>
      <c r="H12" s="2">
        <f>'Billed Usage'!H107</f>
        <v>1481576.6810000001</v>
      </c>
      <c r="I12" s="2">
        <f>'Billed Usage'!I107</f>
        <v>1502970.93799</v>
      </c>
      <c r="J12" s="2">
        <f>'Billed Usage'!J107</f>
        <v>1517745.8740000001</v>
      </c>
      <c r="K12" s="2">
        <f>'Billed Usage'!K107</f>
        <v>1485522.635</v>
      </c>
      <c r="L12" s="2">
        <f>'Billed Usage'!L107</f>
        <v>1534874.4569999999</v>
      </c>
      <c r="M12" s="2">
        <f>'Billed Usage'!M107</f>
        <v>1490310.2049999998</v>
      </c>
      <c r="N12" s="2">
        <f>'Billed Usage'!N107</f>
        <v>1428253.1512200001</v>
      </c>
      <c r="O12" s="2">
        <f>'Billed Usage'!O107</f>
        <v>1505231.9742100001</v>
      </c>
      <c r="P12" s="8">
        <f t="shared" si="0"/>
        <v>17961923.65997</v>
      </c>
    </row>
    <row r="13" spans="1:16">
      <c r="A13" t="s">
        <v>54</v>
      </c>
      <c r="D13" s="7">
        <f>SUM(D7:D12)</f>
        <v>547354540.42633998</v>
      </c>
      <c r="E13" s="7">
        <f t="shared" ref="E13:P13" si="1">SUM(E7:E12)</f>
        <v>516536324.68429005</v>
      </c>
      <c r="F13" s="7">
        <f t="shared" si="1"/>
        <v>544642264.96500003</v>
      </c>
      <c r="G13" s="7">
        <f t="shared" si="1"/>
        <v>444134378.42592001</v>
      </c>
      <c r="H13" s="7">
        <f t="shared" si="1"/>
        <v>407170728.63099998</v>
      </c>
      <c r="I13" s="7">
        <f t="shared" si="1"/>
        <v>418743394.13498998</v>
      </c>
      <c r="J13" s="7">
        <f t="shared" si="1"/>
        <v>447379892.70100003</v>
      </c>
      <c r="K13" s="7">
        <f t="shared" si="1"/>
        <v>475019789.44</v>
      </c>
      <c r="L13" s="7">
        <f t="shared" si="1"/>
        <v>468097468.792</v>
      </c>
      <c r="M13" s="7">
        <f t="shared" si="1"/>
        <v>430408085.39299995</v>
      </c>
      <c r="N13" s="7">
        <f t="shared" si="1"/>
        <v>454247365.41121995</v>
      </c>
      <c r="O13" s="7">
        <f t="shared" si="1"/>
        <v>530380127.32321</v>
      </c>
      <c r="P13" s="7">
        <f t="shared" si="1"/>
        <v>5684114360.3279705</v>
      </c>
    </row>
    <row r="14" spans="1:16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>
      <c r="A15" t="s">
        <v>88</v>
      </c>
    </row>
    <row r="16" spans="1:16">
      <c r="B16" s="173" t="s">
        <v>268</v>
      </c>
      <c r="D16" s="2">
        <f>'Unbilled Usage '!E145</f>
        <v>-744659</v>
      </c>
      <c r="E16" s="2">
        <f>'Unbilled Usage '!F145</f>
        <v>-2683367</v>
      </c>
      <c r="F16" s="2">
        <f>'Unbilled Usage '!G145</f>
        <v>-20846183</v>
      </c>
      <c r="G16" s="2">
        <f>'Unbilled Usage '!H145</f>
        <v>-23671293</v>
      </c>
      <c r="H16" s="2">
        <f>'Unbilled Usage '!I145</f>
        <v>-2222282</v>
      </c>
      <c r="I16" s="2">
        <f>'Unbilled Usage '!J145</f>
        <v>1855413</v>
      </c>
      <c r="J16" s="2">
        <f>'Unbilled Usage '!K145</f>
        <v>12095334</v>
      </c>
      <c r="K16" s="2">
        <f>'Unbilled Usage '!L145</f>
        <v>7754773</v>
      </c>
      <c r="L16" s="2">
        <f>'Unbilled Usage '!M145</f>
        <v>-21671300</v>
      </c>
      <c r="M16" s="2">
        <f>'Unbilled Usage '!N145</f>
        <v>21863253</v>
      </c>
      <c r="N16" s="2">
        <f>'Unbilled Usage '!O145</f>
        <v>22946150</v>
      </c>
      <c r="O16" s="2">
        <f>'Unbilled Usage '!P145</f>
        <v>402730</v>
      </c>
      <c r="P16" s="8">
        <f>SUM(D16:O16)</f>
        <v>-4921431</v>
      </c>
    </row>
    <row r="17" spans="1:16">
      <c r="B17" t="s">
        <v>49</v>
      </c>
      <c r="D17" s="2">
        <f>'Unbilled Usage '!E146</f>
        <v>-1292707</v>
      </c>
      <c r="E17" s="2">
        <f>'Unbilled Usage '!F146</f>
        <v>581461</v>
      </c>
      <c r="F17" s="2">
        <f>'Unbilled Usage '!G146</f>
        <v>-5503135</v>
      </c>
      <c r="G17" s="2">
        <f>'Unbilled Usage '!H146</f>
        <v>-2343069</v>
      </c>
      <c r="H17" s="2">
        <f>'Unbilled Usage '!I146</f>
        <v>1099299</v>
      </c>
      <c r="I17" s="2">
        <f>'Unbilled Usage '!J146</f>
        <v>1707800</v>
      </c>
      <c r="J17" s="2">
        <f>'Unbilled Usage '!K146</f>
        <v>2646801</v>
      </c>
      <c r="K17" s="2">
        <f>'Unbilled Usage '!L146</f>
        <v>1310656</v>
      </c>
      <c r="L17" s="2">
        <f>'Unbilled Usage '!M146</f>
        <v>-5243733</v>
      </c>
      <c r="M17" s="2">
        <f>'Unbilled Usage '!N146</f>
        <v>5116676</v>
      </c>
      <c r="N17" s="2">
        <f>'Unbilled Usage '!O146</f>
        <v>3081066</v>
      </c>
      <c r="O17" s="2">
        <f>'Unbilled Usage '!P146</f>
        <v>-2249056</v>
      </c>
      <c r="P17" s="8">
        <f t="shared" ref="P17:P21" si="2">SUM(D17:O17)</f>
        <v>-1087941</v>
      </c>
    </row>
    <row r="18" spans="1:16">
      <c r="B18" t="s">
        <v>50</v>
      </c>
      <c r="D18" s="2">
        <f>'Unbilled Usage '!E147</f>
        <v>-4855163</v>
      </c>
      <c r="E18" s="2">
        <f>'Unbilled Usage '!F147</f>
        <v>-391203</v>
      </c>
      <c r="F18" s="2">
        <f>'Unbilled Usage '!G147</f>
        <v>-10975898</v>
      </c>
      <c r="G18" s="2">
        <f>'Unbilled Usage '!H147</f>
        <v>164290</v>
      </c>
      <c r="H18" s="2">
        <f>'Unbilled Usage '!I147</f>
        <v>6455952</v>
      </c>
      <c r="I18" s="2">
        <f>'Unbilled Usage '!J147</f>
        <v>5885973</v>
      </c>
      <c r="J18" s="2">
        <f>'Unbilled Usage '!K147</f>
        <v>5568586</v>
      </c>
      <c r="K18" s="2">
        <f>'Unbilled Usage '!L147</f>
        <v>341680</v>
      </c>
      <c r="L18" s="2">
        <f>'Unbilled Usage '!M147</f>
        <v>-12220860</v>
      </c>
      <c r="M18" s="2">
        <f>'Unbilled Usage '!N147</f>
        <v>15456139</v>
      </c>
      <c r="N18" s="2">
        <f>'Unbilled Usage '!O147</f>
        <v>-344627</v>
      </c>
      <c r="O18" s="2">
        <f>'Unbilled Usage '!P147</f>
        <v>-8756371</v>
      </c>
      <c r="P18" s="8">
        <f t="shared" si="2"/>
        <v>-3671502</v>
      </c>
    </row>
    <row r="19" spans="1:16">
      <c r="B19" t="s">
        <v>51</v>
      </c>
      <c r="D19" s="2">
        <f>'Unbilled Usage '!E148</f>
        <v>-1031038</v>
      </c>
      <c r="E19" s="2">
        <f>'Unbilled Usage '!F148</f>
        <v>-6550179</v>
      </c>
      <c r="F19" s="2">
        <f>'Unbilled Usage '!G148</f>
        <v>4553432</v>
      </c>
      <c r="G19" s="2">
        <f>'Unbilled Usage '!H148</f>
        <v>-10032940</v>
      </c>
      <c r="H19" s="2">
        <f>'Unbilled Usage '!I148</f>
        <v>12560606</v>
      </c>
      <c r="I19" s="2">
        <f>'Unbilled Usage '!J148</f>
        <v>-820004</v>
      </c>
      <c r="J19" s="2">
        <f>'Unbilled Usage '!K148</f>
        <v>4580814</v>
      </c>
      <c r="K19" s="2">
        <f>'Unbilled Usage '!L148</f>
        <v>-1007572</v>
      </c>
      <c r="L19" s="2">
        <f>'Unbilled Usage '!M148</f>
        <v>-2841277</v>
      </c>
      <c r="M19" s="2">
        <f>'Unbilled Usage '!N148</f>
        <v>1800578</v>
      </c>
      <c r="N19" s="2">
        <f>'Unbilled Usage '!O148</f>
        <v>-10126123</v>
      </c>
      <c r="O19" s="2">
        <f>'Unbilled Usage '!P148</f>
        <v>7291439</v>
      </c>
      <c r="P19" s="8">
        <f t="shared" si="2"/>
        <v>-1622264</v>
      </c>
    </row>
    <row r="20" spans="1:16">
      <c r="B20" t="s">
        <v>52</v>
      </c>
      <c r="D20" s="2">
        <f>'Unbilled Usage '!E149</f>
        <v>-27568</v>
      </c>
      <c r="E20" s="2">
        <f>'Unbilled Usage '!F149</f>
        <v>68064</v>
      </c>
      <c r="F20" s="2">
        <f>'Unbilled Usage '!G149</f>
        <v>-376525</v>
      </c>
      <c r="G20" s="2">
        <f>'Unbilled Usage '!H149</f>
        <v>201549</v>
      </c>
      <c r="H20" s="2">
        <f>'Unbilled Usage '!I149</f>
        <v>1215463</v>
      </c>
      <c r="I20" s="2">
        <f>'Unbilled Usage '!J149</f>
        <v>2150665</v>
      </c>
      <c r="J20" s="2">
        <f>'Unbilled Usage '!K149</f>
        <v>1965064</v>
      </c>
      <c r="K20" s="2">
        <f>'Unbilled Usage '!L149</f>
        <v>1604802</v>
      </c>
      <c r="L20" s="2">
        <f>'Unbilled Usage '!M149</f>
        <v>-2204896</v>
      </c>
      <c r="M20" s="2">
        <f>'Unbilled Usage '!N149</f>
        <v>-2381165</v>
      </c>
      <c r="N20" s="2">
        <f>'Unbilled Usage '!O149</f>
        <v>-1828420</v>
      </c>
      <c r="O20" s="2">
        <f>'Unbilled Usage '!P149</f>
        <v>-323959</v>
      </c>
      <c r="P20" s="8">
        <f t="shared" si="2"/>
        <v>63074</v>
      </c>
    </row>
    <row r="21" spans="1:16">
      <c r="B21" t="s">
        <v>53</v>
      </c>
      <c r="D21" s="2">
        <f>'Unbilled Usage '!E150</f>
        <v>0</v>
      </c>
      <c r="E21" s="2">
        <f>'Unbilled Usage '!F150</f>
        <v>0</v>
      </c>
      <c r="F21" s="2">
        <f>'Unbilled Usage '!G150</f>
        <v>0</v>
      </c>
      <c r="G21" s="2">
        <f>'Unbilled Usage '!H150</f>
        <v>0</v>
      </c>
      <c r="H21" s="2">
        <f>'Unbilled Usage '!I150</f>
        <v>0</v>
      </c>
      <c r="I21" s="2">
        <f>'Unbilled Usage '!J150</f>
        <v>0</v>
      </c>
      <c r="J21" s="2">
        <f>'Unbilled Usage '!K150</f>
        <v>0</v>
      </c>
      <c r="K21" s="2">
        <f>'Unbilled Usage '!L150</f>
        <v>0</v>
      </c>
      <c r="L21" s="2">
        <f>'Unbilled Usage '!M150</f>
        <v>0</v>
      </c>
      <c r="M21" s="2">
        <f>'Unbilled Usage '!N150</f>
        <v>0</v>
      </c>
      <c r="N21" s="2">
        <f>'Unbilled Usage '!O150</f>
        <v>0</v>
      </c>
      <c r="O21" s="2">
        <f>'Unbilled Usage '!P150</f>
        <v>0</v>
      </c>
      <c r="P21" s="8">
        <f t="shared" si="2"/>
        <v>0</v>
      </c>
    </row>
    <row r="22" spans="1:16">
      <c r="A22" t="s">
        <v>55</v>
      </c>
      <c r="D22" s="7">
        <f>SUM(D16:D21)</f>
        <v>-7951135</v>
      </c>
      <c r="E22" s="7">
        <f t="shared" ref="E22:P22" si="3">SUM(E16:E21)</f>
        <v>-8975224</v>
      </c>
      <c r="F22" s="7">
        <f t="shared" si="3"/>
        <v>-33148309</v>
      </c>
      <c r="G22" s="7">
        <f t="shared" si="3"/>
        <v>-35681463</v>
      </c>
      <c r="H22" s="7">
        <f t="shared" si="3"/>
        <v>19109038</v>
      </c>
      <c r="I22" s="7">
        <f t="shared" si="3"/>
        <v>10779847</v>
      </c>
      <c r="J22" s="7">
        <f t="shared" si="3"/>
        <v>26856599</v>
      </c>
      <c r="K22" s="7">
        <f t="shared" si="3"/>
        <v>10004339</v>
      </c>
      <c r="L22" s="7">
        <f t="shared" si="3"/>
        <v>-44182066</v>
      </c>
      <c r="M22" s="7">
        <f t="shared" si="3"/>
        <v>41855481</v>
      </c>
      <c r="N22" s="7">
        <f t="shared" si="3"/>
        <v>13728046</v>
      </c>
      <c r="O22" s="7">
        <f t="shared" si="3"/>
        <v>-3635217</v>
      </c>
      <c r="P22" s="7">
        <f t="shared" si="3"/>
        <v>-11240064</v>
      </c>
    </row>
    <row r="24" spans="1:16" hidden="1">
      <c r="A24" t="s">
        <v>149</v>
      </c>
    </row>
    <row r="25" spans="1:16" hidden="1">
      <c r="B25" t="s">
        <v>49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f>SUM(D25:O25)</f>
        <v>0</v>
      </c>
    </row>
    <row r="26" spans="1:16" hidden="1">
      <c r="B26" t="s">
        <v>50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>
        <f>SUM(D26:O26)</f>
        <v>0</v>
      </c>
    </row>
    <row r="27" spans="1:16" hidden="1">
      <c r="A27" t="s">
        <v>149</v>
      </c>
      <c r="D27" s="2">
        <f>SUM(D25:D26)</f>
        <v>0</v>
      </c>
      <c r="E27" s="2">
        <f t="shared" ref="E27:O27" si="4">SUM(E25:E26)</f>
        <v>0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>
        <f t="shared" si="4"/>
        <v>0</v>
      </c>
      <c r="K27" s="2">
        <f t="shared" si="4"/>
        <v>0</v>
      </c>
      <c r="L27" s="2">
        <f t="shared" si="4"/>
        <v>0</v>
      </c>
      <c r="M27" s="2">
        <f t="shared" si="4"/>
        <v>0</v>
      </c>
      <c r="N27" s="2">
        <f t="shared" si="4"/>
        <v>0</v>
      </c>
      <c r="O27" s="2">
        <f t="shared" si="4"/>
        <v>0</v>
      </c>
      <c r="P27" s="2">
        <f>SUM(D27:O27)</f>
        <v>0</v>
      </c>
    </row>
    <row r="28" spans="1:16" hidden="1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t="s">
        <v>170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B30" t="s">
        <v>51</v>
      </c>
      <c r="D30" s="2">
        <f>'WA Sch 25'!D33+'WA Sch 25'!D34</f>
        <v>-190141.06699998677</v>
      </c>
      <c r="E30" s="2">
        <f>'WA Sch 25'!E33+'WA Sch 25'!E34</f>
        <v>471855.8599999845</v>
      </c>
      <c r="F30" s="2">
        <f>'WA Sch 25'!F33+'WA Sch 25'!F34</f>
        <v>305005.81999997795</v>
      </c>
      <c r="G30" s="2">
        <f>'WA Sch 25'!G33+'WA Sch 25'!G34</f>
        <v>1708025.599999994</v>
      </c>
      <c r="H30" s="2">
        <f>'WA Sch 25'!H33+'WA Sch 25'!H34</f>
        <v>-2064494.5</v>
      </c>
      <c r="I30" s="2">
        <f>'WA Sch 25'!I33+'WA Sch 25'!I34</f>
        <v>-803849.79999998212</v>
      </c>
      <c r="J30" s="2">
        <f>'WA Sch 25'!J33+'WA Sch 25'!J34</f>
        <v>1096031.5899999887</v>
      </c>
      <c r="K30" s="2">
        <f>'WA Sch 25'!K33+'WA Sch 25'!K34</f>
        <v>3037374.1509999782</v>
      </c>
      <c r="L30" s="2">
        <f>'WA Sch 25'!L33+'WA Sch 25'!L34</f>
        <v>-3661491.9470000118</v>
      </c>
      <c r="M30" s="2">
        <f>'WA Sch 25'!M33+'WA Sch 25'!M34</f>
        <v>224084.37600000203</v>
      </c>
      <c r="N30" s="2">
        <f>'WA Sch 25'!N33+'WA Sch 25'!N34</f>
        <v>-785056.59999999404</v>
      </c>
      <c r="O30" s="2">
        <f>'WA Sch 25'!O33+'WA Sch 25'!O34</f>
        <v>983547.82999999821</v>
      </c>
      <c r="P30" s="2">
        <f>SUM(D30:O30)</f>
        <v>320891.31299994886</v>
      </c>
    </row>
    <row r="32" spans="1:16">
      <c r="A32" t="s">
        <v>56</v>
      </c>
    </row>
    <row r="33" spans="1:23">
      <c r="B33" s="173" t="s">
        <v>268</v>
      </c>
      <c r="D33" s="2">
        <f>'Weather Adjustment'!E7</f>
        <v>6683941</v>
      </c>
      <c r="E33" s="2">
        <f>'Weather Adjustment'!F7</f>
        <v>-38586897</v>
      </c>
      <c r="F33" s="2">
        <f>'Weather Adjustment'!G7</f>
        <v>-21820475</v>
      </c>
      <c r="G33" s="2">
        <f>'Weather Adjustment'!H7</f>
        <v>4045887</v>
      </c>
      <c r="H33" s="2">
        <f>'Weather Adjustment'!I7</f>
        <v>11850868</v>
      </c>
      <c r="I33" s="2">
        <f>'Weather Adjustment'!J7</f>
        <v>-5307066</v>
      </c>
      <c r="J33" s="2">
        <f>'Weather Adjustment'!K7</f>
        <v>15150402</v>
      </c>
      <c r="K33" s="2">
        <f>'Weather Adjustment'!L7</f>
        <v>-11998999</v>
      </c>
      <c r="L33" s="2">
        <f>'Weather Adjustment'!M7</f>
        <v>259188</v>
      </c>
      <c r="M33" s="2">
        <f>'Weather Adjustment'!N7</f>
        <v>-16096417</v>
      </c>
      <c r="N33" s="2">
        <f>'Weather Adjustment'!O7</f>
        <v>-1174373</v>
      </c>
      <c r="O33" s="2">
        <f>'Weather Adjustment'!P7</f>
        <v>21135872</v>
      </c>
      <c r="P33" s="8">
        <f>SUM(D33:O33)</f>
        <v>-35858069</v>
      </c>
    </row>
    <row r="34" spans="1:23">
      <c r="B34" t="s">
        <v>49</v>
      </c>
      <c r="D34" s="2">
        <f>'Weather Adjustment'!E8</f>
        <v>725103</v>
      </c>
      <c r="E34" s="2">
        <f>'Weather Adjustment'!F8</f>
        <v>-4189699</v>
      </c>
      <c r="F34" s="2">
        <f>'Weather Adjustment'!G8</f>
        <v>-2358273</v>
      </c>
      <c r="G34" s="2">
        <f>'Weather Adjustment'!H8</f>
        <v>328552</v>
      </c>
      <c r="H34" s="2">
        <f>'Weather Adjustment'!I8</f>
        <v>965607</v>
      </c>
      <c r="I34" s="2">
        <f>'Weather Adjustment'!J8</f>
        <v>-966044</v>
      </c>
      <c r="J34" s="2">
        <f>'Weather Adjustment'!K8</f>
        <v>2098785</v>
      </c>
      <c r="K34" s="2">
        <f>'Weather Adjustment'!L8</f>
        <v>-1659958</v>
      </c>
      <c r="L34" s="2">
        <f>'Weather Adjustment'!M8</f>
        <v>36202</v>
      </c>
      <c r="M34" s="2">
        <f>'Weather Adjustment'!N8</f>
        <v>-1272492</v>
      </c>
      <c r="N34" s="2">
        <f>'Weather Adjustment'!O8</f>
        <v>-93919</v>
      </c>
      <c r="O34" s="2">
        <f>'Weather Adjustment'!P8</f>
        <v>2276728</v>
      </c>
      <c r="P34" s="8">
        <f t="shared" ref="P34:P38" si="5">SUM(D34:O34)</f>
        <v>-4109408</v>
      </c>
    </row>
    <row r="35" spans="1:23">
      <c r="B35" t="s">
        <v>50</v>
      </c>
      <c r="D35" s="2">
        <f>'Weather Adjustment'!E9</f>
        <v>397747</v>
      </c>
      <c r="E35" s="2">
        <f>'Weather Adjustment'!F9</f>
        <v>-2259839</v>
      </c>
      <c r="F35" s="2">
        <f>'Weather Adjustment'!G9</f>
        <v>-1299040</v>
      </c>
      <c r="G35" s="2">
        <f>'Weather Adjustment'!H9</f>
        <v>33177</v>
      </c>
      <c r="H35" s="2">
        <f>'Weather Adjustment'!I9</f>
        <v>138665</v>
      </c>
      <c r="I35" s="2">
        <f>'Weather Adjustment'!J9</f>
        <v>-1511718</v>
      </c>
      <c r="J35" s="2">
        <f>'Weather Adjustment'!K9</f>
        <v>2513371</v>
      </c>
      <c r="K35" s="2">
        <f>'Weather Adjustment'!L9</f>
        <v>-1980388</v>
      </c>
      <c r="L35" s="2">
        <f>'Weather Adjustment'!M9</f>
        <v>42496</v>
      </c>
      <c r="M35" s="2">
        <f>'Weather Adjustment'!N9</f>
        <v>-97145</v>
      </c>
      <c r="N35" s="2">
        <f>'Weather Adjustment'!O9</f>
        <v>-9681</v>
      </c>
      <c r="O35" s="2">
        <f>'Weather Adjustment'!P9</f>
        <v>1245007</v>
      </c>
      <c r="P35" s="8">
        <f t="shared" si="5"/>
        <v>-2787348</v>
      </c>
    </row>
    <row r="36" spans="1:23">
      <c r="B36" t="s">
        <v>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8">
        <f t="shared" si="5"/>
        <v>0</v>
      </c>
    </row>
    <row r="37" spans="1:23">
      <c r="B37" t="s">
        <v>52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8">
        <f t="shared" si="5"/>
        <v>0</v>
      </c>
    </row>
    <row r="38" spans="1:23">
      <c r="B38" t="s">
        <v>53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8">
        <f t="shared" si="5"/>
        <v>0</v>
      </c>
    </row>
    <row r="39" spans="1:23">
      <c r="A39" t="s">
        <v>57</v>
      </c>
      <c r="D39" s="7">
        <f>SUM(D33:D38)</f>
        <v>7806791</v>
      </c>
      <c r="E39" s="7">
        <f t="shared" ref="E39:P39" si="6">SUM(E33:E38)</f>
        <v>-45036435</v>
      </c>
      <c r="F39" s="7">
        <f t="shared" si="6"/>
        <v>-25477788</v>
      </c>
      <c r="G39" s="7">
        <f t="shared" si="6"/>
        <v>4407616</v>
      </c>
      <c r="H39" s="7">
        <f t="shared" si="6"/>
        <v>12955140</v>
      </c>
      <c r="I39" s="7">
        <f t="shared" si="6"/>
        <v>-7784828</v>
      </c>
      <c r="J39" s="7">
        <f t="shared" si="6"/>
        <v>19762558</v>
      </c>
      <c r="K39" s="7">
        <f t="shared" si="6"/>
        <v>-15639345</v>
      </c>
      <c r="L39" s="7">
        <f t="shared" si="6"/>
        <v>337886</v>
      </c>
      <c r="M39" s="7">
        <f t="shared" si="6"/>
        <v>-17466054</v>
      </c>
      <c r="N39" s="7">
        <f t="shared" si="6"/>
        <v>-1277973</v>
      </c>
      <c r="O39" s="7">
        <f t="shared" si="6"/>
        <v>24657607</v>
      </c>
      <c r="P39" s="7">
        <f t="shared" si="6"/>
        <v>-42754825</v>
      </c>
      <c r="Q39" s="55">
        <f>P39/P13</f>
        <v>-7.5218094305782171E-3</v>
      </c>
      <c r="R39" s="55"/>
      <c r="S39" s="255" t="s">
        <v>245</v>
      </c>
      <c r="T39" s="55"/>
    </row>
    <row r="40" spans="1:23">
      <c r="R40" s="252" t="s">
        <v>336</v>
      </c>
      <c r="S40" t="s">
        <v>300</v>
      </c>
      <c r="U40" s="174"/>
    </row>
    <row r="41" spans="1:23">
      <c r="A41" t="s">
        <v>58</v>
      </c>
      <c r="R41" s="252" t="s">
        <v>337</v>
      </c>
      <c r="S41" s="6" t="s">
        <v>308</v>
      </c>
      <c r="U41" s="6"/>
    </row>
    <row r="42" spans="1:23">
      <c r="B42" s="173" t="s">
        <v>268</v>
      </c>
      <c r="D42" s="8">
        <f t="shared" ref="D42:O42" si="7">D7+D16+D33</f>
        <v>274360635.00099999</v>
      </c>
      <c r="E42" s="8">
        <f t="shared" si="7"/>
        <v>207193378.29500002</v>
      </c>
      <c r="F42" s="8">
        <f t="shared" si="7"/>
        <v>229428046.38</v>
      </c>
      <c r="G42" s="8">
        <f t="shared" si="7"/>
        <v>169631983.23899999</v>
      </c>
      <c r="H42" s="8">
        <f t="shared" si="7"/>
        <v>168765600.24200001</v>
      </c>
      <c r="I42" s="8">
        <f t="shared" si="7"/>
        <v>147189238.35699999</v>
      </c>
      <c r="J42" s="8">
        <f t="shared" si="7"/>
        <v>194257187.32800001</v>
      </c>
      <c r="K42" s="8">
        <f t="shared" si="7"/>
        <v>178597371.602</v>
      </c>
      <c r="L42" s="8">
        <f t="shared" si="7"/>
        <v>154091917.74200001</v>
      </c>
      <c r="M42" s="8">
        <f t="shared" si="7"/>
        <v>172757206.697</v>
      </c>
      <c r="N42" s="8">
        <f t="shared" si="7"/>
        <v>218913345.961</v>
      </c>
      <c r="O42" s="8">
        <f t="shared" si="7"/>
        <v>280299613.98699999</v>
      </c>
      <c r="P42" s="8">
        <f t="shared" ref="P42:P47" si="8">SUM(D42:O42)</f>
        <v>2395485524.8310003</v>
      </c>
      <c r="R42" s="8">
        <v>2395485525</v>
      </c>
      <c r="S42" s="8">
        <v>2374703689</v>
      </c>
      <c r="T42" s="8">
        <f>P42-S42</f>
        <v>20781835.831000328</v>
      </c>
      <c r="U42" s="8"/>
      <c r="V42" s="2"/>
      <c r="W42" s="2"/>
    </row>
    <row r="43" spans="1:23">
      <c r="B43" t="s">
        <v>49</v>
      </c>
      <c r="D43" s="8">
        <f>D8+D17+D34+D25</f>
        <v>59352723.123000003</v>
      </c>
      <c r="E43" s="8">
        <f t="shared" ref="E43:O43" si="9">E8+E17+E34+E25</f>
        <v>54231250.487000003</v>
      </c>
      <c r="F43" s="8">
        <f t="shared" si="9"/>
        <v>53715552.423999995</v>
      </c>
      <c r="G43" s="8">
        <f t="shared" si="9"/>
        <v>47955251.848000005</v>
      </c>
      <c r="H43" s="8">
        <f t="shared" si="9"/>
        <v>47548783.745000005</v>
      </c>
      <c r="I43" s="8">
        <f t="shared" si="9"/>
        <v>45995348.461000003</v>
      </c>
      <c r="J43" s="8">
        <f t="shared" si="9"/>
        <v>53148621.067000002</v>
      </c>
      <c r="K43" s="8">
        <f t="shared" si="9"/>
        <v>50915294.408000007</v>
      </c>
      <c r="L43" s="8">
        <f t="shared" si="9"/>
        <v>45893651.038999997</v>
      </c>
      <c r="M43" s="8">
        <f t="shared" si="9"/>
        <v>50369033.420999996</v>
      </c>
      <c r="N43" s="8">
        <f t="shared" si="9"/>
        <v>52595857.002999999</v>
      </c>
      <c r="O43" s="8">
        <f t="shared" si="9"/>
        <v>60176786.509999998</v>
      </c>
      <c r="P43" s="8">
        <f t="shared" si="8"/>
        <v>621898153.53600001</v>
      </c>
      <c r="R43" s="8">
        <v>621898154</v>
      </c>
      <c r="S43" s="8">
        <v>619305952</v>
      </c>
      <c r="T43" s="8">
        <f t="shared" ref="T43:T47" si="10">P43-S43</f>
        <v>2592201.5360000134</v>
      </c>
      <c r="U43" s="8"/>
      <c r="V43" s="2"/>
      <c r="W43" s="2"/>
    </row>
    <row r="44" spans="1:23">
      <c r="B44" t="s">
        <v>50</v>
      </c>
      <c r="D44" s="8">
        <f>D9+D18+D35+D26</f>
        <v>116124000.625</v>
      </c>
      <c r="E44" s="8">
        <f t="shared" ref="E44:O44" si="11">E9+E18+E35+E26</f>
        <v>110604753.15000001</v>
      </c>
      <c r="F44" s="8">
        <f t="shared" si="11"/>
        <v>107582425.82800001</v>
      </c>
      <c r="G44" s="8">
        <f t="shared" si="11"/>
        <v>108869509.67399999</v>
      </c>
      <c r="H44" s="8">
        <f t="shared" si="11"/>
        <v>113950738.802</v>
      </c>
      <c r="I44" s="8">
        <f t="shared" si="11"/>
        <v>114893358.513</v>
      </c>
      <c r="J44" s="8">
        <f t="shared" si="11"/>
        <v>124562708.57000001</v>
      </c>
      <c r="K44" s="8">
        <f t="shared" si="11"/>
        <v>116483270.582</v>
      </c>
      <c r="L44" s="8">
        <f t="shared" si="11"/>
        <v>105127678.24399999</v>
      </c>
      <c r="M44" s="8">
        <f t="shared" si="11"/>
        <v>128571424.59299999</v>
      </c>
      <c r="N44" s="8">
        <f t="shared" si="11"/>
        <v>107626919.42200001</v>
      </c>
      <c r="O44" s="8">
        <f t="shared" si="11"/>
        <v>115173338.25399999</v>
      </c>
      <c r="P44" s="8">
        <f t="shared" si="8"/>
        <v>1369570126.257</v>
      </c>
      <c r="R44" s="8">
        <v>1369570126</v>
      </c>
      <c r="S44" s="8">
        <v>1365904624</v>
      </c>
      <c r="T44" s="8">
        <f t="shared" si="10"/>
        <v>3665502.2569999695</v>
      </c>
      <c r="U44" s="8"/>
      <c r="V44" s="2"/>
      <c r="W44" s="2"/>
    </row>
    <row r="45" spans="1:23">
      <c r="B45" t="s">
        <v>51</v>
      </c>
      <c r="D45" s="8">
        <f>D10+D19+D30+D36</f>
        <v>91254361.87000002</v>
      </c>
      <c r="E45" s="8">
        <f t="shared" ref="E45:O45" si="12">E10+E19+E30+E36</f>
        <v>85256588.479999989</v>
      </c>
      <c r="F45" s="8">
        <f t="shared" si="12"/>
        <v>90115026.299999982</v>
      </c>
      <c r="G45" s="8">
        <f t="shared" si="12"/>
        <v>81790111.899999991</v>
      </c>
      <c r="H45" s="8">
        <f t="shared" si="12"/>
        <v>92286223.400000006</v>
      </c>
      <c r="I45" s="8">
        <f t="shared" si="12"/>
        <v>90662369.600000024</v>
      </c>
      <c r="J45" s="8">
        <f t="shared" si="12"/>
        <v>96315787.589999989</v>
      </c>
      <c r="K45" s="8">
        <f t="shared" si="12"/>
        <v>98229503.840999976</v>
      </c>
      <c r="L45" s="8">
        <f t="shared" si="12"/>
        <v>91866248.393999994</v>
      </c>
      <c r="M45" s="8">
        <f t="shared" si="12"/>
        <v>93890910.769999996</v>
      </c>
      <c r="N45" s="8">
        <f t="shared" si="12"/>
        <v>82979731.170000002</v>
      </c>
      <c r="O45" s="8">
        <f t="shared" si="12"/>
        <v>91254718</v>
      </c>
      <c r="P45" s="8">
        <f t="shared" si="8"/>
        <v>1085901581.3150001</v>
      </c>
      <c r="R45" s="8">
        <v>1085901581</v>
      </c>
      <c r="S45" s="8">
        <v>1113564012</v>
      </c>
      <c r="T45" s="8">
        <f t="shared" si="10"/>
        <v>-27662430.684999943</v>
      </c>
      <c r="U45" s="8"/>
      <c r="V45" s="2"/>
      <c r="W45" s="2"/>
    </row>
    <row r="46" spans="1:23">
      <c r="B46" t="s">
        <v>52</v>
      </c>
      <c r="D46" s="8">
        <f t="shared" ref="D46:O46" si="13">D11+D20+D37</f>
        <v>4340244.5839999998</v>
      </c>
      <c r="E46" s="8">
        <f t="shared" si="13"/>
        <v>4244972.1950000003</v>
      </c>
      <c r="F46" s="8">
        <f t="shared" si="13"/>
        <v>4022821.9869999997</v>
      </c>
      <c r="G46" s="8">
        <f t="shared" si="13"/>
        <v>4817232.58</v>
      </c>
      <c r="H46" s="8">
        <f t="shared" si="13"/>
        <v>13137489.261</v>
      </c>
      <c r="I46" s="8">
        <f t="shared" si="13"/>
        <v>20691277.465999998</v>
      </c>
      <c r="J46" s="8">
        <f t="shared" si="13"/>
        <v>25293030.862</v>
      </c>
      <c r="K46" s="8">
        <f t="shared" si="13"/>
        <v>26711194.523000002</v>
      </c>
      <c r="L46" s="8">
        <f t="shared" si="13"/>
        <v>22077426.968999997</v>
      </c>
      <c r="M46" s="8">
        <f t="shared" si="13"/>
        <v>7942711.0830000006</v>
      </c>
      <c r="N46" s="8">
        <f t="shared" si="13"/>
        <v>2368275.1040000003</v>
      </c>
      <c r="O46" s="8">
        <f t="shared" si="13"/>
        <v>3976376.4280000003</v>
      </c>
      <c r="P46" s="8">
        <f t="shared" si="8"/>
        <v>139623053.042</v>
      </c>
      <c r="R46" s="8">
        <v>139623053</v>
      </c>
      <c r="S46" s="8">
        <v>145822517</v>
      </c>
      <c r="T46" s="8">
        <f t="shared" si="10"/>
        <v>-6199463.9580000043</v>
      </c>
      <c r="U46" s="8"/>
      <c r="V46" s="2"/>
      <c r="W46" s="2"/>
    </row>
    <row r="47" spans="1:23">
      <c r="B47" t="s">
        <v>53</v>
      </c>
      <c r="D47" s="8">
        <f t="shared" ref="D47:O47" si="14">D12+D21+D38</f>
        <v>1588090.1563400002</v>
      </c>
      <c r="E47" s="8">
        <f t="shared" si="14"/>
        <v>1465578.93729</v>
      </c>
      <c r="F47" s="8">
        <f t="shared" si="14"/>
        <v>1457300.8660000002</v>
      </c>
      <c r="G47" s="8">
        <f t="shared" si="14"/>
        <v>1504467.78492</v>
      </c>
      <c r="H47" s="8">
        <f t="shared" si="14"/>
        <v>1481576.6810000001</v>
      </c>
      <c r="I47" s="8">
        <f t="shared" si="14"/>
        <v>1502970.93799</v>
      </c>
      <c r="J47" s="8">
        <f t="shared" si="14"/>
        <v>1517745.8740000001</v>
      </c>
      <c r="K47" s="8">
        <f t="shared" si="14"/>
        <v>1485522.635</v>
      </c>
      <c r="L47" s="8">
        <f t="shared" si="14"/>
        <v>1534874.4569999999</v>
      </c>
      <c r="M47" s="8">
        <f t="shared" si="14"/>
        <v>1490310.2049999998</v>
      </c>
      <c r="N47" s="8">
        <f t="shared" si="14"/>
        <v>1428253.1512200001</v>
      </c>
      <c r="O47" s="8">
        <f t="shared" si="14"/>
        <v>1505231.9742100001</v>
      </c>
      <c r="P47" s="8">
        <f t="shared" si="8"/>
        <v>17961923.65997</v>
      </c>
      <c r="R47" s="8">
        <v>17961924</v>
      </c>
      <c r="S47" s="8">
        <v>18542032</v>
      </c>
      <c r="T47" s="8">
        <f t="shared" si="10"/>
        <v>-580108.34002999961</v>
      </c>
      <c r="U47" s="10"/>
      <c r="V47" s="11"/>
      <c r="W47" s="11"/>
    </row>
    <row r="48" spans="1:23">
      <c r="A48" t="s">
        <v>59</v>
      </c>
      <c r="D48" s="9">
        <f>SUM(D42:D47)</f>
        <v>547020055.35934007</v>
      </c>
      <c r="E48" s="9">
        <f t="shared" ref="E48:R48" si="15">SUM(E42:E47)</f>
        <v>462996521.54429007</v>
      </c>
      <c r="F48" s="9">
        <f t="shared" si="15"/>
        <v>486321173.78500003</v>
      </c>
      <c r="G48" s="9">
        <f t="shared" si="15"/>
        <v>414568557.02591997</v>
      </c>
      <c r="H48" s="9">
        <f t="shared" si="15"/>
        <v>437170412.13099998</v>
      </c>
      <c r="I48" s="9">
        <f t="shared" si="15"/>
        <v>420934563.33499002</v>
      </c>
      <c r="J48" s="9">
        <f t="shared" si="15"/>
        <v>495095081.29100001</v>
      </c>
      <c r="K48" s="9">
        <f t="shared" si="15"/>
        <v>472422157.59099996</v>
      </c>
      <c r="L48" s="9">
        <f t="shared" si="15"/>
        <v>420591796.84499997</v>
      </c>
      <c r="M48" s="9">
        <f t="shared" si="15"/>
        <v>455021596.76899993</v>
      </c>
      <c r="N48" s="9">
        <f t="shared" si="15"/>
        <v>465912381.81121999</v>
      </c>
      <c r="O48" s="9">
        <f t="shared" si="15"/>
        <v>552386065.15320992</v>
      </c>
      <c r="P48" s="278">
        <f t="shared" si="15"/>
        <v>5630440362.6409712</v>
      </c>
      <c r="R48" s="256">
        <f t="shared" si="15"/>
        <v>5630440363</v>
      </c>
      <c r="S48" s="23">
        <f>SUM(S42:S47)</f>
        <v>5637842826</v>
      </c>
      <c r="T48" s="9">
        <f>P48-S48</f>
        <v>-7402463.3590288162</v>
      </c>
      <c r="U48" s="17"/>
      <c r="V48" s="17"/>
      <c r="W48" s="17"/>
    </row>
    <row r="49" spans="1:23">
      <c r="V49" s="8"/>
    </row>
    <row r="50" spans="1:23">
      <c r="B50" t="s">
        <v>178</v>
      </c>
      <c r="D50" s="8">
        <f>D42</f>
        <v>274360635.00099999</v>
      </c>
      <c r="E50" s="8">
        <f t="shared" ref="E50:O50" si="16">E42</f>
        <v>207193378.29500002</v>
      </c>
      <c r="F50" s="8">
        <f t="shared" si="16"/>
        <v>229428046.38</v>
      </c>
      <c r="G50" s="8">
        <f t="shared" si="16"/>
        <v>169631983.23899999</v>
      </c>
      <c r="H50" s="8">
        <f t="shared" si="16"/>
        <v>168765600.24200001</v>
      </c>
      <c r="I50" s="8">
        <f t="shared" si="16"/>
        <v>147189238.35699999</v>
      </c>
      <c r="J50" s="8">
        <f t="shared" si="16"/>
        <v>194257187.32800001</v>
      </c>
      <c r="K50" s="8">
        <f t="shared" si="16"/>
        <v>178597371.602</v>
      </c>
      <c r="L50" s="8">
        <f t="shared" si="16"/>
        <v>154091917.74200001</v>
      </c>
      <c r="M50" s="8">
        <f t="shared" si="16"/>
        <v>172757206.697</v>
      </c>
      <c r="N50" s="8">
        <f t="shared" si="16"/>
        <v>218913345.961</v>
      </c>
      <c r="O50" s="8">
        <f t="shared" si="16"/>
        <v>280299613.98699999</v>
      </c>
      <c r="P50" s="8">
        <f t="shared" ref="P50:P51" si="17">SUM(D50:O50)</f>
        <v>2395485524.8310003</v>
      </c>
      <c r="S50" s="8">
        <f t="shared" ref="S50" si="18">S42</f>
        <v>2374703689</v>
      </c>
      <c r="U50" s="8"/>
      <c r="V50" s="2"/>
    </row>
    <row r="51" spans="1:23">
      <c r="B51" t="s">
        <v>60</v>
      </c>
      <c r="D51" s="8">
        <f>Meters!D102</f>
        <v>218072</v>
      </c>
      <c r="E51" s="145">
        <f>Meters!E102</f>
        <v>211902</v>
      </c>
      <c r="F51" s="8">
        <f>Meters!F102</f>
        <v>222747</v>
      </c>
      <c r="G51" s="8">
        <f>Meters!G102</f>
        <v>215993</v>
      </c>
      <c r="H51" s="8">
        <f>Meters!H102</f>
        <v>220087</v>
      </c>
      <c r="I51" s="8">
        <f>Meters!I102</f>
        <v>217384</v>
      </c>
      <c r="J51" s="8">
        <f>Meters!J102</f>
        <v>217872</v>
      </c>
      <c r="K51" s="8">
        <f>Meters!K102</f>
        <v>218567</v>
      </c>
      <c r="L51" s="8">
        <f>Meters!L102</f>
        <v>212455</v>
      </c>
      <c r="M51" s="8">
        <f>Meters!M102</f>
        <v>225200</v>
      </c>
      <c r="N51" s="8">
        <f>Meters!N102</f>
        <v>219433</v>
      </c>
      <c r="O51" s="8">
        <f>Meters!O102</f>
        <v>219805</v>
      </c>
      <c r="P51" s="8">
        <f t="shared" si="17"/>
        <v>2619517</v>
      </c>
      <c r="S51" s="2">
        <v>2587975</v>
      </c>
      <c r="U51" s="2"/>
      <c r="V51" s="2"/>
      <c r="W51" s="13"/>
    </row>
    <row r="52" spans="1:23">
      <c r="B52" t="s">
        <v>61</v>
      </c>
      <c r="D52" s="10">
        <f>D50/D51</f>
        <v>1258.119497234858</v>
      </c>
      <c r="E52" s="10">
        <f t="shared" ref="E52:S52" si="19">E50/E51</f>
        <v>977.77924840256355</v>
      </c>
      <c r="F52" s="10">
        <f t="shared" si="19"/>
        <v>1029.9938781667092</v>
      </c>
      <c r="G52" s="10">
        <f t="shared" si="19"/>
        <v>785.35870717569549</v>
      </c>
      <c r="H52" s="10">
        <f t="shared" si="19"/>
        <v>766.81312500056799</v>
      </c>
      <c r="I52" s="10">
        <f t="shared" si="19"/>
        <v>677.09324677529162</v>
      </c>
      <c r="J52" s="10">
        <f t="shared" si="19"/>
        <v>891.61153029301613</v>
      </c>
      <c r="K52" s="10">
        <f t="shared" si="19"/>
        <v>817.12871385890821</v>
      </c>
      <c r="L52" s="10">
        <f t="shared" si="19"/>
        <v>725.29202768586299</v>
      </c>
      <c r="M52" s="10">
        <f t="shared" si="19"/>
        <v>767.12791606127882</v>
      </c>
      <c r="N52" s="10">
        <f t="shared" si="19"/>
        <v>997.63183277355733</v>
      </c>
      <c r="O52" s="10">
        <f t="shared" si="19"/>
        <v>1275.2194626464366</v>
      </c>
      <c r="P52" s="10">
        <f t="shared" si="19"/>
        <v>914.47603693009069</v>
      </c>
      <c r="S52" s="10">
        <f t="shared" si="19"/>
        <v>917.59143307025761</v>
      </c>
      <c r="U52" s="10"/>
      <c r="V52" s="2"/>
      <c r="W52" s="13"/>
    </row>
    <row r="53" spans="1:23">
      <c r="B53" t="s">
        <v>175</v>
      </c>
      <c r="D53" s="8">
        <f>D43+D44+D46</f>
        <v>179816968.33199999</v>
      </c>
      <c r="E53" s="8">
        <f t="shared" ref="E53:O53" si="20">E43+E44+E46</f>
        <v>169080975.83200002</v>
      </c>
      <c r="F53" s="8">
        <f t="shared" si="20"/>
        <v>165320800.23899999</v>
      </c>
      <c r="G53" s="8">
        <f t="shared" si="20"/>
        <v>161641994.10200003</v>
      </c>
      <c r="H53" s="8">
        <f t="shared" si="20"/>
        <v>174637011.808</v>
      </c>
      <c r="I53" s="8">
        <f t="shared" si="20"/>
        <v>181579984.44</v>
      </c>
      <c r="J53" s="8">
        <f t="shared" si="20"/>
        <v>203004360.49900001</v>
      </c>
      <c r="K53" s="8">
        <f t="shared" si="20"/>
        <v>194109759.51300001</v>
      </c>
      <c r="L53" s="8">
        <f t="shared" si="20"/>
        <v>173098756.25199997</v>
      </c>
      <c r="M53" s="8">
        <f t="shared" si="20"/>
        <v>186883169.097</v>
      </c>
      <c r="N53" s="8">
        <f t="shared" si="20"/>
        <v>162591051.52900001</v>
      </c>
      <c r="O53" s="8">
        <f t="shared" si="20"/>
        <v>179326501.192</v>
      </c>
      <c r="P53" s="8">
        <f t="shared" ref="P53:P54" si="21">SUM(D53:O53)</f>
        <v>2131091332.8350003</v>
      </c>
      <c r="S53" s="8">
        <f t="shared" ref="S53" si="22">S43+S44+S46</f>
        <v>2131033093</v>
      </c>
      <c r="U53" s="8"/>
      <c r="V53" s="2"/>
    </row>
    <row r="54" spans="1:23">
      <c r="B54" t="s">
        <v>176</v>
      </c>
      <c r="D54" s="8">
        <f>Meters!D103+Meters!D104+Meters!D106</f>
        <v>37058</v>
      </c>
      <c r="E54" s="145">
        <f>Meters!E103+Meters!E104+Meters!E106</f>
        <v>36002</v>
      </c>
      <c r="F54" s="8">
        <f>Meters!F103+Meters!F104+Meters!F106</f>
        <v>37683</v>
      </c>
      <c r="G54" s="8">
        <f>Meters!G103+Meters!G104+Meters!G106</f>
        <v>36937</v>
      </c>
      <c r="H54" s="8">
        <f>Meters!H103+Meters!H104+Meters!H106</f>
        <v>37134</v>
      </c>
      <c r="I54" s="8">
        <f>Meters!I103+Meters!I104+Meters!I106</f>
        <v>36980</v>
      </c>
      <c r="J54" s="8">
        <f>Meters!J103+Meters!J104+Meters!J106</f>
        <v>37030</v>
      </c>
      <c r="K54" s="8">
        <f>Meters!K103+Meters!K104+Meters!K106</f>
        <v>37108</v>
      </c>
      <c r="L54" s="8">
        <f>Meters!L103+Meters!L104+Meters!L106</f>
        <v>36405</v>
      </c>
      <c r="M54" s="8">
        <f>Meters!M103+Meters!M104+Meters!M106</f>
        <v>37917</v>
      </c>
      <c r="N54" s="8">
        <f>Meters!N103+Meters!N104+Meters!N106</f>
        <v>36879</v>
      </c>
      <c r="O54" s="8">
        <f>Meters!O103+Meters!O104+Meters!O106</f>
        <v>37103</v>
      </c>
      <c r="P54" s="8">
        <f t="shared" si="21"/>
        <v>444236</v>
      </c>
      <c r="S54" s="8">
        <f>386800+22787+29446</f>
        <v>439033</v>
      </c>
      <c r="U54" s="8"/>
      <c r="V54" s="2"/>
    </row>
    <row r="55" spans="1:23">
      <c r="B55" t="s">
        <v>177</v>
      </c>
      <c r="D55" s="8">
        <f>D53/D54</f>
        <v>4852.3117365211283</v>
      </c>
      <c r="E55" s="8">
        <f t="shared" ref="E55:S55" si="23">E53/E54</f>
        <v>4696.4328601744355</v>
      </c>
      <c r="F55" s="8">
        <f t="shared" si="23"/>
        <v>4387.1454034710614</v>
      </c>
      <c r="G55" s="8">
        <f t="shared" si="23"/>
        <v>4376.1538322549213</v>
      </c>
      <c r="H55" s="8">
        <f t="shared" si="23"/>
        <v>4702.8871602305162</v>
      </c>
      <c r="I55" s="8">
        <f t="shared" si="23"/>
        <v>4910.2213207138993</v>
      </c>
      <c r="J55" s="8">
        <f t="shared" si="23"/>
        <v>5482.1593437483125</v>
      </c>
      <c r="K55" s="8">
        <f t="shared" si="23"/>
        <v>5230.9410238493047</v>
      </c>
      <c r="L55" s="8">
        <f t="shared" si="23"/>
        <v>4754.8072037357497</v>
      </c>
      <c r="M55" s="8">
        <f t="shared" si="23"/>
        <v>4928.7435476699111</v>
      </c>
      <c r="N55" s="8">
        <f t="shared" si="23"/>
        <v>4408.7706154993357</v>
      </c>
      <c r="O55" s="8">
        <f t="shared" si="23"/>
        <v>4833.2075894671589</v>
      </c>
      <c r="P55" s="8">
        <f t="shared" si="23"/>
        <v>4797.205388205819</v>
      </c>
      <c r="S55" s="8">
        <f t="shared" si="23"/>
        <v>4853.9246320891598</v>
      </c>
      <c r="U55" s="8"/>
      <c r="V55" s="2"/>
    </row>
    <row r="57" spans="1:23">
      <c r="B57" t="s">
        <v>179</v>
      </c>
      <c r="D57" s="13">
        <f>D48/$P48</f>
        <v>9.7154044821950489E-2</v>
      </c>
      <c r="E57" s="13">
        <f t="shared" ref="E57:O57" si="24">E48/$P48</f>
        <v>8.2230960941591519E-2</v>
      </c>
      <c r="F57" s="13">
        <f t="shared" si="24"/>
        <v>8.6373559164542854E-2</v>
      </c>
      <c r="G57" s="13">
        <f t="shared" si="24"/>
        <v>7.362986379833808E-2</v>
      </c>
      <c r="H57" s="13">
        <f t="shared" si="24"/>
        <v>7.764408891206942E-2</v>
      </c>
      <c r="I57" s="13">
        <f t="shared" si="24"/>
        <v>7.4760504724989157E-2</v>
      </c>
      <c r="J57" s="13">
        <f t="shared" si="24"/>
        <v>8.7931857795004606E-2</v>
      </c>
      <c r="K57" s="13">
        <f t="shared" si="24"/>
        <v>8.3905010472290889E-2</v>
      </c>
      <c r="L57" s="13">
        <f t="shared" si="24"/>
        <v>7.4699627339222974E-2</v>
      </c>
      <c r="M57" s="13">
        <f t="shared" si="24"/>
        <v>8.0814566439270652E-2</v>
      </c>
      <c r="N57" s="13">
        <f t="shared" si="24"/>
        <v>8.2748835224796286E-2</v>
      </c>
      <c r="O57" s="13">
        <f t="shared" si="24"/>
        <v>9.8107080365932867E-2</v>
      </c>
      <c r="P57" s="13">
        <f>SUM(D57:O57)</f>
        <v>0.99999999999999978</v>
      </c>
    </row>
    <row r="58" spans="1:23" hidden="1" outlineLevel="1">
      <c r="A58" t="s">
        <v>62</v>
      </c>
    </row>
    <row r="59" spans="1:23" hidden="1" outlineLevel="1">
      <c r="D59" s="6" t="str">
        <f>D5</f>
        <v>January</v>
      </c>
      <c r="E59" s="6" t="str">
        <f t="shared" ref="E59:O59" si="25">E5</f>
        <v>February</v>
      </c>
      <c r="F59" s="6" t="str">
        <f t="shared" si="25"/>
        <v>March</v>
      </c>
      <c r="G59" s="6" t="str">
        <f t="shared" si="25"/>
        <v>April</v>
      </c>
      <c r="H59" s="6" t="str">
        <f t="shared" si="25"/>
        <v>May</v>
      </c>
      <c r="I59" s="6" t="str">
        <f t="shared" si="25"/>
        <v>June</v>
      </c>
      <c r="J59" s="6" t="str">
        <f t="shared" si="25"/>
        <v>July</v>
      </c>
      <c r="K59" s="6" t="str">
        <f t="shared" si="25"/>
        <v>August</v>
      </c>
      <c r="L59" s="6" t="str">
        <f t="shared" si="25"/>
        <v>September</v>
      </c>
      <c r="M59" s="6" t="str">
        <f t="shared" si="25"/>
        <v>October</v>
      </c>
      <c r="N59" s="6" t="str">
        <f t="shared" si="25"/>
        <v>November</v>
      </c>
      <c r="O59" s="6" t="str">
        <f t="shared" si="25"/>
        <v>December</v>
      </c>
      <c r="P59" s="6" t="s">
        <v>38</v>
      </c>
    </row>
    <row r="60" spans="1:23" hidden="1" outlineLevel="1">
      <c r="A60" t="s">
        <v>91</v>
      </c>
    </row>
    <row r="61" spans="1:23" hidden="1" outlineLevel="1">
      <c r="B61" t="s">
        <v>48</v>
      </c>
      <c r="D61" s="2">
        <f>'Billed Usage'!D108</f>
        <v>131920867.96538</v>
      </c>
      <c r="E61" s="2">
        <f>'Billed Usage'!E108</f>
        <v>127318978.10202</v>
      </c>
      <c r="F61" s="2">
        <f>'Billed Usage'!F108</f>
        <v>129864262.66500001</v>
      </c>
      <c r="G61" s="2">
        <f>'Billed Usage'!G108</f>
        <v>95848493.144999996</v>
      </c>
      <c r="H61" s="2">
        <f>'Billed Usage'!H108</f>
        <v>77596328.510000005</v>
      </c>
      <c r="I61" s="2">
        <f>'Billed Usage'!I108</f>
        <v>75133072.096000001</v>
      </c>
      <c r="J61" s="2">
        <f>'Billed Usage'!J108</f>
        <v>79446884.135999992</v>
      </c>
      <c r="K61" s="2">
        <f>'Billed Usage'!K108</f>
        <v>88428368.200000003</v>
      </c>
      <c r="L61" s="2">
        <f>'Billed Usage'!L108</f>
        <v>81387380.718999997</v>
      </c>
      <c r="M61" s="2">
        <f>'Billed Usage'!M108</f>
        <v>79359997.357999995</v>
      </c>
      <c r="N61" s="2">
        <f>'Billed Usage'!N108</f>
        <v>101526746.133</v>
      </c>
      <c r="O61" s="2">
        <f>'Billed Usage'!O108</f>
        <v>129085817.88415</v>
      </c>
      <c r="P61" s="8">
        <f>SUM(D61:O61)</f>
        <v>1196917196.9135501</v>
      </c>
    </row>
    <row r="62" spans="1:23" hidden="1" outlineLevel="1">
      <c r="B62" t="s">
        <v>49</v>
      </c>
      <c r="D62" s="2">
        <f>'Billed Usage'!D109</f>
        <v>37828699.267609999</v>
      </c>
      <c r="E62" s="2">
        <f>'Billed Usage'!E109</f>
        <v>36848586.39401</v>
      </c>
      <c r="F62" s="2">
        <f>'Billed Usage'!F109</f>
        <v>37325849.224989995</v>
      </c>
      <c r="G62" s="2">
        <f>'Billed Usage'!G109</f>
        <v>30913593.09801</v>
      </c>
      <c r="H62" s="2">
        <f>'Billed Usage'!H109</f>
        <v>27565977.668000001</v>
      </c>
      <c r="I62" s="2">
        <f>'Billed Usage'!I109</f>
        <v>28000273.155999999</v>
      </c>
      <c r="J62" s="2">
        <f>'Billed Usage'!J109</f>
        <v>29564234.588</v>
      </c>
      <c r="K62" s="2">
        <f>'Billed Usage'!K109</f>
        <v>32188549.086000003</v>
      </c>
      <c r="L62" s="2">
        <f>'Billed Usage'!L109</f>
        <v>31321362.588</v>
      </c>
      <c r="M62" s="2">
        <f>'Billed Usage'!M109</f>
        <v>28102051.811999999</v>
      </c>
      <c r="N62" s="2">
        <f>'Billed Usage'!N109</f>
        <v>31789460.903999999</v>
      </c>
      <c r="O62" s="2">
        <f>'Billed Usage'!O109</f>
        <v>38283531.393459998</v>
      </c>
      <c r="P62" s="8">
        <f t="shared" ref="P62:P67" si="26">SUM(D62:O62)</f>
        <v>389732169.18007988</v>
      </c>
    </row>
    <row r="63" spans="1:23" hidden="1" outlineLevel="1">
      <c r="B63" t="s">
        <v>50</v>
      </c>
      <c r="D63" s="2">
        <f>'Billed Usage'!D110</f>
        <v>55254738.799999997</v>
      </c>
      <c r="E63" s="2">
        <f>'Billed Usage'!E110</f>
        <v>54579089.399999999</v>
      </c>
      <c r="F63" s="2">
        <f>'Billed Usage'!F110</f>
        <v>54956751.200000003</v>
      </c>
      <c r="G63" s="2">
        <f>'Billed Usage'!G110</f>
        <v>51420540.600000001</v>
      </c>
      <c r="H63" s="2">
        <f>'Billed Usage'!H110</f>
        <v>48684263.200000003</v>
      </c>
      <c r="I63" s="2">
        <f>'Billed Usage'!I110</f>
        <v>49907821.799999997</v>
      </c>
      <c r="J63" s="2">
        <f>'Billed Usage'!J110</f>
        <v>50943599.600000001</v>
      </c>
      <c r="K63" s="2">
        <f>'Billed Usage'!K110</f>
        <v>53618069</v>
      </c>
      <c r="L63" s="2">
        <f>'Billed Usage'!L110</f>
        <v>54206435.200000003</v>
      </c>
      <c r="M63" s="2">
        <f>'Billed Usage'!M110</f>
        <v>48578772.200000003</v>
      </c>
      <c r="N63" s="2">
        <f>'Billed Usage'!N110</f>
        <v>50404031.399999999</v>
      </c>
      <c r="O63" s="2">
        <f>'Billed Usage'!O110</f>
        <v>57167784.799999997</v>
      </c>
      <c r="P63" s="8">
        <f t="shared" si="26"/>
        <v>629721897.19999993</v>
      </c>
    </row>
    <row r="64" spans="1:23" hidden="1" outlineLevel="1">
      <c r="B64" t="s">
        <v>51</v>
      </c>
      <c r="D64" s="2">
        <f>'Billed Usage'!D111</f>
        <v>26991875.749000002</v>
      </c>
      <c r="E64" s="2">
        <f>'Billed Usage'!E111</f>
        <v>27653410.079999998</v>
      </c>
      <c r="F64" s="2">
        <f>'Billed Usage'!F111</f>
        <v>26114251.850000001</v>
      </c>
      <c r="G64" s="2">
        <f>'Billed Usage'!G111</f>
        <v>27633923.989999998</v>
      </c>
      <c r="H64" s="2">
        <f>'Billed Usage'!H111</f>
        <v>25802164.09</v>
      </c>
      <c r="I64" s="2">
        <f>'Billed Usage'!I111</f>
        <v>25029523.640000001</v>
      </c>
      <c r="J64" s="2">
        <f>'Billed Usage'!J111</f>
        <v>24676992.609999999</v>
      </c>
      <c r="K64" s="2">
        <f>'Billed Usage'!K111</f>
        <v>25470885.170000002</v>
      </c>
      <c r="L64" s="2">
        <f>'Billed Usage'!L111</f>
        <v>25961908.239999998</v>
      </c>
      <c r="M64" s="2">
        <f>'Billed Usage'!M111</f>
        <v>24286387.699999999</v>
      </c>
      <c r="N64" s="2">
        <f>'Billed Usage'!N111</f>
        <v>26943892.890000001</v>
      </c>
      <c r="O64" s="2">
        <f>'Billed Usage'!O111</f>
        <v>24885078.809999999</v>
      </c>
      <c r="P64" s="8">
        <f t="shared" si="26"/>
        <v>311450294.81900001</v>
      </c>
    </row>
    <row r="65" spans="1:16" hidden="1" outlineLevel="1">
      <c r="B65" t="s">
        <v>63</v>
      </c>
      <c r="D65" s="2">
        <f>'Billed Usage'!D112</f>
        <v>34319970</v>
      </c>
      <c r="E65" s="2">
        <f>'Billed Usage'!E112</f>
        <v>35210010</v>
      </c>
      <c r="F65" s="2">
        <f>'Billed Usage'!F112</f>
        <v>30823170</v>
      </c>
      <c r="G65" s="2">
        <f>'Billed Usage'!G112</f>
        <v>70966380</v>
      </c>
      <c r="H65" s="2">
        <f>'Billed Usage'!H112</f>
        <v>65576760</v>
      </c>
      <c r="I65" s="2">
        <f>'Billed Usage'!I112</f>
        <v>71055770</v>
      </c>
      <c r="J65" s="2">
        <f>'Billed Usage'!J112</f>
        <v>64493650</v>
      </c>
      <c r="K65" s="2">
        <f>'Billed Usage'!K112</f>
        <v>70623540</v>
      </c>
      <c r="L65" s="2">
        <f>'Billed Usage'!L112</f>
        <v>71897540</v>
      </c>
      <c r="M65" s="2">
        <f>'Billed Usage'!M112</f>
        <v>56657600</v>
      </c>
      <c r="N65" s="2">
        <f>'Billed Usage'!N112</f>
        <v>70210810</v>
      </c>
      <c r="O65" s="2">
        <f>'Billed Usage'!O112</f>
        <v>68443540</v>
      </c>
      <c r="P65" s="8">
        <f t="shared" si="26"/>
        <v>710278740</v>
      </c>
    </row>
    <row r="66" spans="1:16" hidden="1" outlineLevel="1">
      <c r="B66" t="s">
        <v>52</v>
      </c>
      <c r="D66" s="2">
        <f>'Billed Usage'!D113</f>
        <v>3553209.0000100001</v>
      </c>
      <c r="E66" s="2">
        <f>'Billed Usage'!E113</f>
        <v>3646532.77</v>
      </c>
      <c r="F66" s="2">
        <f>'Billed Usage'!F113</f>
        <v>3481644.9499999997</v>
      </c>
      <c r="G66" s="2">
        <f>'Billed Usage'!G113</f>
        <v>3571245.66</v>
      </c>
      <c r="H66" s="2">
        <f>'Billed Usage'!H113</f>
        <v>4364498.57</v>
      </c>
      <c r="I66" s="2">
        <f>'Billed Usage'!I113</f>
        <v>6339983.79</v>
      </c>
      <c r="J66" s="2">
        <f>'Billed Usage'!J113</f>
        <v>8066177.1039999994</v>
      </c>
      <c r="K66" s="2">
        <f>'Billed Usage'!K113</f>
        <v>8916083.0299999993</v>
      </c>
      <c r="L66" s="2">
        <f>'Billed Usage'!L113</f>
        <v>7398953.5600000005</v>
      </c>
      <c r="M66" s="2">
        <f>'Billed Usage'!M113</f>
        <v>4078405.71</v>
      </c>
      <c r="N66" s="2">
        <f>'Billed Usage'!N113</f>
        <v>3115596.5</v>
      </c>
      <c r="O66" s="2">
        <f>'Billed Usage'!O113</f>
        <v>3819435.6600199998</v>
      </c>
      <c r="P66" s="8">
        <f t="shared" si="26"/>
        <v>60351766.304030001</v>
      </c>
    </row>
    <row r="67" spans="1:16" hidden="1" outlineLevel="1">
      <c r="B67" t="s">
        <v>53</v>
      </c>
      <c r="D67" s="2">
        <f>'Billed Usage'!D114</f>
        <v>984019.12099999993</v>
      </c>
      <c r="E67" s="2">
        <f>'Billed Usage'!E114</f>
        <v>889945.42259999993</v>
      </c>
      <c r="F67" s="2">
        <f>'Billed Usage'!F114</f>
        <v>894131.63400000008</v>
      </c>
      <c r="G67" s="2">
        <f>'Billed Usage'!G114</f>
        <v>934270.38199999998</v>
      </c>
      <c r="H67" s="2">
        <f>'Billed Usage'!H114</f>
        <v>887809.0859399999</v>
      </c>
      <c r="I67" s="2">
        <f>'Billed Usage'!I114</f>
        <v>912321.54799999995</v>
      </c>
      <c r="J67" s="2">
        <f>'Billed Usage'!J114</f>
        <v>943581.93200000003</v>
      </c>
      <c r="K67" s="2">
        <f>'Billed Usage'!K114</f>
        <v>912537.65711999999</v>
      </c>
      <c r="L67" s="2">
        <f>'Billed Usage'!L114</f>
        <v>929010.60680999991</v>
      </c>
      <c r="M67" s="2">
        <f>'Billed Usage'!M114</f>
        <v>903710.33700000006</v>
      </c>
      <c r="N67" s="2">
        <f>'Billed Usage'!N114</f>
        <v>860864.49</v>
      </c>
      <c r="O67" s="2">
        <f>'Billed Usage'!O114</f>
        <v>1000270.19101</v>
      </c>
      <c r="P67" s="8">
        <f t="shared" si="26"/>
        <v>11052472.40748</v>
      </c>
    </row>
    <row r="68" spans="1:16" hidden="1" outlineLevel="1">
      <c r="A68" t="s">
        <v>54</v>
      </c>
      <c r="D68" s="7">
        <f>SUM(D61:D67)</f>
        <v>290853379.903</v>
      </c>
      <c r="E68" s="7">
        <f t="shared" ref="E68:P68" si="27">SUM(E61:E67)</f>
        <v>286146552.16862994</v>
      </c>
      <c r="F68" s="7">
        <f t="shared" si="27"/>
        <v>283460061.52399004</v>
      </c>
      <c r="G68" s="7">
        <f t="shared" si="27"/>
        <v>281288446.87501007</v>
      </c>
      <c r="H68" s="7">
        <f t="shared" si="27"/>
        <v>250477801.12394002</v>
      </c>
      <c r="I68" s="7">
        <f t="shared" si="27"/>
        <v>256378766.02999997</v>
      </c>
      <c r="J68" s="7">
        <f t="shared" si="27"/>
        <v>258135119.97000003</v>
      </c>
      <c r="K68" s="7">
        <f t="shared" si="27"/>
        <v>280158032.14311999</v>
      </c>
      <c r="L68" s="7">
        <f t="shared" si="27"/>
        <v>273102590.91380996</v>
      </c>
      <c r="M68" s="7">
        <f t="shared" si="27"/>
        <v>241966925.11700001</v>
      </c>
      <c r="N68" s="7">
        <f t="shared" si="27"/>
        <v>284851402.31700003</v>
      </c>
      <c r="O68" s="7">
        <f t="shared" si="27"/>
        <v>322685458.73864001</v>
      </c>
      <c r="P68" s="7">
        <f t="shared" si="27"/>
        <v>3309504536.8241396</v>
      </c>
    </row>
    <row r="69" spans="1:16" hidden="1" outlineLevel="1"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hidden="1" outlineLevel="1">
      <c r="A70" t="s">
        <v>64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hidden="1" outlineLevel="1">
      <c r="B71" t="s">
        <v>65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>
        <f>SUM(D71:O71)</f>
        <v>0</v>
      </c>
    </row>
    <row r="72" spans="1:16" hidden="1" outlineLevel="1">
      <c r="B72" t="s">
        <v>66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>
        <f>SUM(D72:O72)</f>
        <v>0</v>
      </c>
    </row>
    <row r="73" spans="1:16" hidden="1" outlineLevel="1">
      <c r="A73" t="s">
        <v>67</v>
      </c>
      <c r="D73" s="7">
        <f>SUM(D71:D72)</f>
        <v>0</v>
      </c>
      <c r="E73" s="7">
        <f t="shared" ref="E73:P73" si="28">SUM(E71:E72)</f>
        <v>0</v>
      </c>
      <c r="F73" s="7">
        <f t="shared" si="28"/>
        <v>0</v>
      </c>
      <c r="G73" s="7">
        <f t="shared" si="28"/>
        <v>0</v>
      </c>
      <c r="H73" s="7">
        <f t="shared" si="28"/>
        <v>0</v>
      </c>
      <c r="I73" s="7">
        <f t="shared" si="28"/>
        <v>0</v>
      </c>
      <c r="J73" s="7">
        <f t="shared" si="28"/>
        <v>0</v>
      </c>
      <c r="K73" s="7">
        <f t="shared" si="28"/>
        <v>0</v>
      </c>
      <c r="L73" s="7">
        <f t="shared" si="28"/>
        <v>0</v>
      </c>
      <c r="M73" s="7">
        <f t="shared" si="28"/>
        <v>0</v>
      </c>
      <c r="N73" s="7">
        <f t="shared" si="28"/>
        <v>0</v>
      </c>
      <c r="O73" s="7">
        <f t="shared" si="28"/>
        <v>0</v>
      </c>
      <c r="P73" s="7">
        <f t="shared" si="28"/>
        <v>0</v>
      </c>
    </row>
    <row r="74" spans="1:16" hidden="1" outlineLevel="1"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hidden="1" outlineLevel="1">
      <c r="A75" t="s">
        <v>55</v>
      </c>
    </row>
    <row r="76" spans="1:16" hidden="1" outlineLevel="1">
      <c r="B76" t="s">
        <v>48</v>
      </c>
      <c r="D76" s="2">
        <f>'Unbilled Usage '!E151</f>
        <v>-2935918</v>
      </c>
      <c r="E76" s="2">
        <f>'Unbilled Usage '!F151</f>
        <v>1272287</v>
      </c>
      <c r="F76" s="2">
        <f>'Unbilled Usage '!G151</f>
        <v>-14297769</v>
      </c>
      <c r="G76" s="2">
        <f>'Unbilled Usage '!H151</f>
        <v>-8972843</v>
      </c>
      <c r="H76" s="2">
        <f>'Unbilled Usage '!I151</f>
        <v>-2574677</v>
      </c>
      <c r="I76" s="2">
        <f>'Unbilled Usage '!J151</f>
        <v>1789941</v>
      </c>
      <c r="J76" s="2">
        <f>'Unbilled Usage '!K151</f>
        <v>3931838</v>
      </c>
      <c r="K76" s="2">
        <f>'Unbilled Usage '!L151</f>
        <v>4473392</v>
      </c>
      <c r="L76" s="2">
        <f>'Unbilled Usage '!M151</f>
        <v>-12016763</v>
      </c>
      <c r="M76" s="2">
        <f>'Unbilled Usage '!N151</f>
        <v>11266958</v>
      </c>
      <c r="N76" s="2">
        <f>'Unbilled Usage '!O151</f>
        <v>15743339</v>
      </c>
      <c r="O76" s="2">
        <f>'Unbilled Usage '!P151</f>
        <v>-1764866</v>
      </c>
      <c r="P76" s="8">
        <f>SUM(D76:O76)</f>
        <v>-4085081</v>
      </c>
    </row>
    <row r="77" spans="1:16" hidden="1" outlineLevel="1">
      <c r="B77" t="s">
        <v>49</v>
      </c>
      <c r="D77" s="2">
        <f>'Unbilled Usage '!E152</f>
        <v>-806765</v>
      </c>
      <c r="E77" s="2">
        <f>'Unbilled Usage '!F152</f>
        <v>530546</v>
      </c>
      <c r="F77" s="2">
        <f>'Unbilled Usage '!G152</f>
        <v>-4212105</v>
      </c>
      <c r="G77" s="2">
        <f>'Unbilled Usage '!H152</f>
        <v>-1159557</v>
      </c>
      <c r="H77" s="2">
        <f>'Unbilled Usage '!I152</f>
        <v>414889</v>
      </c>
      <c r="I77" s="2">
        <f>'Unbilled Usage '!J152</f>
        <v>1333571</v>
      </c>
      <c r="J77" s="2">
        <f>'Unbilled Usage '!K152</f>
        <v>1438721</v>
      </c>
      <c r="K77" s="2">
        <f>'Unbilled Usage '!L152</f>
        <v>1274420</v>
      </c>
      <c r="L77" s="2">
        <f>'Unbilled Usage '!M152</f>
        <v>-3621457</v>
      </c>
      <c r="M77" s="2">
        <f>'Unbilled Usage '!N152</f>
        <v>2870204</v>
      </c>
      <c r="N77" s="2">
        <f>'Unbilled Usage '!O152</f>
        <v>2976066</v>
      </c>
      <c r="O77" s="2">
        <f>'Unbilled Usage '!P152</f>
        <v>-1553976</v>
      </c>
      <c r="P77" s="8">
        <f t="shared" ref="P77:P82" si="29">SUM(D77:O77)</f>
        <v>-515443</v>
      </c>
    </row>
    <row r="78" spans="1:16" hidden="1" outlineLevel="1">
      <c r="B78" t="s">
        <v>50</v>
      </c>
      <c r="D78" s="2">
        <f>'Unbilled Usage '!E153</f>
        <v>-2368697</v>
      </c>
      <c r="E78" s="2">
        <f>'Unbilled Usage '!F153</f>
        <v>1157634</v>
      </c>
      <c r="F78" s="2">
        <f>'Unbilled Usage '!G153</f>
        <v>-6381093</v>
      </c>
      <c r="G78" s="2">
        <f>'Unbilled Usage '!H153</f>
        <v>766903</v>
      </c>
      <c r="H78" s="2">
        <f>'Unbilled Usage '!I153</f>
        <v>2048986</v>
      </c>
      <c r="I78" s="2">
        <f>'Unbilled Usage '!J153</f>
        <v>2581307</v>
      </c>
      <c r="J78" s="2">
        <f>'Unbilled Usage '!K153</f>
        <v>1611613</v>
      </c>
      <c r="K78" s="2">
        <f>'Unbilled Usage '!L153</f>
        <v>1198644</v>
      </c>
      <c r="L78" s="2">
        <f>'Unbilled Usage '!M153</f>
        <v>-5141875</v>
      </c>
      <c r="M78" s="2">
        <f>'Unbilled Usage '!N153</f>
        <v>4946615</v>
      </c>
      <c r="N78" s="2">
        <f>'Unbilled Usage '!O153</f>
        <v>2351351</v>
      </c>
      <c r="O78" s="2">
        <f>'Unbilled Usage '!P153</f>
        <v>-4142797</v>
      </c>
      <c r="P78" s="8">
        <f t="shared" si="29"/>
        <v>-1371409</v>
      </c>
    </row>
    <row r="79" spans="1:16" hidden="1" outlineLevel="1">
      <c r="B79" t="s">
        <v>51</v>
      </c>
      <c r="D79" s="2">
        <f>'Unbilled Usage '!E154</f>
        <v>549305</v>
      </c>
      <c r="E79" s="2">
        <f>'Unbilled Usage '!F154</f>
        <v>-1604048</v>
      </c>
      <c r="F79" s="2">
        <f>'Unbilled Usage '!G154</f>
        <v>1929591</v>
      </c>
      <c r="G79" s="2">
        <f>'Unbilled Usage '!H154</f>
        <v>-1286424</v>
      </c>
      <c r="H79" s="2">
        <f>'Unbilled Usage '!I154</f>
        <v>-1349947</v>
      </c>
      <c r="I79" s="2">
        <f>'Unbilled Usage '!J154</f>
        <v>-210839</v>
      </c>
      <c r="J79" s="2">
        <f>'Unbilled Usage '!K154</f>
        <v>259402</v>
      </c>
      <c r="K79" s="2">
        <f>'Unbilled Usage '!L154</f>
        <v>-242219</v>
      </c>
      <c r="L79" s="2">
        <f>'Unbilled Usage '!M154</f>
        <v>-111797</v>
      </c>
      <c r="M79" s="2">
        <f>'Unbilled Usage '!N154</f>
        <v>2912829</v>
      </c>
      <c r="N79" s="2">
        <f>'Unbilled Usage '!O154</f>
        <v>-608263</v>
      </c>
      <c r="O79" s="2">
        <f>'Unbilled Usage '!P154</f>
        <v>-329482</v>
      </c>
      <c r="P79" s="8">
        <f t="shared" si="29"/>
        <v>-91892</v>
      </c>
    </row>
    <row r="80" spans="1:16" hidden="1" outlineLevel="1">
      <c r="B80" t="s">
        <v>63</v>
      </c>
      <c r="D80" s="2">
        <f>'Unbilled Usage '!E155</f>
        <v>4898790</v>
      </c>
      <c r="E80" s="2">
        <f>'Unbilled Usage '!F155</f>
        <v>-4547801</v>
      </c>
      <c r="F80" s="2">
        <f>'Unbilled Usage '!G155</f>
        <v>40436836</v>
      </c>
      <c r="G80" s="2">
        <f>'Unbilled Usage '!H155</f>
        <v>-5522285</v>
      </c>
      <c r="H80" s="2">
        <f>'Unbilled Usage '!I155</f>
        <v>5474043</v>
      </c>
      <c r="I80" s="2">
        <f>'Unbilled Usage '!J155</f>
        <v>-6674659</v>
      </c>
      <c r="J80" s="2">
        <f>'Unbilled Usage '!K155</f>
        <v>5150766</v>
      </c>
      <c r="K80" s="2">
        <f>'Unbilled Usage '!L155</f>
        <v>2370630</v>
      </c>
      <c r="L80" s="2">
        <f>'Unbilled Usage '!M155</f>
        <v>-15086678</v>
      </c>
      <c r="M80" s="2">
        <f>'Unbilled Usage '!N155</f>
        <v>13557054</v>
      </c>
      <c r="N80" s="2">
        <f>'Unbilled Usage '!O155</f>
        <v>-2000889</v>
      </c>
      <c r="O80" s="2">
        <f>'Unbilled Usage '!P155</f>
        <v>1643729</v>
      </c>
      <c r="P80" s="8">
        <f t="shared" si="29"/>
        <v>39699536</v>
      </c>
    </row>
    <row r="81" spans="1:18" hidden="1" outlineLevel="1">
      <c r="B81" t="s">
        <v>52</v>
      </c>
      <c r="D81" s="2">
        <f>'Unbilled Usage '!E156</f>
        <v>-179709</v>
      </c>
      <c r="E81" s="2">
        <f>'Unbilled Usage '!F156</f>
        <v>127748</v>
      </c>
      <c r="F81" s="2">
        <f>'Unbilled Usage '!G156</f>
        <v>-442452</v>
      </c>
      <c r="G81" s="2">
        <f>'Unbilled Usage '!H156</f>
        <v>153613</v>
      </c>
      <c r="H81" s="2">
        <f>'Unbilled Usage '!I156</f>
        <v>394745</v>
      </c>
      <c r="I81" s="2">
        <f>'Unbilled Usage '!J156</f>
        <v>861931</v>
      </c>
      <c r="J81" s="2">
        <f>'Unbilled Usage '!K156</f>
        <v>866295</v>
      </c>
      <c r="K81" s="2">
        <f>'Unbilled Usage '!L156</f>
        <v>360259</v>
      </c>
      <c r="L81" s="2">
        <f>'Unbilled Usage '!M156</f>
        <v>-875904</v>
      </c>
      <c r="M81" s="2">
        <f>'Unbilled Usage '!N156</f>
        <v>-771471</v>
      </c>
      <c r="N81" s="2">
        <f>'Unbilled Usage '!O156</f>
        <v>-433699</v>
      </c>
      <c r="O81" s="2">
        <f>'Unbilled Usage '!P156</f>
        <v>-89283</v>
      </c>
      <c r="P81" s="8">
        <f t="shared" si="29"/>
        <v>-27927</v>
      </c>
    </row>
    <row r="82" spans="1:18" hidden="1" outlineLevel="1">
      <c r="B82" t="s">
        <v>53</v>
      </c>
      <c r="D82" s="2">
        <f>'Unbilled Usage '!E157</f>
        <v>0</v>
      </c>
      <c r="E82" s="2">
        <f>'Unbilled Usage '!F157</f>
        <v>0</v>
      </c>
      <c r="F82" s="2">
        <f>'Unbilled Usage '!G157</f>
        <v>0</v>
      </c>
      <c r="G82" s="2">
        <f>'Unbilled Usage '!H157</f>
        <v>0</v>
      </c>
      <c r="H82" s="2">
        <f>'Unbilled Usage '!I157</f>
        <v>0</v>
      </c>
      <c r="I82" s="2">
        <f>'Unbilled Usage '!J157</f>
        <v>0</v>
      </c>
      <c r="J82" s="2">
        <f>'Unbilled Usage '!K157</f>
        <v>0</v>
      </c>
      <c r="K82" s="2">
        <f>'Unbilled Usage '!L157</f>
        <v>0</v>
      </c>
      <c r="L82" s="2">
        <f>'Unbilled Usage '!M157</f>
        <v>0</v>
      </c>
      <c r="M82" s="2">
        <f>'Unbilled Usage '!N157</f>
        <v>0</v>
      </c>
      <c r="N82" s="2">
        <f>'Unbilled Usage '!O157</f>
        <v>0</v>
      </c>
      <c r="O82" s="2">
        <f>'Unbilled Usage '!P157</f>
        <v>0</v>
      </c>
      <c r="P82" s="8">
        <f t="shared" si="29"/>
        <v>0</v>
      </c>
    </row>
    <row r="83" spans="1:18" hidden="1" outlineLevel="1">
      <c r="A83" t="s">
        <v>55</v>
      </c>
      <c r="D83" s="9">
        <f>SUM(D76:D82)</f>
        <v>-842994</v>
      </c>
      <c r="E83" s="9">
        <f t="shared" ref="E83:P83" si="30">SUM(E76:E82)</f>
        <v>-3063634</v>
      </c>
      <c r="F83" s="9">
        <f t="shared" si="30"/>
        <v>17033008</v>
      </c>
      <c r="G83" s="9">
        <f t="shared" si="30"/>
        <v>-16020593</v>
      </c>
      <c r="H83" s="9">
        <f t="shared" si="30"/>
        <v>4408039</v>
      </c>
      <c r="I83" s="9">
        <f t="shared" si="30"/>
        <v>-318748</v>
      </c>
      <c r="J83" s="9">
        <f t="shared" si="30"/>
        <v>13258635</v>
      </c>
      <c r="K83" s="9">
        <f t="shared" si="30"/>
        <v>9435126</v>
      </c>
      <c r="L83" s="9">
        <f t="shared" si="30"/>
        <v>-36854474</v>
      </c>
      <c r="M83" s="9">
        <f t="shared" si="30"/>
        <v>34782189</v>
      </c>
      <c r="N83" s="9">
        <f t="shared" si="30"/>
        <v>18027905</v>
      </c>
      <c r="O83" s="9">
        <f t="shared" si="30"/>
        <v>-6236675</v>
      </c>
      <c r="P83" s="9">
        <f t="shared" si="30"/>
        <v>33607784</v>
      </c>
    </row>
    <row r="84" spans="1:18" hidden="1" outlineLevel="1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8" hidden="1" outlineLevel="1">
      <c r="A85" t="s">
        <v>170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8" s="174" customFormat="1" hidden="1" outlineLevel="1">
      <c r="B86" s="174" t="s">
        <v>335</v>
      </c>
      <c r="D86" s="10">
        <f>-'ID Sch 25'!E38</f>
        <v>0</v>
      </c>
      <c r="E86" s="10">
        <f>-'ID Sch 25'!F38</f>
        <v>0</v>
      </c>
      <c r="F86" s="10">
        <f>-'ID Sch 25'!G38</f>
        <v>-35226000</v>
      </c>
      <c r="G86" s="10">
        <f>-'ID Sch 25'!H38</f>
        <v>-34560000</v>
      </c>
      <c r="H86" s="10">
        <f>-'ID Sch 25'!I38</f>
        <v>-38765000</v>
      </c>
      <c r="I86" s="10">
        <f>-'ID Sch 25'!J38</f>
        <v>-34845000</v>
      </c>
      <c r="J86" s="10">
        <f>-'ID Sch 25'!K38</f>
        <v>-37966000</v>
      </c>
      <c r="K86" s="10">
        <f>-'ID Sch 25'!L38</f>
        <v>-32628000</v>
      </c>
      <c r="L86" s="10">
        <f>-'ID Sch 25'!M38</f>
        <v>-25108000</v>
      </c>
      <c r="M86" s="10">
        <f>-'ID Sch 25'!N38</f>
        <v>-40272000</v>
      </c>
      <c r="N86" s="10">
        <f>-'ID Sch 25'!O38</f>
        <v>-38741000</v>
      </c>
      <c r="O86" s="10">
        <f>-'ID Sch 25'!P38</f>
        <v>-38137000</v>
      </c>
      <c r="P86" s="8">
        <f t="shared" ref="P86:P88" si="31">SUM(D86:O86)</f>
        <v>-356248000</v>
      </c>
      <c r="R86" s="252"/>
    </row>
    <row r="87" spans="1:18" hidden="1" outlineLevel="1">
      <c r="B87" t="s">
        <v>51</v>
      </c>
      <c r="D87" s="10">
        <f>'ID Sch 25'!E21+'ID Sch 25'!E22</f>
        <v>197963.41100000218</v>
      </c>
      <c r="E87" s="10">
        <f>'ID Sch 25'!F21+'ID Sch 25'!F22</f>
        <v>64889.770000003278</v>
      </c>
      <c r="F87" s="10">
        <f>'ID Sch 25'!G21+'ID Sch 25'!G22</f>
        <v>-409918.8599999994</v>
      </c>
      <c r="G87" s="10">
        <f>'ID Sch 25'!H21+'ID Sch 25'!H22</f>
        <v>-545335.90000000224</v>
      </c>
      <c r="H87" s="10">
        <f>'ID Sch 25'!I21+'ID Sch 25'!I22</f>
        <v>577306.55000000075</v>
      </c>
      <c r="I87" s="10">
        <f>'ID Sch 25'!J21+'ID Sch 25'!J22</f>
        <v>-141692.03000000119</v>
      </c>
      <c r="J87" s="10">
        <f>'ID Sch 25'!K21+'ID Sch 25'!K22</f>
        <v>534490.56000000238</v>
      </c>
      <c r="K87" s="10">
        <f>'ID Sch 25'!L21+'ID Sch 25'!L22</f>
        <v>733242.06999999657</v>
      </c>
      <c r="L87" s="10">
        <f>'ID Sch 25'!M21+'ID Sch 25'!M22</f>
        <v>-1563723.5399999954</v>
      </c>
      <c r="M87" s="10">
        <f>'ID Sch 25'!N21+'ID Sch 25'!N22</f>
        <v>-255323.81000000238</v>
      </c>
      <c r="N87" s="10">
        <f>'ID Sch 25'!O21+'ID Sch 25'!O22</f>
        <v>-1450551.0799999982</v>
      </c>
      <c r="O87" s="10">
        <f>'ID Sch 25'!P21+'ID Sch 25'!P22</f>
        <v>941445.56000000611</v>
      </c>
      <c r="P87" s="8">
        <f t="shared" si="31"/>
        <v>-1317207.2989999875</v>
      </c>
    </row>
    <row r="88" spans="1:18" s="174" customFormat="1" hidden="1" outlineLevel="1">
      <c r="B88" s="174" t="s">
        <v>63</v>
      </c>
      <c r="D88" s="10">
        <f>'ID Sch 25'!E34+'ID Sch 25'!E35</f>
        <v>-4008750</v>
      </c>
      <c r="E88" s="10">
        <f>'ID Sch 25'!F34+'ID Sch 25'!F35</f>
        <v>160961</v>
      </c>
      <c r="F88" s="10">
        <f>'ID Sch 25'!G34+'ID Sch 25'!G35</f>
        <v>-293626</v>
      </c>
      <c r="G88" s="10">
        <f>'ID Sch 25'!H34+'ID Sch 25'!H35</f>
        <v>132665</v>
      </c>
      <c r="H88" s="10">
        <f>'ID Sch 25'!I34+'ID Sch 25'!I35</f>
        <v>4967</v>
      </c>
      <c r="I88" s="10">
        <f>'ID Sch 25'!J34+'ID Sch 25'!J35</f>
        <v>112539</v>
      </c>
      <c r="J88" s="10">
        <f>'ID Sch 25'!K34+'ID Sch 25'!K35</f>
        <v>979124</v>
      </c>
      <c r="K88" s="10">
        <f>'ID Sch 25'!L34+'ID Sch 25'!L35</f>
        <v>-1096630</v>
      </c>
      <c r="L88" s="10">
        <f>'ID Sch 25'!M34+'ID Sch 25'!M35</f>
        <v>-153262</v>
      </c>
      <c r="M88" s="10">
        <f>'ID Sch 25'!N34+'ID Sch 25'!N35</f>
        <v>-3844</v>
      </c>
      <c r="N88" s="10">
        <f>'ID Sch 25'!O34+'ID Sch 25'!O35</f>
        <v>233619</v>
      </c>
      <c r="O88" s="10">
        <f>'ID Sch 25'!P34+'ID Sch 25'!P35</f>
        <v>-49289</v>
      </c>
      <c r="P88" s="8">
        <f t="shared" si="31"/>
        <v>-3981526</v>
      </c>
      <c r="R88" s="252"/>
    </row>
    <row r="89" spans="1:18" hidden="1" outlineLevel="1"/>
    <row r="90" spans="1:18" hidden="1" outlineLevel="1">
      <c r="A90" t="s">
        <v>56</v>
      </c>
    </row>
    <row r="91" spans="1:18" hidden="1" outlineLevel="1">
      <c r="B91" t="s">
        <v>48</v>
      </c>
      <c r="D91" s="2">
        <f>'Weather Adjustment'!E11</f>
        <v>3299412</v>
      </c>
      <c r="E91" s="2">
        <f>'Weather Adjustment'!F11</f>
        <v>-19603644</v>
      </c>
      <c r="F91" s="2">
        <f>'Weather Adjustment'!G11</f>
        <v>-10553768</v>
      </c>
      <c r="G91" s="2">
        <f>'Weather Adjustment'!H11</f>
        <v>2107972</v>
      </c>
      <c r="H91" s="2">
        <f>'Weather Adjustment'!I11</f>
        <v>6037703</v>
      </c>
      <c r="I91" s="2">
        <f>'Weather Adjustment'!J11</f>
        <v>-1760675</v>
      </c>
      <c r="J91" s="2">
        <f>'Weather Adjustment'!K11</f>
        <v>6238801</v>
      </c>
      <c r="K91" s="2">
        <f>'Weather Adjustment'!L11</f>
        <v>-4933723</v>
      </c>
      <c r="L91" s="2">
        <f>'Weather Adjustment'!M11</f>
        <v>109884</v>
      </c>
      <c r="M91" s="2">
        <f>'Weather Adjustment'!N11</f>
        <v>-8154342</v>
      </c>
      <c r="N91" s="2">
        <f>'Weather Adjustment'!O11</f>
        <v>-608998</v>
      </c>
      <c r="O91" s="2">
        <f>'Weather Adjustment'!P11</f>
        <v>10503880</v>
      </c>
      <c r="P91" s="8">
        <f>SUM(D91:O91)</f>
        <v>-17317498</v>
      </c>
    </row>
    <row r="92" spans="1:18" hidden="1" outlineLevel="1">
      <c r="B92" t="s">
        <v>49</v>
      </c>
      <c r="D92" s="2">
        <f>'Weather Adjustment'!E12</f>
        <v>490750</v>
      </c>
      <c r="E92" s="2">
        <f>'Weather Adjustment'!F12</f>
        <v>-2895495</v>
      </c>
      <c r="F92" s="2">
        <f>'Weather Adjustment'!G12</f>
        <v>-1565785</v>
      </c>
      <c r="G92" s="2">
        <f>'Weather Adjustment'!H12</f>
        <v>215292</v>
      </c>
      <c r="H92" s="2">
        <f>'Weather Adjustment'!I12</f>
        <v>634303</v>
      </c>
      <c r="I92" s="2">
        <f>'Weather Adjustment'!J12</f>
        <v>-678082</v>
      </c>
      <c r="J92" s="2">
        <f>'Weather Adjustment'!K12</f>
        <v>1459140</v>
      </c>
      <c r="K92" s="2">
        <f>'Weather Adjustment'!L12</f>
        <v>-1152516</v>
      </c>
      <c r="L92" s="2">
        <f>'Weather Adjustment'!M12</f>
        <v>25493</v>
      </c>
      <c r="M92" s="2">
        <f>'Weather Adjustment'!N12</f>
        <v>-823989</v>
      </c>
      <c r="N92" s="2">
        <f>'Weather Adjustment'!O12</f>
        <v>-62165</v>
      </c>
      <c r="O92" s="2">
        <f>'Weather Adjustment'!P12</f>
        <v>1534399</v>
      </c>
      <c r="P92" s="8">
        <f t="shared" ref="P92:P97" si="32">SUM(D92:O92)</f>
        <v>-2818655</v>
      </c>
    </row>
    <row r="93" spans="1:18" hidden="1" outlineLevel="1">
      <c r="B93" t="s">
        <v>50</v>
      </c>
      <c r="D93" s="2">
        <f>'Weather Adjustment'!E13</f>
        <v>249497</v>
      </c>
      <c r="E93" s="2">
        <f>'Weather Adjustment'!F13</f>
        <v>-1469308</v>
      </c>
      <c r="F93" s="2">
        <f>'Weather Adjustment'!G13</f>
        <v>-796371</v>
      </c>
      <c r="G93" s="2">
        <f>'Weather Adjustment'!H13</f>
        <v>6037</v>
      </c>
      <c r="H93" s="2">
        <f>'Weather Adjustment'!I13</f>
        <v>36078</v>
      </c>
      <c r="I93" s="2">
        <f>'Weather Adjustment'!J13</f>
        <v>-655964</v>
      </c>
      <c r="J93" s="2">
        <f>'Weather Adjustment'!K13</f>
        <v>1078956</v>
      </c>
      <c r="K93" s="2">
        <f>'Weather Adjustment'!L13</f>
        <v>-845871</v>
      </c>
      <c r="L93" s="2">
        <f>'Weather Adjustment'!M13</f>
        <v>18797</v>
      </c>
      <c r="M93" s="2">
        <f>'Weather Adjustment'!N13</f>
        <v>-4613</v>
      </c>
      <c r="N93" s="2">
        <f>'Weather Adjustment'!O13</f>
        <v>-1725</v>
      </c>
      <c r="O93" s="2">
        <f>'Weather Adjustment'!P13</f>
        <v>770440</v>
      </c>
      <c r="P93" s="8">
        <f t="shared" si="32"/>
        <v>-1614047</v>
      </c>
    </row>
    <row r="94" spans="1:18" hidden="1" outlineLevel="1">
      <c r="B94" t="s">
        <v>51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8">
        <f t="shared" si="32"/>
        <v>0</v>
      </c>
    </row>
    <row r="95" spans="1:18" hidden="1" outlineLevel="1">
      <c r="B95" t="s">
        <v>63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8">
        <f t="shared" si="32"/>
        <v>0</v>
      </c>
    </row>
    <row r="96" spans="1:18" hidden="1" outlineLevel="1">
      <c r="B96" t="s">
        <v>52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8">
        <f t="shared" si="32"/>
        <v>0</v>
      </c>
    </row>
    <row r="97" spans="1:23" hidden="1" outlineLevel="1">
      <c r="B97" t="s">
        <v>53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8">
        <f t="shared" si="32"/>
        <v>0</v>
      </c>
    </row>
    <row r="98" spans="1:23" hidden="1" outlineLevel="1">
      <c r="A98" t="s">
        <v>57</v>
      </c>
      <c r="D98" s="9">
        <f>SUM(D91:D97)</f>
        <v>4039659</v>
      </c>
      <c r="E98" s="9">
        <f t="shared" ref="E98:P98" si="33">SUM(E91:E97)</f>
        <v>-23968447</v>
      </c>
      <c r="F98" s="9">
        <f t="shared" si="33"/>
        <v>-12915924</v>
      </c>
      <c r="G98" s="9">
        <f t="shared" si="33"/>
        <v>2329301</v>
      </c>
      <c r="H98" s="9">
        <f t="shared" si="33"/>
        <v>6708084</v>
      </c>
      <c r="I98" s="9">
        <f t="shared" si="33"/>
        <v>-3094721</v>
      </c>
      <c r="J98" s="9">
        <f t="shared" si="33"/>
        <v>8776897</v>
      </c>
      <c r="K98" s="9">
        <f t="shared" si="33"/>
        <v>-6932110</v>
      </c>
      <c r="L98" s="9">
        <f t="shared" si="33"/>
        <v>154174</v>
      </c>
      <c r="M98" s="9">
        <f t="shared" si="33"/>
        <v>-8982944</v>
      </c>
      <c r="N98" s="9">
        <f t="shared" si="33"/>
        <v>-672888</v>
      </c>
      <c r="O98" s="9">
        <f t="shared" si="33"/>
        <v>12808719</v>
      </c>
      <c r="P98" s="9">
        <f t="shared" si="33"/>
        <v>-21750200</v>
      </c>
    </row>
    <row r="99" spans="1:23" hidden="1" outlineLevel="1">
      <c r="S99" s="56"/>
      <c r="T99" s="56"/>
      <c r="U99" s="158"/>
      <c r="V99" s="56"/>
    </row>
    <row r="100" spans="1:23" hidden="1" outlineLevel="1">
      <c r="A100" t="s">
        <v>58</v>
      </c>
      <c r="S100" s="56" t="s">
        <v>299</v>
      </c>
      <c r="T100" s="56"/>
      <c r="U100" s="56" t="s">
        <v>248</v>
      </c>
      <c r="V100" s="56"/>
    </row>
    <row r="101" spans="1:23" hidden="1" outlineLevel="1">
      <c r="B101" t="s">
        <v>48</v>
      </c>
      <c r="D101" s="8">
        <f t="shared" ref="D101:O101" si="34">D61+D76+D91</f>
        <v>132284361.96538</v>
      </c>
      <c r="E101" s="8">
        <f t="shared" si="34"/>
        <v>108987621.10202</v>
      </c>
      <c r="F101" s="8">
        <f t="shared" si="34"/>
        <v>105012725.66500001</v>
      </c>
      <c r="G101" s="8">
        <f t="shared" si="34"/>
        <v>88983622.144999996</v>
      </c>
      <c r="H101" s="8">
        <f t="shared" si="34"/>
        <v>81059354.510000005</v>
      </c>
      <c r="I101" s="8">
        <f t="shared" si="34"/>
        <v>75162338.096000001</v>
      </c>
      <c r="J101" s="8">
        <f t="shared" si="34"/>
        <v>89617523.135999992</v>
      </c>
      <c r="K101" s="8">
        <f t="shared" si="34"/>
        <v>87968037.200000003</v>
      </c>
      <c r="L101" s="8">
        <f t="shared" si="34"/>
        <v>69480501.718999997</v>
      </c>
      <c r="M101" s="8">
        <f t="shared" si="34"/>
        <v>82472613.357999995</v>
      </c>
      <c r="N101" s="8">
        <f t="shared" si="34"/>
        <v>116661087.133</v>
      </c>
      <c r="O101" s="8">
        <f t="shared" si="34"/>
        <v>137824831.88415</v>
      </c>
      <c r="P101" s="8">
        <f t="shared" ref="P101:P107" si="35">SUM(D101:O101)</f>
        <v>1175514617.9135501</v>
      </c>
      <c r="S101" s="148">
        <v>1163049327</v>
      </c>
      <c r="T101" s="145">
        <f>P101-S101</f>
        <v>12465290.913550138</v>
      </c>
      <c r="U101" s="148">
        <v>1145126003</v>
      </c>
      <c r="V101" s="145">
        <f>S101-U101</f>
        <v>17923324</v>
      </c>
      <c r="W101" s="13"/>
    </row>
    <row r="102" spans="1:23" hidden="1" outlineLevel="1">
      <c r="B102" t="s">
        <v>49</v>
      </c>
      <c r="D102" s="8">
        <f>D62+D77+D92</f>
        <v>37512684.267609999</v>
      </c>
      <c r="E102" s="8">
        <f t="shared" ref="E102:O102" si="36">E62+E77+E92</f>
        <v>34483637.39401</v>
      </c>
      <c r="F102" s="8">
        <f t="shared" si="36"/>
        <v>31547959.224989995</v>
      </c>
      <c r="G102" s="8">
        <f t="shared" si="36"/>
        <v>29969328.09801</v>
      </c>
      <c r="H102" s="8">
        <f t="shared" si="36"/>
        <v>28615169.668000001</v>
      </c>
      <c r="I102" s="8">
        <f t="shared" si="36"/>
        <v>28655762.155999999</v>
      </c>
      <c r="J102" s="8">
        <f t="shared" si="36"/>
        <v>32462095.588</v>
      </c>
      <c r="K102" s="8">
        <f t="shared" si="36"/>
        <v>32310453.086000003</v>
      </c>
      <c r="L102" s="8">
        <f t="shared" si="36"/>
        <v>27725398.588</v>
      </c>
      <c r="M102" s="8">
        <f t="shared" si="36"/>
        <v>30148266.811999999</v>
      </c>
      <c r="N102" s="8">
        <f t="shared" si="36"/>
        <v>34703361.903999999</v>
      </c>
      <c r="O102" s="8">
        <f t="shared" si="36"/>
        <v>38263954.393459998</v>
      </c>
      <c r="P102" s="8">
        <f t="shared" si="35"/>
        <v>386398071.18007988</v>
      </c>
      <c r="S102" s="148">
        <v>372910428</v>
      </c>
      <c r="T102" s="145">
        <f t="shared" ref="T102:T107" si="37">P102-S102</f>
        <v>13487643.180079877</v>
      </c>
      <c r="U102" s="148">
        <v>365113814</v>
      </c>
      <c r="V102" s="145">
        <f t="shared" ref="V102:V107" si="38">S102-U102</f>
        <v>7796614</v>
      </c>
      <c r="W102" s="13"/>
    </row>
    <row r="103" spans="1:23" hidden="1" outlineLevel="1">
      <c r="B103" t="s">
        <v>50</v>
      </c>
      <c r="D103" s="8">
        <f>D63+D78+D93+D71</f>
        <v>53135538.799999997</v>
      </c>
      <c r="E103" s="8">
        <f t="shared" ref="E103:O103" si="39">E63+E78+E93+E71+E86</f>
        <v>54267415.399999999</v>
      </c>
      <c r="F103" s="8">
        <f t="shared" si="39"/>
        <v>12553287.200000003</v>
      </c>
      <c r="G103" s="8">
        <f t="shared" si="39"/>
        <v>17633480.600000001</v>
      </c>
      <c r="H103" s="8">
        <f t="shared" si="39"/>
        <v>12004327.200000003</v>
      </c>
      <c r="I103" s="8">
        <f t="shared" si="39"/>
        <v>16988164.799999997</v>
      </c>
      <c r="J103" s="8">
        <f t="shared" si="39"/>
        <v>15668168.600000001</v>
      </c>
      <c r="K103" s="8">
        <f t="shared" si="39"/>
        <v>21342842</v>
      </c>
      <c r="L103" s="8">
        <f t="shared" si="39"/>
        <v>23975357.200000003</v>
      </c>
      <c r="M103" s="8">
        <f t="shared" si="39"/>
        <v>13248774.200000003</v>
      </c>
      <c r="N103" s="8">
        <f t="shared" si="39"/>
        <v>14012657.399999999</v>
      </c>
      <c r="O103" s="8">
        <f t="shared" si="39"/>
        <v>15658427.799999997</v>
      </c>
      <c r="P103" s="8">
        <f t="shared" si="35"/>
        <v>270488441.19999999</v>
      </c>
      <c r="S103" s="148">
        <v>627162275</v>
      </c>
      <c r="T103" s="145">
        <f t="shared" si="37"/>
        <v>-356673833.80000001</v>
      </c>
      <c r="U103" s="148">
        <v>649192595</v>
      </c>
      <c r="V103" s="145">
        <f t="shared" si="38"/>
        <v>-22030320</v>
      </c>
      <c r="W103" s="13"/>
    </row>
    <row r="104" spans="1:23" hidden="1" outlineLevel="1">
      <c r="B104" t="s">
        <v>51</v>
      </c>
      <c r="D104" s="8">
        <f>D64+D79+D94+D87</f>
        <v>27739144.160000004</v>
      </c>
      <c r="E104" s="8">
        <f t="shared" ref="E104:O104" si="40">E64+E79+E94+E87-E86</f>
        <v>26114251.850000001</v>
      </c>
      <c r="F104" s="8">
        <f t="shared" si="40"/>
        <v>62859923.990000002</v>
      </c>
      <c r="G104" s="8">
        <f t="shared" si="40"/>
        <v>60362164.089999996</v>
      </c>
      <c r="H104" s="8">
        <f t="shared" si="40"/>
        <v>63794523.640000001</v>
      </c>
      <c r="I104" s="8">
        <f t="shared" si="40"/>
        <v>59521992.609999999</v>
      </c>
      <c r="J104" s="8">
        <f t="shared" si="40"/>
        <v>63436885.170000002</v>
      </c>
      <c r="K104" s="8">
        <f t="shared" si="40"/>
        <v>58589908.239999995</v>
      </c>
      <c r="L104" s="8">
        <f t="shared" si="40"/>
        <v>49394387.700000003</v>
      </c>
      <c r="M104" s="8">
        <f t="shared" si="40"/>
        <v>67215892.890000001</v>
      </c>
      <c r="N104" s="8">
        <f t="shared" si="40"/>
        <v>63626078.810000002</v>
      </c>
      <c r="O104" s="8">
        <f t="shared" si="40"/>
        <v>63634042.370000005</v>
      </c>
      <c r="P104" s="8">
        <f t="shared" si="35"/>
        <v>666289195.5200001</v>
      </c>
      <c r="S104" s="148">
        <v>317270583</v>
      </c>
      <c r="T104" s="145">
        <f t="shared" si="37"/>
        <v>349018612.5200001</v>
      </c>
      <c r="U104" s="148">
        <v>357288245</v>
      </c>
      <c r="V104" s="145">
        <f t="shared" si="38"/>
        <v>-40017662</v>
      </c>
      <c r="W104" s="13"/>
    </row>
    <row r="105" spans="1:23" hidden="1" outlineLevel="1">
      <c r="B105" t="s">
        <v>63</v>
      </c>
      <c r="D105" s="8">
        <f>D65+D80+D88+D95+D86</f>
        <v>35210010</v>
      </c>
      <c r="E105" s="8">
        <f t="shared" ref="E105:O105" si="41">E65+E80+E88+E95+E86</f>
        <v>30823170</v>
      </c>
      <c r="F105" s="8">
        <f t="shared" si="41"/>
        <v>35740380</v>
      </c>
      <c r="G105" s="8">
        <f t="shared" si="41"/>
        <v>31016760</v>
      </c>
      <c r="H105" s="8">
        <f t="shared" si="41"/>
        <v>32290770</v>
      </c>
      <c r="I105" s="8">
        <f t="shared" si="41"/>
        <v>29648650</v>
      </c>
      <c r="J105" s="8">
        <f t="shared" si="41"/>
        <v>32657540</v>
      </c>
      <c r="K105" s="8">
        <f t="shared" si="41"/>
        <v>39269540</v>
      </c>
      <c r="L105" s="8">
        <f t="shared" si="41"/>
        <v>31549600</v>
      </c>
      <c r="M105" s="8">
        <f t="shared" si="41"/>
        <v>29938810</v>
      </c>
      <c r="N105" s="8">
        <f t="shared" si="41"/>
        <v>29702540</v>
      </c>
      <c r="O105" s="8">
        <f t="shared" si="41"/>
        <v>31900980</v>
      </c>
      <c r="P105" s="8">
        <f t="shared" si="35"/>
        <v>389748750</v>
      </c>
      <c r="S105" s="148">
        <v>446649200</v>
      </c>
      <c r="T105" s="145">
        <f t="shared" si="37"/>
        <v>-56900450</v>
      </c>
      <c r="U105" s="148">
        <v>362572860</v>
      </c>
      <c r="V105" s="145">
        <f t="shared" si="38"/>
        <v>84076340</v>
      </c>
      <c r="W105" s="13"/>
    </row>
    <row r="106" spans="1:23" hidden="1" outlineLevel="1">
      <c r="B106" t="s">
        <v>52</v>
      </c>
      <c r="D106" s="8">
        <f t="shared" ref="D106:O106" si="42">D66+D81+D96</f>
        <v>3373500.0000100001</v>
      </c>
      <c r="E106" s="8">
        <f t="shared" si="42"/>
        <v>3774280.77</v>
      </c>
      <c r="F106" s="8">
        <f t="shared" si="42"/>
        <v>3039192.9499999997</v>
      </c>
      <c r="G106" s="8">
        <f t="shared" si="42"/>
        <v>3724858.66</v>
      </c>
      <c r="H106" s="8">
        <f t="shared" si="42"/>
        <v>4759243.57</v>
      </c>
      <c r="I106" s="8">
        <f t="shared" si="42"/>
        <v>7201914.79</v>
      </c>
      <c r="J106" s="8">
        <f t="shared" si="42"/>
        <v>8932472.1039999984</v>
      </c>
      <c r="K106" s="8">
        <f t="shared" si="42"/>
        <v>9276342.0299999993</v>
      </c>
      <c r="L106" s="8">
        <f t="shared" si="42"/>
        <v>6523049.5600000005</v>
      </c>
      <c r="M106" s="8">
        <f t="shared" si="42"/>
        <v>3306934.71</v>
      </c>
      <c r="N106" s="8">
        <f t="shared" si="42"/>
        <v>2681897.5</v>
      </c>
      <c r="O106" s="8">
        <f t="shared" si="42"/>
        <v>3730152.6600199998</v>
      </c>
      <c r="P106" s="8">
        <f t="shared" si="35"/>
        <v>60323839.304030001</v>
      </c>
      <c r="S106" s="148">
        <v>62198796</v>
      </c>
      <c r="T106" s="145">
        <f t="shared" si="37"/>
        <v>-1874956.6959699988</v>
      </c>
      <c r="U106" s="148">
        <v>60392324</v>
      </c>
      <c r="V106" s="145">
        <f t="shared" si="38"/>
        <v>1806472</v>
      </c>
      <c r="W106" s="13"/>
    </row>
    <row r="107" spans="1:23" hidden="1" outlineLevel="1">
      <c r="B107" t="s">
        <v>53</v>
      </c>
      <c r="D107" s="8">
        <f t="shared" ref="D107:O107" si="43">D67+D82+D97</f>
        <v>984019.12099999993</v>
      </c>
      <c r="E107" s="8">
        <f t="shared" si="43"/>
        <v>889945.42259999993</v>
      </c>
      <c r="F107" s="8">
        <f t="shared" si="43"/>
        <v>894131.63400000008</v>
      </c>
      <c r="G107" s="8">
        <f t="shared" si="43"/>
        <v>934270.38199999998</v>
      </c>
      <c r="H107" s="8">
        <f t="shared" si="43"/>
        <v>887809.0859399999</v>
      </c>
      <c r="I107" s="8">
        <f t="shared" si="43"/>
        <v>912321.54799999995</v>
      </c>
      <c r="J107" s="8">
        <f t="shared" si="43"/>
        <v>943581.93200000003</v>
      </c>
      <c r="K107" s="8">
        <f t="shared" si="43"/>
        <v>912537.65711999999</v>
      </c>
      <c r="L107" s="8">
        <f t="shared" si="43"/>
        <v>929010.60680999991</v>
      </c>
      <c r="M107" s="8">
        <f t="shared" si="43"/>
        <v>903710.33700000006</v>
      </c>
      <c r="N107" s="8">
        <f t="shared" si="43"/>
        <v>860864.49</v>
      </c>
      <c r="O107" s="8">
        <f t="shared" si="43"/>
        <v>1000270.19101</v>
      </c>
      <c r="P107" s="8">
        <f t="shared" si="35"/>
        <v>11052472.40748</v>
      </c>
      <c r="S107" s="147">
        <v>11557459</v>
      </c>
      <c r="T107" s="145">
        <f t="shared" si="37"/>
        <v>-504986.59252000041</v>
      </c>
      <c r="U107" s="147">
        <v>13345092</v>
      </c>
      <c r="V107" s="145">
        <f t="shared" si="38"/>
        <v>-1787633</v>
      </c>
      <c r="W107" s="13"/>
    </row>
    <row r="108" spans="1:23" hidden="1" outlineLevel="1">
      <c r="A108" t="s">
        <v>59</v>
      </c>
      <c r="D108" s="9">
        <f>SUM(D101:D107)</f>
        <v>290239258.31399995</v>
      </c>
      <c r="E108" s="9">
        <f t="shared" ref="E108:P108" si="44">SUM(E101:E107)</f>
        <v>259340321.93863001</v>
      </c>
      <c r="F108" s="9">
        <f t="shared" si="44"/>
        <v>251647600.66399002</v>
      </c>
      <c r="G108" s="9">
        <f t="shared" si="44"/>
        <v>232624483.97501001</v>
      </c>
      <c r="H108" s="9">
        <f t="shared" si="44"/>
        <v>223411197.67394</v>
      </c>
      <c r="I108" s="9">
        <f t="shared" si="44"/>
        <v>218091144</v>
      </c>
      <c r="J108" s="9">
        <f t="shared" si="44"/>
        <v>243718266.53000003</v>
      </c>
      <c r="K108" s="9">
        <f t="shared" si="44"/>
        <v>249669660.21312001</v>
      </c>
      <c r="L108" s="9">
        <f t="shared" si="44"/>
        <v>209577305.37381002</v>
      </c>
      <c r="M108" s="9">
        <f t="shared" si="44"/>
        <v>227235002.30700001</v>
      </c>
      <c r="N108" s="9">
        <f t="shared" si="44"/>
        <v>262248487.23700002</v>
      </c>
      <c r="O108" s="9">
        <f t="shared" si="44"/>
        <v>292012659.29864001</v>
      </c>
      <c r="P108" s="9">
        <f t="shared" si="44"/>
        <v>2959815387.5251398</v>
      </c>
      <c r="Q108" s="69"/>
      <c r="R108" s="69"/>
      <c r="S108" s="16">
        <f>SUM(S101:S107)</f>
        <v>3000798068</v>
      </c>
      <c r="T108" s="70">
        <f t="shared" ref="T108" si="45">SUM(T101:T107)</f>
        <v>-40982680.474859893</v>
      </c>
      <c r="U108" s="16">
        <f>SUM(U101:U107)</f>
        <v>2953030933</v>
      </c>
      <c r="V108" s="70">
        <f>SUM(V101:V107)</f>
        <v>47767135</v>
      </c>
      <c r="W108" s="13"/>
    </row>
    <row r="109" spans="1:23" hidden="1" outlineLevel="1"/>
    <row r="110" spans="1:23" hidden="1" outlineLevel="1">
      <c r="B110" t="s">
        <v>178</v>
      </c>
      <c r="D110" s="8">
        <f>D101</f>
        <v>132284361.96538</v>
      </c>
      <c r="E110" s="8">
        <f t="shared" ref="E110:O110" si="46">E101</f>
        <v>108987621.10202</v>
      </c>
      <c r="F110" s="8">
        <f t="shared" si="46"/>
        <v>105012725.66500001</v>
      </c>
      <c r="G110" s="8">
        <f t="shared" si="46"/>
        <v>88983622.144999996</v>
      </c>
      <c r="H110" s="8">
        <f t="shared" si="46"/>
        <v>81059354.510000005</v>
      </c>
      <c r="I110" s="8">
        <f t="shared" si="46"/>
        <v>75162338.096000001</v>
      </c>
      <c r="J110" s="8">
        <f t="shared" si="46"/>
        <v>89617523.135999992</v>
      </c>
      <c r="K110" s="8">
        <f t="shared" si="46"/>
        <v>87968037.200000003</v>
      </c>
      <c r="L110" s="8">
        <f t="shared" si="46"/>
        <v>69480501.718999997</v>
      </c>
      <c r="M110" s="8">
        <f t="shared" si="46"/>
        <v>82472613.357999995</v>
      </c>
      <c r="N110" s="8">
        <f t="shared" si="46"/>
        <v>116661087.133</v>
      </c>
      <c r="O110" s="8">
        <f t="shared" si="46"/>
        <v>137824831.88415</v>
      </c>
      <c r="P110" s="8">
        <f t="shared" ref="P110:P111" si="47">SUM(D110:O110)</f>
        <v>1175514617.9135501</v>
      </c>
      <c r="S110" s="8">
        <f>S101</f>
        <v>1163049327</v>
      </c>
      <c r="T110" s="145">
        <f t="shared" ref="T110:T115" si="48">P110-S110</f>
        <v>12465290.913550138</v>
      </c>
      <c r="U110" s="8">
        <f>U101</f>
        <v>1145126003</v>
      </c>
      <c r="V110" s="145">
        <f t="shared" ref="V110:V115" si="49">S110-U110</f>
        <v>17923324</v>
      </c>
    </row>
    <row r="111" spans="1:23" hidden="1" outlineLevel="1">
      <c r="B111" t="s">
        <v>60</v>
      </c>
      <c r="D111" s="8">
        <f>Meters!D108</f>
        <v>109298</v>
      </c>
      <c r="E111" s="145">
        <f>Meters!E108</f>
        <v>109305</v>
      </c>
      <c r="F111" s="8">
        <f>Meters!F108</f>
        <v>109387</v>
      </c>
      <c r="G111" s="8">
        <f>Meters!G108</f>
        <v>109363</v>
      </c>
      <c r="H111" s="8">
        <f>Meters!H108</f>
        <v>109475</v>
      </c>
      <c r="I111" s="8">
        <f>Meters!I108</f>
        <v>109301</v>
      </c>
      <c r="J111" s="8">
        <f>Meters!J108</f>
        <v>109687</v>
      </c>
      <c r="K111" s="8">
        <f>Meters!K108</f>
        <v>109875</v>
      </c>
      <c r="L111" s="8">
        <f>Meters!L108</f>
        <v>110121</v>
      </c>
      <c r="M111" s="8">
        <f>Meters!M108</f>
        <v>110481</v>
      </c>
      <c r="N111" s="8">
        <f>Meters!N108</f>
        <v>110584</v>
      </c>
      <c r="O111" s="8">
        <f>Meters!O108</f>
        <v>110912</v>
      </c>
      <c r="P111" s="8">
        <f t="shared" si="47"/>
        <v>1317789</v>
      </c>
      <c r="S111" s="8">
        <v>1295306</v>
      </c>
      <c r="T111" s="145">
        <f t="shared" si="48"/>
        <v>22483</v>
      </c>
      <c r="U111" s="8">
        <v>1258258</v>
      </c>
      <c r="V111" s="145">
        <f t="shared" si="49"/>
        <v>37048</v>
      </c>
    </row>
    <row r="112" spans="1:23" hidden="1" outlineLevel="1">
      <c r="B112" t="s">
        <v>61</v>
      </c>
      <c r="D112" s="10">
        <f>D110/D111</f>
        <v>1210.309081276693</v>
      </c>
      <c r="E112" s="10">
        <f t="shared" ref="E112:P112" si="50">E110/E111</f>
        <v>997.09639176634187</v>
      </c>
      <c r="F112" s="10">
        <f t="shared" si="50"/>
        <v>960.01102201358481</v>
      </c>
      <c r="G112" s="10">
        <f t="shared" si="50"/>
        <v>813.65381477282074</v>
      </c>
      <c r="H112" s="10">
        <f t="shared" si="50"/>
        <v>740.43712728933554</v>
      </c>
      <c r="I112" s="10">
        <f t="shared" si="50"/>
        <v>687.66377339640076</v>
      </c>
      <c r="J112" s="10">
        <f t="shared" si="50"/>
        <v>817.02957630348169</v>
      </c>
      <c r="K112" s="10">
        <f t="shared" si="50"/>
        <v>800.61922366325371</v>
      </c>
      <c r="L112" s="10">
        <f t="shared" si="50"/>
        <v>630.94688314672044</v>
      </c>
      <c r="M112" s="10">
        <f t="shared" si="50"/>
        <v>746.48684713208604</v>
      </c>
      <c r="N112" s="10">
        <f t="shared" si="50"/>
        <v>1054.9544882894452</v>
      </c>
      <c r="O112" s="10">
        <f t="shared" si="50"/>
        <v>1242.650316324203</v>
      </c>
      <c r="P112" s="10">
        <f t="shared" si="50"/>
        <v>892.03553673125987</v>
      </c>
      <c r="S112" s="8">
        <f>S110/S111</f>
        <v>897.89542162238115</v>
      </c>
      <c r="T112" s="145">
        <f t="shared" si="48"/>
        <v>-5.8598848911212826</v>
      </c>
      <c r="U112" s="8">
        <f>U110/U111</f>
        <v>910.08839443103079</v>
      </c>
      <c r="V112" s="145">
        <f t="shared" si="49"/>
        <v>-12.192972808649643</v>
      </c>
    </row>
    <row r="113" spans="1:23" hidden="1" outlineLevel="1">
      <c r="B113" t="s">
        <v>175</v>
      </c>
      <c r="D113" s="8">
        <f>D102+D103+D106</f>
        <v>94021723.067619994</v>
      </c>
      <c r="E113" s="8">
        <f t="shared" ref="E113:O113" si="51">E102+E103+E106</f>
        <v>92525333.564009994</v>
      </c>
      <c r="F113" s="8">
        <f t="shared" si="51"/>
        <v>47140439.374990001</v>
      </c>
      <c r="G113" s="8">
        <f t="shared" si="51"/>
        <v>51327667.358009994</v>
      </c>
      <c r="H113" s="8">
        <f t="shared" si="51"/>
        <v>45378740.438000001</v>
      </c>
      <c r="I113" s="8">
        <f t="shared" si="51"/>
        <v>52845841.745999999</v>
      </c>
      <c r="J113" s="8">
        <f t="shared" si="51"/>
        <v>57062736.291999996</v>
      </c>
      <c r="K113" s="8">
        <f t="shared" si="51"/>
        <v>62929637.116000004</v>
      </c>
      <c r="L113" s="8">
        <f t="shared" si="51"/>
        <v>58223805.348000005</v>
      </c>
      <c r="M113" s="8">
        <f t="shared" si="51"/>
        <v>46703975.722000003</v>
      </c>
      <c r="N113" s="8">
        <f t="shared" si="51"/>
        <v>51397916.803999998</v>
      </c>
      <c r="O113" s="8">
        <f t="shared" si="51"/>
        <v>57652534.853479996</v>
      </c>
      <c r="P113" s="8">
        <f t="shared" ref="P113:P114" si="52">SUM(D113:O113)</f>
        <v>717210351.68411005</v>
      </c>
      <c r="S113" s="8">
        <f t="shared" ref="S113:U113" si="53">S102+S103+S106</f>
        <v>1062271499</v>
      </c>
      <c r="T113" s="145">
        <f t="shared" si="48"/>
        <v>-345061147.31588995</v>
      </c>
      <c r="U113" s="8">
        <f t="shared" si="53"/>
        <v>1074698733</v>
      </c>
      <c r="V113" s="145">
        <f t="shared" si="49"/>
        <v>-12427234</v>
      </c>
    </row>
    <row r="114" spans="1:23" hidden="1" outlineLevel="1">
      <c r="B114" t="s">
        <v>176</v>
      </c>
      <c r="D114" s="8">
        <f>Meters!D109+Meters!D110+Meters!D113+1</f>
        <v>24497</v>
      </c>
      <c r="E114" s="8">
        <f>Meters!E109+Meters!E110+Meters!E113+1</f>
        <v>24301</v>
      </c>
      <c r="F114" s="8">
        <f>Meters!F109+Meters!F110+Meters!F113+1</f>
        <v>24454</v>
      </c>
      <c r="G114" s="8">
        <f>Meters!G109+Meters!G110+Meters!G113+1</f>
        <v>24431</v>
      </c>
      <c r="H114" s="8">
        <f>Meters!H109+Meters!H110+Meters!H113+1</f>
        <v>24598</v>
      </c>
      <c r="I114" s="8">
        <f>Meters!I109+Meters!I110+Meters!I113+1</f>
        <v>24375</v>
      </c>
      <c r="J114" s="8">
        <f>Meters!J109+Meters!J110+Meters!J113+1</f>
        <v>24622</v>
      </c>
      <c r="K114" s="8">
        <f>Meters!K109+Meters!K110+Meters!K113+1</f>
        <v>24598</v>
      </c>
      <c r="L114" s="8">
        <f>Meters!L109+Meters!L110+Meters!L113+1</f>
        <v>24496</v>
      </c>
      <c r="M114" s="8">
        <f>Meters!M109+Meters!M110+Meters!M113+1</f>
        <v>24830</v>
      </c>
      <c r="N114" s="8">
        <f>Meters!N109+Meters!N110+Meters!N113+1</f>
        <v>24650</v>
      </c>
      <c r="O114" s="8">
        <f>Meters!O109+Meters!O110+Meters!O113+1</f>
        <v>24500</v>
      </c>
      <c r="P114" s="8">
        <f t="shared" si="52"/>
        <v>294352</v>
      </c>
      <c r="S114" s="8">
        <f>259618+13207+17070</f>
        <v>289895</v>
      </c>
      <c r="T114" s="145">
        <f t="shared" si="48"/>
        <v>4457</v>
      </c>
      <c r="U114" s="8">
        <f>252366+13657+16879</f>
        <v>282902</v>
      </c>
      <c r="V114" s="145">
        <f t="shared" si="49"/>
        <v>6993</v>
      </c>
    </row>
    <row r="115" spans="1:23" hidden="1" outlineLevel="1">
      <c r="B115" t="s">
        <v>177</v>
      </c>
      <c r="D115" s="8">
        <f>D113/D114</f>
        <v>3838.0913200644973</v>
      </c>
      <c r="E115" s="8">
        <f t="shared" ref="E115:S115" si="54">E113/E114</f>
        <v>3807.4702096214146</v>
      </c>
      <c r="F115" s="8">
        <f t="shared" si="54"/>
        <v>1927.7189570209373</v>
      </c>
      <c r="G115" s="8">
        <f t="shared" si="54"/>
        <v>2100.9237181453886</v>
      </c>
      <c r="H115" s="8">
        <f t="shared" si="54"/>
        <v>1844.8142303439304</v>
      </c>
      <c r="I115" s="8">
        <f t="shared" si="54"/>
        <v>2168.0345331692306</v>
      </c>
      <c r="J115" s="8">
        <f t="shared" si="54"/>
        <v>2317.5508200796035</v>
      </c>
      <c r="K115" s="8">
        <f t="shared" si="54"/>
        <v>2558.3233236848528</v>
      </c>
      <c r="L115" s="8">
        <f t="shared" si="54"/>
        <v>2376.8699113324628</v>
      </c>
      <c r="M115" s="8">
        <f t="shared" si="54"/>
        <v>1880.9494853805882</v>
      </c>
      <c r="N115" s="8">
        <f t="shared" si="54"/>
        <v>2085.1081867748476</v>
      </c>
      <c r="O115" s="8">
        <f t="shared" si="54"/>
        <v>2353.1646878971428</v>
      </c>
      <c r="P115" s="8">
        <f t="shared" si="54"/>
        <v>2436.5737337749024</v>
      </c>
      <c r="S115" s="8">
        <f t="shared" si="54"/>
        <v>3664.331909829421</v>
      </c>
      <c r="T115" s="145">
        <f t="shared" si="48"/>
        <v>-1227.7581760545186</v>
      </c>
      <c r="U115" s="8">
        <f t="shared" ref="U115" si="55">U113/U114</f>
        <v>3798.8375232412636</v>
      </c>
      <c r="V115" s="145">
        <f t="shared" si="49"/>
        <v>-134.50561341184266</v>
      </c>
    </row>
    <row r="116" spans="1:23" hidden="1" outlineLevel="1"/>
    <row r="117" spans="1:23" hidden="1" outlineLevel="1">
      <c r="B117" t="s">
        <v>187</v>
      </c>
      <c r="D117" s="13">
        <f>D108/$P108</f>
        <v>9.8059919391352487E-2</v>
      </c>
      <c r="E117" s="13">
        <f t="shared" ref="E117:O117" si="56">E108/$P108</f>
        <v>8.7620438433992448E-2</v>
      </c>
      <c r="F117" s="13">
        <f t="shared" si="56"/>
        <v>8.5021384010847398E-2</v>
      </c>
      <c r="G117" s="13">
        <f t="shared" si="56"/>
        <v>7.8594254545557921E-2</v>
      </c>
      <c r="H117" s="13">
        <f t="shared" si="56"/>
        <v>7.5481463680323005E-2</v>
      </c>
      <c r="I117" s="13">
        <f t="shared" si="56"/>
        <v>7.3684036146037371E-2</v>
      </c>
      <c r="J117" s="13">
        <f t="shared" si="56"/>
        <v>8.2342387825000779E-2</v>
      </c>
      <c r="K117" s="13">
        <f t="shared" si="56"/>
        <v>8.4353119206492869E-2</v>
      </c>
      <c r="L117" s="13">
        <f t="shared" si="56"/>
        <v>7.0807559909690454E-2</v>
      </c>
      <c r="M117" s="13">
        <f t="shared" si="56"/>
        <v>7.6773370144887096E-2</v>
      </c>
      <c r="N117" s="13">
        <f t="shared" si="56"/>
        <v>8.860298799118009E-2</v>
      </c>
      <c r="O117" s="13">
        <f t="shared" si="56"/>
        <v>9.8659078714638151E-2</v>
      </c>
      <c r="P117" s="13">
        <f>SUM(D117:O117)</f>
        <v>1</v>
      </c>
    </row>
    <row r="118" spans="1:23" hidden="1" outlineLevel="1"/>
    <row r="119" spans="1:23" hidden="1" outlineLevel="1">
      <c r="A119" t="s">
        <v>68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f>SUM(D119:O119)</f>
        <v>0</v>
      </c>
    </row>
    <row r="120" spans="1:23" hidden="1" outlineLevel="1">
      <c r="B120" s="12" t="s">
        <v>90</v>
      </c>
    </row>
    <row r="121" spans="1:23" hidden="1" outlineLevel="1">
      <c r="A121" s="14" t="s">
        <v>92</v>
      </c>
      <c r="B121" t="s">
        <v>93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23" hidden="1" outlineLevel="1">
      <c r="A122" t="s">
        <v>97</v>
      </c>
      <c r="D122" s="2">
        <f>D48+D108</f>
        <v>837259313.67334008</v>
      </c>
      <c r="E122" s="2">
        <f t="shared" ref="E122:O122" si="57">E48+E108</f>
        <v>722336843.48292005</v>
      </c>
      <c r="F122" s="2">
        <f t="shared" si="57"/>
        <v>737968774.44899011</v>
      </c>
      <c r="G122" s="2">
        <f t="shared" si="57"/>
        <v>647193041.00092995</v>
      </c>
      <c r="H122" s="2">
        <f t="shared" si="57"/>
        <v>660581609.80493999</v>
      </c>
      <c r="I122" s="2">
        <f t="shared" si="57"/>
        <v>639025707.33499002</v>
      </c>
      <c r="J122" s="2">
        <f t="shared" si="57"/>
        <v>738813347.8210001</v>
      </c>
      <c r="K122" s="2">
        <f t="shared" si="57"/>
        <v>722091817.80411994</v>
      </c>
      <c r="L122" s="2">
        <f t="shared" si="57"/>
        <v>630169102.21880996</v>
      </c>
      <c r="M122" s="2">
        <f t="shared" si="57"/>
        <v>682256599.07599998</v>
      </c>
      <c r="N122" s="2">
        <f t="shared" si="57"/>
        <v>728160869.04822004</v>
      </c>
      <c r="O122" s="2">
        <f t="shared" si="57"/>
        <v>844398724.45184994</v>
      </c>
      <c r="P122" s="8">
        <f>SUM(D122:O122)</f>
        <v>8590255750.166111</v>
      </c>
      <c r="S122" s="8">
        <f>S48+S108</f>
        <v>8638640894</v>
      </c>
      <c r="T122" s="8">
        <f>P122-S122</f>
        <v>-48385143.833889008</v>
      </c>
      <c r="U122" s="149">
        <f>T122/S122</f>
        <v>-5.6010134496382513E-3</v>
      </c>
      <c r="V122" s="8"/>
      <c r="W122" s="13"/>
    </row>
    <row r="123" spans="1:23" hidden="1" outlineLevel="1">
      <c r="D123" s="13">
        <f>D122/$P122</f>
        <v>9.7466168414968302E-2</v>
      </c>
      <c r="E123" s="13">
        <f t="shared" ref="E123:O123" si="58">E122/$P122</f>
        <v>8.4087932244502978E-2</v>
      </c>
      <c r="F123" s="13">
        <f t="shared" si="58"/>
        <v>8.5907660483184087E-2</v>
      </c>
      <c r="G123" s="13">
        <f t="shared" si="58"/>
        <v>7.5340369346793321E-2</v>
      </c>
      <c r="H123" s="13">
        <f t="shared" si="58"/>
        <v>7.6898945621283299E-2</v>
      </c>
      <c r="I123" s="13">
        <f t="shared" si="58"/>
        <v>7.4389602116634659E-2</v>
      </c>
      <c r="J123" s="13">
        <f t="shared" si="58"/>
        <v>8.60059780882209E-2</v>
      </c>
      <c r="K123" s="13">
        <f t="shared" si="58"/>
        <v>8.4059408567685165E-2</v>
      </c>
      <c r="L123" s="13">
        <f t="shared" si="58"/>
        <v>7.33585961287153E-2</v>
      </c>
      <c r="M123" s="13">
        <f t="shared" si="58"/>
        <v>7.9422152135902022E-2</v>
      </c>
      <c r="N123" s="13">
        <f t="shared" si="58"/>
        <v>8.4765912706864344E-2</v>
      </c>
      <c r="O123" s="13">
        <f t="shared" si="58"/>
        <v>9.8297274145245528E-2</v>
      </c>
      <c r="P123" s="13">
        <f>SUM(D123:O123)</f>
        <v>0.99999999999999978</v>
      </c>
    </row>
    <row r="124" spans="1:23" hidden="1" outlineLevel="1" collapsed="1">
      <c r="A124" t="s">
        <v>69</v>
      </c>
    </row>
    <row r="125" spans="1:23" hidden="1" outlineLevel="1">
      <c r="D125" s="6" t="str">
        <f>D5</f>
        <v>January</v>
      </c>
      <c r="E125" s="6" t="str">
        <f t="shared" ref="E125:O125" si="59">E5</f>
        <v>February</v>
      </c>
      <c r="F125" s="6" t="str">
        <f t="shared" si="59"/>
        <v>March</v>
      </c>
      <c r="G125" s="6" t="str">
        <f t="shared" si="59"/>
        <v>April</v>
      </c>
      <c r="H125" s="6" t="str">
        <f t="shared" si="59"/>
        <v>May</v>
      </c>
      <c r="I125" s="6" t="str">
        <f t="shared" si="59"/>
        <v>June</v>
      </c>
      <c r="J125" s="6" t="str">
        <f t="shared" si="59"/>
        <v>July</v>
      </c>
      <c r="K125" s="6" t="str">
        <f t="shared" si="59"/>
        <v>August</v>
      </c>
      <c r="L125" s="6" t="str">
        <f t="shared" si="59"/>
        <v>September</v>
      </c>
      <c r="M125" s="6" t="str">
        <f t="shared" si="59"/>
        <v>October</v>
      </c>
      <c r="N125" s="6" t="str">
        <f t="shared" si="59"/>
        <v>November</v>
      </c>
      <c r="O125" s="6" t="str">
        <f t="shared" si="59"/>
        <v>December</v>
      </c>
      <c r="P125" s="6" t="s">
        <v>38</v>
      </c>
    </row>
    <row r="126" spans="1:23" hidden="1" outlineLevel="1">
      <c r="A126" t="s">
        <v>47</v>
      </c>
    </row>
    <row r="127" spans="1:23" hidden="1" outlineLevel="1">
      <c r="B127" t="s">
        <v>70</v>
      </c>
      <c r="D127" s="2">
        <f>'Billed Usage'!D116</f>
        <v>21191020.06749</v>
      </c>
      <c r="E127" s="2">
        <f>'Billed Usage'!E116</f>
        <v>21932387.537940003</v>
      </c>
      <c r="F127" s="2">
        <f>'Billed Usage'!F116</f>
        <v>23941573.434899997</v>
      </c>
      <c r="G127" s="2">
        <f>'Billed Usage'!G116</f>
        <v>11880514.80683</v>
      </c>
      <c r="H127" s="2">
        <f>'Billed Usage'!H116</f>
        <v>6587646.7046499997</v>
      </c>
      <c r="I127" s="2">
        <f>'Billed Usage'!I116</f>
        <v>3080579.9128</v>
      </c>
      <c r="J127" s="2">
        <f>'Billed Usage'!J116</f>
        <v>2535595.96147</v>
      </c>
      <c r="K127" s="2">
        <f>'Billed Usage'!K116</f>
        <v>2142554.12733</v>
      </c>
      <c r="L127" s="2">
        <f>'Billed Usage'!L116</f>
        <v>2443888.1403299998</v>
      </c>
      <c r="M127" s="2">
        <f>'Billed Usage'!M116</f>
        <v>7606580.9282399993</v>
      </c>
      <c r="N127" s="2">
        <f>'Billed Usage'!N116</f>
        <v>13945184.24609</v>
      </c>
      <c r="O127" s="2">
        <f>'Billed Usage'!O116</f>
        <v>20275965.084459998</v>
      </c>
      <c r="P127" s="8">
        <f>SUM(D127:O127)</f>
        <v>137563490.95253</v>
      </c>
    </row>
    <row r="128" spans="1:23" hidden="1" outlineLevel="1">
      <c r="B128" t="s">
        <v>94</v>
      </c>
      <c r="D128" s="2">
        <f>'Billed Usage'!D117</f>
        <v>7925020.0882400004</v>
      </c>
      <c r="E128" s="2">
        <f>'Billed Usage'!E117</f>
        <v>8382073.8379899999</v>
      </c>
      <c r="F128" s="2">
        <f>'Billed Usage'!F117</f>
        <v>8896947.8489899989</v>
      </c>
      <c r="G128" s="2">
        <f>'Billed Usage'!G117</f>
        <v>5362314.0007799994</v>
      </c>
      <c r="H128" s="2">
        <f>'Billed Usage'!H117</f>
        <v>3301881.1222300003</v>
      </c>
      <c r="I128" s="2">
        <f>'Billed Usage'!I117</f>
        <v>2366158.6159600001</v>
      </c>
      <c r="J128" s="2">
        <f>'Billed Usage'!J117</f>
        <v>1935589.2532299999</v>
      </c>
      <c r="K128" s="2">
        <f>'Billed Usage'!K117</f>
        <v>1732053.42031</v>
      </c>
      <c r="L128" s="2">
        <f>'Billed Usage'!L117</f>
        <v>1984701.5849299999</v>
      </c>
      <c r="M128" s="2">
        <f>'Billed Usage'!M117</f>
        <v>3670233.1733500003</v>
      </c>
      <c r="N128" s="2">
        <f>'Billed Usage'!N117</f>
        <v>5701042.6331899995</v>
      </c>
      <c r="O128" s="2">
        <f>'Billed Usage'!O117</f>
        <v>7768208.0773600005</v>
      </c>
      <c r="P128" s="8">
        <f t="shared" ref="P128:P132" si="60">SUM(D128:O128)</f>
        <v>59026223.656560004</v>
      </c>
    </row>
    <row r="129" spans="1:30" hidden="1" outlineLevel="1">
      <c r="B129" t="s">
        <v>95</v>
      </c>
      <c r="D129" s="2">
        <f>'Billed Usage'!D118</f>
        <v>231361.99300000002</v>
      </c>
      <c r="E129" s="2">
        <f>'Billed Usage'!E118</f>
        <v>225916.48</v>
      </c>
      <c r="F129" s="2">
        <f>'Billed Usage'!F118</f>
        <v>234273.06400000001</v>
      </c>
      <c r="G129" s="2">
        <f>'Billed Usage'!G118</f>
        <v>165410.63399999999</v>
      </c>
      <c r="H129" s="2">
        <f>'Billed Usage'!H118</f>
        <v>148388.50200000001</v>
      </c>
      <c r="I129" s="2">
        <f>'Billed Usage'!I118</f>
        <v>-15471.10874</v>
      </c>
      <c r="J129" s="2">
        <f>'Billed Usage'!J118</f>
        <v>108174.516</v>
      </c>
      <c r="K129" s="2">
        <f>'Billed Usage'!K118</f>
        <v>134708.69</v>
      </c>
      <c r="L129" s="2">
        <f>'Billed Usage'!L118</f>
        <v>111145.38400000001</v>
      </c>
      <c r="M129" s="2">
        <f>'Billed Usage'!M118</f>
        <v>168114.41799999998</v>
      </c>
      <c r="N129" s="2">
        <f>'Billed Usage'!N118</f>
        <v>449639.375</v>
      </c>
      <c r="O129" s="2">
        <f>'Billed Usage'!O118</f>
        <v>741224.02899999998</v>
      </c>
      <c r="P129" s="8">
        <f t="shared" si="60"/>
        <v>2702885.9762599999</v>
      </c>
    </row>
    <row r="130" spans="1:30" hidden="1" outlineLevel="1">
      <c r="B130" t="s">
        <v>96</v>
      </c>
      <c r="D130" s="2">
        <f>'Billed Usage'!D119</f>
        <v>141223.598</v>
      </c>
      <c r="E130" s="2">
        <f>'Billed Usage'!E119</f>
        <v>142095.962</v>
      </c>
      <c r="F130" s="2">
        <f>'Billed Usage'!F119</f>
        <v>133435.25399999999</v>
      </c>
      <c r="G130" s="2">
        <f>'Billed Usage'!G119</f>
        <v>97799.154999999999</v>
      </c>
      <c r="H130" s="2">
        <f>'Billed Usage'!H119</f>
        <v>74295.216</v>
      </c>
      <c r="I130" s="2">
        <f>'Billed Usage'!I119</f>
        <v>52474.186000000002</v>
      </c>
      <c r="J130" s="2">
        <f>'Billed Usage'!J119</f>
        <v>38599.68</v>
      </c>
      <c r="K130" s="2">
        <f>'Billed Usage'!K119</f>
        <v>36912.334999999999</v>
      </c>
      <c r="L130" s="2">
        <f>'Billed Usage'!L119</f>
        <v>11737.691999999999</v>
      </c>
      <c r="M130" s="2">
        <f>'Billed Usage'!M119</f>
        <v>107004.38</v>
      </c>
      <c r="N130" s="2">
        <f>'Billed Usage'!N119</f>
        <v>95173.206999999995</v>
      </c>
      <c r="O130" s="2">
        <f>'Billed Usage'!O119</f>
        <v>62449.625</v>
      </c>
      <c r="P130" s="8">
        <f t="shared" si="60"/>
        <v>993200.29</v>
      </c>
    </row>
    <row r="131" spans="1:30" hidden="1" outlineLevel="1">
      <c r="B131" t="s">
        <v>71</v>
      </c>
      <c r="D131" s="2">
        <f>'Billed Usage'!D120</f>
        <v>3545563</v>
      </c>
      <c r="E131" s="2">
        <f>'Billed Usage'!E120</f>
        <v>3917949</v>
      </c>
      <c r="F131" s="2">
        <f>'Billed Usage'!F120</f>
        <v>4055434</v>
      </c>
      <c r="G131" s="2">
        <f>'Billed Usage'!G120</f>
        <v>3694851</v>
      </c>
      <c r="H131" s="2">
        <f>'Billed Usage'!H120</f>
        <v>3110140</v>
      </c>
      <c r="I131" s="2">
        <f>'Billed Usage'!I120</f>
        <v>2599480</v>
      </c>
      <c r="J131" s="2">
        <f>'Billed Usage'!J120</f>
        <v>2420678</v>
      </c>
      <c r="K131" s="2">
        <f>'Billed Usage'!K120</f>
        <v>2424503</v>
      </c>
      <c r="L131" s="2">
        <f>'Billed Usage'!L120</f>
        <v>2325589</v>
      </c>
      <c r="M131" s="2">
        <f>'Billed Usage'!M120</f>
        <v>2566070</v>
      </c>
      <c r="N131" s="2">
        <f>'Billed Usage'!N120</f>
        <v>3210635</v>
      </c>
      <c r="O131" s="2">
        <f>'Billed Usage'!O120</f>
        <v>3207391</v>
      </c>
      <c r="P131" s="8">
        <f t="shared" si="60"/>
        <v>37078283</v>
      </c>
    </row>
    <row r="132" spans="1:30" hidden="1" outlineLevel="1">
      <c r="B132" t="s">
        <v>72</v>
      </c>
      <c r="D132" s="2">
        <f>'Billed Usage'!D121</f>
        <v>5287101</v>
      </c>
      <c r="E132" s="2">
        <f>'Billed Usage'!E121</f>
        <v>5006272</v>
      </c>
      <c r="F132" s="2">
        <f>'Billed Usage'!F121</f>
        <v>4672829</v>
      </c>
      <c r="G132" s="2">
        <f>'Billed Usage'!G121</f>
        <v>5354778</v>
      </c>
      <c r="H132" s="2">
        <f>'Billed Usage'!H121</f>
        <v>4052325</v>
      </c>
      <c r="I132" s="2">
        <f>'Billed Usage'!I121</f>
        <v>3877775</v>
      </c>
      <c r="J132" s="2">
        <f>'Billed Usage'!J121</f>
        <v>3880400</v>
      </c>
      <c r="K132" s="2">
        <f>'Billed Usage'!K121</f>
        <v>4156934</v>
      </c>
      <c r="L132" s="2">
        <f>'Billed Usage'!L121</f>
        <v>4919734</v>
      </c>
      <c r="M132" s="2">
        <f>'Billed Usage'!M121</f>
        <v>4491986</v>
      </c>
      <c r="N132" s="2">
        <f>'Billed Usage'!N121</f>
        <v>5605803</v>
      </c>
      <c r="O132" s="2">
        <f>'Billed Usage'!O121</f>
        <v>5525094</v>
      </c>
      <c r="P132" s="8">
        <f t="shared" si="60"/>
        <v>56831031</v>
      </c>
    </row>
    <row r="133" spans="1:30" hidden="1" outlineLevel="1">
      <c r="A133" t="s">
        <v>54</v>
      </c>
      <c r="D133" s="7">
        <f>SUM(D127:D132)</f>
        <v>38321289.74673</v>
      </c>
      <c r="E133" s="7">
        <f t="shared" ref="E133:P133" si="61">SUM(E127:E132)</f>
        <v>39606694.817930005</v>
      </c>
      <c r="F133" s="7">
        <f t="shared" si="61"/>
        <v>41934492.601889998</v>
      </c>
      <c r="G133" s="7">
        <f t="shared" si="61"/>
        <v>26555667.596609998</v>
      </c>
      <c r="H133" s="7">
        <f t="shared" si="61"/>
        <v>17274676.544880003</v>
      </c>
      <c r="I133" s="7">
        <f t="shared" si="61"/>
        <v>11960996.60602</v>
      </c>
      <c r="J133" s="7">
        <f t="shared" si="61"/>
        <v>10919037.410700001</v>
      </c>
      <c r="K133" s="7">
        <f t="shared" si="61"/>
        <v>10627665.57264</v>
      </c>
      <c r="L133" s="7">
        <f t="shared" si="61"/>
        <v>11796795.801259998</v>
      </c>
      <c r="M133" s="7">
        <f t="shared" si="61"/>
        <v>18609988.899590001</v>
      </c>
      <c r="N133" s="7">
        <f t="shared" si="61"/>
        <v>29007477.461279999</v>
      </c>
      <c r="O133" s="7">
        <f t="shared" si="61"/>
        <v>37580331.815819994</v>
      </c>
      <c r="P133" s="7">
        <f t="shared" si="61"/>
        <v>294195114.87535</v>
      </c>
    </row>
    <row r="134" spans="1:30" ht="13.15" hidden="1" customHeight="1" outlineLevel="1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30" hidden="1" outlineLevel="1">
      <c r="A135" t="s">
        <v>64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30" hidden="1" outlineLevel="1">
      <c r="B136" t="s">
        <v>304</v>
      </c>
      <c r="D136" s="254">
        <f>-D137-D138</f>
        <v>699411.99300000002</v>
      </c>
      <c r="E136" s="254">
        <f t="shared" ref="E136:O136" si="62">-E137-E138</f>
        <v>723633.48</v>
      </c>
      <c r="F136" s="254">
        <f t="shared" si="62"/>
        <v>790216.06400000001</v>
      </c>
      <c r="G136" s="254">
        <f t="shared" si="62"/>
        <v>569309.63399999996</v>
      </c>
      <c r="H136" s="254">
        <f t="shared" si="62"/>
        <v>363199.50199999998</v>
      </c>
      <c r="I136" s="254">
        <f t="shared" si="62"/>
        <v>60334.891260000004</v>
      </c>
      <c r="J136" s="254">
        <f t="shared" si="62"/>
        <v>149501.516</v>
      </c>
      <c r="K136" s="254">
        <f t="shared" si="62"/>
        <v>163382.69</v>
      </c>
      <c r="L136" s="254">
        <f t="shared" si="62"/>
        <v>137254.38400000002</v>
      </c>
      <c r="M136" s="254">
        <f t="shared" si="62"/>
        <v>244358.41799999998</v>
      </c>
      <c r="N136" s="254">
        <f t="shared" si="62"/>
        <v>501938.375</v>
      </c>
      <c r="O136" s="254">
        <f t="shared" si="62"/>
        <v>741224.02899999998</v>
      </c>
      <c r="P136" s="11">
        <f>SUM(D136:O136)</f>
        <v>5143764.9762599999</v>
      </c>
    </row>
    <row r="137" spans="1:30" hidden="1" outlineLevel="1">
      <c r="B137" t="s">
        <v>340</v>
      </c>
      <c r="D137" s="254">
        <f>-D129</f>
        <v>-231361.99300000002</v>
      </c>
      <c r="E137" s="254">
        <f t="shared" ref="E137:O137" si="63">-E129</f>
        <v>-225916.48</v>
      </c>
      <c r="F137" s="254">
        <f t="shared" si="63"/>
        <v>-234273.06400000001</v>
      </c>
      <c r="G137" s="254">
        <f t="shared" si="63"/>
        <v>-165410.63399999999</v>
      </c>
      <c r="H137" s="254">
        <f t="shared" si="63"/>
        <v>-148388.50200000001</v>
      </c>
      <c r="I137" s="254">
        <f t="shared" si="63"/>
        <v>15471.10874</v>
      </c>
      <c r="J137" s="254">
        <f t="shared" si="63"/>
        <v>-108174.516</v>
      </c>
      <c r="K137" s="254">
        <f t="shared" si="63"/>
        <v>-134708.69</v>
      </c>
      <c r="L137" s="254">
        <f t="shared" si="63"/>
        <v>-111145.38400000001</v>
      </c>
      <c r="M137" s="254">
        <f t="shared" si="63"/>
        <v>-168114.41799999998</v>
      </c>
      <c r="N137" s="254">
        <f t="shared" si="63"/>
        <v>-449639.375</v>
      </c>
      <c r="O137" s="254">
        <f t="shared" si="63"/>
        <v>-741224.02899999998</v>
      </c>
      <c r="P137" s="11">
        <f t="shared" ref="P137:P140" si="64">SUM(D137:O137)</f>
        <v>-2702885.9762599999</v>
      </c>
    </row>
    <row r="138" spans="1:30" s="253" customFormat="1" hidden="1" outlineLevel="1">
      <c r="B138" s="253" t="s">
        <v>338</v>
      </c>
      <c r="D138" s="254">
        <f>-398669-69381</f>
        <v>-468050</v>
      </c>
      <c r="E138" s="254">
        <f>-423181-74536</f>
        <v>-497717</v>
      </c>
      <c r="F138" s="254">
        <f>-468841-87102</f>
        <v>-555943</v>
      </c>
      <c r="G138" s="254">
        <f>-335580-68319</f>
        <v>-403899</v>
      </c>
      <c r="H138" s="254">
        <f>-183201-31610</f>
        <v>-214811</v>
      </c>
      <c r="I138" s="254">
        <f>-55128-20678</f>
        <v>-75806</v>
      </c>
      <c r="J138" s="254">
        <f>-24793-16534</f>
        <v>-41327</v>
      </c>
      <c r="K138" s="254">
        <f>-16538-12136</f>
        <v>-28674</v>
      </c>
      <c r="L138" s="254">
        <f>-15451-10658</f>
        <v>-26109</v>
      </c>
      <c r="M138" s="254">
        <f>-56217-20027</f>
        <v>-76244</v>
      </c>
      <c r="N138" s="254">
        <v>-52299</v>
      </c>
      <c r="O138" s="254">
        <v>0</v>
      </c>
      <c r="P138" s="11">
        <f t="shared" si="64"/>
        <v>-2440879</v>
      </c>
      <c r="Y138"/>
      <c r="Z138"/>
      <c r="AA138"/>
      <c r="AB138"/>
      <c r="AC138"/>
      <c r="AD138"/>
    </row>
    <row r="139" spans="1:30" s="174" customFormat="1" hidden="1" outlineLevel="1">
      <c r="B139" t="s">
        <v>73</v>
      </c>
      <c r="C139"/>
      <c r="D139" s="254">
        <f>-D148</f>
        <v>-375510</v>
      </c>
      <c r="E139" s="254">
        <f t="shared" ref="E139:O139" si="65">-E148</f>
        <v>17076</v>
      </c>
      <c r="F139" s="254">
        <f t="shared" si="65"/>
        <v>208914</v>
      </c>
      <c r="G139" s="254">
        <f t="shared" si="65"/>
        <v>581758</v>
      </c>
      <c r="H139" s="254">
        <f t="shared" si="65"/>
        <v>510719</v>
      </c>
      <c r="I139" s="254">
        <f t="shared" si="65"/>
        <v>178791</v>
      </c>
      <c r="J139" s="254">
        <f t="shared" si="65"/>
        <v>-2275</v>
      </c>
      <c r="K139" s="254">
        <f t="shared" si="65"/>
        <v>97383</v>
      </c>
      <c r="L139" s="254">
        <f t="shared" si="65"/>
        <v>-240621</v>
      </c>
      <c r="M139" s="254">
        <f t="shared" si="65"/>
        <v>-644784</v>
      </c>
      <c r="N139" s="254">
        <f t="shared" si="65"/>
        <v>4649</v>
      </c>
      <c r="O139" s="254">
        <f t="shared" si="65"/>
        <v>49722</v>
      </c>
      <c r="P139" s="11">
        <f t="shared" si="64"/>
        <v>385822</v>
      </c>
      <c r="R139" s="252"/>
      <c r="Y139"/>
      <c r="Z139"/>
      <c r="AA139"/>
      <c r="AB139"/>
      <c r="AC139"/>
      <c r="AD139"/>
    </row>
    <row r="140" spans="1:30" hidden="1" outlineLevel="1">
      <c r="B140" s="174" t="s">
        <v>303</v>
      </c>
      <c r="C140" s="174"/>
      <c r="D140" s="254">
        <f>-D149</f>
        <v>78377</v>
      </c>
      <c r="E140" s="254">
        <f t="shared" ref="E140:O140" si="66">-E149</f>
        <v>862739</v>
      </c>
      <c r="F140" s="254">
        <f t="shared" si="66"/>
        <v>-573435</v>
      </c>
      <c r="G140" s="254">
        <f t="shared" si="66"/>
        <v>511122</v>
      </c>
      <c r="H140" s="254">
        <f t="shared" si="66"/>
        <v>272799</v>
      </c>
      <c r="I140" s="254">
        <f t="shared" si="66"/>
        <v>245786</v>
      </c>
      <c r="J140" s="254">
        <f t="shared" si="66"/>
        <v>3470</v>
      </c>
      <c r="K140" s="254">
        <f t="shared" si="66"/>
        <v>-7006</v>
      </c>
      <c r="L140" s="254">
        <f t="shared" si="66"/>
        <v>-164070</v>
      </c>
      <c r="M140" s="254">
        <f t="shared" si="66"/>
        <v>-487738</v>
      </c>
      <c r="N140" s="254">
        <f t="shared" si="66"/>
        <v>-270687</v>
      </c>
      <c r="O140" s="254">
        <f t="shared" si="66"/>
        <v>-354468</v>
      </c>
      <c r="P140" s="11">
        <f t="shared" si="64"/>
        <v>116889</v>
      </c>
    </row>
    <row r="141" spans="1:30" hidden="1" outlineLevel="1">
      <c r="A141" t="s">
        <v>67</v>
      </c>
      <c r="D141" s="7">
        <f t="shared" ref="D141:P141" si="67">SUM(D136:D139)</f>
        <v>-375510</v>
      </c>
      <c r="E141" s="7">
        <f t="shared" si="67"/>
        <v>17076</v>
      </c>
      <c r="F141" s="7">
        <f t="shared" si="67"/>
        <v>208914</v>
      </c>
      <c r="G141" s="7">
        <f t="shared" si="67"/>
        <v>581758</v>
      </c>
      <c r="H141" s="7">
        <f t="shared" si="67"/>
        <v>510719</v>
      </c>
      <c r="I141" s="7">
        <f t="shared" si="67"/>
        <v>178791</v>
      </c>
      <c r="J141" s="7">
        <f t="shared" si="67"/>
        <v>-2275</v>
      </c>
      <c r="K141" s="7">
        <f t="shared" si="67"/>
        <v>97383</v>
      </c>
      <c r="L141" s="7">
        <f t="shared" si="67"/>
        <v>-240621</v>
      </c>
      <c r="M141" s="7">
        <f t="shared" si="67"/>
        <v>-644784</v>
      </c>
      <c r="N141" s="7">
        <f t="shared" si="67"/>
        <v>4649</v>
      </c>
      <c r="O141" s="7">
        <f t="shared" si="67"/>
        <v>49722</v>
      </c>
      <c r="P141" s="7">
        <f t="shared" si="67"/>
        <v>385822</v>
      </c>
    </row>
    <row r="142" spans="1:30" hidden="1" outlineLevel="1"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30" hidden="1" outlineLevel="1">
      <c r="A143" t="s">
        <v>55</v>
      </c>
    </row>
    <row r="144" spans="1:30" hidden="1" outlineLevel="1">
      <c r="B144" t="s">
        <v>70</v>
      </c>
      <c r="D144" s="2">
        <f>'Unbilled Usage '!E159</f>
        <v>-93241</v>
      </c>
      <c r="E144" s="2">
        <f>'Unbilled Usage '!F159</f>
        <v>1486231</v>
      </c>
      <c r="F144" s="2">
        <f>'Unbilled Usage '!G159</f>
        <v>-5446055</v>
      </c>
      <c r="G144" s="2">
        <f>'Unbilled Usage '!H159</f>
        <v>-3192365</v>
      </c>
      <c r="H144" s="2">
        <f>'Unbilled Usage '!I159</f>
        <v>-2270339</v>
      </c>
      <c r="I144" s="2">
        <f>'Unbilled Usage '!J159</f>
        <v>-580614</v>
      </c>
      <c r="J144" s="2">
        <f>'Unbilled Usage '!K159</f>
        <v>-140496</v>
      </c>
      <c r="K144" s="2">
        <f>'Unbilled Usage '!L159</f>
        <v>76639</v>
      </c>
      <c r="L144" s="2">
        <f>'Unbilled Usage '!M159</f>
        <v>1229004</v>
      </c>
      <c r="M144" s="2">
        <f>'Unbilled Usage '!N159</f>
        <v>5155347</v>
      </c>
      <c r="N144" s="2">
        <f>'Unbilled Usage '!O159</f>
        <v>3384088</v>
      </c>
      <c r="O144" s="2">
        <f>'Unbilled Usage '!P159</f>
        <v>-650710</v>
      </c>
      <c r="P144" s="8">
        <f>SUM(D144:O144)</f>
        <v>-1042511</v>
      </c>
    </row>
    <row r="145" spans="1:21" hidden="1" outlineLevel="1">
      <c r="B145" t="s">
        <v>94</v>
      </c>
      <c r="D145" s="2">
        <f>'Unbilled Usage '!E160</f>
        <v>96210</v>
      </c>
      <c r="E145" s="2">
        <f>'Unbilled Usage '!F160</f>
        <v>621953</v>
      </c>
      <c r="F145" s="2">
        <f>'Unbilled Usage '!G160</f>
        <v>-2060505</v>
      </c>
      <c r="G145" s="2">
        <f>'Unbilled Usage '!H160</f>
        <v>-822261</v>
      </c>
      <c r="H145" s="2">
        <f>'Unbilled Usage '!I160</f>
        <v>-899239</v>
      </c>
      <c r="I145" s="2">
        <f>'Unbilled Usage '!J160</f>
        <v>49856</v>
      </c>
      <c r="J145" s="2">
        <f>'Unbilled Usage '!K160</f>
        <v>-114282</v>
      </c>
      <c r="K145" s="2">
        <f>'Unbilled Usage '!L160</f>
        <v>101369</v>
      </c>
      <c r="L145" s="2">
        <f>'Unbilled Usage '!M160</f>
        <v>869634</v>
      </c>
      <c r="M145" s="2">
        <f>'Unbilled Usage '!N160</f>
        <v>1650435</v>
      </c>
      <c r="N145" s="2">
        <f>'Unbilled Usage '!O160</f>
        <v>820942</v>
      </c>
      <c r="O145" s="2">
        <f>'Unbilled Usage '!P160</f>
        <v>-476695</v>
      </c>
      <c r="P145" s="8">
        <f t="shared" ref="P145:P149" si="68">SUM(D145:O145)</f>
        <v>-162583</v>
      </c>
    </row>
    <row r="146" spans="1:21" hidden="1" outlineLevel="1">
      <c r="B146" t="s">
        <v>95</v>
      </c>
      <c r="D146" s="2">
        <f>'Unbilled Usage '!E161</f>
        <v>-42200</v>
      </c>
      <c r="E146" s="2">
        <f>'Unbilled Usage '!F161</f>
        <v>8351</v>
      </c>
      <c r="F146" s="2">
        <f>'Unbilled Usage '!G161</f>
        <v>-60022</v>
      </c>
      <c r="G146" s="2">
        <f>'Unbilled Usage '!H161</f>
        <v>-14015</v>
      </c>
      <c r="H146" s="2">
        <f>'Unbilled Usage '!I161</f>
        <v>-15288</v>
      </c>
      <c r="I146" s="2">
        <f>'Unbilled Usage '!J161</f>
        <v>-49537</v>
      </c>
      <c r="J146" s="2">
        <f>'Unbilled Usage '!K161</f>
        <v>57023</v>
      </c>
      <c r="K146" s="2">
        <f>'Unbilled Usage '!L161</f>
        <v>28693</v>
      </c>
      <c r="L146" s="2">
        <f>'Unbilled Usage '!M161</f>
        <v>34057</v>
      </c>
      <c r="M146" s="2">
        <f>'Unbilled Usage '!N161</f>
        <v>55942</v>
      </c>
      <c r="N146" s="2">
        <f>'Unbilled Usage '!O161</f>
        <v>186983</v>
      </c>
      <c r="O146" s="2">
        <f>'Unbilled Usage '!P161</f>
        <v>23835</v>
      </c>
      <c r="P146" s="8">
        <f t="shared" si="68"/>
        <v>213822</v>
      </c>
    </row>
    <row r="147" spans="1:21" hidden="1" outlineLevel="1">
      <c r="B147" t="s">
        <v>96</v>
      </c>
      <c r="D147" s="2">
        <f>'Unbilled Usage '!E162</f>
        <v>0</v>
      </c>
      <c r="E147" s="2">
        <f>'Unbilled Usage '!F162</f>
        <v>0</v>
      </c>
      <c r="F147" s="2">
        <f>'Unbilled Usage '!G162</f>
        <v>0</v>
      </c>
      <c r="G147" s="2">
        <f>'Unbilled Usage '!H162</f>
        <v>0</v>
      </c>
      <c r="H147" s="2">
        <f>'Unbilled Usage '!I162</f>
        <v>0</v>
      </c>
      <c r="I147" s="2">
        <f>'Unbilled Usage '!J162</f>
        <v>0</v>
      </c>
      <c r="J147" s="2">
        <f>'Unbilled Usage '!K162</f>
        <v>0</v>
      </c>
      <c r="K147" s="2">
        <f>'Unbilled Usage '!L162</f>
        <v>0</v>
      </c>
      <c r="L147" s="2">
        <f>'Unbilled Usage '!M162</f>
        <v>0</v>
      </c>
      <c r="M147" s="2">
        <f>'Unbilled Usage '!N162</f>
        <v>0</v>
      </c>
      <c r="N147" s="2">
        <f>'Unbilled Usage '!O162</f>
        <v>0</v>
      </c>
      <c r="O147" s="2">
        <f>'Unbilled Usage '!P162</f>
        <v>0</v>
      </c>
      <c r="P147" s="8">
        <f t="shared" si="68"/>
        <v>0</v>
      </c>
    </row>
    <row r="148" spans="1:21" hidden="1" outlineLevel="1">
      <c r="B148" t="s">
        <v>71</v>
      </c>
      <c r="D148" s="2">
        <f>'Unbilled Usage '!E163</f>
        <v>375510</v>
      </c>
      <c r="E148" s="2">
        <f>'Unbilled Usage '!F163</f>
        <v>-17076</v>
      </c>
      <c r="F148" s="2">
        <f>'Unbilled Usage '!G163</f>
        <v>-208914</v>
      </c>
      <c r="G148" s="2">
        <f>'Unbilled Usage '!H163</f>
        <v>-581758</v>
      </c>
      <c r="H148" s="2">
        <f>'Unbilled Usage '!I163</f>
        <v>-510719</v>
      </c>
      <c r="I148" s="2">
        <f>'Unbilled Usage '!J163</f>
        <v>-178791</v>
      </c>
      <c r="J148" s="2">
        <f>'Unbilled Usage '!K163</f>
        <v>2275</v>
      </c>
      <c r="K148" s="2">
        <f>'Unbilled Usage '!L163</f>
        <v>-97383</v>
      </c>
      <c r="L148" s="2">
        <f>'Unbilled Usage '!M163</f>
        <v>240621</v>
      </c>
      <c r="M148" s="2">
        <f>'Unbilled Usage '!N163</f>
        <v>644784</v>
      </c>
      <c r="N148" s="2">
        <f>'Unbilled Usage '!O163</f>
        <v>-4649</v>
      </c>
      <c r="O148" s="2">
        <f>'Unbilled Usage '!P163</f>
        <v>-49722</v>
      </c>
      <c r="P148" s="8">
        <f t="shared" si="68"/>
        <v>-385822</v>
      </c>
    </row>
    <row r="149" spans="1:21" hidden="1" outlineLevel="1">
      <c r="B149" t="s">
        <v>72</v>
      </c>
      <c r="D149" s="2">
        <f>'Unbilled Usage '!E164</f>
        <v>-78377</v>
      </c>
      <c r="E149" s="2">
        <f>'Unbilled Usage '!F164</f>
        <v>-862739</v>
      </c>
      <c r="F149" s="2">
        <f>'Unbilled Usage '!G164</f>
        <v>573435</v>
      </c>
      <c r="G149" s="2">
        <f>'Unbilled Usage '!H164</f>
        <v>-511122</v>
      </c>
      <c r="H149" s="2">
        <f>'Unbilled Usage '!I164</f>
        <v>-272799</v>
      </c>
      <c r="I149" s="2">
        <f>'Unbilled Usage '!J164</f>
        <v>-245786</v>
      </c>
      <c r="J149" s="2">
        <f>'Unbilled Usage '!K164</f>
        <v>-3470</v>
      </c>
      <c r="K149" s="2">
        <f>'Unbilled Usage '!L164</f>
        <v>7006</v>
      </c>
      <c r="L149" s="2">
        <f>'Unbilled Usage '!M164</f>
        <v>164070</v>
      </c>
      <c r="M149" s="2">
        <f>'Unbilled Usage '!N164</f>
        <v>487738</v>
      </c>
      <c r="N149" s="2">
        <f>'Unbilled Usage '!O164</f>
        <v>270687</v>
      </c>
      <c r="O149" s="2">
        <f>'Unbilled Usage '!P164</f>
        <v>354468</v>
      </c>
      <c r="P149" s="8">
        <f t="shared" si="68"/>
        <v>-116889</v>
      </c>
    </row>
    <row r="150" spans="1:21" hidden="1" outlineLevel="1">
      <c r="A150" t="s">
        <v>55</v>
      </c>
      <c r="D150" s="9">
        <f>SUM(D144:D149)</f>
        <v>257902</v>
      </c>
      <c r="E150" s="9">
        <f t="shared" ref="E150:P150" si="69">SUM(E144:E149)</f>
        <v>1236720</v>
      </c>
      <c r="F150" s="9">
        <f t="shared" si="69"/>
        <v>-7202061</v>
      </c>
      <c r="G150" s="9">
        <f t="shared" si="69"/>
        <v>-5121521</v>
      </c>
      <c r="H150" s="9">
        <f t="shared" si="69"/>
        <v>-3968384</v>
      </c>
      <c r="I150" s="9">
        <f t="shared" si="69"/>
        <v>-1004872</v>
      </c>
      <c r="J150" s="9">
        <f t="shared" si="69"/>
        <v>-198950</v>
      </c>
      <c r="K150" s="9">
        <f t="shared" si="69"/>
        <v>116324</v>
      </c>
      <c r="L150" s="9">
        <f t="shared" si="69"/>
        <v>2537386</v>
      </c>
      <c r="M150" s="9">
        <f t="shared" si="69"/>
        <v>7994246</v>
      </c>
      <c r="N150" s="9">
        <f t="shared" si="69"/>
        <v>4658051</v>
      </c>
      <c r="O150" s="9">
        <f t="shared" si="69"/>
        <v>-798824</v>
      </c>
      <c r="P150" s="9">
        <f t="shared" si="69"/>
        <v>-1493983</v>
      </c>
    </row>
    <row r="151" spans="1:21" hidden="1" outlineLevel="1"/>
    <row r="152" spans="1:21" hidden="1" outlineLevel="1">
      <c r="A152" t="s">
        <v>56</v>
      </c>
    </row>
    <row r="153" spans="1:21" hidden="1" outlineLevel="1">
      <c r="B153" t="s">
        <v>70</v>
      </c>
      <c r="D153" s="2">
        <f>'Weather Adjustment'!E23</f>
        <v>955672</v>
      </c>
      <c r="E153" s="2">
        <f>'Weather Adjustment'!F23</f>
        <v>-5579988</v>
      </c>
      <c r="F153" s="2">
        <f>'Weather Adjustment'!G23</f>
        <v>-3103187</v>
      </c>
      <c r="G153" s="2">
        <f>'Weather Adjustment'!H23</f>
        <v>647284</v>
      </c>
      <c r="H153" s="2">
        <f>'Weather Adjustment'!I23</f>
        <v>1858877</v>
      </c>
      <c r="I153" s="2">
        <f>'Weather Adjustment'!J23</f>
        <v>637272</v>
      </c>
      <c r="J153" s="2">
        <f>'Weather Adjustment'!K23</f>
        <v>323996</v>
      </c>
      <c r="K153" s="2">
        <f>'Weather Adjustment'!L23</f>
        <v>486920</v>
      </c>
      <c r="L153" s="2">
        <f>'Weather Adjustment'!M23</f>
        <v>-901358</v>
      </c>
      <c r="M153" s="2">
        <f>'Weather Adjustment'!N23</f>
        <v>-2606962</v>
      </c>
      <c r="N153" s="2">
        <f>'Weather Adjustment'!O23</f>
        <v>-188880</v>
      </c>
      <c r="O153" s="2">
        <f>'Weather Adjustment'!P23</f>
        <v>3044978</v>
      </c>
      <c r="P153" s="8">
        <f>SUM(D153:O153)</f>
        <v>-4425376</v>
      </c>
    </row>
    <row r="154" spans="1:21" hidden="1" outlineLevel="1">
      <c r="B154" t="s">
        <v>94</v>
      </c>
      <c r="D154" s="2">
        <f>'Weather Adjustment'!E24</f>
        <v>297166</v>
      </c>
      <c r="E154" s="2">
        <f>'Weather Adjustment'!F24</f>
        <v>-1736842</v>
      </c>
      <c r="F154" s="2">
        <f>'Weather Adjustment'!G24</f>
        <v>-965494</v>
      </c>
      <c r="G154" s="2">
        <f>'Weather Adjustment'!H24</f>
        <v>233134</v>
      </c>
      <c r="H154" s="2">
        <f>'Weather Adjustment'!I24</f>
        <v>655578</v>
      </c>
      <c r="I154" s="2">
        <f>'Weather Adjustment'!J24</f>
        <v>226858</v>
      </c>
      <c r="J154" s="2">
        <f>'Weather Adjustment'!K24</f>
        <v>112785</v>
      </c>
      <c r="K154" s="2">
        <f>'Weather Adjustment'!L24</f>
        <v>168868</v>
      </c>
      <c r="L154" s="2">
        <f>'Weather Adjustment'!M24</f>
        <v>-312423</v>
      </c>
      <c r="M154" s="2">
        <f>'Weather Adjustment'!N24</f>
        <v>-912947</v>
      </c>
      <c r="N154" s="2">
        <f>'Weather Adjustment'!O24</f>
        <v>-66251</v>
      </c>
      <c r="O154" s="2">
        <f>'Weather Adjustment'!P24</f>
        <v>938940</v>
      </c>
      <c r="P154" s="8">
        <f t="shared" ref="P154:P158" si="70">SUM(D154:O154)</f>
        <v>-1360628</v>
      </c>
    </row>
    <row r="155" spans="1:21" hidden="1" outlineLevel="1">
      <c r="B155" t="s">
        <v>95</v>
      </c>
      <c r="D155" s="2">
        <f>'Weather Adjustment'!E25</f>
        <v>407</v>
      </c>
      <c r="E155" s="2">
        <f>'Weather Adjustment'!F25</f>
        <v>-2419</v>
      </c>
      <c r="F155" s="2">
        <f>'Weather Adjustment'!G25</f>
        <v>-1952</v>
      </c>
      <c r="G155" s="2">
        <f>'Weather Adjustment'!H25</f>
        <v>480</v>
      </c>
      <c r="H155" s="2">
        <f>'Weather Adjustment'!I25</f>
        <v>1349</v>
      </c>
      <c r="I155" s="2">
        <f>'Weather Adjustment'!J25</f>
        <v>-469</v>
      </c>
      <c r="J155" s="2">
        <f>'Weather Adjustment'!K25</f>
        <v>165</v>
      </c>
      <c r="K155" s="2">
        <f>'Weather Adjustment'!L25</f>
        <v>310</v>
      </c>
      <c r="L155" s="2">
        <f>'Weather Adjustment'!M25</f>
        <v>-585</v>
      </c>
      <c r="M155" s="2">
        <f>'Weather Adjustment'!N25</f>
        <v>-1553</v>
      </c>
      <c r="N155" s="2">
        <f>'Weather Adjustment'!O25</f>
        <v>-137</v>
      </c>
      <c r="O155" s="2">
        <f>'Weather Adjustment'!P25</f>
        <v>2554</v>
      </c>
      <c r="P155" s="8">
        <f t="shared" si="70"/>
        <v>-1850</v>
      </c>
    </row>
    <row r="156" spans="1:21" hidden="1" outlineLevel="1">
      <c r="B156" t="s">
        <v>96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8">
        <f t="shared" si="70"/>
        <v>0</v>
      </c>
    </row>
    <row r="157" spans="1:21" hidden="1" outlineLevel="1">
      <c r="B157" t="s">
        <v>71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8">
        <f t="shared" si="70"/>
        <v>0</v>
      </c>
    </row>
    <row r="158" spans="1:21" hidden="1" outlineLevel="1">
      <c r="B158" t="s">
        <v>72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8">
        <f t="shared" si="70"/>
        <v>0</v>
      </c>
    </row>
    <row r="159" spans="1:21" hidden="1" outlineLevel="1">
      <c r="A159" t="s">
        <v>57</v>
      </c>
      <c r="D159" s="9">
        <f t="shared" ref="D159:P159" si="71">SUM(D153:D158)</f>
        <v>1253245</v>
      </c>
      <c r="E159" s="9">
        <f t="shared" si="71"/>
        <v>-7319249</v>
      </c>
      <c r="F159" s="9">
        <f t="shared" si="71"/>
        <v>-4070633</v>
      </c>
      <c r="G159" s="9">
        <f t="shared" si="71"/>
        <v>880898</v>
      </c>
      <c r="H159" s="9">
        <f t="shared" si="71"/>
        <v>2515804</v>
      </c>
      <c r="I159" s="9">
        <f t="shared" si="71"/>
        <v>863661</v>
      </c>
      <c r="J159" s="9">
        <f t="shared" si="71"/>
        <v>436946</v>
      </c>
      <c r="K159" s="9">
        <f t="shared" si="71"/>
        <v>656098</v>
      </c>
      <c r="L159" s="9">
        <f t="shared" si="71"/>
        <v>-1214366</v>
      </c>
      <c r="M159" s="9">
        <f t="shared" si="71"/>
        <v>-3521462</v>
      </c>
      <c r="N159" s="9">
        <f t="shared" si="71"/>
        <v>-255268</v>
      </c>
      <c r="O159" s="9">
        <f t="shared" si="71"/>
        <v>3986472</v>
      </c>
      <c r="P159" s="9">
        <f t="shared" si="71"/>
        <v>-5787854</v>
      </c>
      <c r="Q159" s="55">
        <f>P159/P133</f>
        <v>-1.9673521779762743E-2</v>
      </c>
      <c r="R159" s="55"/>
      <c r="U159" t="s">
        <v>245</v>
      </c>
    </row>
    <row r="160" spans="1:21" hidden="1" outlineLevel="1">
      <c r="R160" s="252" t="s">
        <v>336</v>
      </c>
      <c r="S160" s="6" t="s">
        <v>300</v>
      </c>
      <c r="U160" s="6" t="s">
        <v>244</v>
      </c>
    </row>
    <row r="161" spans="1:30" hidden="1" outlineLevel="1">
      <c r="A161" t="s">
        <v>58</v>
      </c>
      <c r="R161" s="252" t="s">
        <v>337</v>
      </c>
      <c r="S161" s="6" t="s">
        <v>309</v>
      </c>
      <c r="U161" s="6" t="s">
        <v>246</v>
      </c>
    </row>
    <row r="162" spans="1:30" hidden="1" outlineLevel="1">
      <c r="B162" t="s">
        <v>70</v>
      </c>
      <c r="D162" s="8">
        <f>D127+D144+D153</f>
        <v>22053451.06749</v>
      </c>
      <c r="E162" s="8">
        <f t="shared" ref="E162:O162" si="72">E127+E144+E153</f>
        <v>17838630.537940003</v>
      </c>
      <c r="F162" s="8">
        <f t="shared" si="72"/>
        <v>15392331.434899997</v>
      </c>
      <c r="G162" s="8">
        <f t="shared" si="72"/>
        <v>9335433.8068300001</v>
      </c>
      <c r="H162" s="8">
        <f t="shared" si="72"/>
        <v>6176184.7046499997</v>
      </c>
      <c r="I162" s="8">
        <f t="shared" si="72"/>
        <v>3137237.9128</v>
      </c>
      <c r="J162" s="8">
        <f t="shared" si="72"/>
        <v>2719095.96147</v>
      </c>
      <c r="K162" s="8">
        <f t="shared" si="72"/>
        <v>2706113.12733</v>
      </c>
      <c r="L162" s="8">
        <f t="shared" si="72"/>
        <v>2771534.1403299998</v>
      </c>
      <c r="M162" s="8">
        <f t="shared" si="72"/>
        <v>10154965.928239999</v>
      </c>
      <c r="N162" s="8">
        <f t="shared" si="72"/>
        <v>17140392.246090002</v>
      </c>
      <c r="O162" s="8">
        <f t="shared" si="72"/>
        <v>22670233.084459998</v>
      </c>
      <c r="P162" s="8">
        <f t="shared" ref="P162:P167" si="73">SUM(D162:O162)</f>
        <v>132095603.95253</v>
      </c>
      <c r="R162" s="2">
        <v>132095604</v>
      </c>
      <c r="S162" s="8">
        <v>128985980</v>
      </c>
      <c r="T162" s="8">
        <f>P162-S162</f>
        <v>3109623.9525299966</v>
      </c>
      <c r="U162" s="8">
        <v>119446617</v>
      </c>
      <c r="V162" s="145">
        <f t="shared" ref="V162:V167" si="74">S162-U162</f>
        <v>9539363</v>
      </c>
      <c r="W162" s="2"/>
    </row>
    <row r="163" spans="1:30" hidden="1" outlineLevel="1">
      <c r="B163" t="s">
        <v>94</v>
      </c>
      <c r="D163" s="8">
        <f>D128+D145+D146+D154+D155+D136</f>
        <v>8976015.0812400002</v>
      </c>
      <c r="E163" s="8">
        <f t="shared" ref="E163:O163" si="75">E128+E145+E146+E154+E155+E136</f>
        <v>7996750.3179900013</v>
      </c>
      <c r="F163" s="8">
        <f t="shared" si="75"/>
        <v>6599190.9129899992</v>
      </c>
      <c r="G163" s="8">
        <f t="shared" si="75"/>
        <v>5328961.634779999</v>
      </c>
      <c r="H163" s="8">
        <f t="shared" si="75"/>
        <v>3407480.6242300002</v>
      </c>
      <c r="I163" s="8">
        <f t="shared" si="75"/>
        <v>2653201.50722</v>
      </c>
      <c r="J163" s="8">
        <f t="shared" si="75"/>
        <v>2140781.7692299997</v>
      </c>
      <c r="K163" s="8">
        <f t="shared" si="75"/>
        <v>2194676.1103099999</v>
      </c>
      <c r="L163" s="8">
        <f t="shared" si="75"/>
        <v>2712638.96893</v>
      </c>
      <c r="M163" s="8">
        <f t="shared" si="75"/>
        <v>4706468.5913500004</v>
      </c>
      <c r="N163" s="8">
        <f t="shared" si="75"/>
        <v>7144518.0081899995</v>
      </c>
      <c r="O163" s="8">
        <f t="shared" si="75"/>
        <v>8998066.1063599996</v>
      </c>
      <c r="P163" s="8">
        <f t="shared" si="73"/>
        <v>62858749.63282001</v>
      </c>
      <c r="R163" s="2">
        <v>62858750</v>
      </c>
      <c r="S163" s="8">
        <v>54329806</v>
      </c>
      <c r="T163" s="8">
        <f t="shared" ref="T163:T167" si="76">P163-S163</f>
        <v>8528943.6328200102</v>
      </c>
      <c r="U163" s="8">
        <v>47951720</v>
      </c>
      <c r="V163" s="145">
        <f t="shared" si="74"/>
        <v>6378086</v>
      </c>
      <c r="W163" s="2"/>
    </row>
    <row r="164" spans="1:30" hidden="1" outlineLevel="1">
      <c r="B164" t="s">
        <v>95</v>
      </c>
      <c r="D164" s="8">
        <f>D129+D137</f>
        <v>0</v>
      </c>
      <c r="E164" s="8">
        <f t="shared" ref="E164:O164" si="77">E129+E137</f>
        <v>0</v>
      </c>
      <c r="F164" s="8">
        <f t="shared" si="77"/>
        <v>0</v>
      </c>
      <c r="G164" s="8">
        <f t="shared" si="77"/>
        <v>0</v>
      </c>
      <c r="H164" s="8">
        <f t="shared" si="77"/>
        <v>0</v>
      </c>
      <c r="I164" s="8">
        <f t="shared" si="77"/>
        <v>0</v>
      </c>
      <c r="J164" s="8">
        <f t="shared" si="77"/>
        <v>0</v>
      </c>
      <c r="K164" s="8">
        <f t="shared" si="77"/>
        <v>0</v>
      </c>
      <c r="L164" s="8">
        <f t="shared" si="77"/>
        <v>0</v>
      </c>
      <c r="M164" s="8">
        <f t="shared" si="77"/>
        <v>0</v>
      </c>
      <c r="N164" s="8">
        <f t="shared" si="77"/>
        <v>0</v>
      </c>
      <c r="O164" s="8">
        <f t="shared" si="77"/>
        <v>0</v>
      </c>
      <c r="P164" s="8">
        <f t="shared" si="73"/>
        <v>0</v>
      </c>
      <c r="R164" s="2">
        <v>0</v>
      </c>
      <c r="S164" s="8">
        <v>1555071</v>
      </c>
      <c r="T164" s="8">
        <f t="shared" si="76"/>
        <v>-1555071</v>
      </c>
      <c r="U164" s="8">
        <v>4115331</v>
      </c>
      <c r="V164" s="145">
        <f t="shared" si="74"/>
        <v>-2560260</v>
      </c>
      <c r="W164" s="2"/>
    </row>
    <row r="165" spans="1:30" hidden="1" outlineLevel="1">
      <c r="B165" t="s">
        <v>96</v>
      </c>
      <c r="D165" s="8">
        <f>D130+D147+D156</f>
        <v>141223.598</v>
      </c>
      <c r="E165" s="8">
        <f t="shared" ref="E165:O165" si="78">E130+E147+E156</f>
        <v>142095.962</v>
      </c>
      <c r="F165" s="8">
        <f t="shared" si="78"/>
        <v>133435.25399999999</v>
      </c>
      <c r="G165" s="8">
        <f t="shared" si="78"/>
        <v>97799.154999999999</v>
      </c>
      <c r="H165" s="8">
        <f t="shared" si="78"/>
        <v>74295.216</v>
      </c>
      <c r="I165" s="8">
        <f t="shared" si="78"/>
        <v>52474.186000000002</v>
      </c>
      <c r="J165" s="8">
        <f t="shared" si="78"/>
        <v>38599.68</v>
      </c>
      <c r="K165" s="8">
        <f t="shared" si="78"/>
        <v>36912.334999999999</v>
      </c>
      <c r="L165" s="8">
        <f t="shared" si="78"/>
        <v>11737.691999999999</v>
      </c>
      <c r="M165" s="8">
        <f t="shared" si="78"/>
        <v>107004.38</v>
      </c>
      <c r="N165" s="8">
        <f t="shared" si="78"/>
        <v>95173.206999999995</v>
      </c>
      <c r="O165" s="8">
        <f t="shared" si="78"/>
        <v>62449.625</v>
      </c>
      <c r="P165" s="8">
        <f t="shared" si="73"/>
        <v>993200.29</v>
      </c>
      <c r="R165" s="2">
        <v>993200</v>
      </c>
      <c r="S165" s="8">
        <v>985267</v>
      </c>
      <c r="T165" s="8">
        <f t="shared" si="76"/>
        <v>7933.2900000000373</v>
      </c>
      <c r="U165" s="8">
        <v>901267</v>
      </c>
      <c r="V165" s="145">
        <f t="shared" si="74"/>
        <v>84000</v>
      </c>
      <c r="W165" s="2"/>
    </row>
    <row r="166" spans="1:30" hidden="1" outlineLevel="1">
      <c r="B166" t="s">
        <v>71</v>
      </c>
      <c r="D166" s="8">
        <f>D131+D148+D157+D138+D139</f>
        <v>3077513</v>
      </c>
      <c r="E166" s="8">
        <f t="shared" ref="E166:O166" si="79">E131+E148+E157+E138+E139</f>
        <v>3420232</v>
      </c>
      <c r="F166" s="8">
        <f t="shared" si="79"/>
        <v>3499491</v>
      </c>
      <c r="G166" s="8">
        <f t="shared" si="79"/>
        <v>3290952</v>
      </c>
      <c r="H166" s="8">
        <f t="shared" si="79"/>
        <v>2895329</v>
      </c>
      <c r="I166" s="8">
        <f t="shared" si="79"/>
        <v>2523674</v>
      </c>
      <c r="J166" s="8">
        <f t="shared" si="79"/>
        <v>2379351</v>
      </c>
      <c r="K166" s="8">
        <f t="shared" si="79"/>
        <v>2395829</v>
      </c>
      <c r="L166" s="8">
        <f t="shared" si="79"/>
        <v>2299480</v>
      </c>
      <c r="M166" s="8">
        <f t="shared" si="79"/>
        <v>2489826</v>
      </c>
      <c r="N166" s="8">
        <f t="shared" si="79"/>
        <v>3158336</v>
      </c>
      <c r="O166" s="8">
        <f t="shared" si="79"/>
        <v>3207391</v>
      </c>
      <c r="P166" s="8">
        <f t="shared" si="73"/>
        <v>34637404</v>
      </c>
      <c r="R166" s="2">
        <v>34637404</v>
      </c>
      <c r="S166" s="8">
        <v>35607936</v>
      </c>
      <c r="T166" s="8">
        <f t="shared" si="76"/>
        <v>-970532</v>
      </c>
      <c r="U166" s="8">
        <v>30719529</v>
      </c>
      <c r="V166" s="145">
        <f t="shared" si="74"/>
        <v>4888407</v>
      </c>
      <c r="W166" s="2"/>
    </row>
    <row r="167" spans="1:30" hidden="1" outlineLevel="1">
      <c r="B167" t="s">
        <v>72</v>
      </c>
      <c r="D167" s="8">
        <f>D132+D149+D158+D140</f>
        <v>5287101</v>
      </c>
      <c r="E167" s="8">
        <f t="shared" ref="E167:O167" si="80">E132+E149+E158+E140</f>
        <v>5006272</v>
      </c>
      <c r="F167" s="8">
        <f t="shared" si="80"/>
        <v>4672829</v>
      </c>
      <c r="G167" s="8">
        <f t="shared" si="80"/>
        <v>5354778</v>
      </c>
      <c r="H167" s="8">
        <f t="shared" si="80"/>
        <v>4052325</v>
      </c>
      <c r="I167" s="8">
        <f t="shared" si="80"/>
        <v>3877775</v>
      </c>
      <c r="J167" s="8">
        <f t="shared" si="80"/>
        <v>3880400</v>
      </c>
      <c r="K167" s="8">
        <f t="shared" si="80"/>
        <v>4156934</v>
      </c>
      <c r="L167" s="8">
        <f t="shared" si="80"/>
        <v>4919734</v>
      </c>
      <c r="M167" s="8">
        <f t="shared" si="80"/>
        <v>4491986</v>
      </c>
      <c r="N167" s="8">
        <f t="shared" si="80"/>
        <v>5605803</v>
      </c>
      <c r="O167" s="8">
        <f t="shared" si="80"/>
        <v>5525094</v>
      </c>
      <c r="P167" s="8">
        <f t="shared" si="73"/>
        <v>56831031</v>
      </c>
      <c r="R167" s="2">
        <v>56831031</v>
      </c>
      <c r="S167" s="8">
        <f>43918147+10599458</f>
        <v>54517605</v>
      </c>
      <c r="T167" s="8">
        <f t="shared" si="76"/>
        <v>2313426</v>
      </c>
      <c r="U167" s="8">
        <f>39386921+9620298</f>
        <v>49007219</v>
      </c>
      <c r="V167" s="145">
        <f t="shared" si="74"/>
        <v>5510386</v>
      </c>
      <c r="W167" s="2"/>
    </row>
    <row r="168" spans="1:30" hidden="1" outlineLevel="1">
      <c r="A168" t="s">
        <v>59</v>
      </c>
      <c r="D168" s="9">
        <f>SUM(D162:D167)</f>
        <v>39535303.74673</v>
      </c>
      <c r="E168" s="9">
        <f t="shared" ref="E168:P168" si="81">SUM(E162:E167)</f>
        <v>34403980.817930005</v>
      </c>
      <c r="F168" s="9">
        <f t="shared" si="81"/>
        <v>30297277.601889998</v>
      </c>
      <c r="G168" s="9">
        <f t="shared" si="81"/>
        <v>23407924.596609998</v>
      </c>
      <c r="H168" s="9">
        <f t="shared" si="81"/>
        <v>16605614.544880001</v>
      </c>
      <c r="I168" s="9">
        <f t="shared" si="81"/>
        <v>12244362.60602</v>
      </c>
      <c r="J168" s="9">
        <f t="shared" si="81"/>
        <v>11158228.410699999</v>
      </c>
      <c r="K168" s="9">
        <f t="shared" si="81"/>
        <v>11490464.57264</v>
      </c>
      <c r="L168" s="9">
        <f t="shared" si="81"/>
        <v>12715124.80126</v>
      </c>
      <c r="M168" s="9">
        <f t="shared" si="81"/>
        <v>21950250.899590001</v>
      </c>
      <c r="N168" s="9">
        <f t="shared" si="81"/>
        <v>33144222.461279999</v>
      </c>
      <c r="O168" s="9">
        <f t="shared" si="81"/>
        <v>40463233.815819994</v>
      </c>
      <c r="P168" s="9">
        <f t="shared" si="81"/>
        <v>287415988.87535</v>
      </c>
      <c r="R168" s="23">
        <f>SUM(R162:R167)</f>
        <v>287415989</v>
      </c>
      <c r="S168" s="23">
        <f>SUM(S162:S167)</f>
        <v>275981665</v>
      </c>
      <c r="T168" s="23">
        <f>SUM(T162:T167)</f>
        <v>11434323.875350006</v>
      </c>
      <c r="U168" s="23">
        <f>SUM(U162:U167)</f>
        <v>252141683</v>
      </c>
      <c r="V168" s="23">
        <f>SUM(V162:V167)</f>
        <v>23839982</v>
      </c>
      <c r="W168" s="23"/>
    </row>
    <row r="169" spans="1:30" hidden="1" outlineLevel="1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V169" s="17"/>
      <c r="W169" s="13"/>
    </row>
    <row r="170" spans="1:30" hidden="1" outlineLevel="1">
      <c r="B170" t="s">
        <v>178</v>
      </c>
      <c r="D170" s="10">
        <f>D162</f>
        <v>22053451.06749</v>
      </c>
      <c r="E170" s="10">
        <f t="shared" ref="E170:O170" si="82">E162</f>
        <v>17838630.537940003</v>
      </c>
      <c r="F170" s="10">
        <f t="shared" si="82"/>
        <v>15392331.434899997</v>
      </c>
      <c r="G170" s="10">
        <f t="shared" si="82"/>
        <v>9335433.8068300001</v>
      </c>
      <c r="H170" s="10">
        <f t="shared" si="82"/>
        <v>6176184.7046499997</v>
      </c>
      <c r="I170" s="10">
        <f t="shared" si="82"/>
        <v>3137237.9128</v>
      </c>
      <c r="J170" s="10">
        <f t="shared" si="82"/>
        <v>2719095.96147</v>
      </c>
      <c r="K170" s="10">
        <f t="shared" si="82"/>
        <v>2706113.12733</v>
      </c>
      <c r="L170" s="10">
        <f t="shared" si="82"/>
        <v>2771534.1403299998</v>
      </c>
      <c r="M170" s="10">
        <f t="shared" si="82"/>
        <v>10154965.928239999</v>
      </c>
      <c r="N170" s="10">
        <f t="shared" si="82"/>
        <v>17140392.246090002</v>
      </c>
      <c r="O170" s="10">
        <f t="shared" si="82"/>
        <v>22670233.084459998</v>
      </c>
      <c r="P170" s="10">
        <f>SUM(D170:O170)</f>
        <v>132095603.95253</v>
      </c>
      <c r="S170" s="8">
        <f>S162</f>
        <v>128985980</v>
      </c>
      <c r="U170" s="8">
        <f>U162</f>
        <v>119446617</v>
      </c>
      <c r="V170" s="145">
        <f t="shared" ref="V170:V177" si="83">S170-U170</f>
        <v>9539363</v>
      </c>
      <c r="W170" s="13"/>
    </row>
    <row r="171" spans="1:30" s="56" customFormat="1" hidden="1" outlineLevel="1">
      <c r="B171" s="56" t="s">
        <v>74</v>
      </c>
      <c r="D171" s="16">
        <f>Meters!D116</f>
        <v>164455</v>
      </c>
      <c r="E171" s="16">
        <f>Meters!E116</f>
        <v>161561</v>
      </c>
      <c r="F171" s="16">
        <f>Meters!F116</f>
        <v>167095</v>
      </c>
      <c r="G171" s="16">
        <f>Meters!G116</f>
        <v>163106</v>
      </c>
      <c r="H171" s="16">
        <f>Meters!H116</f>
        <v>166886</v>
      </c>
      <c r="I171" s="16">
        <f>Meters!I116</f>
        <v>164587</v>
      </c>
      <c r="J171" s="16">
        <f>Meters!J116</f>
        <v>165355</v>
      </c>
      <c r="K171" s="16">
        <f>Meters!K116</f>
        <v>165693</v>
      </c>
      <c r="L171" s="16">
        <f>Meters!L116</f>
        <v>162332</v>
      </c>
      <c r="M171" s="16">
        <f>Meters!M116</f>
        <v>169448</v>
      </c>
      <c r="N171" s="16">
        <f>Meters!N116</f>
        <v>166729</v>
      </c>
      <c r="O171" s="16">
        <f>Meters!O116</f>
        <v>167092</v>
      </c>
      <c r="P171" s="16">
        <f>SUM(D171:O171)</f>
        <v>1984339</v>
      </c>
      <c r="S171" s="145">
        <v>1941495</v>
      </c>
      <c r="U171" s="145">
        <v>1847462</v>
      </c>
      <c r="V171" s="145">
        <f t="shared" si="83"/>
        <v>94033</v>
      </c>
      <c r="W171" s="146"/>
      <c r="Y171"/>
      <c r="Z171"/>
      <c r="AA171"/>
      <c r="AB171"/>
      <c r="AC171"/>
      <c r="AD171"/>
    </row>
    <row r="172" spans="1:30" s="56" customFormat="1" hidden="1" outlineLevel="1">
      <c r="B172" s="56" t="s">
        <v>180</v>
      </c>
      <c r="D172" s="16">
        <f>D170/D171</f>
        <v>134.10021627490804</v>
      </c>
      <c r="E172" s="16">
        <f t="shared" ref="E172:S172" si="84">E170/E171</f>
        <v>110.41421220430675</v>
      </c>
      <c r="F172" s="16">
        <f t="shared" si="84"/>
        <v>92.117247283880403</v>
      </c>
      <c r="G172" s="16">
        <f t="shared" si="84"/>
        <v>57.235379488369524</v>
      </c>
      <c r="H172" s="16">
        <f t="shared" si="84"/>
        <v>37.008405166700619</v>
      </c>
      <c r="I172" s="16">
        <f t="shared" si="84"/>
        <v>19.061274054451445</v>
      </c>
      <c r="J172" s="16">
        <f t="shared" si="84"/>
        <v>16.443989969882978</v>
      </c>
      <c r="K172" s="16">
        <f t="shared" si="84"/>
        <v>16.33209083865945</v>
      </c>
      <c r="L172" s="16">
        <f t="shared" si="84"/>
        <v>17.073245819246974</v>
      </c>
      <c r="M172" s="16">
        <f t="shared" si="84"/>
        <v>59.92968892073084</v>
      </c>
      <c r="N172" s="16">
        <f t="shared" si="84"/>
        <v>102.80390481613878</v>
      </c>
      <c r="O172" s="16">
        <f t="shared" si="84"/>
        <v>135.67515550989873</v>
      </c>
      <c r="P172" s="16">
        <f t="shared" si="84"/>
        <v>66.569071087414997</v>
      </c>
      <c r="S172" s="16">
        <f t="shared" si="84"/>
        <v>66.436421417515888</v>
      </c>
      <c r="U172" s="16">
        <f t="shared" ref="U172" si="85">U170/U171</f>
        <v>64.65443781793617</v>
      </c>
      <c r="V172" s="145">
        <f t="shared" si="83"/>
        <v>1.7819835995797177</v>
      </c>
      <c r="W172" s="146"/>
      <c r="Y172"/>
      <c r="Z172"/>
      <c r="AA172"/>
      <c r="AB172"/>
      <c r="AC172"/>
      <c r="AD172"/>
    </row>
    <row r="173" spans="1:30" s="56" customFormat="1" hidden="1" outlineLevel="1">
      <c r="B173" s="56" t="s">
        <v>301</v>
      </c>
      <c r="D173" s="16">
        <f>D165</f>
        <v>141223.598</v>
      </c>
      <c r="E173" s="16">
        <f t="shared" ref="E173:O173" si="86">E165</f>
        <v>142095.962</v>
      </c>
      <c r="F173" s="16">
        <f t="shared" si="86"/>
        <v>133435.25399999999</v>
      </c>
      <c r="G173" s="16">
        <f t="shared" si="86"/>
        <v>97799.154999999999</v>
      </c>
      <c r="H173" s="16">
        <f t="shared" si="86"/>
        <v>74295.216</v>
      </c>
      <c r="I173" s="16">
        <f t="shared" si="86"/>
        <v>52474.186000000002</v>
      </c>
      <c r="J173" s="16">
        <f t="shared" si="86"/>
        <v>38599.68</v>
      </c>
      <c r="K173" s="16">
        <f t="shared" si="86"/>
        <v>36912.334999999999</v>
      </c>
      <c r="L173" s="16">
        <f t="shared" si="86"/>
        <v>11737.691999999999</v>
      </c>
      <c r="M173" s="16">
        <f t="shared" si="86"/>
        <v>107004.38</v>
      </c>
      <c r="N173" s="16">
        <f t="shared" si="86"/>
        <v>95173.206999999995</v>
      </c>
      <c r="O173" s="16">
        <f t="shared" si="86"/>
        <v>62449.625</v>
      </c>
      <c r="P173" s="145">
        <f t="shared" ref="P173:P174" si="87">SUM(D173:O173)</f>
        <v>993200.29</v>
      </c>
      <c r="S173" s="16">
        <v>985267</v>
      </c>
      <c r="U173" s="16">
        <v>1781211</v>
      </c>
      <c r="V173" s="145">
        <f t="shared" si="83"/>
        <v>-795944</v>
      </c>
      <c r="W173" s="146"/>
      <c r="Y173"/>
      <c r="Z173"/>
      <c r="AA173"/>
      <c r="AB173"/>
      <c r="AC173"/>
      <c r="AD173"/>
    </row>
    <row r="174" spans="1:30" s="56" customFormat="1" hidden="1" outlineLevel="1">
      <c r="B174" s="56" t="s">
        <v>302</v>
      </c>
      <c r="D174" s="16">
        <f>Meters!D119</f>
        <v>2</v>
      </c>
      <c r="E174" s="16">
        <f>Meters!E119</f>
        <v>2</v>
      </c>
      <c r="F174" s="16">
        <f>Meters!F119</f>
        <v>2</v>
      </c>
      <c r="G174" s="16">
        <f>Meters!G119</f>
        <v>2</v>
      </c>
      <c r="H174" s="16">
        <f>Meters!H119</f>
        <v>2</v>
      </c>
      <c r="I174" s="16">
        <f>Meters!I119</f>
        <v>2</v>
      </c>
      <c r="J174" s="16">
        <f>Meters!J119</f>
        <v>2</v>
      </c>
      <c r="K174" s="16">
        <f>Meters!K119</f>
        <v>2</v>
      </c>
      <c r="L174" s="16">
        <f>Meters!L119</f>
        <v>1</v>
      </c>
      <c r="M174" s="16">
        <f>Meters!M119</f>
        <v>3</v>
      </c>
      <c r="N174" s="16">
        <f>Meters!N119</f>
        <v>2</v>
      </c>
      <c r="O174" s="16">
        <f>Meters!O119</f>
        <v>1</v>
      </c>
      <c r="P174" s="145">
        <f t="shared" si="87"/>
        <v>23</v>
      </c>
      <c r="S174" s="56">
        <v>24</v>
      </c>
      <c r="U174" s="56">
        <v>48</v>
      </c>
      <c r="V174" s="145">
        <f t="shared" si="83"/>
        <v>-24</v>
      </c>
      <c r="Y174"/>
      <c r="Z174"/>
      <c r="AA174"/>
      <c r="AB174"/>
      <c r="AC174"/>
      <c r="AD174"/>
    </row>
    <row r="175" spans="1:30" s="56" customFormat="1" hidden="1" outlineLevel="1">
      <c r="B175" s="56" t="s">
        <v>175</v>
      </c>
      <c r="D175" s="16">
        <f>SUM(D163:D165)-D173</f>
        <v>8976015.0812400002</v>
      </c>
      <c r="E175" s="16">
        <f t="shared" ref="E175:O175" si="88">SUM(E163:E165)-E173</f>
        <v>7996750.3179900013</v>
      </c>
      <c r="F175" s="16">
        <f>SUM(F163:F165)-F173</f>
        <v>6599190.9129899992</v>
      </c>
      <c r="G175" s="16">
        <f t="shared" si="88"/>
        <v>5328961.634779999</v>
      </c>
      <c r="H175" s="16">
        <f t="shared" si="88"/>
        <v>3407480.6242300002</v>
      </c>
      <c r="I175" s="16">
        <f t="shared" si="88"/>
        <v>2653201.50722</v>
      </c>
      <c r="J175" s="16">
        <f>SUM(J163:J165)-J173</f>
        <v>2140781.7692299997</v>
      </c>
      <c r="K175" s="16">
        <f t="shared" si="88"/>
        <v>2194676.1103099999</v>
      </c>
      <c r="L175" s="16">
        <f t="shared" si="88"/>
        <v>2712638.96893</v>
      </c>
      <c r="M175" s="16">
        <f t="shared" si="88"/>
        <v>4706468.5913500004</v>
      </c>
      <c r="N175" s="16">
        <f t="shared" si="88"/>
        <v>7144518.0081899995</v>
      </c>
      <c r="O175" s="16">
        <f t="shared" si="88"/>
        <v>8998066.1063599996</v>
      </c>
      <c r="P175" s="145">
        <f>SUM(D175:O175)</f>
        <v>62858749.63282001</v>
      </c>
      <c r="S175" s="145">
        <f>54329806+1555071+985267-S173</f>
        <v>55884877</v>
      </c>
      <c r="U175" s="145">
        <v>52606812</v>
      </c>
      <c r="V175" s="145">
        <f t="shared" si="83"/>
        <v>3278065</v>
      </c>
      <c r="W175" s="146"/>
      <c r="Y175"/>
      <c r="Z175"/>
      <c r="AA175"/>
      <c r="AB175"/>
      <c r="AC175"/>
      <c r="AD175"/>
    </row>
    <row r="176" spans="1:30" s="56" customFormat="1" hidden="1" outlineLevel="1">
      <c r="B176" s="56" t="s">
        <v>176</v>
      </c>
      <c r="D176" s="16">
        <f>SUM(Meters!D117:D119)-Summary!D174+Meters!D135</f>
        <v>3106</v>
      </c>
      <c r="E176" s="16">
        <f>SUM(Meters!E117:E119)-Summary!E174+Meters!E135</f>
        <v>3054</v>
      </c>
      <c r="F176" s="16">
        <f>SUM(Meters!F117:F119)-Summary!F174+Meters!F135</f>
        <v>3160</v>
      </c>
      <c r="G176" s="16">
        <f>SUM(Meters!G117:G119)-Summary!G174+Meters!G135</f>
        <v>3110</v>
      </c>
      <c r="H176" s="16">
        <f>SUM(Meters!H117:H119)-Summary!H174+Meters!H135</f>
        <v>3112</v>
      </c>
      <c r="I176" s="16">
        <f>SUM(Meters!I117:I119)-Summary!I174+Meters!I135</f>
        <v>3091</v>
      </c>
      <c r="J176" s="16">
        <f>SUM(Meters!J117:J119)-Summary!J174+Meters!J135</f>
        <v>3116</v>
      </c>
      <c r="K176" s="16">
        <f>SUM(Meters!K117:K119)-Summary!K174+Meters!K135</f>
        <v>3109</v>
      </c>
      <c r="L176" s="16">
        <f>SUM(Meters!L117:L119)-Summary!L174+Meters!L135</f>
        <v>3044</v>
      </c>
      <c r="M176" s="16">
        <f>SUM(Meters!M117:M119)-Summary!M174+Meters!M135</f>
        <v>3144</v>
      </c>
      <c r="N176" s="16">
        <f>SUM(Meters!N117:N119)-Summary!N174+Meters!N135</f>
        <v>3088</v>
      </c>
      <c r="O176" s="16">
        <f>SUM(Meters!O117:O119)-Summary!O174+Meters!O135</f>
        <v>3132</v>
      </c>
      <c r="P176" s="145">
        <f>SUM(D176:O176)</f>
        <v>37266</v>
      </c>
      <c r="S176" s="16">
        <f>36840+36+24-S174</f>
        <v>36876</v>
      </c>
      <c r="U176" s="16">
        <f>32983+273+24-U174</f>
        <v>33232</v>
      </c>
      <c r="V176" s="145">
        <f t="shared" si="83"/>
        <v>3644</v>
      </c>
      <c r="W176" s="146"/>
      <c r="Y176"/>
      <c r="Z176"/>
      <c r="AA176"/>
      <c r="AB176"/>
      <c r="AC176"/>
      <c r="AD176"/>
    </row>
    <row r="177" spans="1:30" s="56" customFormat="1" hidden="1" outlineLevel="1">
      <c r="B177" s="56" t="s">
        <v>177</v>
      </c>
      <c r="D177" s="16">
        <f>D175/D176</f>
        <v>2889.8953899678045</v>
      </c>
      <c r="E177" s="16">
        <f t="shared" ref="E177:S177" si="89">E175/E176</f>
        <v>2618.4513156483304</v>
      </c>
      <c r="F177" s="16">
        <f t="shared" si="89"/>
        <v>2088.3515547436705</v>
      </c>
      <c r="G177" s="16">
        <f t="shared" si="89"/>
        <v>1713.4924870675238</v>
      </c>
      <c r="H177" s="16">
        <f t="shared" si="89"/>
        <v>1094.9487867062983</v>
      </c>
      <c r="I177" s="16">
        <f t="shared" si="89"/>
        <v>858.36347693950177</v>
      </c>
      <c r="J177" s="16">
        <f>J175/J176</f>
        <v>687.02880912387673</v>
      </c>
      <c r="K177" s="16">
        <f t="shared" si="89"/>
        <v>705.9106176616275</v>
      </c>
      <c r="L177" s="16">
        <f t="shared" si="89"/>
        <v>891.1428938666229</v>
      </c>
      <c r="M177" s="16">
        <f t="shared" si="89"/>
        <v>1496.9683814726463</v>
      </c>
      <c r="N177" s="16">
        <f t="shared" si="89"/>
        <v>2313.6392513568653</v>
      </c>
      <c r="O177" s="16">
        <f t="shared" si="89"/>
        <v>2872.9457555427839</v>
      </c>
      <c r="P177" s="16">
        <f t="shared" si="89"/>
        <v>1686.7586978162403</v>
      </c>
      <c r="S177" s="16">
        <f t="shared" si="89"/>
        <v>1515.4809903460246</v>
      </c>
      <c r="U177" s="16">
        <f t="shared" ref="U177" si="90">U175/U176</f>
        <v>1583.01673086182</v>
      </c>
      <c r="V177" s="145">
        <f t="shared" si="83"/>
        <v>-67.535740515795396</v>
      </c>
      <c r="W177" s="146"/>
      <c r="Y177"/>
      <c r="Z177"/>
      <c r="AA177"/>
      <c r="AB177"/>
      <c r="AC177"/>
      <c r="AD177"/>
    </row>
    <row r="178" spans="1:30" hidden="1" outlineLevel="1"/>
    <row r="179" spans="1:30" hidden="1" outlineLevel="1">
      <c r="D179" s="13">
        <f>D168/$P168</f>
        <v>0.13755429508786354</v>
      </c>
      <c r="E179" s="13">
        <f t="shared" ref="E179:O179" si="91">E168/$P168</f>
        <v>0.11970099837713181</v>
      </c>
      <c r="F179" s="13">
        <f t="shared" si="91"/>
        <v>0.10541263803883118</v>
      </c>
      <c r="G179" s="13">
        <f t="shared" si="91"/>
        <v>8.1442666736128683E-2</v>
      </c>
      <c r="H179" s="13">
        <f t="shared" si="91"/>
        <v>5.7775542028323697E-2</v>
      </c>
      <c r="I179" s="13">
        <f t="shared" si="91"/>
        <v>4.2601536031213215E-2</v>
      </c>
      <c r="J179" s="13">
        <f t="shared" si="91"/>
        <v>3.8822573700098617E-2</v>
      </c>
      <c r="K179" s="13">
        <f t="shared" si="91"/>
        <v>3.9978515522403044E-2</v>
      </c>
      <c r="L179" s="13">
        <f t="shared" si="91"/>
        <v>4.4239448372423176E-2</v>
      </c>
      <c r="M179" s="13">
        <f t="shared" si="91"/>
        <v>7.6371015354715174E-2</v>
      </c>
      <c r="N179" s="13">
        <f t="shared" si="91"/>
        <v>0.1153179493979174</v>
      </c>
      <c r="O179" s="13">
        <f t="shared" si="91"/>
        <v>0.14078282135295045</v>
      </c>
      <c r="P179" s="15">
        <f>SUM(D179:O179)</f>
        <v>1</v>
      </c>
    </row>
    <row r="180" spans="1:30" hidden="1" outlineLevel="1">
      <c r="A180" t="s">
        <v>75</v>
      </c>
    </row>
    <row r="181" spans="1:30" hidden="1" outlineLevel="1">
      <c r="D181" s="6" t="str">
        <f>D5</f>
        <v>January</v>
      </c>
      <c r="E181" s="6" t="str">
        <f t="shared" ref="E181:O181" si="92">E5</f>
        <v>February</v>
      </c>
      <c r="F181" s="6" t="str">
        <f t="shared" si="92"/>
        <v>March</v>
      </c>
      <c r="G181" s="6" t="str">
        <f t="shared" si="92"/>
        <v>April</v>
      </c>
      <c r="H181" s="6" t="str">
        <f t="shared" si="92"/>
        <v>May</v>
      </c>
      <c r="I181" s="6" t="str">
        <f t="shared" si="92"/>
        <v>June</v>
      </c>
      <c r="J181" s="6" t="str">
        <f t="shared" si="92"/>
        <v>July</v>
      </c>
      <c r="K181" s="6" t="str">
        <f t="shared" si="92"/>
        <v>August</v>
      </c>
      <c r="L181" s="6" t="str">
        <f t="shared" si="92"/>
        <v>September</v>
      </c>
      <c r="M181" s="6" t="str">
        <f t="shared" si="92"/>
        <v>October</v>
      </c>
      <c r="N181" s="6" t="str">
        <f t="shared" si="92"/>
        <v>November</v>
      </c>
      <c r="O181" s="6" t="str">
        <f t="shared" si="92"/>
        <v>December</v>
      </c>
      <c r="P181" s="6" t="s">
        <v>38</v>
      </c>
    </row>
    <row r="182" spans="1:30" hidden="1" outlineLevel="1">
      <c r="A182" t="s">
        <v>47</v>
      </c>
    </row>
    <row r="183" spans="1:30" hidden="1" outlineLevel="1">
      <c r="B183" t="s">
        <v>70</v>
      </c>
      <c r="D183" s="2">
        <f>'Billed Usage'!D122</f>
        <v>10070230.81239</v>
      </c>
      <c r="E183" s="2">
        <f>'Billed Usage'!E122</f>
        <v>10822199.677510001</v>
      </c>
      <c r="F183" s="2">
        <f>'Billed Usage'!F122</f>
        <v>11031998.856170001</v>
      </c>
      <c r="G183" s="2">
        <f>'Billed Usage'!G122</f>
        <v>5790055.2573600002</v>
      </c>
      <c r="H183" s="2">
        <f>'Billed Usage'!H122</f>
        <v>3266635.7782600001</v>
      </c>
      <c r="I183" s="2">
        <f>'Billed Usage'!I122</f>
        <v>1685782.31277</v>
      </c>
      <c r="J183" s="2">
        <f>'Billed Usage'!J122</f>
        <v>1268151.2161099999</v>
      </c>
      <c r="K183" s="2">
        <f>'Billed Usage'!K122</f>
        <v>1051011.9047399999</v>
      </c>
      <c r="L183" s="2">
        <f>'Billed Usage'!L122</f>
        <v>1225022.7427000001</v>
      </c>
      <c r="M183" s="2">
        <f>'Billed Usage'!M122</f>
        <v>3808437.2141100001</v>
      </c>
      <c r="N183" s="2">
        <f>'Billed Usage'!N122</f>
        <v>6978358.61785</v>
      </c>
      <c r="O183" s="2">
        <f>'Billed Usage'!O122</f>
        <v>9695503.3681199998</v>
      </c>
      <c r="P183" s="8">
        <f>SUM(D183:O183)</f>
        <v>66693387.758090004</v>
      </c>
    </row>
    <row r="184" spans="1:30" hidden="1" outlineLevel="1">
      <c r="B184" t="s">
        <v>94</v>
      </c>
      <c r="D184" s="2">
        <f>'Billed Usage'!D123</f>
        <v>3339804.0463699996</v>
      </c>
      <c r="E184" s="2">
        <f>'Billed Usage'!E123</f>
        <v>3525608.1247699996</v>
      </c>
      <c r="F184" s="2">
        <f>'Billed Usage'!F123</f>
        <v>3677219.8959000004</v>
      </c>
      <c r="G184" s="2">
        <f>'Billed Usage'!G123</f>
        <v>2253255.7569400002</v>
      </c>
      <c r="H184" s="2">
        <f>'Billed Usage'!H123</f>
        <v>1532990.6067300001</v>
      </c>
      <c r="I184" s="2">
        <f>'Billed Usage'!I123</f>
        <v>1118883.8519600001</v>
      </c>
      <c r="J184" s="2">
        <f>'Billed Usage'!J123</f>
        <v>1140043.318</v>
      </c>
      <c r="K184" s="2">
        <f>'Billed Usage'!K123</f>
        <v>1115847.6880000001</v>
      </c>
      <c r="L184" s="2">
        <f>'Billed Usage'!L123</f>
        <v>1090304.0905299999</v>
      </c>
      <c r="M184" s="2">
        <f>'Billed Usage'!M123</f>
        <v>1787128.6592899999</v>
      </c>
      <c r="N184" s="2">
        <f>'Billed Usage'!N123</f>
        <v>2573332.86589</v>
      </c>
      <c r="O184" s="2">
        <f>'Billed Usage'!O123</f>
        <v>3151911.7398100002</v>
      </c>
      <c r="P184" s="8">
        <f t="shared" ref="P184:P187" si="93">SUM(D184:O184)</f>
        <v>26306330.644190002</v>
      </c>
    </row>
    <row r="185" spans="1:30" hidden="1" outlineLevel="1">
      <c r="B185" t="s">
        <v>96</v>
      </c>
      <c r="D185" s="2">
        <f>'Billed Usage'!D124</f>
        <v>0</v>
      </c>
      <c r="E185" s="2">
        <f>'Billed Usage'!E124</f>
        <v>0</v>
      </c>
      <c r="F185" s="2">
        <f>'Billed Usage'!F124</f>
        <v>0</v>
      </c>
      <c r="G185" s="2">
        <f>'Billed Usage'!G124</f>
        <v>0</v>
      </c>
      <c r="H185" s="2">
        <f>'Billed Usage'!H124</f>
        <v>0</v>
      </c>
      <c r="I185" s="2">
        <f>'Billed Usage'!I124</f>
        <v>0</v>
      </c>
      <c r="J185" s="2">
        <f>'Billed Usage'!J124</f>
        <v>0</v>
      </c>
      <c r="K185" s="2">
        <f>'Billed Usage'!K124</f>
        <v>0</v>
      </c>
      <c r="L185" s="2">
        <f>'Billed Usage'!L124</f>
        <v>0</v>
      </c>
      <c r="M185" s="2">
        <f>'Billed Usage'!M124</f>
        <v>0</v>
      </c>
      <c r="N185" s="2">
        <f>'Billed Usage'!N124</f>
        <v>0</v>
      </c>
      <c r="O185" s="2">
        <f>'Billed Usage'!O124</f>
        <v>0</v>
      </c>
      <c r="P185" s="8">
        <f t="shared" si="93"/>
        <v>0</v>
      </c>
    </row>
    <row r="186" spans="1:30" hidden="1" outlineLevel="1">
      <c r="B186" t="s">
        <v>71</v>
      </c>
      <c r="D186" s="2">
        <f>'Billed Usage'!D125</f>
        <v>299519</v>
      </c>
      <c r="E186" s="2">
        <f>'Billed Usage'!E125</f>
        <v>337027</v>
      </c>
      <c r="F186" s="2">
        <f>'Billed Usage'!F125</f>
        <v>294422</v>
      </c>
      <c r="G186" s="2">
        <f>'Billed Usage'!G125</f>
        <v>320254</v>
      </c>
      <c r="H186" s="2">
        <f>'Billed Usage'!H125</f>
        <v>362015</v>
      </c>
      <c r="I186" s="2">
        <f>'Billed Usage'!I125</f>
        <v>295588</v>
      </c>
      <c r="J186" s="2">
        <f>'Billed Usage'!J125</f>
        <v>252351</v>
      </c>
      <c r="K186" s="2">
        <f>'Billed Usage'!K125</f>
        <v>250124</v>
      </c>
      <c r="L186" s="2">
        <f>'Billed Usage'!L125</f>
        <v>247915</v>
      </c>
      <c r="M186" s="2">
        <f>'Billed Usage'!M125</f>
        <v>386937</v>
      </c>
      <c r="N186" s="2">
        <f>'Billed Usage'!N125</f>
        <v>324533</v>
      </c>
      <c r="O186" s="2">
        <f>'Billed Usage'!O125</f>
        <v>295251</v>
      </c>
      <c r="P186" s="8">
        <f t="shared" si="93"/>
        <v>3665936</v>
      </c>
    </row>
    <row r="187" spans="1:30" hidden="1" outlineLevel="1">
      <c r="B187" t="s">
        <v>72</v>
      </c>
      <c r="D187" s="2">
        <f>'Billed Usage'!D126</f>
        <v>5180272</v>
      </c>
      <c r="E187" s="2">
        <f>'Billed Usage'!E126</f>
        <v>5324447</v>
      </c>
      <c r="F187" s="2">
        <f>'Billed Usage'!F126</f>
        <v>5043043</v>
      </c>
      <c r="G187" s="2">
        <f>'Billed Usage'!G126</f>
        <v>3355350</v>
      </c>
      <c r="H187" s="2">
        <f>'Billed Usage'!H126</f>
        <v>3899246</v>
      </c>
      <c r="I187" s="2">
        <f>'Billed Usage'!I126</f>
        <v>4339089</v>
      </c>
      <c r="J187" s="2">
        <f>'Billed Usage'!J126</f>
        <v>3505555</v>
      </c>
      <c r="K187" s="2">
        <f>'Billed Usage'!K126</f>
        <v>4393225</v>
      </c>
      <c r="L187" s="2">
        <f>'Billed Usage'!L126</f>
        <v>5060295</v>
      </c>
      <c r="M187" s="2">
        <f>'Billed Usage'!M126</f>
        <v>7183956</v>
      </c>
      <c r="N187" s="2">
        <f>'Billed Usage'!N126</f>
        <v>5363706</v>
      </c>
      <c r="O187" s="2">
        <f>'Billed Usage'!O126</f>
        <v>5313154</v>
      </c>
      <c r="P187" s="8">
        <f t="shared" si="93"/>
        <v>57961338</v>
      </c>
    </row>
    <row r="188" spans="1:30" hidden="1" outlineLevel="1">
      <c r="A188" t="s">
        <v>54</v>
      </c>
      <c r="D188" s="7">
        <f>SUM(D183:D187)</f>
        <v>18889825.858759999</v>
      </c>
      <c r="E188" s="7">
        <f t="shared" ref="E188:P188" si="94">SUM(E183:E187)</f>
        <v>20009281.802280001</v>
      </c>
      <c r="F188" s="7">
        <f t="shared" si="94"/>
        <v>20046683.752070002</v>
      </c>
      <c r="G188" s="7">
        <f t="shared" si="94"/>
        <v>11718915.0143</v>
      </c>
      <c r="H188" s="7">
        <f t="shared" si="94"/>
        <v>9060887.3849899992</v>
      </c>
      <c r="I188" s="7">
        <f t="shared" si="94"/>
        <v>7439343.1647300003</v>
      </c>
      <c r="J188" s="7">
        <f t="shared" si="94"/>
        <v>6166100.5341100004</v>
      </c>
      <c r="K188" s="7">
        <f t="shared" si="94"/>
        <v>6810208.5927400002</v>
      </c>
      <c r="L188" s="7">
        <f t="shared" si="94"/>
        <v>7623536.83323</v>
      </c>
      <c r="M188" s="7">
        <f t="shared" si="94"/>
        <v>13166458.873399999</v>
      </c>
      <c r="N188" s="7">
        <f t="shared" si="94"/>
        <v>15239930.48374</v>
      </c>
      <c r="O188" s="7">
        <f t="shared" si="94"/>
        <v>18455820.107930001</v>
      </c>
      <c r="P188" s="7">
        <f t="shared" si="94"/>
        <v>154626992.40228</v>
      </c>
    </row>
    <row r="189" spans="1:30" hidden="1" outlineLevel="1"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1:30" hidden="1" outlineLevel="1">
      <c r="A190" t="s">
        <v>64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1:30" hidden="1" outlineLevel="1">
      <c r="B191" s="174" t="s">
        <v>73</v>
      </c>
      <c r="D191" s="11">
        <f>-D199</f>
        <v>-37508</v>
      </c>
      <c r="E191" s="11">
        <f t="shared" ref="E191:O191" si="95">-E199</f>
        <v>52869</v>
      </c>
      <c r="F191" s="11">
        <f t="shared" si="95"/>
        <v>-36082</v>
      </c>
      <c r="G191" s="11">
        <f t="shared" si="95"/>
        <v>-41775</v>
      </c>
      <c r="H191" s="11">
        <f t="shared" si="95"/>
        <v>66427</v>
      </c>
      <c r="I191" s="11">
        <f t="shared" si="95"/>
        <v>43237</v>
      </c>
      <c r="J191" s="11">
        <f t="shared" si="95"/>
        <v>2227</v>
      </c>
      <c r="K191" s="11">
        <f t="shared" si="95"/>
        <v>2209</v>
      </c>
      <c r="L191" s="11">
        <f t="shared" si="95"/>
        <v>-139052</v>
      </c>
      <c r="M191" s="11">
        <f t="shared" si="95"/>
        <v>62407</v>
      </c>
      <c r="N191" s="11">
        <f t="shared" si="95"/>
        <v>29309</v>
      </c>
      <c r="O191" s="11">
        <f t="shared" si="95"/>
        <v>2298</v>
      </c>
      <c r="P191" s="11">
        <f>SUM(D191:O191)</f>
        <v>6566</v>
      </c>
    </row>
    <row r="192" spans="1:30" hidden="1" outlineLevel="1">
      <c r="B192" t="s">
        <v>303</v>
      </c>
      <c r="D192" s="11">
        <f>-D200</f>
        <v>-3260</v>
      </c>
      <c r="E192" s="11">
        <f t="shared" ref="E192:O192" si="96">-E200</f>
        <v>16671</v>
      </c>
      <c r="F192" s="11">
        <f t="shared" si="96"/>
        <v>-27672</v>
      </c>
      <c r="G192" s="11">
        <f t="shared" si="96"/>
        <v>24383</v>
      </c>
      <c r="H192" s="11">
        <f t="shared" si="96"/>
        <v>-6808</v>
      </c>
      <c r="I192" s="11">
        <f t="shared" si="96"/>
        <v>15870</v>
      </c>
      <c r="J192" s="11">
        <f t="shared" si="96"/>
        <v>5973</v>
      </c>
      <c r="K192" s="11">
        <f t="shared" si="96"/>
        <v>33761</v>
      </c>
      <c r="L192" s="11">
        <f t="shared" si="96"/>
        <v>-13564</v>
      </c>
      <c r="M192" s="11">
        <f t="shared" si="96"/>
        <v>-53045</v>
      </c>
      <c r="N192" s="11">
        <f t="shared" si="96"/>
        <v>14227</v>
      </c>
      <c r="O192" s="11">
        <f t="shared" si="96"/>
        <v>-4652</v>
      </c>
      <c r="P192" s="11">
        <f t="shared" ref="P192" si="97">SUM(D192:O192)</f>
        <v>1884</v>
      </c>
    </row>
    <row r="193" spans="1:16" hidden="1" outlineLevel="1">
      <c r="A193" t="s">
        <v>67</v>
      </c>
      <c r="D193" s="7">
        <f t="shared" ref="D193:P193" si="98">SUM(D191:D192)</f>
        <v>-40768</v>
      </c>
      <c r="E193" s="7">
        <f t="shared" si="98"/>
        <v>69540</v>
      </c>
      <c r="F193" s="7">
        <f t="shared" si="98"/>
        <v>-63754</v>
      </c>
      <c r="G193" s="7">
        <f t="shared" si="98"/>
        <v>-17392</v>
      </c>
      <c r="H193" s="7">
        <f t="shared" si="98"/>
        <v>59619</v>
      </c>
      <c r="I193" s="7">
        <f t="shared" si="98"/>
        <v>59107</v>
      </c>
      <c r="J193" s="7">
        <f t="shared" si="98"/>
        <v>8200</v>
      </c>
      <c r="K193" s="7">
        <f t="shared" si="98"/>
        <v>35970</v>
      </c>
      <c r="L193" s="7">
        <f t="shared" si="98"/>
        <v>-152616</v>
      </c>
      <c r="M193" s="7">
        <f t="shared" si="98"/>
        <v>9362</v>
      </c>
      <c r="N193" s="7">
        <f t="shared" si="98"/>
        <v>43536</v>
      </c>
      <c r="O193" s="7">
        <f t="shared" si="98"/>
        <v>-2354</v>
      </c>
      <c r="P193" s="7">
        <f t="shared" si="98"/>
        <v>8450</v>
      </c>
    </row>
    <row r="194" spans="1:16" hidden="1" outlineLevel="1"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 hidden="1" outlineLevel="1">
      <c r="A195" t="s">
        <v>55</v>
      </c>
    </row>
    <row r="196" spans="1:16" hidden="1" outlineLevel="1">
      <c r="B196" t="s">
        <v>70</v>
      </c>
      <c r="D196" s="2">
        <f>'Unbilled Usage '!E165</f>
        <v>-303452</v>
      </c>
      <c r="E196" s="2">
        <f>'Unbilled Usage '!F165</f>
        <v>936233</v>
      </c>
      <c r="F196" s="2">
        <f>'Unbilled Usage '!G165</f>
        <v>-2932257</v>
      </c>
      <c r="G196" s="2">
        <f>'Unbilled Usage '!H165</f>
        <v>-1354407</v>
      </c>
      <c r="H196" s="2">
        <f>'Unbilled Usage '!I165</f>
        <v>-1104658</v>
      </c>
      <c r="I196" s="2">
        <f>'Unbilled Usage '!J165</f>
        <v>-212741</v>
      </c>
      <c r="J196" s="2">
        <f>'Unbilled Usage '!K165</f>
        <v>-128677</v>
      </c>
      <c r="K196" s="2">
        <f>'Unbilled Usage '!L165</f>
        <v>33572</v>
      </c>
      <c r="L196" s="2">
        <f>'Unbilled Usage '!M165</f>
        <v>619439</v>
      </c>
      <c r="M196" s="2">
        <f>'Unbilled Usage '!N165</f>
        <v>2613157</v>
      </c>
      <c r="N196" s="2">
        <f>'Unbilled Usage '!O165</f>
        <v>1706266</v>
      </c>
      <c r="O196" s="2">
        <f>'Unbilled Usage '!P165</f>
        <v>-577077</v>
      </c>
      <c r="P196" s="8">
        <f>SUM(D196:O196)</f>
        <v>-704602</v>
      </c>
    </row>
    <row r="197" spans="1:16" hidden="1" outlineLevel="1">
      <c r="B197" t="s">
        <v>94</v>
      </c>
      <c r="D197" s="2">
        <f>'Unbilled Usage '!E166</f>
        <v>-70045</v>
      </c>
      <c r="E197" s="2">
        <f>'Unbilled Usage '!F166</f>
        <v>253216</v>
      </c>
      <c r="F197" s="2">
        <f>'Unbilled Usage '!G166</f>
        <v>-854329</v>
      </c>
      <c r="G197" s="2">
        <f>'Unbilled Usage '!H166</f>
        <v>-330653</v>
      </c>
      <c r="H197" s="2">
        <f>'Unbilled Usage '!I166</f>
        <v>-315363</v>
      </c>
      <c r="I197" s="2">
        <f>'Unbilled Usage '!J166</f>
        <v>20729</v>
      </c>
      <c r="J197" s="2">
        <f>'Unbilled Usage '!K166</f>
        <v>48331</v>
      </c>
      <c r="K197" s="2">
        <f>'Unbilled Usage '!L166</f>
        <v>106176</v>
      </c>
      <c r="L197" s="2">
        <f>'Unbilled Usage '!M166</f>
        <v>404419</v>
      </c>
      <c r="M197" s="2">
        <f>'Unbilled Usage '!N166</f>
        <v>603332</v>
      </c>
      <c r="N197" s="2">
        <f>'Unbilled Usage '!O166</f>
        <v>243757</v>
      </c>
      <c r="O197" s="2">
        <f>'Unbilled Usage '!P166</f>
        <v>-348248</v>
      </c>
      <c r="P197" s="8">
        <f t="shared" ref="P197:P200" si="99">SUM(D197:O197)</f>
        <v>-238678</v>
      </c>
    </row>
    <row r="198" spans="1:16" hidden="1" outlineLevel="1">
      <c r="B198" t="s">
        <v>96</v>
      </c>
      <c r="D198" s="2">
        <f>'Unbilled Usage '!E167</f>
        <v>0</v>
      </c>
      <c r="E198" s="2">
        <f>'Unbilled Usage '!F167</f>
        <v>0</v>
      </c>
      <c r="F198" s="2">
        <f>'Unbilled Usage '!G167</f>
        <v>0</v>
      </c>
      <c r="G198" s="2">
        <f>'Unbilled Usage '!H167</f>
        <v>0</v>
      </c>
      <c r="H198" s="2">
        <f>'Unbilled Usage '!I167</f>
        <v>0</v>
      </c>
      <c r="I198" s="2">
        <f>'Unbilled Usage '!J167</f>
        <v>0</v>
      </c>
      <c r="J198" s="2">
        <f>'Unbilled Usage '!K167</f>
        <v>0</v>
      </c>
      <c r="K198" s="2">
        <f>'Unbilled Usage '!L167</f>
        <v>0</v>
      </c>
      <c r="L198" s="2">
        <f>'Unbilled Usage '!M167</f>
        <v>0</v>
      </c>
      <c r="M198" s="2">
        <f>'Unbilled Usage '!N167</f>
        <v>0</v>
      </c>
      <c r="N198" s="2">
        <f>'Unbilled Usage '!O167</f>
        <v>0</v>
      </c>
      <c r="O198" s="2">
        <f>'Unbilled Usage '!P167</f>
        <v>0</v>
      </c>
      <c r="P198" s="8">
        <f t="shared" si="99"/>
        <v>0</v>
      </c>
    </row>
    <row r="199" spans="1:16" hidden="1" outlineLevel="1">
      <c r="B199" t="s">
        <v>71</v>
      </c>
      <c r="D199" s="2">
        <f>'Unbilled Usage '!E168</f>
        <v>37508</v>
      </c>
      <c r="E199" s="2">
        <f>'Unbilled Usage '!F168</f>
        <v>-52869</v>
      </c>
      <c r="F199" s="2">
        <f>'Unbilled Usage '!G168</f>
        <v>36082</v>
      </c>
      <c r="G199" s="2">
        <f>'Unbilled Usage '!H168</f>
        <v>41775</v>
      </c>
      <c r="H199" s="2">
        <f>'Unbilled Usage '!I168</f>
        <v>-66427</v>
      </c>
      <c r="I199" s="2">
        <f>'Unbilled Usage '!J168</f>
        <v>-43237</v>
      </c>
      <c r="J199" s="2">
        <f>'Unbilled Usage '!K168</f>
        <v>-2227</v>
      </c>
      <c r="K199" s="2">
        <f>'Unbilled Usage '!L168</f>
        <v>-2209</v>
      </c>
      <c r="L199" s="2">
        <f>'Unbilled Usage '!M168</f>
        <v>139052</v>
      </c>
      <c r="M199" s="2">
        <f>'Unbilled Usage '!N168</f>
        <v>-62407</v>
      </c>
      <c r="N199" s="2">
        <f>'Unbilled Usage '!O168</f>
        <v>-29309</v>
      </c>
      <c r="O199" s="2">
        <f>'Unbilled Usage '!P168</f>
        <v>-2298</v>
      </c>
      <c r="P199" s="8">
        <f t="shared" si="99"/>
        <v>-6566</v>
      </c>
    </row>
    <row r="200" spans="1:16" hidden="1" outlineLevel="1">
      <c r="B200" t="s">
        <v>72</v>
      </c>
      <c r="D200" s="2">
        <f>'Unbilled Usage '!E169</f>
        <v>3260</v>
      </c>
      <c r="E200" s="2">
        <f>'Unbilled Usage '!F169</f>
        <v>-16671</v>
      </c>
      <c r="F200" s="2">
        <f>'Unbilled Usage '!G169</f>
        <v>27672</v>
      </c>
      <c r="G200" s="2">
        <f>'Unbilled Usage '!H169</f>
        <v>-24383</v>
      </c>
      <c r="H200" s="2">
        <f>'Unbilled Usage '!I169</f>
        <v>6808</v>
      </c>
      <c r="I200" s="2">
        <f>'Unbilled Usage '!J169</f>
        <v>-15870</v>
      </c>
      <c r="J200" s="2">
        <f>'Unbilled Usage '!K169</f>
        <v>-5973</v>
      </c>
      <c r="K200" s="2">
        <f>'Unbilled Usage '!L169</f>
        <v>-33761</v>
      </c>
      <c r="L200" s="2">
        <f>'Unbilled Usage '!M169</f>
        <v>13564</v>
      </c>
      <c r="M200" s="2">
        <f>'Unbilled Usage '!N169</f>
        <v>53045</v>
      </c>
      <c r="N200" s="2">
        <f>'Unbilled Usage '!O169</f>
        <v>-14227</v>
      </c>
      <c r="O200" s="2">
        <f>'Unbilled Usage '!P169</f>
        <v>4652</v>
      </c>
      <c r="P200" s="8">
        <f t="shared" si="99"/>
        <v>-1884</v>
      </c>
    </row>
    <row r="201" spans="1:16" hidden="1" outlineLevel="1">
      <c r="A201" t="s">
        <v>55</v>
      </c>
      <c r="D201" s="9">
        <f>SUM(D196:D200)</f>
        <v>-332729</v>
      </c>
      <c r="E201" s="9">
        <f t="shared" ref="E201:P201" si="100">SUM(E196:E200)</f>
        <v>1119909</v>
      </c>
      <c r="F201" s="9">
        <f t="shared" si="100"/>
        <v>-3722832</v>
      </c>
      <c r="G201" s="9">
        <f t="shared" si="100"/>
        <v>-1667668</v>
      </c>
      <c r="H201" s="9">
        <f t="shared" si="100"/>
        <v>-1479640</v>
      </c>
      <c r="I201" s="9">
        <f t="shared" si="100"/>
        <v>-251119</v>
      </c>
      <c r="J201" s="9">
        <f t="shared" si="100"/>
        <v>-88546</v>
      </c>
      <c r="K201" s="9">
        <f t="shared" si="100"/>
        <v>103778</v>
      </c>
      <c r="L201" s="9">
        <f t="shared" si="100"/>
        <v>1176474</v>
      </c>
      <c r="M201" s="9">
        <f t="shared" si="100"/>
        <v>3207127</v>
      </c>
      <c r="N201" s="9">
        <f t="shared" si="100"/>
        <v>1906487</v>
      </c>
      <c r="O201" s="9">
        <f t="shared" si="100"/>
        <v>-922971</v>
      </c>
      <c r="P201" s="9">
        <f t="shared" si="100"/>
        <v>-951730</v>
      </c>
    </row>
    <row r="202" spans="1:16" hidden="1" outlineLevel="1"/>
    <row r="203" spans="1:16" hidden="1" outlineLevel="1">
      <c r="A203" t="s">
        <v>56</v>
      </c>
    </row>
    <row r="204" spans="1:16" hidden="1" outlineLevel="1">
      <c r="B204" t="s">
        <v>70</v>
      </c>
      <c r="D204" s="2">
        <f>'Weather Adjustment'!E27</f>
        <v>440898</v>
      </c>
      <c r="E204" s="2">
        <f>'Weather Adjustment'!F27</f>
        <v>-2614772</v>
      </c>
      <c r="F204" s="2">
        <f>'Weather Adjustment'!G27</f>
        <v>-1407890</v>
      </c>
      <c r="G204" s="2">
        <f>'Weather Adjustment'!H27</f>
        <v>332511</v>
      </c>
      <c r="H204" s="2">
        <f>'Weather Adjustment'!I27</f>
        <v>935472</v>
      </c>
      <c r="I204" s="2">
        <f>'Weather Adjustment'!J27</f>
        <v>324316</v>
      </c>
      <c r="J204" s="2">
        <f>'Weather Adjustment'!K27</f>
        <v>145277</v>
      </c>
      <c r="K204" s="2">
        <f>'Weather Adjustment'!L27</f>
        <v>218275</v>
      </c>
      <c r="L204" s="2">
        <f>'Weather Adjustment'!M27</f>
        <v>-412483</v>
      </c>
      <c r="M204" s="2">
        <f>'Weather Adjustment'!N27</f>
        <v>-1306040</v>
      </c>
      <c r="N204" s="2">
        <f>'Weather Adjustment'!O27</f>
        <v>-96194</v>
      </c>
      <c r="O204" s="2">
        <f>'Weather Adjustment'!P27</f>
        <v>1410040</v>
      </c>
      <c r="P204" s="8">
        <f>SUM(D204:O204)</f>
        <v>-2030590</v>
      </c>
    </row>
    <row r="205" spans="1:16" hidden="1" outlineLevel="1">
      <c r="B205" t="s">
        <v>94</v>
      </c>
      <c r="D205" s="2">
        <f>'Weather Adjustment'!E28</f>
        <v>109336</v>
      </c>
      <c r="E205" s="2">
        <f>'Weather Adjustment'!F28</f>
        <v>-648767</v>
      </c>
      <c r="F205" s="2">
        <f>'Weather Adjustment'!G28</f>
        <v>-349794</v>
      </c>
      <c r="G205" s="2">
        <f>'Weather Adjustment'!H28</f>
        <v>77374</v>
      </c>
      <c r="H205" s="2">
        <f>'Weather Adjustment'!I28</f>
        <v>217318</v>
      </c>
      <c r="I205" s="2">
        <f>'Weather Adjustment'!J28</f>
        <v>74963</v>
      </c>
      <c r="J205" s="2">
        <f>'Weather Adjustment'!K28</f>
        <v>38798</v>
      </c>
      <c r="K205" s="2">
        <f>'Weather Adjustment'!L28</f>
        <v>57916</v>
      </c>
      <c r="L205" s="2">
        <f>'Weather Adjustment'!M28</f>
        <v>-109319</v>
      </c>
      <c r="M205" s="2">
        <f>'Weather Adjustment'!N28</f>
        <v>-304640</v>
      </c>
      <c r="N205" s="2">
        <f>'Weather Adjustment'!O28</f>
        <v>-22343</v>
      </c>
      <c r="O205" s="2">
        <f>'Weather Adjustment'!P28</f>
        <v>345673</v>
      </c>
      <c r="P205" s="8">
        <f t="shared" ref="P205:P208" si="101">SUM(D205:O205)</f>
        <v>-513485</v>
      </c>
    </row>
    <row r="206" spans="1:16" hidden="1" outlineLevel="1">
      <c r="B206" t="s">
        <v>96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8">
        <f t="shared" si="101"/>
        <v>0</v>
      </c>
    </row>
    <row r="207" spans="1:16" hidden="1" outlineLevel="1">
      <c r="B207" t="s">
        <v>71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8">
        <f t="shared" si="101"/>
        <v>0</v>
      </c>
    </row>
    <row r="208" spans="1:16" hidden="1" outlineLevel="1">
      <c r="B208" t="s">
        <v>72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8">
        <f t="shared" si="101"/>
        <v>0</v>
      </c>
    </row>
    <row r="209" spans="1:23" hidden="1" outlineLevel="1">
      <c r="A209" t="s">
        <v>57</v>
      </c>
      <c r="D209" s="9">
        <f t="shared" ref="D209:P209" si="102">SUM(D204:D208)</f>
        <v>550234</v>
      </c>
      <c r="E209" s="9">
        <f t="shared" si="102"/>
        <v>-3263539</v>
      </c>
      <c r="F209" s="9">
        <f t="shared" si="102"/>
        <v>-1757684</v>
      </c>
      <c r="G209" s="9">
        <f t="shared" si="102"/>
        <v>409885</v>
      </c>
      <c r="H209" s="9">
        <f t="shared" si="102"/>
        <v>1152790</v>
      </c>
      <c r="I209" s="9">
        <f t="shared" si="102"/>
        <v>399279</v>
      </c>
      <c r="J209" s="9">
        <f t="shared" si="102"/>
        <v>184075</v>
      </c>
      <c r="K209" s="9">
        <f t="shared" si="102"/>
        <v>276191</v>
      </c>
      <c r="L209" s="9">
        <f t="shared" si="102"/>
        <v>-521802</v>
      </c>
      <c r="M209" s="9">
        <f t="shared" si="102"/>
        <v>-1610680</v>
      </c>
      <c r="N209" s="9">
        <f t="shared" si="102"/>
        <v>-118537</v>
      </c>
      <c r="O209" s="9">
        <f t="shared" si="102"/>
        <v>1755713</v>
      </c>
      <c r="P209" s="9">
        <f t="shared" si="102"/>
        <v>-2544075</v>
      </c>
    </row>
    <row r="210" spans="1:23" hidden="1" outlineLevel="1"/>
    <row r="211" spans="1:23" hidden="1" outlineLevel="1">
      <c r="A211" t="s">
        <v>58</v>
      </c>
      <c r="S211" t="s">
        <v>305</v>
      </c>
      <c r="U211" s="174" t="s">
        <v>247</v>
      </c>
    </row>
    <row r="212" spans="1:23" hidden="1" outlineLevel="1">
      <c r="B212" t="s">
        <v>70</v>
      </c>
      <c r="D212" s="8">
        <f t="shared" ref="D212" si="103">D183+D196+D204</f>
        <v>10207676.81239</v>
      </c>
      <c r="E212" s="8">
        <f t="shared" ref="E212:O212" si="104">E183+E196+E204</f>
        <v>9143660.6775100008</v>
      </c>
      <c r="F212" s="8">
        <f t="shared" si="104"/>
        <v>6691851.8561700005</v>
      </c>
      <c r="G212" s="8">
        <f t="shared" si="104"/>
        <v>4768159.2573600002</v>
      </c>
      <c r="H212" s="8">
        <f t="shared" si="104"/>
        <v>3097449.7782600001</v>
      </c>
      <c r="I212" s="8">
        <f t="shared" si="104"/>
        <v>1797357.31277</v>
      </c>
      <c r="J212" s="8">
        <f t="shared" si="104"/>
        <v>1284751.2161099999</v>
      </c>
      <c r="K212" s="8">
        <f t="shared" si="104"/>
        <v>1302858.9047399999</v>
      </c>
      <c r="L212" s="8">
        <f t="shared" si="104"/>
        <v>1431978.7427000001</v>
      </c>
      <c r="M212" s="8">
        <f t="shared" si="104"/>
        <v>5115554.2141100001</v>
      </c>
      <c r="N212" s="8">
        <f t="shared" si="104"/>
        <v>8588430.61785</v>
      </c>
      <c r="O212" s="8">
        <f t="shared" si="104"/>
        <v>10528466.36812</v>
      </c>
      <c r="P212" s="8">
        <f t="shared" ref="P212:P216" si="105">SUM(D212:O212)</f>
        <v>63958195.758089997</v>
      </c>
      <c r="S212" s="8">
        <v>62957328</v>
      </c>
      <c r="T212" s="8">
        <f>P212-S212</f>
        <v>1000867.7580899969</v>
      </c>
      <c r="U212" s="8">
        <v>57259878</v>
      </c>
      <c r="V212" s="145">
        <f>S212-U212</f>
        <v>5697450</v>
      </c>
      <c r="W212" s="13"/>
    </row>
    <row r="213" spans="1:23" hidden="1" outlineLevel="1">
      <c r="B213" t="s">
        <v>94</v>
      </c>
      <c r="D213" s="8">
        <f>D184+D197+D205</f>
        <v>3379095.0463699996</v>
      </c>
      <c r="E213" s="8">
        <f t="shared" ref="E213:O213" si="106">E184+E197+E205</f>
        <v>3130057.1247699996</v>
      </c>
      <c r="F213" s="8">
        <f t="shared" si="106"/>
        <v>2473096.8959000004</v>
      </c>
      <c r="G213" s="8">
        <f t="shared" si="106"/>
        <v>1999976.7569400002</v>
      </c>
      <c r="H213" s="8">
        <f t="shared" si="106"/>
        <v>1434945.6067300001</v>
      </c>
      <c r="I213" s="8">
        <f t="shared" si="106"/>
        <v>1214575.8519600001</v>
      </c>
      <c r="J213" s="8">
        <f t="shared" si="106"/>
        <v>1227172.318</v>
      </c>
      <c r="K213" s="8">
        <f t="shared" si="106"/>
        <v>1279939.6880000001</v>
      </c>
      <c r="L213" s="8">
        <f t="shared" si="106"/>
        <v>1385404.0905299999</v>
      </c>
      <c r="M213" s="8">
        <f t="shared" si="106"/>
        <v>2085820.6592899999</v>
      </c>
      <c r="N213" s="8">
        <f t="shared" si="106"/>
        <v>2794746.86589</v>
      </c>
      <c r="O213" s="8">
        <f t="shared" si="106"/>
        <v>3149336.7398100002</v>
      </c>
      <c r="P213" s="8">
        <f t="shared" si="105"/>
        <v>25554167.644190002</v>
      </c>
      <c r="S213" s="8">
        <v>25083951</v>
      </c>
      <c r="T213" s="8">
        <f t="shared" ref="T213:T216" si="107">P213-S213</f>
        <v>470216.64419000223</v>
      </c>
      <c r="U213" s="8">
        <v>22445627</v>
      </c>
      <c r="V213" s="145">
        <f t="shared" ref="V213:V216" si="108">S213-U213</f>
        <v>2638324</v>
      </c>
      <c r="W213" s="13"/>
    </row>
    <row r="214" spans="1:23" hidden="1" outlineLevel="1">
      <c r="B214" t="s">
        <v>96</v>
      </c>
      <c r="D214" s="8">
        <f t="shared" ref="D214" si="109">D185+D198+D206</f>
        <v>0</v>
      </c>
      <c r="E214" s="8">
        <f t="shared" ref="E214:O214" si="110">E185+E198+E206</f>
        <v>0</v>
      </c>
      <c r="F214" s="8">
        <f t="shared" si="110"/>
        <v>0</v>
      </c>
      <c r="G214" s="8">
        <f t="shared" si="110"/>
        <v>0</v>
      </c>
      <c r="H214" s="8">
        <f t="shared" si="110"/>
        <v>0</v>
      </c>
      <c r="I214" s="8">
        <f t="shared" si="110"/>
        <v>0</v>
      </c>
      <c r="J214" s="8">
        <f t="shared" si="110"/>
        <v>0</v>
      </c>
      <c r="K214" s="8">
        <f t="shared" si="110"/>
        <v>0</v>
      </c>
      <c r="L214" s="8">
        <f t="shared" si="110"/>
        <v>0</v>
      </c>
      <c r="M214" s="8">
        <f t="shared" si="110"/>
        <v>0</v>
      </c>
      <c r="N214" s="8">
        <f t="shared" si="110"/>
        <v>0</v>
      </c>
      <c r="O214" s="8">
        <f t="shared" si="110"/>
        <v>0</v>
      </c>
      <c r="P214" s="8">
        <f t="shared" si="105"/>
        <v>0</v>
      </c>
      <c r="S214" s="8">
        <v>0</v>
      </c>
      <c r="T214" s="8">
        <f t="shared" si="107"/>
        <v>0</v>
      </c>
      <c r="U214" s="8">
        <v>0</v>
      </c>
      <c r="V214" s="145">
        <f t="shared" si="108"/>
        <v>0</v>
      </c>
      <c r="W214" s="13"/>
    </row>
    <row r="215" spans="1:23" hidden="1" outlineLevel="1">
      <c r="B215" t="s">
        <v>71</v>
      </c>
      <c r="D215" s="8">
        <f>D186+D199+D207+D191</f>
        <v>299519</v>
      </c>
      <c r="E215" s="8">
        <f t="shared" ref="E215:O215" si="111">E186+E199+E207+E191</f>
        <v>337027</v>
      </c>
      <c r="F215" s="8">
        <f t="shared" si="111"/>
        <v>294422</v>
      </c>
      <c r="G215" s="8">
        <f t="shared" si="111"/>
        <v>320254</v>
      </c>
      <c r="H215" s="8">
        <f t="shared" si="111"/>
        <v>362015</v>
      </c>
      <c r="I215" s="8">
        <f t="shared" si="111"/>
        <v>295588</v>
      </c>
      <c r="J215" s="8">
        <f t="shared" si="111"/>
        <v>252351</v>
      </c>
      <c r="K215" s="8">
        <f t="shared" si="111"/>
        <v>250124</v>
      </c>
      <c r="L215" s="8">
        <f t="shared" si="111"/>
        <v>247915</v>
      </c>
      <c r="M215" s="8">
        <f t="shared" si="111"/>
        <v>386937</v>
      </c>
      <c r="N215" s="8">
        <f t="shared" si="111"/>
        <v>324533</v>
      </c>
      <c r="O215" s="8">
        <f t="shared" si="111"/>
        <v>295251</v>
      </c>
      <c r="P215" s="8">
        <f t="shared" si="105"/>
        <v>3665936</v>
      </c>
      <c r="S215" s="8">
        <v>3575280</v>
      </c>
      <c r="T215" s="8">
        <f t="shared" si="107"/>
        <v>90656</v>
      </c>
      <c r="U215" s="8">
        <v>2891150</v>
      </c>
      <c r="V215" s="145">
        <f t="shared" si="108"/>
        <v>684130</v>
      </c>
      <c r="W215" s="13"/>
    </row>
    <row r="216" spans="1:23" hidden="1" outlineLevel="1">
      <c r="B216" t="s">
        <v>72</v>
      </c>
      <c r="D216" s="8">
        <f>D187+D200+D208+D192</f>
        <v>5180272</v>
      </c>
      <c r="E216" s="8">
        <f t="shared" ref="E216:O216" si="112">E187+E200+E208+E192</f>
        <v>5324447</v>
      </c>
      <c r="F216" s="8">
        <f t="shared" si="112"/>
        <v>5043043</v>
      </c>
      <c r="G216" s="8">
        <f t="shared" si="112"/>
        <v>3355350</v>
      </c>
      <c r="H216" s="8">
        <f t="shared" si="112"/>
        <v>3899246</v>
      </c>
      <c r="I216" s="8">
        <f t="shared" si="112"/>
        <v>4339089</v>
      </c>
      <c r="J216" s="8">
        <f t="shared" si="112"/>
        <v>3505555</v>
      </c>
      <c r="K216" s="8">
        <f t="shared" si="112"/>
        <v>4393225</v>
      </c>
      <c r="L216" s="8">
        <f t="shared" si="112"/>
        <v>5060295</v>
      </c>
      <c r="M216" s="8">
        <f t="shared" si="112"/>
        <v>7183956</v>
      </c>
      <c r="N216" s="8">
        <f t="shared" si="112"/>
        <v>5363706</v>
      </c>
      <c r="O216" s="8">
        <f t="shared" si="112"/>
        <v>5313154</v>
      </c>
      <c r="P216" s="8">
        <f t="shared" si="105"/>
        <v>57961338</v>
      </c>
      <c r="S216" s="8">
        <f>1786360+41072447</f>
        <v>42858807</v>
      </c>
      <c r="T216" s="8">
        <f t="shared" si="107"/>
        <v>15102531</v>
      </c>
      <c r="U216" s="8">
        <f>1429451+51464320</f>
        <v>52893771</v>
      </c>
      <c r="V216" s="145">
        <f t="shared" si="108"/>
        <v>-10034964</v>
      </c>
      <c r="W216" s="13"/>
    </row>
    <row r="217" spans="1:23" hidden="1" outlineLevel="1">
      <c r="A217" t="s">
        <v>59</v>
      </c>
      <c r="D217" s="9">
        <f>SUM(D212:D216)</f>
        <v>19066562.858759999</v>
      </c>
      <c r="E217" s="9">
        <f t="shared" ref="E217:O217" si="113">SUM(E212:E216)</f>
        <v>17935191.802280001</v>
      </c>
      <c r="F217" s="9">
        <f t="shared" si="113"/>
        <v>14502413.75207</v>
      </c>
      <c r="G217" s="9">
        <f t="shared" si="113"/>
        <v>10443740.0143</v>
      </c>
      <c r="H217" s="9">
        <f t="shared" si="113"/>
        <v>8793656.3849899992</v>
      </c>
      <c r="I217" s="9">
        <f t="shared" si="113"/>
        <v>7646610.1647300003</v>
      </c>
      <c r="J217" s="9">
        <f t="shared" si="113"/>
        <v>6269829.5341100004</v>
      </c>
      <c r="K217" s="9">
        <f t="shared" si="113"/>
        <v>7226147.5927400002</v>
      </c>
      <c r="L217" s="9">
        <f t="shared" si="113"/>
        <v>8125592.83323</v>
      </c>
      <c r="M217" s="9">
        <f t="shared" si="113"/>
        <v>14772267.873399999</v>
      </c>
      <c r="N217" s="9">
        <f t="shared" si="113"/>
        <v>17071416.483740002</v>
      </c>
      <c r="O217" s="9">
        <f t="shared" si="113"/>
        <v>19286208.107930001</v>
      </c>
      <c r="P217" s="9">
        <f>SUM(P212:P216)</f>
        <v>151139637.40228</v>
      </c>
      <c r="S217" s="9">
        <f>SUM(S212:S216)</f>
        <v>134475366</v>
      </c>
      <c r="T217" s="9">
        <f>SUM(T212:T216)</f>
        <v>16664271.402279999</v>
      </c>
      <c r="U217" s="9">
        <f>SUM(U212:U216)</f>
        <v>135490426</v>
      </c>
      <c r="V217" s="9">
        <f>SUM(V212:V216)</f>
        <v>-1015060</v>
      </c>
      <c r="W217" s="13"/>
    </row>
    <row r="218" spans="1:23" hidden="1" outlineLevel="1">
      <c r="U218" s="174"/>
    </row>
    <row r="219" spans="1:23" hidden="1" outlineLevel="1">
      <c r="B219" t="s">
        <v>178</v>
      </c>
      <c r="D219" s="10">
        <f>D212</f>
        <v>10207676.81239</v>
      </c>
      <c r="E219" s="10">
        <f t="shared" ref="E219:O219" si="114">E212</f>
        <v>9143660.6775100008</v>
      </c>
      <c r="F219" s="10">
        <f t="shared" si="114"/>
        <v>6691851.8561700005</v>
      </c>
      <c r="G219" s="10">
        <f t="shared" si="114"/>
        <v>4768159.2573600002</v>
      </c>
      <c r="H219" s="10">
        <f t="shared" si="114"/>
        <v>3097449.7782600001</v>
      </c>
      <c r="I219" s="10">
        <f t="shared" si="114"/>
        <v>1797357.31277</v>
      </c>
      <c r="J219" s="10">
        <f t="shared" si="114"/>
        <v>1284751.2161099999</v>
      </c>
      <c r="K219" s="10">
        <f t="shared" si="114"/>
        <v>1302858.9047399999</v>
      </c>
      <c r="L219" s="10">
        <f t="shared" si="114"/>
        <v>1431978.7427000001</v>
      </c>
      <c r="M219" s="10">
        <f t="shared" si="114"/>
        <v>5115554.2141100001</v>
      </c>
      <c r="N219" s="10">
        <f t="shared" si="114"/>
        <v>8588430.61785</v>
      </c>
      <c r="O219" s="10">
        <f t="shared" si="114"/>
        <v>10528466.36812</v>
      </c>
      <c r="P219" s="10">
        <f>SUM(D219:O219)</f>
        <v>63958195.758089997</v>
      </c>
      <c r="S219" s="8">
        <f>S212</f>
        <v>62957328</v>
      </c>
      <c r="T219" s="8">
        <f t="shared" ref="T219:T224" si="115">P219-S219</f>
        <v>1000867.7580899969</v>
      </c>
      <c r="U219" s="8">
        <f>U212</f>
        <v>57259878</v>
      </c>
      <c r="V219" s="145">
        <f t="shared" ref="V219:V224" si="116">S219-U219</f>
        <v>5697450</v>
      </c>
      <c r="W219" s="13"/>
    </row>
    <row r="220" spans="1:23" hidden="1" outlineLevel="1">
      <c r="B220" t="s">
        <v>74</v>
      </c>
      <c r="D220" s="10">
        <f>Meters!D122</f>
        <v>83824</v>
      </c>
      <c r="E220" s="16">
        <f>Meters!E122</f>
        <v>83731</v>
      </c>
      <c r="F220" s="10">
        <f>Meters!F122</f>
        <v>83827</v>
      </c>
      <c r="G220" s="10">
        <f>Meters!G122</f>
        <v>83998</v>
      </c>
      <c r="H220" s="10">
        <f>Meters!H122</f>
        <v>84107</v>
      </c>
      <c r="I220" s="10">
        <f>Meters!I122</f>
        <v>83969</v>
      </c>
      <c r="J220" s="10">
        <f>Meters!J122</f>
        <v>84244</v>
      </c>
      <c r="K220" s="10">
        <f>Meters!K122</f>
        <v>84415</v>
      </c>
      <c r="L220" s="10">
        <f>Meters!L122</f>
        <v>84498</v>
      </c>
      <c r="M220" s="10">
        <f>Meters!M122</f>
        <v>85038</v>
      </c>
      <c r="N220" s="10">
        <f>Meters!N122</f>
        <v>85128</v>
      </c>
      <c r="O220" s="10">
        <f>Meters!O122</f>
        <v>85543</v>
      </c>
      <c r="P220" s="10">
        <f>SUM(D220:O220)</f>
        <v>1012322</v>
      </c>
      <c r="S220" s="8">
        <v>987609</v>
      </c>
      <c r="T220" s="8">
        <f t="shared" si="115"/>
        <v>24713</v>
      </c>
      <c r="U220" s="8">
        <v>943245</v>
      </c>
      <c r="V220" s="145">
        <f t="shared" si="116"/>
        <v>44364</v>
      </c>
      <c r="W220" s="13"/>
    </row>
    <row r="221" spans="1:23" hidden="1" outlineLevel="1">
      <c r="B221" t="s">
        <v>180</v>
      </c>
      <c r="D221" s="10">
        <f>D219/D220</f>
        <v>121.7751099015795</v>
      </c>
      <c r="E221" s="10">
        <f t="shared" ref="E221:S221" si="117">E219/E220</f>
        <v>109.20281230977776</v>
      </c>
      <c r="F221" s="10">
        <f t="shared" si="117"/>
        <v>79.829313421332031</v>
      </c>
      <c r="G221" s="10">
        <f t="shared" si="117"/>
        <v>56.76515223410081</v>
      </c>
      <c r="H221" s="10">
        <f t="shared" si="117"/>
        <v>36.827490913479259</v>
      </c>
      <c r="I221" s="10">
        <f t="shared" si="117"/>
        <v>21.405010334409127</v>
      </c>
      <c r="J221" s="10">
        <f t="shared" si="117"/>
        <v>15.250358673733441</v>
      </c>
      <c r="K221" s="10">
        <f t="shared" si="117"/>
        <v>15.43397387596991</v>
      </c>
      <c r="L221" s="10">
        <f t="shared" si="117"/>
        <v>16.94689510639305</v>
      </c>
      <c r="M221" s="10">
        <f t="shared" si="117"/>
        <v>60.15609744008561</v>
      </c>
      <c r="N221" s="10">
        <f t="shared" si="117"/>
        <v>100.88843409747675</v>
      </c>
      <c r="O221" s="10">
        <f t="shared" si="117"/>
        <v>123.07805861519937</v>
      </c>
      <c r="P221" s="10">
        <f t="shared" si="117"/>
        <v>63.179695549528702</v>
      </c>
      <c r="S221" s="10">
        <f t="shared" si="117"/>
        <v>63.747219800548599</v>
      </c>
      <c r="T221" s="8">
        <f t="shared" si="115"/>
        <v>-0.56752425101989701</v>
      </c>
      <c r="U221" s="10">
        <f t="shared" ref="U221" si="118">U219/U220</f>
        <v>60.705201723836332</v>
      </c>
      <c r="V221" s="145">
        <f t="shared" si="116"/>
        <v>3.0420180767122673</v>
      </c>
      <c r="W221" s="13"/>
    </row>
    <row r="222" spans="1:23" hidden="1" outlineLevel="1">
      <c r="B222" t="s">
        <v>175</v>
      </c>
      <c r="D222" s="10">
        <f>D213</f>
        <v>3379095.0463699996</v>
      </c>
      <c r="E222" s="10">
        <f t="shared" ref="E222:O222" si="119">E213</f>
        <v>3130057.1247699996</v>
      </c>
      <c r="F222" s="10">
        <f t="shared" si="119"/>
        <v>2473096.8959000004</v>
      </c>
      <c r="G222" s="10">
        <f t="shared" si="119"/>
        <v>1999976.7569400002</v>
      </c>
      <c r="H222" s="10">
        <f t="shared" si="119"/>
        <v>1434945.6067300001</v>
      </c>
      <c r="I222" s="10">
        <f t="shared" si="119"/>
        <v>1214575.8519600001</v>
      </c>
      <c r="J222" s="10">
        <f t="shared" si="119"/>
        <v>1227172.318</v>
      </c>
      <c r="K222" s="10">
        <f t="shared" si="119"/>
        <v>1279939.6880000001</v>
      </c>
      <c r="L222" s="10">
        <f t="shared" si="119"/>
        <v>1385404.0905299999</v>
      </c>
      <c r="M222" s="10">
        <f t="shared" si="119"/>
        <v>2085820.6592899999</v>
      </c>
      <c r="N222" s="10">
        <f t="shared" si="119"/>
        <v>2794746.86589</v>
      </c>
      <c r="O222" s="10">
        <f t="shared" si="119"/>
        <v>3149336.7398100002</v>
      </c>
      <c r="P222" s="8">
        <f>SUM(D222:O222)</f>
        <v>25554167.644190002</v>
      </c>
      <c r="S222" s="8">
        <f>S213</f>
        <v>25083951</v>
      </c>
      <c r="T222" s="8">
        <f t="shared" si="115"/>
        <v>470216.64419000223</v>
      </c>
      <c r="U222" s="8">
        <f>U213</f>
        <v>22445627</v>
      </c>
      <c r="V222" s="145">
        <f t="shared" si="116"/>
        <v>2638324</v>
      </c>
      <c r="W222" s="13"/>
    </row>
    <row r="223" spans="1:23" hidden="1" outlineLevel="1">
      <c r="B223" t="s">
        <v>176</v>
      </c>
      <c r="D223" s="10">
        <f>Meters!D123</f>
        <v>1511</v>
      </c>
      <c r="E223" s="16">
        <f>Meters!E123</f>
        <v>1511</v>
      </c>
      <c r="F223" s="10">
        <f>Meters!F123</f>
        <v>1513</v>
      </c>
      <c r="G223" s="10">
        <f>Meters!G123</f>
        <v>1511</v>
      </c>
      <c r="H223" s="10">
        <f>Meters!H123</f>
        <v>1506</v>
      </c>
      <c r="I223" s="10">
        <f>Meters!I123</f>
        <v>1498</v>
      </c>
      <c r="J223" s="10">
        <f>Meters!J123</f>
        <v>1517</v>
      </c>
      <c r="K223" s="10">
        <f>Meters!K123</f>
        <v>1507</v>
      </c>
      <c r="L223" s="10">
        <f>Meters!L123</f>
        <v>1506</v>
      </c>
      <c r="M223" s="10">
        <f>Meters!M123</f>
        <v>1529</v>
      </c>
      <c r="N223" s="10">
        <f>Meters!N123</f>
        <v>1524</v>
      </c>
      <c r="O223" s="10">
        <f>Meters!O123</f>
        <v>1523</v>
      </c>
      <c r="P223" s="8">
        <f>SUM(D223:O223)</f>
        <v>18156</v>
      </c>
      <c r="S223" s="8">
        <v>17908</v>
      </c>
      <c r="T223" s="8">
        <f t="shared" si="115"/>
        <v>248</v>
      </c>
      <c r="U223" s="8">
        <f>17057</f>
        <v>17057</v>
      </c>
      <c r="V223" s="145">
        <f t="shared" si="116"/>
        <v>851</v>
      </c>
      <c r="W223" s="13"/>
    </row>
    <row r="224" spans="1:23" hidden="1" outlineLevel="1">
      <c r="B224" t="s">
        <v>177</v>
      </c>
      <c r="D224" s="10">
        <f>D222/D223</f>
        <v>2236.3302755592322</v>
      </c>
      <c r="E224" s="10">
        <f t="shared" ref="E224:I224" si="120">E222/E223</f>
        <v>2071.5136497485105</v>
      </c>
      <c r="F224" s="10">
        <f t="shared" si="120"/>
        <v>1634.5650336417716</v>
      </c>
      <c r="G224" s="10">
        <f t="shared" si="120"/>
        <v>1323.611354692257</v>
      </c>
      <c r="H224" s="10">
        <f t="shared" si="120"/>
        <v>952.81912797476764</v>
      </c>
      <c r="I224" s="10">
        <f t="shared" si="120"/>
        <v>810.79829903871837</v>
      </c>
      <c r="J224" s="10">
        <f>J222/J223</f>
        <v>808.94681476598544</v>
      </c>
      <c r="K224" s="10">
        <f t="shared" ref="K224:S224" si="121">K222/K223</f>
        <v>849.32958725945593</v>
      </c>
      <c r="L224" s="10">
        <f t="shared" si="121"/>
        <v>919.92303488047799</v>
      </c>
      <c r="M224" s="10">
        <f t="shared" si="121"/>
        <v>1364.1730930608239</v>
      </c>
      <c r="N224" s="10">
        <f t="shared" si="121"/>
        <v>1833.8234028149607</v>
      </c>
      <c r="O224" s="10">
        <f t="shared" si="121"/>
        <v>2067.8507812278399</v>
      </c>
      <c r="P224" s="10">
        <f t="shared" si="121"/>
        <v>1407.4778389617759</v>
      </c>
      <c r="S224" s="10">
        <f t="shared" si="121"/>
        <v>1400.7120281438463</v>
      </c>
      <c r="T224" s="8">
        <f t="shared" si="115"/>
        <v>6.765810817929605</v>
      </c>
      <c r="U224" s="10">
        <f t="shared" ref="U224" si="122">U222/U223</f>
        <v>1315.9188016650055</v>
      </c>
      <c r="V224" s="145">
        <f t="shared" si="116"/>
        <v>84.793226478840779</v>
      </c>
    </row>
    <row r="225" spans="1:23" hidden="1" outlineLevel="1"/>
    <row r="226" spans="1:23" hidden="1" outlineLevel="1">
      <c r="B226" t="s">
        <v>187</v>
      </c>
      <c r="D226" s="13">
        <f t="shared" ref="D226:O226" si="123">D217/$P217</f>
        <v>0.12615196904311465</v>
      </c>
      <c r="E226" s="13">
        <f t="shared" si="123"/>
        <v>0.11866636780755861</v>
      </c>
      <c r="F226" s="13">
        <f t="shared" si="123"/>
        <v>9.5953741859719624E-2</v>
      </c>
      <c r="G226" s="13">
        <f t="shared" si="123"/>
        <v>6.9099940914258487E-2</v>
      </c>
      <c r="H226" s="13">
        <f t="shared" si="123"/>
        <v>5.8182330830822436E-2</v>
      </c>
      <c r="I226" s="13">
        <f t="shared" si="123"/>
        <v>5.0593016472425707E-2</v>
      </c>
      <c r="J226" s="13">
        <f t="shared" si="123"/>
        <v>4.1483687812628151E-2</v>
      </c>
      <c r="K226" s="13">
        <f t="shared" si="123"/>
        <v>4.7811068737094849E-2</v>
      </c>
      <c r="L226" s="13">
        <f t="shared" si="123"/>
        <v>5.3762156459344679E-2</v>
      </c>
      <c r="M226" s="13">
        <f t="shared" si="123"/>
        <v>9.7739204137968591E-2</v>
      </c>
      <c r="N226" s="13">
        <f t="shared" si="123"/>
        <v>0.11295128648682647</v>
      </c>
      <c r="O226" s="13">
        <f t="shared" si="123"/>
        <v>0.12760522943823777</v>
      </c>
      <c r="P226" s="15">
        <f>SUM(D226:O226)</f>
        <v>1</v>
      </c>
      <c r="W226" s="13"/>
    </row>
    <row r="227" spans="1:23" collapsed="1"/>
    <row r="229" spans="1:23" hidden="1" outlineLevel="1">
      <c r="A229" t="s">
        <v>98</v>
      </c>
    </row>
    <row r="230" spans="1:23" hidden="1" outlineLevel="1">
      <c r="D230" s="6" t="str">
        <f t="shared" ref="D230:O230" si="124">D5</f>
        <v>January</v>
      </c>
      <c r="E230" s="6" t="str">
        <f t="shared" si="124"/>
        <v>February</v>
      </c>
      <c r="F230" s="6" t="str">
        <f t="shared" si="124"/>
        <v>March</v>
      </c>
      <c r="G230" s="6" t="str">
        <f t="shared" si="124"/>
        <v>April</v>
      </c>
      <c r="H230" s="6" t="str">
        <f t="shared" si="124"/>
        <v>May</v>
      </c>
      <c r="I230" s="6" t="str">
        <f t="shared" si="124"/>
        <v>June</v>
      </c>
      <c r="J230" s="6" t="str">
        <f t="shared" si="124"/>
        <v>July</v>
      </c>
      <c r="K230" s="6" t="str">
        <f t="shared" si="124"/>
        <v>August</v>
      </c>
      <c r="L230" s="6" t="str">
        <f t="shared" si="124"/>
        <v>September</v>
      </c>
      <c r="M230" s="6" t="str">
        <f t="shared" si="124"/>
        <v>October</v>
      </c>
      <c r="N230" s="6" t="str">
        <f t="shared" si="124"/>
        <v>November</v>
      </c>
      <c r="O230" s="6" t="str">
        <f t="shared" si="124"/>
        <v>December</v>
      </c>
      <c r="P230" s="6" t="s">
        <v>38</v>
      </c>
    </row>
    <row r="231" spans="1:23" hidden="1" outlineLevel="1">
      <c r="A231" t="s">
        <v>47</v>
      </c>
    </row>
    <row r="232" spans="1:23" hidden="1" outlineLevel="1">
      <c r="B232" t="s">
        <v>99</v>
      </c>
      <c r="D232" s="2">
        <f>'Billed Usage'!D127</f>
        <v>8796613.9720099997</v>
      </c>
      <c r="E232" s="2">
        <f>'Billed Usage'!E127</f>
        <v>7660413.0717900004</v>
      </c>
      <c r="F232" s="2">
        <f>'Billed Usage'!F127</f>
        <v>8395001.5288299993</v>
      </c>
      <c r="G232" s="2">
        <f>'Billed Usage'!G127</f>
        <v>4805623.3597400002</v>
      </c>
      <c r="H232" s="2">
        <f>'Billed Usage'!H127</f>
        <v>2872206.1567500001</v>
      </c>
      <c r="I232" s="2">
        <f>'Billed Usage'!I127</f>
        <v>1848405.5789399999</v>
      </c>
      <c r="J232" s="2">
        <f>'Billed Usage'!J127</f>
        <v>1193158.00969</v>
      </c>
      <c r="K232" s="2">
        <f>'Billed Usage'!K127</f>
        <v>1016891.49226</v>
      </c>
      <c r="L232" s="2">
        <f>'Billed Usage'!L127</f>
        <v>1123690.3348099999</v>
      </c>
      <c r="M232" s="2">
        <f>'Billed Usage'!M127</f>
        <v>2769431.0167200002</v>
      </c>
      <c r="N232" s="2">
        <f>'Billed Usage'!N127</f>
        <v>4930589.6222900003</v>
      </c>
      <c r="O232" s="2">
        <f>'Billed Usage'!O127</f>
        <v>7859772.4313000003</v>
      </c>
      <c r="P232" s="8">
        <f>SUM(D232:O232)</f>
        <v>53271796.575130001</v>
      </c>
    </row>
    <row r="233" spans="1:23" hidden="1" outlineLevel="1">
      <c r="B233" t="s">
        <v>100</v>
      </c>
      <c r="D233" s="2">
        <f>'Billed Usage'!D128</f>
        <v>4679404.7905700002</v>
      </c>
      <c r="E233" s="2">
        <f>'Billed Usage'!E128</f>
        <v>4130788.3904900001</v>
      </c>
      <c r="F233" s="2">
        <f>'Billed Usage'!F128</f>
        <v>4615079.03737</v>
      </c>
      <c r="G233" s="2">
        <f>'Billed Usage'!G128</f>
        <v>2715750.5857899999</v>
      </c>
      <c r="H233" s="2">
        <f>'Billed Usage'!H128</f>
        <v>1656041.2628800001</v>
      </c>
      <c r="I233" s="2">
        <f>'Billed Usage'!I128</f>
        <v>1187286.9530499999</v>
      </c>
      <c r="J233" s="2">
        <f>'Billed Usage'!J128</f>
        <v>895369.66084999999</v>
      </c>
      <c r="K233" s="2">
        <f>'Billed Usage'!K128</f>
        <v>799183.39882</v>
      </c>
      <c r="L233" s="2">
        <f>'Billed Usage'!L128</f>
        <v>855383.49049</v>
      </c>
      <c r="M233" s="2">
        <f>'Billed Usage'!M128</f>
        <v>1543208.5745000001</v>
      </c>
      <c r="N233" s="2">
        <f>'Billed Usage'!N128</f>
        <v>2640737.0194999999</v>
      </c>
      <c r="O233" s="2">
        <f>'Billed Usage'!O128</f>
        <v>4119513.1104899999</v>
      </c>
      <c r="P233" s="8">
        <f t="shared" ref="P233:P238" si="125">SUM(D233:O233)</f>
        <v>29837746.274800003</v>
      </c>
    </row>
    <row r="234" spans="1:23" hidden="1" outlineLevel="1">
      <c r="B234" t="s">
        <v>101</v>
      </c>
      <c r="D234" s="2">
        <f>'Billed Usage'!D129</f>
        <v>480535.13099999999</v>
      </c>
      <c r="E234" s="2">
        <f>'Billed Usage'!E129</f>
        <v>429127.48110999999</v>
      </c>
      <c r="F234" s="2">
        <f>'Billed Usage'!F129</f>
        <v>485979.02518</v>
      </c>
      <c r="G234" s="2">
        <f>'Billed Usage'!G129</f>
        <v>393256.22463000001</v>
      </c>
      <c r="H234" s="2">
        <f>'Billed Usage'!H129</f>
        <v>322231.55898999999</v>
      </c>
      <c r="I234" s="2">
        <f>'Billed Usage'!I129</f>
        <v>285688.20299999998</v>
      </c>
      <c r="J234" s="2">
        <f>'Billed Usage'!J129</f>
        <v>255178.20600000001</v>
      </c>
      <c r="K234" s="2">
        <f>'Billed Usage'!K129</f>
        <v>256787.7</v>
      </c>
      <c r="L234" s="2">
        <f>'Billed Usage'!L129</f>
        <v>249925.666</v>
      </c>
      <c r="M234" s="2">
        <f>'Billed Usage'!M129</f>
        <v>319910.33643999998</v>
      </c>
      <c r="N234" s="2">
        <f>'Billed Usage'!N129</f>
        <v>402196.29025000002</v>
      </c>
      <c r="O234" s="2">
        <f>'Billed Usage'!O129</f>
        <v>486699.63309000002</v>
      </c>
      <c r="P234" s="8">
        <f t="shared" si="125"/>
        <v>4367515.4556900002</v>
      </c>
    </row>
    <row r="235" spans="1:23" hidden="1" outlineLevel="1">
      <c r="B235" t="s">
        <v>102</v>
      </c>
      <c r="D235" s="2">
        <f>'Billed Usage'!D130</f>
        <v>626671.01100000006</v>
      </c>
      <c r="E235" s="2">
        <f>'Billed Usage'!E130</f>
        <v>632807.04200000002</v>
      </c>
      <c r="F235" s="2">
        <f>'Billed Usage'!F130</f>
        <v>969067.58900000004</v>
      </c>
      <c r="G235" s="2">
        <f>'Billed Usage'!G130</f>
        <v>702492.505</v>
      </c>
      <c r="H235" s="2">
        <f>'Billed Usage'!H130</f>
        <v>755133.54</v>
      </c>
      <c r="I235" s="2">
        <f>'Billed Usage'!I130</f>
        <v>623661.92200000002</v>
      </c>
      <c r="J235" s="2">
        <f>'Billed Usage'!J130</f>
        <v>548200.58499999996</v>
      </c>
      <c r="K235" s="2">
        <f>'Billed Usage'!K130</f>
        <v>474952.179</v>
      </c>
      <c r="L235" s="2">
        <f>'Billed Usage'!L130</f>
        <v>563361.38699999999</v>
      </c>
      <c r="M235" s="2">
        <f>'Billed Usage'!M130</f>
        <v>565088.23699999996</v>
      </c>
      <c r="N235" s="2">
        <f>'Billed Usage'!N130</f>
        <v>742285.46900000004</v>
      </c>
      <c r="O235" s="2">
        <f>'Billed Usage'!O130</f>
        <v>772931.95</v>
      </c>
      <c r="P235" s="8">
        <f t="shared" si="125"/>
        <v>7976653.4160000002</v>
      </c>
    </row>
    <row r="236" spans="1:23" hidden="1" outlineLevel="1">
      <c r="B236" t="s">
        <v>103</v>
      </c>
      <c r="D236" s="2">
        <f>'Billed Usage'!D131</f>
        <v>0</v>
      </c>
      <c r="E236" s="2">
        <f>'Billed Usage'!E131</f>
        <v>0</v>
      </c>
      <c r="F236" s="2">
        <f>'Billed Usage'!F131</f>
        <v>0</v>
      </c>
      <c r="G236" s="2">
        <f>'Billed Usage'!G131</f>
        <v>229.27199999999999</v>
      </c>
      <c r="H236" s="2">
        <f>'Billed Usage'!H131</f>
        <v>45408.894</v>
      </c>
      <c r="I236" s="2">
        <f>'Billed Usage'!I131</f>
        <v>72399.554000000004</v>
      </c>
      <c r="J236" s="2">
        <f>'Billed Usage'!J131</f>
        <v>40774.866000000002</v>
      </c>
      <c r="K236" s="2">
        <f>'Billed Usage'!K131</f>
        <v>26561.321</v>
      </c>
      <c r="L236" s="2">
        <f>'Billed Usage'!L131</f>
        <v>82950.260999999999</v>
      </c>
      <c r="M236" s="2">
        <f>'Billed Usage'!M131</f>
        <v>31782.362000000001</v>
      </c>
      <c r="N236" s="2">
        <f>'Billed Usage'!N131</f>
        <v>35963.983999999997</v>
      </c>
      <c r="O236" s="2">
        <f>'Billed Usage'!O131</f>
        <v>948.73199999999997</v>
      </c>
      <c r="P236" s="8">
        <f t="shared" si="125"/>
        <v>337019.24600000004</v>
      </c>
    </row>
    <row r="237" spans="1:23" hidden="1" outlineLevel="1">
      <c r="B237" t="s">
        <v>104</v>
      </c>
      <c r="D237" s="2">
        <f>'Billed Usage'!D132</f>
        <v>3032128</v>
      </c>
      <c r="E237" s="2">
        <f>'Billed Usage'!E132</f>
        <v>3802912</v>
      </c>
      <c r="F237" s="2">
        <f>'Billed Usage'!F132</f>
        <v>3233253</v>
      </c>
      <c r="G237" s="2">
        <f>'Billed Usage'!G132</f>
        <v>3082015</v>
      </c>
      <c r="H237" s="2">
        <f>'Billed Usage'!H132</f>
        <v>3129839</v>
      </c>
      <c r="I237" s="2">
        <f>'Billed Usage'!I132</f>
        <v>2827550</v>
      </c>
      <c r="J237" s="2">
        <f>'Billed Usage'!J132</f>
        <v>2469832</v>
      </c>
      <c r="K237" s="2">
        <f>'Billed Usage'!K132</f>
        <v>2302098</v>
      </c>
      <c r="L237" s="2">
        <f>'Billed Usage'!L132</f>
        <v>2510128</v>
      </c>
      <c r="M237" s="2">
        <f>'Billed Usage'!M132</f>
        <v>2406483</v>
      </c>
      <c r="N237" s="2">
        <f>'Billed Usage'!N132</f>
        <v>3123300</v>
      </c>
      <c r="O237" s="2">
        <f>'Billed Usage'!O132</f>
        <v>2955945</v>
      </c>
      <c r="P237" s="8">
        <f t="shared" si="125"/>
        <v>34875483</v>
      </c>
    </row>
    <row r="238" spans="1:23" hidden="1" outlineLevel="1">
      <c r="B238" t="s">
        <v>105</v>
      </c>
      <c r="D238" s="2">
        <f>'Billed Usage'!D133</f>
        <v>343880</v>
      </c>
      <c r="E238" s="2">
        <f>'Billed Usage'!E133</f>
        <v>506462</v>
      </c>
      <c r="F238" s="2">
        <f>'Billed Usage'!F133</f>
        <v>421501</v>
      </c>
      <c r="G238" s="2">
        <f>'Billed Usage'!G133</f>
        <v>505227</v>
      </c>
      <c r="H238" s="2">
        <f>'Billed Usage'!H133</f>
        <v>520031</v>
      </c>
      <c r="I238" s="2">
        <f>'Billed Usage'!I133</f>
        <v>485907</v>
      </c>
      <c r="J238" s="2">
        <f>'Billed Usage'!J133</f>
        <v>479799</v>
      </c>
      <c r="K238" s="2">
        <f>'Billed Usage'!K133</f>
        <v>477780</v>
      </c>
      <c r="L238" s="2">
        <f>'Billed Usage'!L133</f>
        <v>485130</v>
      </c>
      <c r="M238" s="2">
        <f>'Billed Usage'!M133</f>
        <v>476184</v>
      </c>
      <c r="N238" s="2">
        <f>'Billed Usage'!N133</f>
        <v>484594</v>
      </c>
      <c r="O238" s="2">
        <f>'Billed Usage'!O133</f>
        <v>456956</v>
      </c>
      <c r="P238" s="8">
        <f t="shared" si="125"/>
        <v>5643451</v>
      </c>
    </row>
    <row r="239" spans="1:23" hidden="1" outlineLevel="1">
      <c r="A239" t="s">
        <v>54</v>
      </c>
      <c r="D239" s="7">
        <f>SUM(D232:D238)</f>
        <v>17959232.904579997</v>
      </c>
      <c r="E239" s="7">
        <f t="shared" ref="E239:P239" si="126">SUM(E232:E238)</f>
        <v>17162509.98539</v>
      </c>
      <c r="F239" s="7">
        <f t="shared" si="126"/>
        <v>18119881.180380002</v>
      </c>
      <c r="G239" s="7">
        <f t="shared" si="126"/>
        <v>12204593.94716</v>
      </c>
      <c r="H239" s="7">
        <f t="shared" si="126"/>
        <v>9300891.4126200005</v>
      </c>
      <c r="I239" s="7">
        <f t="shared" si="126"/>
        <v>7330899.2109900005</v>
      </c>
      <c r="J239" s="7">
        <f t="shared" si="126"/>
        <v>5882312.327539999</v>
      </c>
      <c r="K239" s="7">
        <f t="shared" si="126"/>
        <v>5354254.0910800006</v>
      </c>
      <c r="L239" s="7">
        <f t="shared" si="126"/>
        <v>5870569.1392999999</v>
      </c>
      <c r="M239" s="7">
        <f t="shared" si="126"/>
        <v>8112087.52666</v>
      </c>
      <c r="N239" s="7">
        <f t="shared" si="126"/>
        <v>12359666.38504</v>
      </c>
      <c r="O239" s="7">
        <f t="shared" si="126"/>
        <v>16652766.856880002</v>
      </c>
      <c r="P239" s="7">
        <f t="shared" si="126"/>
        <v>136309664.96762002</v>
      </c>
    </row>
    <row r="240" spans="1:23" hidden="1" outlineLevel="1"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1:16" hidden="1" outlineLevel="1">
      <c r="A241" t="s">
        <v>64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1:16" hidden="1" outlineLevel="1"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>
        <f>SUM(D242:O242)</f>
        <v>0</v>
      </c>
    </row>
    <row r="243" spans="1:16" hidden="1" outlineLevel="1"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>
        <f t="shared" ref="P243" si="127">SUM(D243:O243)</f>
        <v>0</v>
      </c>
    </row>
    <row r="244" spans="1:16" hidden="1" outlineLevel="1">
      <c r="A244" t="s">
        <v>67</v>
      </c>
      <c r="D244" s="7">
        <f t="shared" ref="D244:P244" si="128">SUM(D242:D243)</f>
        <v>0</v>
      </c>
      <c r="E244" s="7">
        <f t="shared" si="128"/>
        <v>0</v>
      </c>
      <c r="F244" s="7">
        <f t="shared" si="128"/>
        <v>0</v>
      </c>
      <c r="G244" s="7">
        <f t="shared" si="128"/>
        <v>0</v>
      </c>
      <c r="H244" s="7">
        <f t="shared" si="128"/>
        <v>0</v>
      </c>
      <c r="I244" s="7">
        <f t="shared" si="128"/>
        <v>0</v>
      </c>
      <c r="J244" s="7">
        <f t="shared" si="128"/>
        <v>0</v>
      </c>
      <c r="K244" s="7">
        <f t="shared" si="128"/>
        <v>0</v>
      </c>
      <c r="L244" s="7">
        <f t="shared" si="128"/>
        <v>0</v>
      </c>
      <c r="M244" s="7">
        <f t="shared" si="128"/>
        <v>0</v>
      </c>
      <c r="N244" s="7">
        <f t="shared" si="128"/>
        <v>0</v>
      </c>
      <c r="O244" s="7">
        <f t="shared" si="128"/>
        <v>0</v>
      </c>
      <c r="P244" s="7">
        <f t="shared" si="128"/>
        <v>0</v>
      </c>
    </row>
    <row r="245" spans="1:16" hidden="1" outlineLevel="1"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 hidden="1" outlineLevel="1">
      <c r="A246" t="s">
        <v>55</v>
      </c>
    </row>
    <row r="247" spans="1:16" hidden="1" outlineLevel="1">
      <c r="B247" t="s">
        <v>99</v>
      </c>
      <c r="D247" s="2">
        <f>'Unbilled Usage '!E170</f>
        <v>-1648344</v>
      </c>
      <c r="E247" s="2">
        <f>'Unbilled Usage '!F170</f>
        <v>1337275</v>
      </c>
      <c r="F247" s="2">
        <f>'Unbilled Usage '!G170</f>
        <v>-1783111</v>
      </c>
      <c r="G247" s="2">
        <f>'Unbilled Usage '!H170</f>
        <v>-1166422</v>
      </c>
      <c r="H247" s="2">
        <f>'Unbilled Usage '!I170</f>
        <v>-579892</v>
      </c>
      <c r="I247" s="2">
        <f>'Unbilled Usage '!J170</f>
        <v>-418672</v>
      </c>
      <c r="J247" s="2">
        <f>'Unbilled Usage '!K170</f>
        <v>376400</v>
      </c>
      <c r="K247" s="2">
        <f>'Unbilled Usage '!L170</f>
        <v>69723</v>
      </c>
      <c r="L247" s="2">
        <f>'Unbilled Usage '!M170</f>
        <v>268120</v>
      </c>
      <c r="M247" s="2">
        <f>'Unbilled Usage '!N170</f>
        <v>1908386</v>
      </c>
      <c r="N247" s="2">
        <f>'Unbilled Usage '!O170</f>
        <v>1380478</v>
      </c>
      <c r="O247" s="2">
        <f>'Unbilled Usage '!P170</f>
        <v>421943</v>
      </c>
      <c r="P247" s="8">
        <f>SUM(D247:O247)</f>
        <v>165884</v>
      </c>
    </row>
    <row r="248" spans="1:16" hidden="1" outlineLevel="1">
      <c r="B248" t="s">
        <v>100</v>
      </c>
      <c r="D248" s="2">
        <f>'Unbilled Usage '!E171</f>
        <v>-828781</v>
      </c>
      <c r="E248" s="2">
        <f>'Unbilled Usage '!F171</f>
        <v>737079</v>
      </c>
      <c r="F248" s="2">
        <f>'Unbilled Usage '!G171</f>
        <v>-931928</v>
      </c>
      <c r="G248" s="2">
        <f>'Unbilled Usage '!H171</f>
        <v>-621129</v>
      </c>
      <c r="H248" s="2">
        <f>'Unbilled Usage '!I171</f>
        <v>-319749</v>
      </c>
      <c r="I248" s="2">
        <f>'Unbilled Usage '!J171</f>
        <v>-227366</v>
      </c>
      <c r="J248" s="2">
        <f>'Unbilled Usage '!K171</f>
        <v>301152</v>
      </c>
      <c r="K248" s="2">
        <f>'Unbilled Usage '!L171</f>
        <v>74000</v>
      </c>
      <c r="L248" s="2">
        <f>'Unbilled Usage '!M171</f>
        <v>186068</v>
      </c>
      <c r="M248" s="2">
        <f>'Unbilled Usage '!N171</f>
        <v>876345</v>
      </c>
      <c r="N248" s="2">
        <f>'Unbilled Usage '!O171</f>
        <v>676963</v>
      </c>
      <c r="O248" s="2">
        <f>'Unbilled Usage '!P171</f>
        <v>173492</v>
      </c>
      <c r="P248" s="8">
        <f t="shared" ref="P248:P253" si="129">SUM(D248:O248)</f>
        <v>96146</v>
      </c>
    </row>
    <row r="249" spans="1:16" hidden="1" outlineLevel="1">
      <c r="B249" t="s">
        <v>101</v>
      </c>
      <c r="D249" s="2">
        <f>'Unbilled Usage '!E172</f>
        <v>-110483</v>
      </c>
      <c r="E249" s="2">
        <f>'Unbilled Usage '!F172</f>
        <v>74354</v>
      </c>
      <c r="F249" s="2">
        <f>'Unbilled Usage '!G172</f>
        <v>-91139</v>
      </c>
      <c r="G249" s="2">
        <f>'Unbilled Usage '!H172</f>
        <v>-37412</v>
      </c>
      <c r="H249" s="2">
        <f>'Unbilled Usage '!I172</f>
        <v>-28084</v>
      </c>
      <c r="I249" s="2">
        <f>'Unbilled Usage '!J172</f>
        <v>-36475</v>
      </c>
      <c r="J249" s="2">
        <f>'Unbilled Usage '!K172</f>
        <v>85084</v>
      </c>
      <c r="K249" s="2">
        <f>'Unbilled Usage '!L172</f>
        <v>37188</v>
      </c>
      <c r="L249" s="2">
        <f>'Unbilled Usage '!M172</f>
        <v>36584</v>
      </c>
      <c r="M249" s="2">
        <f>'Unbilled Usage '!N172</f>
        <v>116007</v>
      </c>
      <c r="N249" s="2">
        <f>'Unbilled Usage '!O172</f>
        <v>12315</v>
      </c>
      <c r="O249" s="2">
        <f>'Unbilled Usage '!P172</f>
        <v>-43437</v>
      </c>
      <c r="P249" s="8">
        <f t="shared" si="129"/>
        <v>14502</v>
      </c>
    </row>
    <row r="250" spans="1:16" hidden="1" outlineLevel="1">
      <c r="B250" t="s">
        <v>102</v>
      </c>
      <c r="D250" s="2">
        <f>'Unbilled Usage '!E173</f>
        <v>-86260</v>
      </c>
      <c r="E250" s="2">
        <f>'Unbilled Usage '!F173</f>
        <v>142355</v>
      </c>
      <c r="F250" s="2">
        <f>'Unbilled Usage '!G173</f>
        <v>-69854</v>
      </c>
      <c r="G250" s="2">
        <f>'Unbilled Usage '!H173</f>
        <v>-97971</v>
      </c>
      <c r="H250" s="2">
        <f>'Unbilled Usage '!I173</f>
        <v>-13229</v>
      </c>
      <c r="I250" s="2">
        <f>'Unbilled Usage '!J173</f>
        <v>-95605</v>
      </c>
      <c r="J250" s="2">
        <f>'Unbilled Usage '!K173</f>
        <v>196639</v>
      </c>
      <c r="K250" s="2">
        <f>'Unbilled Usage '!L173</f>
        <v>36908</v>
      </c>
      <c r="L250" s="2">
        <f>'Unbilled Usage '!M173</f>
        <v>156376</v>
      </c>
      <c r="M250" s="2">
        <f>'Unbilled Usage '!N173</f>
        <v>119311</v>
      </c>
      <c r="N250" s="2">
        <f>'Unbilled Usage '!O173</f>
        <v>57132</v>
      </c>
      <c r="O250" s="2">
        <f>'Unbilled Usage '!P173</f>
        <v>-177633</v>
      </c>
      <c r="P250" s="8">
        <f t="shared" si="129"/>
        <v>168169</v>
      </c>
    </row>
    <row r="251" spans="1:16" hidden="1" outlineLevel="1">
      <c r="B251" t="s">
        <v>103</v>
      </c>
      <c r="D251" s="2">
        <f>'Unbilled Usage '!E174</f>
        <v>0</v>
      </c>
      <c r="E251" s="2">
        <f>'Unbilled Usage '!F174</f>
        <v>0</v>
      </c>
      <c r="F251" s="2">
        <f>'Unbilled Usage '!G174</f>
        <v>0</v>
      </c>
      <c r="G251" s="2">
        <f>'Unbilled Usage '!H174</f>
        <v>0</v>
      </c>
      <c r="H251" s="2">
        <f>'Unbilled Usage '!I174</f>
        <v>0</v>
      </c>
      <c r="I251" s="2">
        <f>'Unbilled Usage '!J174</f>
        <v>0</v>
      </c>
      <c r="J251" s="2">
        <f>'Unbilled Usage '!K174</f>
        <v>0</v>
      </c>
      <c r="K251" s="2">
        <f>'Unbilled Usage '!L174</f>
        <v>0</v>
      </c>
      <c r="L251" s="2">
        <f>'Unbilled Usage '!M174</f>
        <v>0</v>
      </c>
      <c r="M251" s="2">
        <f>'Unbilled Usage '!N174</f>
        <v>0</v>
      </c>
      <c r="N251" s="2">
        <f>'Unbilled Usage '!O174</f>
        <v>0</v>
      </c>
      <c r="O251" s="2">
        <f>'Unbilled Usage '!P174</f>
        <v>0</v>
      </c>
      <c r="P251" s="8">
        <f t="shared" si="129"/>
        <v>0</v>
      </c>
    </row>
    <row r="252" spans="1:16" hidden="1" outlineLevel="1">
      <c r="B252" t="s">
        <v>104</v>
      </c>
      <c r="D252" s="2">
        <f>'Unbilled Usage '!E175</f>
        <v>679082</v>
      </c>
      <c r="E252" s="2">
        <f>'Unbilled Usage '!F175</f>
        <v>-643975</v>
      </c>
      <c r="F252" s="2">
        <f>'Unbilled Usage '!G175</f>
        <v>-357779</v>
      </c>
      <c r="G252" s="2">
        <f>'Unbilled Usage '!H175</f>
        <v>-12194</v>
      </c>
      <c r="H252" s="2">
        <f>'Unbilled Usage '!I175</f>
        <v>-110433</v>
      </c>
      <c r="I252" s="2">
        <f>'Unbilled Usage '!J175</f>
        <v>-320660</v>
      </c>
      <c r="J252" s="2">
        <f>'Unbilled Usage '!K175</f>
        <v>-141862</v>
      </c>
      <c r="K252" s="2">
        <f>'Unbilled Usage '!L175</f>
        <v>172487</v>
      </c>
      <c r="L252" s="2">
        <f>'Unbilled Usage '!M175</f>
        <v>-122451</v>
      </c>
      <c r="M252" s="2">
        <f>'Unbilled Usage '!N175</f>
        <v>566422</v>
      </c>
      <c r="N252" s="2">
        <f>'Unbilled Usage '!O175</f>
        <v>-190626</v>
      </c>
      <c r="O252" s="2">
        <f>'Unbilled Usage '!P175</f>
        <v>-74000</v>
      </c>
      <c r="P252" s="8">
        <f t="shared" si="129"/>
        <v>-555989</v>
      </c>
    </row>
    <row r="253" spans="1:16" hidden="1" outlineLevel="1">
      <c r="B253" t="s">
        <v>105</v>
      </c>
      <c r="D253" s="2">
        <f>'Unbilled Usage '!E176</f>
        <v>254298</v>
      </c>
      <c r="E253" s="2">
        <f>'Unbilled Usage '!F176</f>
        <v>-141218</v>
      </c>
      <c r="F253" s="2">
        <f>'Unbilled Usage '!G176</f>
        <v>420984</v>
      </c>
      <c r="G253" s="2">
        <f>'Unbilled Usage '!H176</f>
        <v>20874</v>
      </c>
      <c r="H253" s="2">
        <f>'Unbilled Usage '!I176</f>
        <v>-172081</v>
      </c>
      <c r="I253" s="2">
        <f>'Unbilled Usage '!J176</f>
        <v>-57394</v>
      </c>
      <c r="J253" s="2">
        <f>'Unbilled Usage '!K176</f>
        <v>-13555</v>
      </c>
      <c r="K253" s="2">
        <f>'Unbilled Usage '!L176</f>
        <v>42785</v>
      </c>
      <c r="L253" s="2">
        <f>'Unbilled Usage '!M176</f>
        <v>9502</v>
      </c>
      <c r="M253" s="2">
        <f>'Unbilled Usage '!N176</f>
        <v>157622</v>
      </c>
      <c r="N253" s="2">
        <f>'Unbilled Usage '!O176</f>
        <v>-2826</v>
      </c>
      <c r="O253" s="2">
        <f>'Unbilled Usage '!P176</f>
        <v>-86420</v>
      </c>
      <c r="P253" s="8">
        <f t="shared" si="129"/>
        <v>432571</v>
      </c>
    </row>
    <row r="254" spans="1:16" hidden="1" outlineLevel="1">
      <c r="A254" t="s">
        <v>55</v>
      </c>
      <c r="D254" s="9">
        <f>SUM(D247:D253)</f>
        <v>-1740488</v>
      </c>
      <c r="E254" s="9">
        <f t="shared" ref="E254:P254" si="130">SUM(E247:E253)</f>
        <v>1505870</v>
      </c>
      <c r="F254" s="9">
        <f t="shared" si="130"/>
        <v>-2812827</v>
      </c>
      <c r="G254" s="9">
        <f t="shared" si="130"/>
        <v>-1914254</v>
      </c>
      <c r="H254" s="9">
        <f t="shared" si="130"/>
        <v>-1223468</v>
      </c>
      <c r="I254" s="9">
        <f t="shared" si="130"/>
        <v>-1156172</v>
      </c>
      <c r="J254" s="9">
        <f t="shared" si="130"/>
        <v>803858</v>
      </c>
      <c r="K254" s="9">
        <f t="shared" si="130"/>
        <v>433091</v>
      </c>
      <c r="L254" s="9">
        <f t="shared" si="130"/>
        <v>534199</v>
      </c>
      <c r="M254" s="9">
        <f t="shared" si="130"/>
        <v>3744093</v>
      </c>
      <c r="N254" s="9">
        <f t="shared" si="130"/>
        <v>1933436</v>
      </c>
      <c r="O254" s="9">
        <f t="shared" si="130"/>
        <v>213945</v>
      </c>
      <c r="P254" s="9">
        <f t="shared" si="130"/>
        <v>321283</v>
      </c>
    </row>
    <row r="255" spans="1:16" hidden="1" outlineLevel="1"/>
    <row r="256" spans="1:16" hidden="1" outlineLevel="1">
      <c r="A256" t="s">
        <v>56</v>
      </c>
    </row>
    <row r="257" spans="1:22" hidden="1" outlineLevel="1">
      <c r="B257" t="s">
        <v>99</v>
      </c>
      <c r="D257" s="2">
        <f>'Weather Adjustment'!E36</f>
        <v>513525.1563003292</v>
      </c>
      <c r="E257" s="2">
        <f>'Weather Adjustment'!F36</f>
        <v>-1375891.8564954475</v>
      </c>
      <c r="F257" s="2">
        <f>'Weather Adjustment'!G36</f>
        <v>-481694.92932606873</v>
      </c>
      <c r="G257" s="2">
        <f>'Weather Adjustment'!H36</f>
        <v>561081.76391142141</v>
      </c>
      <c r="H257" s="2">
        <f>'Weather Adjustment'!I36</f>
        <v>266604.48714031524</v>
      </c>
      <c r="I257" s="2">
        <f>'Weather Adjustment'!J36</f>
        <v>51792.364019668094</v>
      </c>
      <c r="J257" s="2">
        <f>'Weather Adjustment'!K36</f>
        <v>-1898.0697279664314</v>
      </c>
      <c r="K257" s="2">
        <f>'Weather Adjustment'!L36</f>
        <v>4105.5126084002732</v>
      </c>
      <c r="L257" s="2">
        <f>'Weather Adjustment'!M36</f>
        <v>-172511.3937926759</v>
      </c>
      <c r="M257" s="2">
        <f>'Weather Adjustment'!N36</f>
        <v>-836256.47519756283</v>
      </c>
      <c r="N257" s="2">
        <f>'Weather Adjustment'!O36</f>
        <v>116176.58310857747</v>
      </c>
      <c r="O257" s="2">
        <f>'Weather Adjustment'!P36</f>
        <v>817076.48347765871</v>
      </c>
      <c r="P257" s="8">
        <f>SUM(D257:O257)</f>
        <v>-537890.37397335086</v>
      </c>
    </row>
    <row r="258" spans="1:22" hidden="1" outlineLevel="1">
      <c r="B258" t="s">
        <v>100</v>
      </c>
      <c r="D258" s="2">
        <f>'Weather Adjustment'!E42</f>
        <v>236610.76018356008</v>
      </c>
      <c r="E258" s="2">
        <f>'Weather Adjustment'!F42</f>
        <v>-689761.59110244166</v>
      </c>
      <c r="F258" s="2">
        <f>'Weather Adjustment'!G42</f>
        <v>-243966.42189373708</v>
      </c>
      <c r="G258" s="2">
        <f>'Weather Adjustment'!H42</f>
        <v>279378.16768339212</v>
      </c>
      <c r="H258" s="2">
        <f>'Weather Adjustment'!I42</f>
        <v>122291.64769538604</v>
      </c>
      <c r="I258" s="2">
        <f>'Weather Adjustment'!J42</f>
        <v>33726.405452889623</v>
      </c>
      <c r="J258" s="2">
        <f>'Weather Adjustment'!K42</f>
        <v>-1127.5853065580577</v>
      </c>
      <c r="K258" s="2">
        <f>'Weather Adjustment'!L42</f>
        <v>5430.8692666531697</v>
      </c>
      <c r="L258" s="2">
        <f>'Weather Adjustment'!M42</f>
        <v>-145657.52966764965</v>
      </c>
      <c r="M258" s="2">
        <f>'Weather Adjustment'!N42</f>
        <v>-490379.44604108622</v>
      </c>
      <c r="N258" s="2">
        <f>'Weather Adjustment'!O42</f>
        <v>48874.881347291805</v>
      </c>
      <c r="O258" s="2">
        <f>'Weather Adjustment'!P42</f>
        <v>401323.5510152377</v>
      </c>
      <c r="P258" s="8">
        <f t="shared" ref="P258:P263" si="131">SUM(D258:O258)</f>
        <v>-443256.29136706213</v>
      </c>
    </row>
    <row r="259" spans="1:22" hidden="1" outlineLevel="1">
      <c r="B259" t="s">
        <v>101</v>
      </c>
      <c r="D259" s="2">
        <f>'Weather Adjustment'!E48</f>
        <v>1679.098002828006</v>
      </c>
      <c r="E259" s="2">
        <f>'Weather Adjustment'!F48</f>
        <v>-10529.575101543753</v>
      </c>
      <c r="F259" s="2">
        <f>'Weather Adjustment'!G48</f>
        <v>-2001.9559030631603</v>
      </c>
      <c r="G259" s="2">
        <f>'Weather Adjustment'!H48</f>
        <v>6550.1746574974604</v>
      </c>
      <c r="H259" s="2">
        <f>'Weather Adjustment'!I48</f>
        <v>2535.0698298731068</v>
      </c>
      <c r="I259" s="2">
        <f>'Weather Adjustment'!J48</f>
        <v>1964.9667179000576</v>
      </c>
      <c r="J259" s="2">
        <f>'Weather Adjustment'!K48</f>
        <v>-3482.892760300494</v>
      </c>
      <c r="K259" s="2">
        <f>'Weather Adjustment'!L48</f>
        <v>1448.1331828903039</v>
      </c>
      <c r="L259" s="2">
        <f>'Weather Adjustment'!M48</f>
        <v>-11703.156148941536</v>
      </c>
      <c r="M259" s="2">
        <f>'Weather Adjustment'!N48</f>
        <v>-28623.967342700515</v>
      </c>
      <c r="N259" s="2">
        <f>'Weather Adjustment'!O48</f>
        <v>2037.362582132218</v>
      </c>
      <c r="O259" s="2">
        <f>'Weather Adjustment'!P48</f>
        <v>5127.1025205549104</v>
      </c>
      <c r="P259" s="8">
        <f t="shared" si="131"/>
        <v>-34999.639762873398</v>
      </c>
    </row>
    <row r="260" spans="1:22" hidden="1" outlineLevel="1">
      <c r="B260" t="s">
        <v>102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8">
        <f t="shared" si="131"/>
        <v>0</v>
      </c>
    </row>
    <row r="261" spans="1:22" hidden="1" outlineLevel="1">
      <c r="B261" t="s">
        <v>103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8">
        <f t="shared" si="131"/>
        <v>0</v>
      </c>
    </row>
    <row r="262" spans="1:22" hidden="1" outlineLevel="1">
      <c r="B262" t="s">
        <v>104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8">
        <f t="shared" si="131"/>
        <v>0</v>
      </c>
    </row>
    <row r="263" spans="1:22" hidden="1" outlineLevel="1">
      <c r="B263" t="s">
        <v>105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8">
        <f t="shared" si="131"/>
        <v>0</v>
      </c>
    </row>
    <row r="264" spans="1:22" hidden="1" outlineLevel="1">
      <c r="A264" t="s">
        <v>57</v>
      </c>
      <c r="D264" s="9">
        <f t="shared" ref="D264:P264" si="132">SUM(D257:D263)</f>
        <v>751815.01448671729</v>
      </c>
      <c r="E264" s="9">
        <f t="shared" si="132"/>
        <v>-2076183.0226994329</v>
      </c>
      <c r="F264" s="9">
        <f t="shared" si="132"/>
        <v>-727663.30712286895</v>
      </c>
      <c r="G264" s="9">
        <f t="shared" si="132"/>
        <v>847010.10625231091</v>
      </c>
      <c r="H264" s="9">
        <f t="shared" si="132"/>
        <v>391431.20466557436</v>
      </c>
      <c r="I264" s="9">
        <f t="shared" si="132"/>
        <v>87483.73619045777</v>
      </c>
      <c r="J264" s="9">
        <f t="shared" si="132"/>
        <v>-6508.5477948249827</v>
      </c>
      <c r="K264" s="9">
        <f t="shared" si="132"/>
        <v>10984.515057943747</v>
      </c>
      <c r="L264" s="9">
        <f t="shared" si="132"/>
        <v>-329872.07960926712</v>
      </c>
      <c r="M264" s="9">
        <f t="shared" si="132"/>
        <v>-1355259.8885813497</v>
      </c>
      <c r="N264" s="9">
        <f t="shared" si="132"/>
        <v>167088.8270380015</v>
      </c>
      <c r="O264" s="9">
        <f t="shared" si="132"/>
        <v>1223527.1370134514</v>
      </c>
      <c r="P264" s="9">
        <f t="shared" si="132"/>
        <v>-1016146.3051032864</v>
      </c>
    </row>
    <row r="265" spans="1:22" hidden="1" outlineLevel="1">
      <c r="S265" t="s">
        <v>307</v>
      </c>
    </row>
    <row r="266" spans="1:22" hidden="1" outlineLevel="1">
      <c r="A266" t="s">
        <v>58</v>
      </c>
      <c r="S266" s="6" t="s">
        <v>306</v>
      </c>
      <c r="U266" s="6" t="s">
        <v>249</v>
      </c>
    </row>
    <row r="267" spans="1:22" hidden="1" outlineLevel="1">
      <c r="B267" t="s">
        <v>99</v>
      </c>
      <c r="D267" s="8">
        <f t="shared" ref="D267" si="133">D232+D247+D257</f>
        <v>7661795.1283103293</v>
      </c>
      <c r="E267" s="8">
        <f t="shared" ref="E267:O267" si="134">E232+E247+E257</f>
        <v>7621796.215294553</v>
      </c>
      <c r="F267" s="8">
        <f t="shared" si="134"/>
        <v>6130195.5995039307</v>
      </c>
      <c r="G267" s="8">
        <f t="shared" si="134"/>
        <v>4200283.1236514216</v>
      </c>
      <c r="H267" s="8">
        <f t="shared" si="134"/>
        <v>2558918.6438903152</v>
      </c>
      <c r="I267" s="8">
        <f t="shared" si="134"/>
        <v>1481525.9429596681</v>
      </c>
      <c r="J267" s="8">
        <f t="shared" si="134"/>
        <v>1567659.9399620336</v>
      </c>
      <c r="K267" s="8">
        <f t="shared" si="134"/>
        <v>1090720.0048684003</v>
      </c>
      <c r="L267" s="8">
        <f t="shared" si="134"/>
        <v>1219298.9410173241</v>
      </c>
      <c r="M267" s="8">
        <f t="shared" si="134"/>
        <v>3841560.5415224377</v>
      </c>
      <c r="N267" s="8">
        <f t="shared" si="134"/>
        <v>6427244.2053985782</v>
      </c>
      <c r="O267" s="8">
        <f t="shared" si="134"/>
        <v>9098791.9147776589</v>
      </c>
      <c r="P267" s="8">
        <f t="shared" ref="P267:P273" si="135">SUM(D267:O267)</f>
        <v>52899790.201156639</v>
      </c>
      <c r="S267" s="145">
        <v>52100519</v>
      </c>
      <c r="T267" s="8">
        <f>P267-S267</f>
        <v>799271.20115663856</v>
      </c>
      <c r="U267" s="145">
        <v>50011168</v>
      </c>
      <c r="V267" s="8">
        <f>S267-U267</f>
        <v>2089351</v>
      </c>
    </row>
    <row r="268" spans="1:22" hidden="1" outlineLevel="1">
      <c r="B268" t="s">
        <v>100</v>
      </c>
      <c r="D268" s="8">
        <f t="shared" ref="D268:O268" si="136">D233+D248+D258</f>
        <v>4087234.5507535604</v>
      </c>
      <c r="E268" s="8">
        <f t="shared" si="136"/>
        <v>4178105.7993875584</v>
      </c>
      <c r="F268" s="8">
        <f t="shared" si="136"/>
        <v>3439184.6154762628</v>
      </c>
      <c r="G268" s="8">
        <f t="shared" si="136"/>
        <v>2373999.7534733922</v>
      </c>
      <c r="H268" s="8">
        <f t="shared" si="136"/>
        <v>1458583.9105753861</v>
      </c>
      <c r="I268" s="8">
        <f t="shared" si="136"/>
        <v>993647.35850288952</v>
      </c>
      <c r="J268" s="8">
        <f t="shared" si="136"/>
        <v>1195394.075543442</v>
      </c>
      <c r="K268" s="8">
        <f t="shared" si="136"/>
        <v>878614.2680866532</v>
      </c>
      <c r="L268" s="8">
        <f t="shared" si="136"/>
        <v>895793.96082235035</v>
      </c>
      <c r="M268" s="8">
        <f t="shared" si="136"/>
        <v>1929174.1284589139</v>
      </c>
      <c r="N268" s="8">
        <f t="shared" si="136"/>
        <v>3366574.9008472916</v>
      </c>
      <c r="O268" s="8">
        <f t="shared" si="136"/>
        <v>4694328.6615052372</v>
      </c>
      <c r="P268" s="8">
        <f t="shared" si="135"/>
        <v>29490635.983432934</v>
      </c>
      <c r="S268" s="145">
        <v>28371439</v>
      </c>
      <c r="T268" s="8">
        <f t="shared" ref="T268:T274" si="137">P268-S268</f>
        <v>1119196.9834329337</v>
      </c>
      <c r="U268" s="145">
        <v>26984073</v>
      </c>
      <c r="V268" s="8">
        <f t="shared" ref="V268:V273" si="138">S268-U268</f>
        <v>1387366</v>
      </c>
    </row>
    <row r="269" spans="1:22" hidden="1" outlineLevel="1">
      <c r="B269" t="s">
        <v>101</v>
      </c>
      <c r="D269" s="8">
        <f t="shared" ref="D269:O269" si="139">D234+D249+D259</f>
        <v>371731.22900282801</v>
      </c>
      <c r="E269" s="8">
        <f t="shared" si="139"/>
        <v>492951.90600845625</v>
      </c>
      <c r="F269" s="8">
        <f t="shared" si="139"/>
        <v>392838.06927693682</v>
      </c>
      <c r="G269" s="8">
        <f t="shared" si="139"/>
        <v>362394.39928749745</v>
      </c>
      <c r="H269" s="8">
        <f t="shared" si="139"/>
        <v>296682.62881987309</v>
      </c>
      <c r="I269" s="8">
        <f t="shared" si="139"/>
        <v>251178.16971790005</v>
      </c>
      <c r="J269" s="8">
        <f t="shared" si="139"/>
        <v>336779.31323969952</v>
      </c>
      <c r="K269" s="8">
        <f t="shared" si="139"/>
        <v>295423.83318289032</v>
      </c>
      <c r="L269" s="8">
        <f t="shared" si="139"/>
        <v>274806.50985105842</v>
      </c>
      <c r="M269" s="8">
        <f t="shared" si="139"/>
        <v>407293.36909729947</v>
      </c>
      <c r="N269" s="8">
        <f t="shared" si="139"/>
        <v>416548.65283213224</v>
      </c>
      <c r="O269" s="8">
        <f t="shared" si="139"/>
        <v>448389.73561055493</v>
      </c>
      <c r="P269" s="8">
        <f t="shared" si="135"/>
        <v>4347017.8159271274</v>
      </c>
      <c r="S269" s="145">
        <v>4450562</v>
      </c>
      <c r="T269" s="8">
        <f t="shared" si="137"/>
        <v>-103544.18407287262</v>
      </c>
      <c r="U269" s="145">
        <v>3972666</v>
      </c>
      <c r="V269" s="8">
        <f t="shared" si="138"/>
        <v>477896</v>
      </c>
    </row>
    <row r="270" spans="1:22" hidden="1" outlineLevel="1">
      <c r="B270" t="s">
        <v>102</v>
      </c>
      <c r="D270" s="8">
        <f t="shared" ref="D270:O270" si="140">D235+D250+D260</f>
        <v>540411.01100000006</v>
      </c>
      <c r="E270" s="8">
        <f t="shared" si="140"/>
        <v>775162.04200000002</v>
      </c>
      <c r="F270" s="8">
        <f t="shared" si="140"/>
        <v>899213.58900000004</v>
      </c>
      <c r="G270" s="8">
        <f t="shared" si="140"/>
        <v>604521.505</v>
      </c>
      <c r="H270" s="8">
        <f t="shared" si="140"/>
        <v>741904.54</v>
      </c>
      <c r="I270" s="8">
        <f t="shared" si="140"/>
        <v>528056.92200000002</v>
      </c>
      <c r="J270" s="8">
        <f t="shared" si="140"/>
        <v>744839.58499999996</v>
      </c>
      <c r="K270" s="8">
        <f t="shared" si="140"/>
        <v>511860.179</v>
      </c>
      <c r="L270" s="8">
        <f t="shared" si="140"/>
        <v>719737.38699999999</v>
      </c>
      <c r="M270" s="8">
        <f t="shared" si="140"/>
        <v>684399.23699999996</v>
      </c>
      <c r="N270" s="8">
        <f t="shared" si="140"/>
        <v>799417.46900000004</v>
      </c>
      <c r="O270" s="8">
        <f t="shared" si="140"/>
        <v>595298.94999999995</v>
      </c>
      <c r="P270" s="8">
        <f t="shared" si="135"/>
        <v>8144822.4160000002</v>
      </c>
      <c r="S270" s="145">
        <v>7986728</v>
      </c>
      <c r="T270" s="8">
        <f t="shared" si="137"/>
        <v>158094.4160000002</v>
      </c>
      <c r="U270" s="145">
        <v>4212778</v>
      </c>
      <c r="V270" s="8">
        <f t="shared" si="138"/>
        <v>3773950</v>
      </c>
    </row>
    <row r="271" spans="1:22" hidden="1" outlineLevel="1">
      <c r="B271" t="s">
        <v>103</v>
      </c>
      <c r="D271" s="8">
        <f t="shared" ref="D271:O271" si="141">D236+D251+D261</f>
        <v>0</v>
      </c>
      <c r="E271" s="8">
        <f t="shared" si="141"/>
        <v>0</v>
      </c>
      <c r="F271" s="8">
        <f t="shared" si="141"/>
        <v>0</v>
      </c>
      <c r="G271" s="8">
        <f t="shared" si="141"/>
        <v>229.27199999999999</v>
      </c>
      <c r="H271" s="8">
        <f t="shared" si="141"/>
        <v>45408.894</v>
      </c>
      <c r="I271" s="8">
        <f t="shared" si="141"/>
        <v>72399.554000000004</v>
      </c>
      <c r="J271" s="8">
        <f t="shared" si="141"/>
        <v>40774.866000000002</v>
      </c>
      <c r="K271" s="8">
        <f t="shared" si="141"/>
        <v>26561.321</v>
      </c>
      <c r="L271" s="8">
        <f t="shared" si="141"/>
        <v>82950.260999999999</v>
      </c>
      <c r="M271" s="8">
        <f t="shared" si="141"/>
        <v>31782.362000000001</v>
      </c>
      <c r="N271" s="8">
        <f t="shared" si="141"/>
        <v>35963.983999999997</v>
      </c>
      <c r="O271" s="8">
        <f t="shared" si="141"/>
        <v>948.73199999999997</v>
      </c>
      <c r="P271" s="8">
        <f t="shared" si="135"/>
        <v>337019.24600000004</v>
      </c>
      <c r="S271" s="145">
        <v>250607</v>
      </c>
      <c r="T271" s="8">
        <f t="shared" si="137"/>
        <v>86412.246000000043</v>
      </c>
      <c r="U271" s="145">
        <v>264821</v>
      </c>
      <c r="V271" s="8">
        <f t="shared" si="138"/>
        <v>-14214</v>
      </c>
    </row>
    <row r="272" spans="1:22" hidden="1" outlineLevel="1">
      <c r="B272" t="s">
        <v>104</v>
      </c>
      <c r="D272" s="8">
        <f t="shared" ref="D272:O272" si="142">D237+D252+D262</f>
        <v>3711210</v>
      </c>
      <c r="E272" s="8">
        <f t="shared" si="142"/>
        <v>3158937</v>
      </c>
      <c r="F272" s="8">
        <f t="shared" si="142"/>
        <v>2875474</v>
      </c>
      <c r="G272" s="8">
        <f t="shared" si="142"/>
        <v>3069821</v>
      </c>
      <c r="H272" s="8">
        <f t="shared" si="142"/>
        <v>3019406</v>
      </c>
      <c r="I272" s="8">
        <f t="shared" si="142"/>
        <v>2506890</v>
      </c>
      <c r="J272" s="8">
        <f t="shared" si="142"/>
        <v>2327970</v>
      </c>
      <c r="K272" s="8">
        <f t="shared" si="142"/>
        <v>2474585</v>
      </c>
      <c r="L272" s="8">
        <f t="shared" si="142"/>
        <v>2387677</v>
      </c>
      <c r="M272" s="8">
        <f t="shared" si="142"/>
        <v>2972905</v>
      </c>
      <c r="N272" s="8">
        <f t="shared" si="142"/>
        <v>2932674</v>
      </c>
      <c r="O272" s="8">
        <f t="shared" si="142"/>
        <v>2881945</v>
      </c>
      <c r="P272" s="8">
        <f t="shared" si="135"/>
        <v>34319494</v>
      </c>
      <c r="S272" s="145">
        <v>38087986</v>
      </c>
      <c r="T272" s="8">
        <f t="shared" si="137"/>
        <v>-3768492</v>
      </c>
      <c r="U272" s="145">
        <v>41423239</v>
      </c>
      <c r="V272" s="8">
        <f t="shared" si="138"/>
        <v>-3335253</v>
      </c>
    </row>
    <row r="273" spans="1:22" hidden="1" outlineLevel="1">
      <c r="B273" t="s">
        <v>105</v>
      </c>
      <c r="D273" s="8">
        <f t="shared" ref="D273:O273" si="143">D238+D253+D263</f>
        <v>598178</v>
      </c>
      <c r="E273" s="8">
        <f t="shared" si="143"/>
        <v>365244</v>
      </c>
      <c r="F273" s="8">
        <f t="shared" si="143"/>
        <v>842485</v>
      </c>
      <c r="G273" s="8">
        <f t="shared" si="143"/>
        <v>526101</v>
      </c>
      <c r="H273" s="8">
        <f t="shared" si="143"/>
        <v>347950</v>
      </c>
      <c r="I273" s="8">
        <f t="shared" si="143"/>
        <v>428513</v>
      </c>
      <c r="J273" s="8">
        <f t="shared" si="143"/>
        <v>466244</v>
      </c>
      <c r="K273" s="8">
        <f t="shared" si="143"/>
        <v>520565</v>
      </c>
      <c r="L273" s="8">
        <f t="shared" si="143"/>
        <v>494632</v>
      </c>
      <c r="M273" s="8">
        <f t="shared" si="143"/>
        <v>633806</v>
      </c>
      <c r="N273" s="8">
        <f t="shared" si="143"/>
        <v>481768</v>
      </c>
      <c r="O273" s="8">
        <f t="shared" si="143"/>
        <v>370536</v>
      </c>
      <c r="P273" s="8">
        <f t="shared" si="135"/>
        <v>6076022</v>
      </c>
      <c r="S273" s="145">
        <v>6855318</v>
      </c>
      <c r="T273" s="8">
        <f t="shared" si="137"/>
        <v>-779296</v>
      </c>
      <c r="U273" s="145">
        <v>5773284</v>
      </c>
      <c r="V273" s="8">
        <f t="shared" si="138"/>
        <v>1082034</v>
      </c>
    </row>
    <row r="274" spans="1:22" hidden="1" outlineLevel="1">
      <c r="A274" t="s">
        <v>59</v>
      </c>
      <c r="D274" s="9">
        <f>SUM(D267:D273)</f>
        <v>16970559.91906672</v>
      </c>
      <c r="E274" s="9">
        <f t="shared" ref="E274:S274" si="144">SUM(E267:E273)</f>
        <v>16592196.962690566</v>
      </c>
      <c r="F274" s="9">
        <f t="shared" si="144"/>
        <v>14579390.873257129</v>
      </c>
      <c r="G274" s="9">
        <f t="shared" si="144"/>
        <v>11137350.053412311</v>
      </c>
      <c r="H274" s="9">
        <f t="shared" si="144"/>
        <v>8468854.6172855757</v>
      </c>
      <c r="I274" s="9">
        <f t="shared" si="144"/>
        <v>6262210.9471804574</v>
      </c>
      <c r="J274" s="9">
        <f t="shared" si="144"/>
        <v>6679661.7797451755</v>
      </c>
      <c r="K274" s="9">
        <f t="shared" si="144"/>
        <v>5798329.6061379444</v>
      </c>
      <c r="L274" s="9">
        <f t="shared" si="144"/>
        <v>6074896.0596907325</v>
      </c>
      <c r="M274" s="9">
        <f t="shared" si="144"/>
        <v>10500920.63807865</v>
      </c>
      <c r="N274" s="9">
        <f t="shared" si="144"/>
        <v>14460191.212078001</v>
      </c>
      <c r="O274" s="9">
        <f t="shared" si="144"/>
        <v>18090238.993893452</v>
      </c>
      <c r="P274" s="9">
        <f t="shared" si="144"/>
        <v>135614801.66251671</v>
      </c>
      <c r="S274" s="9">
        <f t="shared" si="144"/>
        <v>138103159</v>
      </c>
      <c r="T274" s="150">
        <f t="shared" si="137"/>
        <v>-2488357.3374832869</v>
      </c>
      <c r="U274" s="9">
        <f t="shared" ref="U274" si="145">SUM(U267:U273)</f>
        <v>132642029</v>
      </c>
      <c r="V274" s="9">
        <f t="shared" ref="V274" si="146">SUM(V267:V273)</f>
        <v>5461130</v>
      </c>
    </row>
    <row r="275" spans="1:22" hidden="1" outlineLevel="1">
      <c r="S275" s="8"/>
      <c r="U275" s="8"/>
    </row>
    <row r="276" spans="1:22" hidden="1" outlineLevel="1">
      <c r="B276" t="s">
        <v>178</v>
      </c>
      <c r="D276" s="8">
        <f>D267</f>
        <v>7661795.1283103293</v>
      </c>
      <c r="E276" s="8">
        <f t="shared" ref="E276:O276" si="147">E267</f>
        <v>7621796.215294553</v>
      </c>
      <c r="F276" s="8">
        <f t="shared" si="147"/>
        <v>6130195.5995039307</v>
      </c>
      <c r="G276" s="8">
        <f t="shared" si="147"/>
        <v>4200283.1236514216</v>
      </c>
      <c r="H276" s="8">
        <f t="shared" si="147"/>
        <v>2558918.6438903152</v>
      </c>
      <c r="I276" s="8">
        <f t="shared" si="147"/>
        <v>1481525.9429596681</v>
      </c>
      <c r="J276" s="8">
        <f t="shared" si="147"/>
        <v>1567659.9399620336</v>
      </c>
      <c r="K276" s="8">
        <f t="shared" si="147"/>
        <v>1090720.0048684003</v>
      </c>
      <c r="L276" s="8">
        <f t="shared" si="147"/>
        <v>1219298.9410173241</v>
      </c>
      <c r="M276" s="8">
        <f t="shared" si="147"/>
        <v>3841560.5415224377</v>
      </c>
      <c r="N276" s="8">
        <f t="shared" si="147"/>
        <v>6427244.2053985782</v>
      </c>
      <c r="O276" s="8">
        <f t="shared" si="147"/>
        <v>9098791.9147776589</v>
      </c>
      <c r="P276" s="8">
        <f>SUM(D276:O276)</f>
        <v>52899790.201156639</v>
      </c>
      <c r="S276" s="8">
        <f>S267</f>
        <v>52100519</v>
      </c>
      <c r="T276" s="8">
        <f t="shared" ref="T276:T281" si="148">P276-S276</f>
        <v>799271.20115663856</v>
      </c>
      <c r="U276" s="8">
        <f>U267</f>
        <v>50011168</v>
      </c>
      <c r="V276" s="8">
        <f t="shared" ref="V276:V281" si="149">S276-U276</f>
        <v>2089351</v>
      </c>
    </row>
    <row r="277" spans="1:22" hidden="1" outlineLevel="1">
      <c r="B277" t="s">
        <v>106</v>
      </c>
      <c r="D277" s="8">
        <f>Meters!D127</f>
        <v>91460</v>
      </c>
      <c r="E277" s="145">
        <f>Meters!E127</f>
        <v>86826</v>
      </c>
      <c r="F277" s="8">
        <f>Meters!F127</f>
        <v>94251</v>
      </c>
      <c r="G277" s="8">
        <f>Meters!G127</f>
        <v>89312</v>
      </c>
      <c r="H277" s="8">
        <f>Meters!H127</f>
        <v>95036</v>
      </c>
      <c r="I277" s="8">
        <f>Meters!I127</f>
        <v>91129</v>
      </c>
      <c r="J277" s="8">
        <f>Meters!J127</f>
        <v>90913</v>
      </c>
      <c r="K277" s="8">
        <f>Meters!K127</f>
        <v>90964</v>
      </c>
      <c r="L277" s="8">
        <f>Meters!L127</f>
        <v>89069</v>
      </c>
      <c r="M277" s="8">
        <f>Meters!M127</f>
        <v>93126</v>
      </c>
      <c r="N277" s="8">
        <f>Meters!N127</f>
        <v>91730</v>
      </c>
      <c r="O277" s="8">
        <f>Meters!O127</f>
        <v>92229</v>
      </c>
      <c r="P277" s="8">
        <f>SUM(D277:O277)</f>
        <v>1096045</v>
      </c>
      <c r="S277" s="8">
        <v>1110710</v>
      </c>
      <c r="T277" s="8">
        <f t="shared" si="148"/>
        <v>-14665</v>
      </c>
      <c r="U277" s="8">
        <v>1078451</v>
      </c>
      <c r="V277" s="8">
        <f t="shared" si="149"/>
        <v>32259</v>
      </c>
    </row>
    <row r="278" spans="1:22" hidden="1" outlineLevel="1">
      <c r="B278" t="s">
        <v>107</v>
      </c>
      <c r="D278" s="8">
        <f>D276/D277</f>
        <v>83.7720875607952</v>
      </c>
      <c r="E278" s="8">
        <f t="shared" ref="E278:S278" si="150">E276/E277</f>
        <v>87.782417885132944</v>
      </c>
      <c r="F278" s="8">
        <f t="shared" si="150"/>
        <v>65.041173032688576</v>
      </c>
      <c r="G278" s="8">
        <f t="shared" si="150"/>
        <v>47.029325551453574</v>
      </c>
      <c r="H278" s="8">
        <f t="shared" si="150"/>
        <v>26.925782270827003</v>
      </c>
      <c r="I278" s="8">
        <f t="shared" si="150"/>
        <v>16.257458580250724</v>
      </c>
      <c r="J278" s="8">
        <f t="shared" si="150"/>
        <v>17.243517868314033</v>
      </c>
      <c r="K278" s="8">
        <f t="shared" si="150"/>
        <v>11.990677684231127</v>
      </c>
      <c r="L278" s="8">
        <f t="shared" si="150"/>
        <v>13.689374990370657</v>
      </c>
      <c r="M278" s="8">
        <f t="shared" si="150"/>
        <v>41.251213855662627</v>
      </c>
      <c r="N278" s="8">
        <f t="shared" si="150"/>
        <v>70.066981417187165</v>
      </c>
      <c r="O278" s="8">
        <f t="shared" si="150"/>
        <v>98.654348575585331</v>
      </c>
      <c r="P278" s="8">
        <f t="shared" si="150"/>
        <v>48.26425028274992</v>
      </c>
      <c r="S278" s="8">
        <f t="shared" si="150"/>
        <v>46.907400671642463</v>
      </c>
      <c r="T278" s="8">
        <f t="shared" si="148"/>
        <v>1.3568496111074566</v>
      </c>
      <c r="U278" s="8">
        <f t="shared" ref="U278" si="151">U276/U277</f>
        <v>46.373148154158137</v>
      </c>
      <c r="V278" s="8">
        <f t="shared" si="149"/>
        <v>0.53425251748432601</v>
      </c>
    </row>
    <row r="279" spans="1:22" hidden="1" outlineLevel="1">
      <c r="B279" t="s">
        <v>175</v>
      </c>
      <c r="D279" s="8">
        <f>SUM(D268:D271)</f>
        <v>4999376.7907563886</v>
      </c>
      <c r="E279" s="8">
        <f t="shared" ref="E279:O279" si="152">SUM(E268:E271)</f>
        <v>5446219.7473960146</v>
      </c>
      <c r="F279" s="8">
        <f t="shared" si="152"/>
        <v>4731236.2737531997</v>
      </c>
      <c r="G279" s="8">
        <f t="shared" si="152"/>
        <v>3341144.9297608896</v>
      </c>
      <c r="H279" s="8">
        <f t="shared" si="152"/>
        <v>2542579.9733952591</v>
      </c>
      <c r="I279" s="8">
        <f t="shared" si="152"/>
        <v>1845282.0042207895</v>
      </c>
      <c r="J279" s="8">
        <f t="shared" si="152"/>
        <v>2317787.8397831414</v>
      </c>
      <c r="K279" s="8">
        <f t="shared" si="152"/>
        <v>1712459.6012695436</v>
      </c>
      <c r="L279" s="8">
        <f t="shared" si="152"/>
        <v>1973288.1186734089</v>
      </c>
      <c r="M279" s="8">
        <f t="shared" si="152"/>
        <v>3052649.0965562132</v>
      </c>
      <c r="N279" s="8">
        <f t="shared" si="152"/>
        <v>4618505.0066794241</v>
      </c>
      <c r="O279" s="8">
        <f t="shared" si="152"/>
        <v>5738966.0791157922</v>
      </c>
      <c r="P279" s="8">
        <f>SUM(D279:O279)</f>
        <v>42319495.461360067</v>
      </c>
      <c r="S279" s="8">
        <f>SUM(S268:S271)</f>
        <v>41059336</v>
      </c>
      <c r="T279" s="8">
        <f t="shared" si="148"/>
        <v>1260159.4613600671</v>
      </c>
      <c r="U279" s="8">
        <f>SUM(U268:U271)</f>
        <v>35434338</v>
      </c>
      <c r="V279" s="8">
        <f t="shared" si="149"/>
        <v>5624998</v>
      </c>
    </row>
    <row r="280" spans="1:22" hidden="1" outlineLevel="1">
      <c r="B280" t="s">
        <v>176</v>
      </c>
      <c r="D280" s="8">
        <f>SUM(Meters!D128:D131)</f>
        <v>12021</v>
      </c>
      <c r="E280" s="145">
        <f>SUM(Meters!E128:E131)</f>
        <v>11383</v>
      </c>
      <c r="F280" s="8">
        <f>SUM(Meters!F128:F131)</f>
        <v>12329</v>
      </c>
      <c r="G280" s="8">
        <f>SUM(Meters!G128:G131)</f>
        <v>11877</v>
      </c>
      <c r="H280" s="8">
        <f>SUM(Meters!H128:H131)</f>
        <v>12174</v>
      </c>
      <c r="I280" s="8">
        <f>SUM(Meters!I128:I131)</f>
        <v>11959</v>
      </c>
      <c r="J280" s="8">
        <f>SUM(Meters!J128:J131)</f>
        <v>11884</v>
      </c>
      <c r="K280" s="8">
        <f>SUM(Meters!K128:K131)</f>
        <v>11925</v>
      </c>
      <c r="L280" s="8">
        <f>SUM(Meters!L128:L131)</f>
        <v>11666</v>
      </c>
      <c r="M280" s="8">
        <f>SUM(Meters!M128:M131)</f>
        <v>12126</v>
      </c>
      <c r="N280" s="8">
        <f>SUM(Meters!N128:N131)</f>
        <v>11934</v>
      </c>
      <c r="O280" s="8">
        <f>SUM(Meters!O128:O131)</f>
        <v>12037</v>
      </c>
      <c r="P280" s="8">
        <f>SUM(D280:O280)</f>
        <v>143315</v>
      </c>
      <c r="S280" s="8">
        <f>143520+1084+486+42</f>
        <v>145132</v>
      </c>
      <c r="T280" s="8">
        <f t="shared" si="148"/>
        <v>-1817</v>
      </c>
      <c r="U280" s="8">
        <f>140240+985+434+47</f>
        <v>141706</v>
      </c>
      <c r="V280" s="8">
        <f t="shared" si="149"/>
        <v>3426</v>
      </c>
    </row>
    <row r="281" spans="1:22" hidden="1" outlineLevel="1">
      <c r="B281" t="s">
        <v>177</v>
      </c>
      <c r="D281" s="8">
        <f>D279/D280</f>
        <v>415.88693043477156</v>
      </c>
      <c r="E281" s="8">
        <f t="shared" ref="E281:O281" si="153">E279/E280</f>
        <v>478.45205546833125</v>
      </c>
      <c r="F281" s="8">
        <f t="shared" si="153"/>
        <v>383.74858250897881</v>
      </c>
      <c r="G281" s="8">
        <f t="shared" si="153"/>
        <v>281.31219413664138</v>
      </c>
      <c r="H281" s="8">
        <f t="shared" si="153"/>
        <v>208.85329171966973</v>
      </c>
      <c r="I281" s="8">
        <f t="shared" si="153"/>
        <v>154.30069439090138</v>
      </c>
      <c r="J281" s="8">
        <f t="shared" si="153"/>
        <v>195.03431839306137</v>
      </c>
      <c r="K281" s="8">
        <f t="shared" si="153"/>
        <v>143.6024822867542</v>
      </c>
      <c r="L281" s="8">
        <f t="shared" si="153"/>
        <v>169.1486472375629</v>
      </c>
      <c r="M281" s="8">
        <f t="shared" si="153"/>
        <v>251.74411154182857</v>
      </c>
      <c r="N281" s="8">
        <f t="shared" si="153"/>
        <v>387.00393888716474</v>
      </c>
      <c r="O281" s="8">
        <f t="shared" si="153"/>
        <v>476.77711050226736</v>
      </c>
      <c r="P281" s="8">
        <f>P279/P280</f>
        <v>295.29006357576014</v>
      </c>
      <c r="S281" s="8">
        <f>S279/S280</f>
        <v>282.91028856489265</v>
      </c>
      <c r="T281" s="8">
        <f t="shared" si="148"/>
        <v>12.37977501086749</v>
      </c>
      <c r="U281" s="8">
        <f>U279/U280</f>
        <v>250.05531170169223</v>
      </c>
      <c r="V281" s="8">
        <f t="shared" si="149"/>
        <v>32.85497686320042</v>
      </c>
    </row>
    <row r="282" spans="1:22" hidden="1" outlineLevel="1">
      <c r="S282" s="8"/>
    </row>
    <row r="283" spans="1:22" hidden="1" outlineLevel="1">
      <c r="D283" s="13">
        <f>D274/$P274</f>
        <v>0.12513796216211481</v>
      </c>
      <c r="E283" s="13">
        <f t="shared" ref="E283:O283" si="154">E274/$P274</f>
        <v>0.12234797941880241</v>
      </c>
      <c r="F283" s="13">
        <f t="shared" si="154"/>
        <v>0.10750589680865789</v>
      </c>
      <c r="G283" s="13">
        <f t="shared" si="154"/>
        <v>8.2124885461456396E-2</v>
      </c>
      <c r="H283" s="13">
        <f t="shared" si="154"/>
        <v>6.2447863459334521E-2</v>
      </c>
      <c r="I283" s="13">
        <f t="shared" si="154"/>
        <v>4.6176456186281495E-2</v>
      </c>
      <c r="J283" s="13">
        <f t="shared" si="154"/>
        <v>4.9254666141589784E-2</v>
      </c>
      <c r="K283" s="13">
        <f t="shared" si="154"/>
        <v>4.2755875723413571E-2</v>
      </c>
      <c r="L283" s="13">
        <f t="shared" si="154"/>
        <v>4.4795228730329699E-2</v>
      </c>
      <c r="M283" s="13">
        <f t="shared" si="154"/>
        <v>7.7431965459129198E-2</v>
      </c>
      <c r="N283" s="13">
        <f t="shared" si="154"/>
        <v>0.10662693920434151</v>
      </c>
      <c r="O283" s="13">
        <f t="shared" si="154"/>
        <v>0.13339428124454875</v>
      </c>
      <c r="P283" s="15">
        <f>SUM(D283:O283)</f>
        <v>1</v>
      </c>
    </row>
    <row r="284" spans="1:22" collapsed="1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22"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5"/>
    </row>
  </sheetData>
  <customSheetViews>
    <customSheetView guid="{CE197DB8-F3A0-448D-8B80-C74176B916DF}" showPageBreaks="1" printArea="1" hiddenRows="1" topLeftCell="A36">
      <selection activeCell="C105" sqref="C105"/>
      <rowBreaks count="1" manualBreakCount="1">
        <brk id="103" max="16383" man="1"/>
      </rowBreaks>
      <pageMargins left="0.45" right="0.45" top="0.5" bottom="0.67" header="0.3" footer="0.47"/>
      <printOptions horizontalCentered="1" verticalCentered="1"/>
      <pageSetup scale="59" fitToHeight="4" orientation="landscape" r:id="rId1"/>
      <headerFooter>
        <oddFooter>&amp;LFile: &amp;F / &amp;A</oddFooter>
      </headerFooter>
    </customSheetView>
    <customSheetView guid="{37B7AA36-1B35-4F93-8013-1368709135C0}" showPageBreaks="1" printArea="1" hiddenRows="1" topLeftCell="A36">
      <selection activeCell="C105" sqref="C105"/>
      <rowBreaks count="1" manualBreakCount="1">
        <brk id="103" max="16383" man="1"/>
      </rowBreaks>
      <pageMargins left="0.45" right="0.45" top="0.5" bottom="0.67" header="0.3" footer="0.47"/>
      <printOptions horizontalCentered="1" verticalCentered="1"/>
      <pageSetup scale="59" fitToHeight="4" orientation="landscape" r:id="rId2"/>
      <headerFooter>
        <oddFooter>&amp;LFile: &amp;F / &amp;A</oddFooter>
      </headerFooter>
    </customSheetView>
  </customSheetViews>
  <printOptions horizontalCentered="1"/>
  <pageMargins left="0.5" right="0.5" top="0.75" bottom="0.67" header="0.3" footer="0.47"/>
  <pageSetup scale="60" orientation="landscape" r:id="rId3"/>
  <headerFooter scaleWithDoc="0">
    <oddFooter>&amp;LFile: &amp;F / &amp;A</oddFooter>
  </headerFooter>
  <rowBreaks count="4" manualBreakCount="4">
    <brk id="57" max="15" man="1"/>
    <brk id="123" max="15" man="1"/>
    <brk id="179" max="15" man="1"/>
    <brk id="228" max="15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3"/>
  <sheetViews>
    <sheetView tabSelected="1" zoomScaleNormal="100" workbookViewId="0">
      <selection activeCell="P48" sqref="P48"/>
    </sheetView>
  </sheetViews>
  <sheetFormatPr defaultRowHeight="12.75" outlineLevelRow="1"/>
  <cols>
    <col min="1" max="1" width="7.5703125" style="19" customWidth="1"/>
    <col min="2" max="2" width="9.140625" style="19" customWidth="1"/>
    <col min="3" max="3" width="8.28515625" style="19" customWidth="1"/>
    <col min="4" max="4" width="12.85546875" style="19" customWidth="1"/>
    <col min="5" max="5" width="11.85546875" style="19" customWidth="1"/>
    <col min="6" max="13" width="10.85546875" style="19" customWidth="1"/>
    <col min="14" max="14" width="12.28515625" style="19" customWidth="1"/>
    <col min="15" max="15" width="13.42578125" style="19" customWidth="1"/>
    <col min="16" max="16" width="14" style="19" customWidth="1"/>
    <col min="17" max="17" width="12.85546875" style="19" bestFit="1" customWidth="1"/>
    <col min="18" max="255" width="9.140625" style="19"/>
    <col min="256" max="256" width="6.5703125" style="19" customWidth="1"/>
    <col min="257" max="257" width="13.7109375" style="19" bestFit="1" customWidth="1"/>
    <col min="258" max="258" width="17.85546875" style="19" bestFit="1" customWidth="1"/>
    <col min="259" max="259" width="13.42578125" style="19" bestFit="1" customWidth="1"/>
    <col min="260" max="260" width="5.85546875" style="19" customWidth="1"/>
    <col min="261" max="272" width="11.140625" style="19" bestFit="1" customWidth="1"/>
    <col min="273" max="273" width="12.85546875" style="19" bestFit="1" customWidth="1"/>
    <col min="274" max="511" width="9.140625" style="19"/>
    <col min="512" max="512" width="6.5703125" style="19" customWidth="1"/>
    <col min="513" max="513" width="13.7109375" style="19" bestFit="1" customWidth="1"/>
    <col min="514" max="514" width="17.85546875" style="19" bestFit="1" customWidth="1"/>
    <col min="515" max="515" width="13.42578125" style="19" bestFit="1" customWidth="1"/>
    <col min="516" max="516" width="5.85546875" style="19" customWidth="1"/>
    <col min="517" max="528" width="11.140625" style="19" bestFit="1" customWidth="1"/>
    <col min="529" max="529" width="12.85546875" style="19" bestFit="1" customWidth="1"/>
    <col min="530" max="767" width="9.140625" style="19"/>
    <col min="768" max="768" width="6.5703125" style="19" customWidth="1"/>
    <col min="769" max="769" width="13.7109375" style="19" bestFit="1" customWidth="1"/>
    <col min="770" max="770" width="17.85546875" style="19" bestFit="1" customWidth="1"/>
    <col min="771" max="771" width="13.42578125" style="19" bestFit="1" customWidth="1"/>
    <col min="772" max="772" width="5.85546875" style="19" customWidth="1"/>
    <col min="773" max="784" width="11.140625" style="19" bestFit="1" customWidth="1"/>
    <col min="785" max="785" width="12.85546875" style="19" bestFit="1" customWidth="1"/>
    <col min="786" max="1023" width="9.140625" style="19"/>
    <col min="1024" max="1024" width="6.5703125" style="19" customWidth="1"/>
    <col min="1025" max="1025" width="13.7109375" style="19" bestFit="1" customWidth="1"/>
    <col min="1026" max="1026" width="17.85546875" style="19" bestFit="1" customWidth="1"/>
    <col min="1027" max="1027" width="13.42578125" style="19" bestFit="1" customWidth="1"/>
    <col min="1028" max="1028" width="5.85546875" style="19" customWidth="1"/>
    <col min="1029" max="1040" width="11.140625" style="19" bestFit="1" customWidth="1"/>
    <col min="1041" max="1041" width="12.85546875" style="19" bestFit="1" customWidth="1"/>
    <col min="1042" max="1279" width="9.140625" style="19"/>
    <col min="1280" max="1280" width="6.5703125" style="19" customWidth="1"/>
    <col min="1281" max="1281" width="13.7109375" style="19" bestFit="1" customWidth="1"/>
    <col min="1282" max="1282" width="17.85546875" style="19" bestFit="1" customWidth="1"/>
    <col min="1283" max="1283" width="13.42578125" style="19" bestFit="1" customWidth="1"/>
    <col min="1284" max="1284" width="5.85546875" style="19" customWidth="1"/>
    <col min="1285" max="1296" width="11.140625" style="19" bestFit="1" customWidth="1"/>
    <col min="1297" max="1297" width="12.85546875" style="19" bestFit="1" customWidth="1"/>
    <col min="1298" max="1535" width="9.140625" style="19"/>
    <col min="1536" max="1536" width="6.5703125" style="19" customWidth="1"/>
    <col min="1537" max="1537" width="13.7109375" style="19" bestFit="1" customWidth="1"/>
    <col min="1538" max="1538" width="17.85546875" style="19" bestFit="1" customWidth="1"/>
    <col min="1539" max="1539" width="13.42578125" style="19" bestFit="1" customWidth="1"/>
    <col min="1540" max="1540" width="5.85546875" style="19" customWidth="1"/>
    <col min="1541" max="1552" width="11.140625" style="19" bestFit="1" customWidth="1"/>
    <col min="1553" max="1553" width="12.85546875" style="19" bestFit="1" customWidth="1"/>
    <col min="1554" max="1791" width="9.140625" style="19"/>
    <col min="1792" max="1792" width="6.5703125" style="19" customWidth="1"/>
    <col min="1793" max="1793" width="13.7109375" style="19" bestFit="1" customWidth="1"/>
    <col min="1794" max="1794" width="17.85546875" style="19" bestFit="1" customWidth="1"/>
    <col min="1795" max="1795" width="13.42578125" style="19" bestFit="1" customWidth="1"/>
    <col min="1796" max="1796" width="5.85546875" style="19" customWidth="1"/>
    <col min="1797" max="1808" width="11.140625" style="19" bestFit="1" customWidth="1"/>
    <col min="1809" max="1809" width="12.85546875" style="19" bestFit="1" customWidth="1"/>
    <col min="1810" max="2047" width="9.140625" style="19"/>
    <col min="2048" max="2048" width="6.5703125" style="19" customWidth="1"/>
    <col min="2049" max="2049" width="13.7109375" style="19" bestFit="1" customWidth="1"/>
    <col min="2050" max="2050" width="17.85546875" style="19" bestFit="1" customWidth="1"/>
    <col min="2051" max="2051" width="13.42578125" style="19" bestFit="1" customWidth="1"/>
    <col min="2052" max="2052" width="5.85546875" style="19" customWidth="1"/>
    <col min="2053" max="2064" width="11.140625" style="19" bestFit="1" customWidth="1"/>
    <col min="2065" max="2065" width="12.85546875" style="19" bestFit="1" customWidth="1"/>
    <col min="2066" max="2303" width="9.140625" style="19"/>
    <col min="2304" max="2304" width="6.5703125" style="19" customWidth="1"/>
    <col min="2305" max="2305" width="13.7109375" style="19" bestFit="1" customWidth="1"/>
    <col min="2306" max="2306" width="17.85546875" style="19" bestFit="1" customWidth="1"/>
    <col min="2307" max="2307" width="13.42578125" style="19" bestFit="1" customWidth="1"/>
    <col min="2308" max="2308" width="5.85546875" style="19" customWidth="1"/>
    <col min="2309" max="2320" width="11.140625" style="19" bestFit="1" customWidth="1"/>
    <col min="2321" max="2321" width="12.85546875" style="19" bestFit="1" customWidth="1"/>
    <col min="2322" max="2559" width="9.140625" style="19"/>
    <col min="2560" max="2560" width="6.5703125" style="19" customWidth="1"/>
    <col min="2561" max="2561" width="13.7109375" style="19" bestFit="1" customWidth="1"/>
    <col min="2562" max="2562" width="17.85546875" style="19" bestFit="1" customWidth="1"/>
    <col min="2563" max="2563" width="13.42578125" style="19" bestFit="1" customWidth="1"/>
    <col min="2564" max="2564" width="5.85546875" style="19" customWidth="1"/>
    <col min="2565" max="2576" width="11.140625" style="19" bestFit="1" customWidth="1"/>
    <col min="2577" max="2577" width="12.85546875" style="19" bestFit="1" customWidth="1"/>
    <col min="2578" max="2815" width="9.140625" style="19"/>
    <col min="2816" max="2816" width="6.5703125" style="19" customWidth="1"/>
    <col min="2817" max="2817" width="13.7109375" style="19" bestFit="1" customWidth="1"/>
    <col min="2818" max="2818" width="17.85546875" style="19" bestFit="1" customWidth="1"/>
    <col min="2819" max="2819" width="13.42578125" style="19" bestFit="1" customWidth="1"/>
    <col min="2820" max="2820" width="5.85546875" style="19" customWidth="1"/>
    <col min="2821" max="2832" width="11.140625" style="19" bestFit="1" customWidth="1"/>
    <col min="2833" max="2833" width="12.85546875" style="19" bestFit="1" customWidth="1"/>
    <col min="2834" max="3071" width="9.140625" style="19"/>
    <col min="3072" max="3072" width="6.5703125" style="19" customWidth="1"/>
    <col min="3073" max="3073" width="13.7109375" style="19" bestFit="1" customWidth="1"/>
    <col min="3074" max="3074" width="17.85546875" style="19" bestFit="1" customWidth="1"/>
    <col min="3075" max="3075" width="13.42578125" style="19" bestFit="1" customWidth="1"/>
    <col min="3076" max="3076" width="5.85546875" style="19" customWidth="1"/>
    <col min="3077" max="3088" width="11.140625" style="19" bestFit="1" customWidth="1"/>
    <col min="3089" max="3089" width="12.85546875" style="19" bestFit="1" customWidth="1"/>
    <col min="3090" max="3327" width="9.140625" style="19"/>
    <col min="3328" max="3328" width="6.5703125" style="19" customWidth="1"/>
    <col min="3329" max="3329" width="13.7109375" style="19" bestFit="1" customWidth="1"/>
    <col min="3330" max="3330" width="17.85546875" style="19" bestFit="1" customWidth="1"/>
    <col min="3331" max="3331" width="13.42578125" style="19" bestFit="1" customWidth="1"/>
    <col min="3332" max="3332" width="5.85546875" style="19" customWidth="1"/>
    <col min="3333" max="3344" width="11.140625" style="19" bestFit="1" customWidth="1"/>
    <col min="3345" max="3345" width="12.85546875" style="19" bestFit="1" customWidth="1"/>
    <col min="3346" max="3583" width="9.140625" style="19"/>
    <col min="3584" max="3584" width="6.5703125" style="19" customWidth="1"/>
    <col min="3585" max="3585" width="13.7109375" style="19" bestFit="1" customWidth="1"/>
    <col min="3586" max="3586" width="17.85546875" style="19" bestFit="1" customWidth="1"/>
    <col min="3587" max="3587" width="13.42578125" style="19" bestFit="1" customWidth="1"/>
    <col min="3588" max="3588" width="5.85546875" style="19" customWidth="1"/>
    <col min="3589" max="3600" width="11.140625" style="19" bestFit="1" customWidth="1"/>
    <col min="3601" max="3601" width="12.85546875" style="19" bestFit="1" customWidth="1"/>
    <col min="3602" max="3839" width="9.140625" style="19"/>
    <col min="3840" max="3840" width="6.5703125" style="19" customWidth="1"/>
    <col min="3841" max="3841" width="13.7109375" style="19" bestFit="1" customWidth="1"/>
    <col min="3842" max="3842" width="17.85546875" style="19" bestFit="1" customWidth="1"/>
    <col min="3843" max="3843" width="13.42578125" style="19" bestFit="1" customWidth="1"/>
    <col min="3844" max="3844" width="5.85546875" style="19" customWidth="1"/>
    <col min="3845" max="3856" width="11.140625" style="19" bestFit="1" customWidth="1"/>
    <col min="3857" max="3857" width="12.85546875" style="19" bestFit="1" customWidth="1"/>
    <col min="3858" max="4095" width="9.140625" style="19"/>
    <col min="4096" max="4096" width="6.5703125" style="19" customWidth="1"/>
    <col min="4097" max="4097" width="13.7109375" style="19" bestFit="1" customWidth="1"/>
    <col min="4098" max="4098" width="17.85546875" style="19" bestFit="1" customWidth="1"/>
    <col min="4099" max="4099" width="13.42578125" style="19" bestFit="1" customWidth="1"/>
    <col min="4100" max="4100" width="5.85546875" style="19" customWidth="1"/>
    <col min="4101" max="4112" width="11.140625" style="19" bestFit="1" customWidth="1"/>
    <col min="4113" max="4113" width="12.85546875" style="19" bestFit="1" customWidth="1"/>
    <col min="4114" max="4351" width="9.140625" style="19"/>
    <col min="4352" max="4352" width="6.5703125" style="19" customWidth="1"/>
    <col min="4353" max="4353" width="13.7109375" style="19" bestFit="1" customWidth="1"/>
    <col min="4354" max="4354" width="17.85546875" style="19" bestFit="1" customWidth="1"/>
    <col min="4355" max="4355" width="13.42578125" style="19" bestFit="1" customWidth="1"/>
    <col min="4356" max="4356" width="5.85546875" style="19" customWidth="1"/>
    <col min="4357" max="4368" width="11.140625" style="19" bestFit="1" customWidth="1"/>
    <col min="4369" max="4369" width="12.85546875" style="19" bestFit="1" customWidth="1"/>
    <col min="4370" max="4607" width="9.140625" style="19"/>
    <col min="4608" max="4608" width="6.5703125" style="19" customWidth="1"/>
    <col min="4609" max="4609" width="13.7109375" style="19" bestFit="1" customWidth="1"/>
    <col min="4610" max="4610" width="17.85546875" style="19" bestFit="1" customWidth="1"/>
    <col min="4611" max="4611" width="13.42578125" style="19" bestFit="1" customWidth="1"/>
    <col min="4612" max="4612" width="5.85546875" style="19" customWidth="1"/>
    <col min="4613" max="4624" width="11.140625" style="19" bestFit="1" customWidth="1"/>
    <col min="4625" max="4625" width="12.85546875" style="19" bestFit="1" customWidth="1"/>
    <col min="4626" max="4863" width="9.140625" style="19"/>
    <col min="4864" max="4864" width="6.5703125" style="19" customWidth="1"/>
    <col min="4865" max="4865" width="13.7109375" style="19" bestFit="1" customWidth="1"/>
    <col min="4866" max="4866" width="17.85546875" style="19" bestFit="1" customWidth="1"/>
    <col min="4867" max="4867" width="13.42578125" style="19" bestFit="1" customWidth="1"/>
    <col min="4868" max="4868" width="5.85546875" style="19" customWidth="1"/>
    <col min="4869" max="4880" width="11.140625" style="19" bestFit="1" customWidth="1"/>
    <col min="4881" max="4881" width="12.85546875" style="19" bestFit="1" customWidth="1"/>
    <col min="4882" max="5119" width="9.140625" style="19"/>
    <col min="5120" max="5120" width="6.5703125" style="19" customWidth="1"/>
    <col min="5121" max="5121" width="13.7109375" style="19" bestFit="1" customWidth="1"/>
    <col min="5122" max="5122" width="17.85546875" style="19" bestFit="1" customWidth="1"/>
    <col min="5123" max="5123" width="13.42578125" style="19" bestFit="1" customWidth="1"/>
    <col min="5124" max="5124" width="5.85546875" style="19" customWidth="1"/>
    <col min="5125" max="5136" width="11.140625" style="19" bestFit="1" customWidth="1"/>
    <col min="5137" max="5137" width="12.85546875" style="19" bestFit="1" customWidth="1"/>
    <col min="5138" max="5375" width="9.140625" style="19"/>
    <col min="5376" max="5376" width="6.5703125" style="19" customWidth="1"/>
    <col min="5377" max="5377" width="13.7109375" style="19" bestFit="1" customWidth="1"/>
    <col min="5378" max="5378" width="17.85546875" style="19" bestFit="1" customWidth="1"/>
    <col min="5379" max="5379" width="13.42578125" style="19" bestFit="1" customWidth="1"/>
    <col min="5380" max="5380" width="5.85546875" style="19" customWidth="1"/>
    <col min="5381" max="5392" width="11.140625" style="19" bestFit="1" customWidth="1"/>
    <col min="5393" max="5393" width="12.85546875" style="19" bestFit="1" customWidth="1"/>
    <col min="5394" max="5631" width="9.140625" style="19"/>
    <col min="5632" max="5632" width="6.5703125" style="19" customWidth="1"/>
    <col min="5633" max="5633" width="13.7109375" style="19" bestFit="1" customWidth="1"/>
    <col min="5634" max="5634" width="17.85546875" style="19" bestFit="1" customWidth="1"/>
    <col min="5635" max="5635" width="13.42578125" style="19" bestFit="1" customWidth="1"/>
    <col min="5636" max="5636" width="5.85546875" style="19" customWidth="1"/>
    <col min="5637" max="5648" width="11.140625" style="19" bestFit="1" customWidth="1"/>
    <col min="5649" max="5649" width="12.85546875" style="19" bestFit="1" customWidth="1"/>
    <col min="5650" max="5887" width="9.140625" style="19"/>
    <col min="5888" max="5888" width="6.5703125" style="19" customWidth="1"/>
    <col min="5889" max="5889" width="13.7109375" style="19" bestFit="1" customWidth="1"/>
    <col min="5890" max="5890" width="17.85546875" style="19" bestFit="1" customWidth="1"/>
    <col min="5891" max="5891" width="13.42578125" style="19" bestFit="1" customWidth="1"/>
    <col min="5892" max="5892" width="5.85546875" style="19" customWidth="1"/>
    <col min="5893" max="5904" width="11.140625" style="19" bestFit="1" customWidth="1"/>
    <col min="5905" max="5905" width="12.85546875" style="19" bestFit="1" customWidth="1"/>
    <col min="5906" max="6143" width="9.140625" style="19"/>
    <col min="6144" max="6144" width="6.5703125" style="19" customWidth="1"/>
    <col min="6145" max="6145" width="13.7109375" style="19" bestFit="1" customWidth="1"/>
    <col min="6146" max="6146" width="17.85546875" style="19" bestFit="1" customWidth="1"/>
    <col min="6147" max="6147" width="13.42578125" style="19" bestFit="1" customWidth="1"/>
    <col min="6148" max="6148" width="5.85546875" style="19" customWidth="1"/>
    <col min="6149" max="6160" width="11.140625" style="19" bestFit="1" customWidth="1"/>
    <col min="6161" max="6161" width="12.85546875" style="19" bestFit="1" customWidth="1"/>
    <col min="6162" max="6399" width="9.140625" style="19"/>
    <col min="6400" max="6400" width="6.5703125" style="19" customWidth="1"/>
    <col min="6401" max="6401" width="13.7109375" style="19" bestFit="1" customWidth="1"/>
    <col min="6402" max="6402" width="17.85546875" style="19" bestFit="1" customWidth="1"/>
    <col min="6403" max="6403" width="13.42578125" style="19" bestFit="1" customWidth="1"/>
    <col min="6404" max="6404" width="5.85546875" style="19" customWidth="1"/>
    <col min="6405" max="6416" width="11.140625" style="19" bestFit="1" customWidth="1"/>
    <col min="6417" max="6417" width="12.85546875" style="19" bestFit="1" customWidth="1"/>
    <col min="6418" max="6655" width="9.140625" style="19"/>
    <col min="6656" max="6656" width="6.5703125" style="19" customWidth="1"/>
    <col min="6657" max="6657" width="13.7109375" style="19" bestFit="1" customWidth="1"/>
    <col min="6658" max="6658" width="17.85546875" style="19" bestFit="1" customWidth="1"/>
    <col min="6659" max="6659" width="13.42578125" style="19" bestFit="1" customWidth="1"/>
    <col min="6660" max="6660" width="5.85546875" style="19" customWidth="1"/>
    <col min="6661" max="6672" width="11.140625" style="19" bestFit="1" customWidth="1"/>
    <col min="6673" max="6673" width="12.85546875" style="19" bestFit="1" customWidth="1"/>
    <col min="6674" max="6911" width="9.140625" style="19"/>
    <col min="6912" max="6912" width="6.5703125" style="19" customWidth="1"/>
    <col min="6913" max="6913" width="13.7109375" style="19" bestFit="1" customWidth="1"/>
    <col min="6914" max="6914" width="17.85546875" style="19" bestFit="1" customWidth="1"/>
    <col min="6915" max="6915" width="13.42578125" style="19" bestFit="1" customWidth="1"/>
    <col min="6916" max="6916" width="5.85546875" style="19" customWidth="1"/>
    <col min="6917" max="6928" width="11.140625" style="19" bestFit="1" customWidth="1"/>
    <col min="6929" max="6929" width="12.85546875" style="19" bestFit="1" customWidth="1"/>
    <col min="6930" max="7167" width="9.140625" style="19"/>
    <col min="7168" max="7168" width="6.5703125" style="19" customWidth="1"/>
    <col min="7169" max="7169" width="13.7109375" style="19" bestFit="1" customWidth="1"/>
    <col min="7170" max="7170" width="17.85546875" style="19" bestFit="1" customWidth="1"/>
    <col min="7171" max="7171" width="13.42578125" style="19" bestFit="1" customWidth="1"/>
    <col min="7172" max="7172" width="5.85546875" style="19" customWidth="1"/>
    <col min="7173" max="7184" width="11.140625" style="19" bestFit="1" customWidth="1"/>
    <col min="7185" max="7185" width="12.85546875" style="19" bestFit="1" customWidth="1"/>
    <col min="7186" max="7423" width="9.140625" style="19"/>
    <col min="7424" max="7424" width="6.5703125" style="19" customWidth="1"/>
    <col min="7425" max="7425" width="13.7109375" style="19" bestFit="1" customWidth="1"/>
    <col min="7426" max="7426" width="17.85546875" style="19" bestFit="1" customWidth="1"/>
    <col min="7427" max="7427" width="13.42578125" style="19" bestFit="1" customWidth="1"/>
    <col min="7428" max="7428" width="5.85546875" style="19" customWidth="1"/>
    <col min="7429" max="7440" width="11.140625" style="19" bestFit="1" customWidth="1"/>
    <col min="7441" max="7441" width="12.85546875" style="19" bestFit="1" customWidth="1"/>
    <col min="7442" max="7679" width="9.140625" style="19"/>
    <col min="7680" max="7680" width="6.5703125" style="19" customWidth="1"/>
    <col min="7681" max="7681" width="13.7109375" style="19" bestFit="1" customWidth="1"/>
    <col min="7682" max="7682" width="17.85546875" style="19" bestFit="1" customWidth="1"/>
    <col min="7683" max="7683" width="13.42578125" style="19" bestFit="1" customWidth="1"/>
    <col min="7684" max="7684" width="5.85546875" style="19" customWidth="1"/>
    <col min="7685" max="7696" width="11.140625" style="19" bestFit="1" customWidth="1"/>
    <col min="7697" max="7697" width="12.85546875" style="19" bestFit="1" customWidth="1"/>
    <col min="7698" max="7935" width="9.140625" style="19"/>
    <col min="7936" max="7936" width="6.5703125" style="19" customWidth="1"/>
    <col min="7937" max="7937" width="13.7109375" style="19" bestFit="1" customWidth="1"/>
    <col min="7938" max="7938" width="17.85546875" style="19" bestFit="1" customWidth="1"/>
    <col min="7939" max="7939" width="13.42578125" style="19" bestFit="1" customWidth="1"/>
    <col min="7940" max="7940" width="5.85546875" style="19" customWidth="1"/>
    <col min="7941" max="7952" width="11.140625" style="19" bestFit="1" customWidth="1"/>
    <col min="7953" max="7953" width="12.85546875" style="19" bestFit="1" customWidth="1"/>
    <col min="7954" max="8191" width="9.140625" style="19"/>
    <col min="8192" max="8192" width="6.5703125" style="19" customWidth="1"/>
    <col min="8193" max="8193" width="13.7109375" style="19" bestFit="1" customWidth="1"/>
    <col min="8194" max="8194" width="17.85546875" style="19" bestFit="1" customWidth="1"/>
    <col min="8195" max="8195" width="13.42578125" style="19" bestFit="1" customWidth="1"/>
    <col min="8196" max="8196" width="5.85546875" style="19" customWidth="1"/>
    <col min="8197" max="8208" width="11.140625" style="19" bestFit="1" customWidth="1"/>
    <col min="8209" max="8209" width="12.85546875" style="19" bestFit="1" customWidth="1"/>
    <col min="8210" max="8447" width="9.140625" style="19"/>
    <col min="8448" max="8448" width="6.5703125" style="19" customWidth="1"/>
    <col min="8449" max="8449" width="13.7109375" style="19" bestFit="1" customWidth="1"/>
    <col min="8450" max="8450" width="17.85546875" style="19" bestFit="1" customWidth="1"/>
    <col min="8451" max="8451" width="13.42578125" style="19" bestFit="1" customWidth="1"/>
    <col min="8452" max="8452" width="5.85546875" style="19" customWidth="1"/>
    <col min="8453" max="8464" width="11.140625" style="19" bestFit="1" customWidth="1"/>
    <col min="8465" max="8465" width="12.85546875" style="19" bestFit="1" customWidth="1"/>
    <col min="8466" max="8703" width="9.140625" style="19"/>
    <col min="8704" max="8704" width="6.5703125" style="19" customWidth="1"/>
    <col min="8705" max="8705" width="13.7109375" style="19" bestFit="1" customWidth="1"/>
    <col min="8706" max="8706" width="17.85546875" style="19" bestFit="1" customWidth="1"/>
    <col min="8707" max="8707" width="13.42578125" style="19" bestFit="1" customWidth="1"/>
    <col min="8708" max="8708" width="5.85546875" style="19" customWidth="1"/>
    <col min="8709" max="8720" width="11.140625" style="19" bestFit="1" customWidth="1"/>
    <col min="8721" max="8721" width="12.85546875" style="19" bestFit="1" customWidth="1"/>
    <col min="8722" max="8959" width="9.140625" style="19"/>
    <col min="8960" max="8960" width="6.5703125" style="19" customWidth="1"/>
    <col min="8961" max="8961" width="13.7109375" style="19" bestFit="1" customWidth="1"/>
    <col min="8962" max="8962" width="17.85546875" style="19" bestFit="1" customWidth="1"/>
    <col min="8963" max="8963" width="13.42578125" style="19" bestFit="1" customWidth="1"/>
    <col min="8964" max="8964" width="5.85546875" style="19" customWidth="1"/>
    <col min="8965" max="8976" width="11.140625" style="19" bestFit="1" customWidth="1"/>
    <col min="8977" max="8977" width="12.85546875" style="19" bestFit="1" customWidth="1"/>
    <col min="8978" max="9215" width="9.140625" style="19"/>
    <col min="9216" max="9216" width="6.5703125" style="19" customWidth="1"/>
    <col min="9217" max="9217" width="13.7109375" style="19" bestFit="1" customWidth="1"/>
    <col min="9218" max="9218" width="17.85546875" style="19" bestFit="1" customWidth="1"/>
    <col min="9219" max="9219" width="13.42578125" style="19" bestFit="1" customWidth="1"/>
    <col min="9220" max="9220" width="5.85546875" style="19" customWidth="1"/>
    <col min="9221" max="9232" width="11.140625" style="19" bestFit="1" customWidth="1"/>
    <col min="9233" max="9233" width="12.85546875" style="19" bestFit="1" customWidth="1"/>
    <col min="9234" max="9471" width="9.140625" style="19"/>
    <col min="9472" max="9472" width="6.5703125" style="19" customWidth="1"/>
    <col min="9473" max="9473" width="13.7109375" style="19" bestFit="1" customWidth="1"/>
    <col min="9474" max="9474" width="17.85546875" style="19" bestFit="1" customWidth="1"/>
    <col min="9475" max="9475" width="13.42578125" style="19" bestFit="1" customWidth="1"/>
    <col min="9476" max="9476" width="5.85546875" style="19" customWidth="1"/>
    <col min="9477" max="9488" width="11.140625" style="19" bestFit="1" customWidth="1"/>
    <col min="9489" max="9489" width="12.85546875" style="19" bestFit="1" customWidth="1"/>
    <col min="9490" max="9727" width="9.140625" style="19"/>
    <col min="9728" max="9728" width="6.5703125" style="19" customWidth="1"/>
    <col min="9729" max="9729" width="13.7109375" style="19" bestFit="1" customWidth="1"/>
    <col min="9730" max="9730" width="17.85546875" style="19" bestFit="1" customWidth="1"/>
    <col min="9731" max="9731" width="13.42578125" style="19" bestFit="1" customWidth="1"/>
    <col min="9732" max="9732" width="5.85546875" style="19" customWidth="1"/>
    <col min="9733" max="9744" width="11.140625" style="19" bestFit="1" customWidth="1"/>
    <col min="9745" max="9745" width="12.85546875" style="19" bestFit="1" customWidth="1"/>
    <col min="9746" max="9983" width="9.140625" style="19"/>
    <col min="9984" max="9984" width="6.5703125" style="19" customWidth="1"/>
    <col min="9985" max="9985" width="13.7109375" style="19" bestFit="1" customWidth="1"/>
    <col min="9986" max="9986" width="17.85546875" style="19" bestFit="1" customWidth="1"/>
    <col min="9987" max="9987" width="13.42578125" style="19" bestFit="1" customWidth="1"/>
    <col min="9988" max="9988" width="5.85546875" style="19" customWidth="1"/>
    <col min="9989" max="10000" width="11.140625" style="19" bestFit="1" customWidth="1"/>
    <col min="10001" max="10001" width="12.85546875" style="19" bestFit="1" customWidth="1"/>
    <col min="10002" max="10239" width="9.140625" style="19"/>
    <col min="10240" max="10240" width="6.5703125" style="19" customWidth="1"/>
    <col min="10241" max="10241" width="13.7109375" style="19" bestFit="1" customWidth="1"/>
    <col min="10242" max="10242" width="17.85546875" style="19" bestFit="1" customWidth="1"/>
    <col min="10243" max="10243" width="13.42578125" style="19" bestFit="1" customWidth="1"/>
    <col min="10244" max="10244" width="5.85546875" style="19" customWidth="1"/>
    <col min="10245" max="10256" width="11.140625" style="19" bestFit="1" customWidth="1"/>
    <col min="10257" max="10257" width="12.85546875" style="19" bestFit="1" customWidth="1"/>
    <col min="10258" max="10495" width="9.140625" style="19"/>
    <col min="10496" max="10496" width="6.5703125" style="19" customWidth="1"/>
    <col min="10497" max="10497" width="13.7109375" style="19" bestFit="1" customWidth="1"/>
    <col min="10498" max="10498" width="17.85546875" style="19" bestFit="1" customWidth="1"/>
    <col min="10499" max="10499" width="13.42578125" style="19" bestFit="1" customWidth="1"/>
    <col min="10500" max="10500" width="5.85546875" style="19" customWidth="1"/>
    <col min="10501" max="10512" width="11.140625" style="19" bestFit="1" customWidth="1"/>
    <col min="10513" max="10513" width="12.85546875" style="19" bestFit="1" customWidth="1"/>
    <col min="10514" max="10751" width="9.140625" style="19"/>
    <col min="10752" max="10752" width="6.5703125" style="19" customWidth="1"/>
    <col min="10753" max="10753" width="13.7109375" style="19" bestFit="1" customWidth="1"/>
    <col min="10754" max="10754" width="17.85546875" style="19" bestFit="1" customWidth="1"/>
    <col min="10755" max="10755" width="13.42578125" style="19" bestFit="1" customWidth="1"/>
    <col min="10756" max="10756" width="5.85546875" style="19" customWidth="1"/>
    <col min="10757" max="10768" width="11.140625" style="19" bestFit="1" customWidth="1"/>
    <col min="10769" max="10769" width="12.85546875" style="19" bestFit="1" customWidth="1"/>
    <col min="10770" max="11007" width="9.140625" style="19"/>
    <col min="11008" max="11008" width="6.5703125" style="19" customWidth="1"/>
    <col min="11009" max="11009" width="13.7109375" style="19" bestFit="1" customWidth="1"/>
    <col min="11010" max="11010" width="17.85546875" style="19" bestFit="1" customWidth="1"/>
    <col min="11011" max="11011" width="13.42578125" style="19" bestFit="1" customWidth="1"/>
    <col min="11012" max="11012" width="5.85546875" style="19" customWidth="1"/>
    <col min="11013" max="11024" width="11.140625" style="19" bestFit="1" customWidth="1"/>
    <col min="11025" max="11025" width="12.85546875" style="19" bestFit="1" customWidth="1"/>
    <col min="11026" max="11263" width="9.140625" style="19"/>
    <col min="11264" max="11264" width="6.5703125" style="19" customWidth="1"/>
    <col min="11265" max="11265" width="13.7109375" style="19" bestFit="1" customWidth="1"/>
    <col min="11266" max="11266" width="17.85546875" style="19" bestFit="1" customWidth="1"/>
    <col min="11267" max="11267" width="13.42578125" style="19" bestFit="1" customWidth="1"/>
    <col min="11268" max="11268" width="5.85546875" style="19" customWidth="1"/>
    <col min="11269" max="11280" width="11.140625" style="19" bestFit="1" customWidth="1"/>
    <col min="11281" max="11281" width="12.85546875" style="19" bestFit="1" customWidth="1"/>
    <col min="11282" max="11519" width="9.140625" style="19"/>
    <col min="11520" max="11520" width="6.5703125" style="19" customWidth="1"/>
    <col min="11521" max="11521" width="13.7109375" style="19" bestFit="1" customWidth="1"/>
    <col min="11522" max="11522" width="17.85546875" style="19" bestFit="1" customWidth="1"/>
    <col min="11523" max="11523" width="13.42578125" style="19" bestFit="1" customWidth="1"/>
    <col min="11524" max="11524" width="5.85546875" style="19" customWidth="1"/>
    <col min="11525" max="11536" width="11.140625" style="19" bestFit="1" customWidth="1"/>
    <col min="11537" max="11537" width="12.85546875" style="19" bestFit="1" customWidth="1"/>
    <col min="11538" max="11775" width="9.140625" style="19"/>
    <col min="11776" max="11776" width="6.5703125" style="19" customWidth="1"/>
    <col min="11777" max="11777" width="13.7109375" style="19" bestFit="1" customWidth="1"/>
    <col min="11778" max="11778" width="17.85546875" style="19" bestFit="1" customWidth="1"/>
    <col min="11779" max="11779" width="13.42578125" style="19" bestFit="1" customWidth="1"/>
    <col min="11780" max="11780" width="5.85546875" style="19" customWidth="1"/>
    <col min="11781" max="11792" width="11.140625" style="19" bestFit="1" customWidth="1"/>
    <col min="11793" max="11793" width="12.85546875" style="19" bestFit="1" customWidth="1"/>
    <col min="11794" max="12031" width="9.140625" style="19"/>
    <col min="12032" max="12032" width="6.5703125" style="19" customWidth="1"/>
    <col min="12033" max="12033" width="13.7109375" style="19" bestFit="1" customWidth="1"/>
    <col min="12034" max="12034" width="17.85546875" style="19" bestFit="1" customWidth="1"/>
    <col min="12035" max="12035" width="13.42578125" style="19" bestFit="1" customWidth="1"/>
    <col min="12036" max="12036" width="5.85546875" style="19" customWidth="1"/>
    <col min="12037" max="12048" width="11.140625" style="19" bestFit="1" customWidth="1"/>
    <col min="12049" max="12049" width="12.85546875" style="19" bestFit="1" customWidth="1"/>
    <col min="12050" max="12287" width="9.140625" style="19"/>
    <col min="12288" max="12288" width="6.5703125" style="19" customWidth="1"/>
    <col min="12289" max="12289" width="13.7109375" style="19" bestFit="1" customWidth="1"/>
    <col min="12290" max="12290" width="17.85546875" style="19" bestFit="1" customWidth="1"/>
    <col min="12291" max="12291" width="13.42578125" style="19" bestFit="1" customWidth="1"/>
    <col min="12292" max="12292" width="5.85546875" style="19" customWidth="1"/>
    <col min="12293" max="12304" width="11.140625" style="19" bestFit="1" customWidth="1"/>
    <col min="12305" max="12305" width="12.85546875" style="19" bestFit="1" customWidth="1"/>
    <col min="12306" max="12543" width="9.140625" style="19"/>
    <col min="12544" max="12544" width="6.5703125" style="19" customWidth="1"/>
    <col min="12545" max="12545" width="13.7109375" style="19" bestFit="1" customWidth="1"/>
    <col min="12546" max="12546" width="17.85546875" style="19" bestFit="1" customWidth="1"/>
    <col min="12547" max="12547" width="13.42578125" style="19" bestFit="1" customWidth="1"/>
    <col min="12548" max="12548" width="5.85546875" style="19" customWidth="1"/>
    <col min="12549" max="12560" width="11.140625" style="19" bestFit="1" customWidth="1"/>
    <col min="12561" max="12561" width="12.85546875" style="19" bestFit="1" customWidth="1"/>
    <col min="12562" max="12799" width="9.140625" style="19"/>
    <col min="12800" max="12800" width="6.5703125" style="19" customWidth="1"/>
    <col min="12801" max="12801" width="13.7109375" style="19" bestFit="1" customWidth="1"/>
    <col min="12802" max="12802" width="17.85546875" style="19" bestFit="1" customWidth="1"/>
    <col min="12803" max="12803" width="13.42578125" style="19" bestFit="1" customWidth="1"/>
    <col min="12804" max="12804" width="5.85546875" style="19" customWidth="1"/>
    <col min="12805" max="12816" width="11.140625" style="19" bestFit="1" customWidth="1"/>
    <col min="12817" max="12817" width="12.85546875" style="19" bestFit="1" customWidth="1"/>
    <col min="12818" max="13055" width="9.140625" style="19"/>
    <col min="13056" max="13056" width="6.5703125" style="19" customWidth="1"/>
    <col min="13057" max="13057" width="13.7109375" style="19" bestFit="1" customWidth="1"/>
    <col min="13058" max="13058" width="17.85546875" style="19" bestFit="1" customWidth="1"/>
    <col min="13059" max="13059" width="13.42578125" style="19" bestFit="1" customWidth="1"/>
    <col min="13060" max="13060" width="5.85546875" style="19" customWidth="1"/>
    <col min="13061" max="13072" width="11.140625" style="19" bestFit="1" customWidth="1"/>
    <col min="13073" max="13073" width="12.85546875" style="19" bestFit="1" customWidth="1"/>
    <col min="13074" max="13311" width="9.140625" style="19"/>
    <col min="13312" max="13312" width="6.5703125" style="19" customWidth="1"/>
    <col min="13313" max="13313" width="13.7109375" style="19" bestFit="1" customWidth="1"/>
    <col min="13314" max="13314" width="17.85546875" style="19" bestFit="1" customWidth="1"/>
    <col min="13315" max="13315" width="13.42578125" style="19" bestFit="1" customWidth="1"/>
    <col min="13316" max="13316" width="5.85546875" style="19" customWidth="1"/>
    <col min="13317" max="13328" width="11.140625" style="19" bestFit="1" customWidth="1"/>
    <col min="13329" max="13329" width="12.85546875" style="19" bestFit="1" customWidth="1"/>
    <col min="13330" max="13567" width="9.140625" style="19"/>
    <col min="13568" max="13568" width="6.5703125" style="19" customWidth="1"/>
    <col min="13569" max="13569" width="13.7109375" style="19" bestFit="1" customWidth="1"/>
    <col min="13570" max="13570" width="17.85546875" style="19" bestFit="1" customWidth="1"/>
    <col min="13571" max="13571" width="13.42578125" style="19" bestFit="1" customWidth="1"/>
    <col min="13572" max="13572" width="5.85546875" style="19" customWidth="1"/>
    <col min="13573" max="13584" width="11.140625" style="19" bestFit="1" customWidth="1"/>
    <col min="13585" max="13585" width="12.85546875" style="19" bestFit="1" customWidth="1"/>
    <col min="13586" max="13823" width="9.140625" style="19"/>
    <col min="13824" max="13824" width="6.5703125" style="19" customWidth="1"/>
    <col min="13825" max="13825" width="13.7109375" style="19" bestFit="1" customWidth="1"/>
    <col min="13826" max="13826" width="17.85546875" style="19" bestFit="1" customWidth="1"/>
    <col min="13827" max="13827" width="13.42578125" style="19" bestFit="1" customWidth="1"/>
    <col min="13828" max="13828" width="5.85546875" style="19" customWidth="1"/>
    <col min="13829" max="13840" width="11.140625" style="19" bestFit="1" customWidth="1"/>
    <col min="13841" max="13841" width="12.85546875" style="19" bestFit="1" customWidth="1"/>
    <col min="13842" max="14079" width="9.140625" style="19"/>
    <col min="14080" max="14080" width="6.5703125" style="19" customWidth="1"/>
    <col min="14081" max="14081" width="13.7109375" style="19" bestFit="1" customWidth="1"/>
    <col min="14082" max="14082" width="17.85546875" style="19" bestFit="1" customWidth="1"/>
    <col min="14083" max="14083" width="13.42578125" style="19" bestFit="1" customWidth="1"/>
    <col min="14084" max="14084" width="5.85546875" style="19" customWidth="1"/>
    <col min="14085" max="14096" width="11.140625" style="19" bestFit="1" customWidth="1"/>
    <col min="14097" max="14097" width="12.85546875" style="19" bestFit="1" customWidth="1"/>
    <col min="14098" max="14335" width="9.140625" style="19"/>
    <col min="14336" max="14336" width="6.5703125" style="19" customWidth="1"/>
    <col min="14337" max="14337" width="13.7109375" style="19" bestFit="1" customWidth="1"/>
    <col min="14338" max="14338" width="17.85546875" style="19" bestFit="1" customWidth="1"/>
    <col min="14339" max="14339" width="13.42578125" style="19" bestFit="1" customWidth="1"/>
    <col min="14340" max="14340" width="5.85546875" style="19" customWidth="1"/>
    <col min="14341" max="14352" width="11.140625" style="19" bestFit="1" customWidth="1"/>
    <col min="14353" max="14353" width="12.85546875" style="19" bestFit="1" customWidth="1"/>
    <col min="14354" max="14591" width="9.140625" style="19"/>
    <col min="14592" max="14592" width="6.5703125" style="19" customWidth="1"/>
    <col min="14593" max="14593" width="13.7109375" style="19" bestFit="1" customWidth="1"/>
    <col min="14594" max="14594" width="17.85546875" style="19" bestFit="1" customWidth="1"/>
    <col min="14595" max="14595" width="13.42578125" style="19" bestFit="1" customWidth="1"/>
    <col min="14596" max="14596" width="5.85546875" style="19" customWidth="1"/>
    <col min="14597" max="14608" width="11.140625" style="19" bestFit="1" customWidth="1"/>
    <col min="14609" max="14609" width="12.85546875" style="19" bestFit="1" customWidth="1"/>
    <col min="14610" max="14847" width="9.140625" style="19"/>
    <col min="14848" max="14848" width="6.5703125" style="19" customWidth="1"/>
    <col min="14849" max="14849" width="13.7109375" style="19" bestFit="1" customWidth="1"/>
    <col min="14850" max="14850" width="17.85546875" style="19" bestFit="1" customWidth="1"/>
    <col min="14851" max="14851" width="13.42578125" style="19" bestFit="1" customWidth="1"/>
    <col min="14852" max="14852" width="5.85546875" style="19" customWidth="1"/>
    <col min="14853" max="14864" width="11.140625" style="19" bestFit="1" customWidth="1"/>
    <col min="14865" max="14865" width="12.85546875" style="19" bestFit="1" customWidth="1"/>
    <col min="14866" max="15103" width="9.140625" style="19"/>
    <col min="15104" max="15104" width="6.5703125" style="19" customWidth="1"/>
    <col min="15105" max="15105" width="13.7109375" style="19" bestFit="1" customWidth="1"/>
    <col min="15106" max="15106" width="17.85546875" style="19" bestFit="1" customWidth="1"/>
    <col min="15107" max="15107" width="13.42578125" style="19" bestFit="1" customWidth="1"/>
    <col min="15108" max="15108" width="5.85546875" style="19" customWidth="1"/>
    <col min="15109" max="15120" width="11.140625" style="19" bestFit="1" customWidth="1"/>
    <col min="15121" max="15121" width="12.85546875" style="19" bestFit="1" customWidth="1"/>
    <col min="15122" max="15359" width="9.140625" style="19"/>
    <col min="15360" max="15360" width="6.5703125" style="19" customWidth="1"/>
    <col min="15361" max="15361" width="13.7109375" style="19" bestFit="1" customWidth="1"/>
    <col min="15362" max="15362" width="17.85546875" style="19" bestFit="1" customWidth="1"/>
    <col min="15363" max="15363" width="13.42578125" style="19" bestFit="1" customWidth="1"/>
    <col min="15364" max="15364" width="5.85546875" style="19" customWidth="1"/>
    <col min="15365" max="15376" width="11.140625" style="19" bestFit="1" customWidth="1"/>
    <col min="15377" max="15377" width="12.85546875" style="19" bestFit="1" customWidth="1"/>
    <col min="15378" max="15615" width="9.140625" style="19"/>
    <col min="15616" max="15616" width="6.5703125" style="19" customWidth="1"/>
    <col min="15617" max="15617" width="13.7109375" style="19" bestFit="1" customWidth="1"/>
    <col min="15618" max="15618" width="17.85546875" style="19" bestFit="1" customWidth="1"/>
    <col min="15619" max="15619" width="13.42578125" style="19" bestFit="1" customWidth="1"/>
    <col min="15620" max="15620" width="5.85546875" style="19" customWidth="1"/>
    <col min="15621" max="15632" width="11.140625" style="19" bestFit="1" customWidth="1"/>
    <col min="15633" max="15633" width="12.85546875" style="19" bestFit="1" customWidth="1"/>
    <col min="15634" max="15871" width="9.140625" style="19"/>
    <col min="15872" max="15872" width="6.5703125" style="19" customWidth="1"/>
    <col min="15873" max="15873" width="13.7109375" style="19" bestFit="1" customWidth="1"/>
    <col min="15874" max="15874" width="17.85546875" style="19" bestFit="1" customWidth="1"/>
    <col min="15875" max="15875" width="13.42578125" style="19" bestFit="1" customWidth="1"/>
    <col min="15876" max="15876" width="5.85546875" style="19" customWidth="1"/>
    <col min="15877" max="15888" width="11.140625" style="19" bestFit="1" customWidth="1"/>
    <col min="15889" max="15889" width="12.85546875" style="19" bestFit="1" customWidth="1"/>
    <col min="15890" max="16127" width="9.140625" style="19"/>
    <col min="16128" max="16128" width="6.5703125" style="19" customWidth="1"/>
    <col min="16129" max="16129" width="13.7109375" style="19" bestFit="1" customWidth="1"/>
    <col min="16130" max="16130" width="17.85546875" style="19" bestFit="1" customWidth="1"/>
    <col min="16131" max="16131" width="13.42578125" style="19" bestFit="1" customWidth="1"/>
    <col min="16132" max="16132" width="5.85546875" style="19" customWidth="1"/>
    <col min="16133" max="16144" width="11.140625" style="19" bestFit="1" customWidth="1"/>
    <col min="16145" max="16145" width="12.85546875" style="19" bestFit="1" customWidth="1"/>
    <col min="16146" max="16383" width="9.140625" style="19"/>
    <col min="16384" max="16384" width="9.140625" style="19" customWidth="1"/>
  </cols>
  <sheetData>
    <row r="1" spans="1:17" ht="18">
      <c r="A1" s="262"/>
      <c r="B1" s="262"/>
      <c r="C1" s="262"/>
      <c r="D1" s="262"/>
      <c r="E1" s="262"/>
      <c r="F1" s="262"/>
      <c r="G1" s="268" t="s">
        <v>263</v>
      </c>
      <c r="H1" s="262"/>
      <c r="I1" s="262"/>
      <c r="J1" s="262"/>
      <c r="K1" s="269" t="s">
        <v>251</v>
      </c>
      <c r="L1" s="262"/>
      <c r="M1" s="262"/>
      <c r="N1" s="262"/>
      <c r="O1" s="262"/>
      <c r="P1" s="262"/>
      <c r="Q1"/>
    </row>
    <row r="2" spans="1:17" ht="1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70" t="s">
        <v>252</v>
      </c>
      <c r="L2" s="262"/>
      <c r="M2" s="262"/>
      <c r="N2" s="262"/>
      <c r="O2" s="262"/>
      <c r="P2" s="262"/>
      <c r="Q2"/>
    </row>
    <row r="3" spans="1:17" ht="15.75" thickBo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/>
    </row>
    <row r="4" spans="1:17" ht="15.75" thickBot="1">
      <c r="A4" s="271" t="s">
        <v>253</v>
      </c>
      <c r="B4" s="262"/>
      <c r="C4" s="262"/>
      <c r="D4" s="162" t="s">
        <v>312</v>
      </c>
      <c r="E4" s="162" t="s">
        <v>313</v>
      </c>
      <c r="F4" s="162" t="s">
        <v>314</v>
      </c>
      <c r="G4" s="162" t="s">
        <v>315</v>
      </c>
      <c r="H4" s="162" t="s">
        <v>316</v>
      </c>
      <c r="I4" s="162" t="s">
        <v>317</v>
      </c>
      <c r="J4" s="162" t="s">
        <v>318</v>
      </c>
      <c r="K4" s="162" t="s">
        <v>319</v>
      </c>
      <c r="L4" s="162" t="s">
        <v>320</v>
      </c>
      <c r="M4" s="162" t="s">
        <v>321</v>
      </c>
      <c r="N4" s="162" t="s">
        <v>322</v>
      </c>
      <c r="O4" s="162" t="s">
        <v>323</v>
      </c>
      <c r="P4" s="163" t="s">
        <v>89</v>
      </c>
      <c r="Q4"/>
    </row>
    <row r="5" spans="1:17" ht="15.75" thickBot="1">
      <c r="A5" s="162" t="s">
        <v>0</v>
      </c>
      <c r="B5" s="162" t="s">
        <v>261</v>
      </c>
      <c r="C5" s="162" t="s">
        <v>262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5"/>
      <c r="Q5"/>
    </row>
    <row r="6" spans="1:17" ht="15.75" hidden="1" outlineLevel="1" thickBot="1">
      <c r="A6" s="263" t="s">
        <v>257</v>
      </c>
      <c r="B6" s="263" t="s">
        <v>1</v>
      </c>
      <c r="C6" s="176" t="s">
        <v>190</v>
      </c>
      <c r="D6" s="257">
        <v>131885941.13937999</v>
      </c>
      <c r="E6" s="257">
        <v>127275890.10202</v>
      </c>
      <c r="F6" s="257">
        <v>129822480.66500001</v>
      </c>
      <c r="G6" s="257">
        <v>95819172.144999996</v>
      </c>
      <c r="H6" s="257">
        <v>77579003.510000005</v>
      </c>
      <c r="I6" s="257">
        <v>75122988.096000001</v>
      </c>
      <c r="J6" s="257">
        <v>79439350.732999995</v>
      </c>
      <c r="K6" s="257">
        <v>88420337.603</v>
      </c>
      <c r="L6" s="257">
        <v>81379911.718999997</v>
      </c>
      <c r="M6" s="257">
        <v>79340284.357999995</v>
      </c>
      <c r="N6" s="257">
        <v>101496942.133</v>
      </c>
      <c r="O6" s="257">
        <v>129051443.88415</v>
      </c>
      <c r="P6" s="258">
        <v>1196633746.0875499</v>
      </c>
      <c r="Q6"/>
    </row>
    <row r="7" spans="1:17" ht="14.45" hidden="1" customHeight="1" outlineLevel="1" thickBot="1">
      <c r="A7" s="264"/>
      <c r="B7" s="264"/>
      <c r="C7" s="176" t="s">
        <v>191</v>
      </c>
      <c r="D7" s="257">
        <v>34555949.332170002</v>
      </c>
      <c r="E7" s="257">
        <v>33599322.446000002</v>
      </c>
      <c r="F7" s="257">
        <v>33993712.770999998</v>
      </c>
      <c r="G7" s="257">
        <v>28523748.962000001</v>
      </c>
      <c r="H7" s="257">
        <v>25735693.214000002</v>
      </c>
      <c r="I7" s="257">
        <v>26351263.636</v>
      </c>
      <c r="J7" s="257">
        <v>27830358.642000001</v>
      </c>
      <c r="K7" s="257">
        <v>30322306.905000001</v>
      </c>
      <c r="L7" s="257">
        <v>29439100.022999998</v>
      </c>
      <c r="M7" s="257">
        <v>26138910.818</v>
      </c>
      <c r="N7" s="257">
        <v>29267295.116999999</v>
      </c>
      <c r="O7" s="257">
        <v>35086711.07841</v>
      </c>
      <c r="P7" s="258">
        <v>360844372.94458002</v>
      </c>
      <c r="Q7"/>
    </row>
    <row r="8" spans="1:17" ht="15.75" hidden="1" outlineLevel="1" thickBot="1">
      <c r="A8" s="264"/>
      <c r="B8" s="264"/>
      <c r="C8" s="176" t="s">
        <v>192</v>
      </c>
      <c r="D8" s="257">
        <v>3182204.9354400001</v>
      </c>
      <c r="E8" s="257">
        <v>3163347.9480099999</v>
      </c>
      <c r="F8" s="257">
        <v>3245374.4539899998</v>
      </c>
      <c r="G8" s="257">
        <v>2334203.13601</v>
      </c>
      <c r="H8" s="257">
        <v>1798831.4539999999</v>
      </c>
      <c r="I8" s="257">
        <v>1632204.52</v>
      </c>
      <c r="J8" s="257">
        <v>1717841.946</v>
      </c>
      <c r="K8" s="257">
        <v>1848844.1810000001</v>
      </c>
      <c r="L8" s="257">
        <v>1864064.5649999999</v>
      </c>
      <c r="M8" s="257">
        <v>1932585.9939999999</v>
      </c>
      <c r="N8" s="257">
        <v>2472069.787</v>
      </c>
      <c r="O8" s="257">
        <v>3142789.3150499999</v>
      </c>
      <c r="P8" s="258">
        <v>28334362.2355</v>
      </c>
      <c r="Q8"/>
    </row>
    <row r="9" spans="1:17" ht="15.75" hidden="1" outlineLevel="1" thickBot="1">
      <c r="A9" s="264"/>
      <c r="B9" s="264"/>
      <c r="C9" s="176" t="s">
        <v>193</v>
      </c>
      <c r="D9" s="257">
        <v>54474658.799999997</v>
      </c>
      <c r="E9" s="257">
        <v>53824129.399999999</v>
      </c>
      <c r="F9" s="257">
        <v>54124831.200000003</v>
      </c>
      <c r="G9" s="257">
        <v>50810900.600000001</v>
      </c>
      <c r="H9" s="257">
        <v>48188263.200000003</v>
      </c>
      <c r="I9" s="257">
        <v>49432501.799999997</v>
      </c>
      <c r="J9" s="257">
        <v>50436679.600000001</v>
      </c>
      <c r="K9" s="257">
        <v>53052829</v>
      </c>
      <c r="L9" s="257">
        <v>53632915.200000003</v>
      </c>
      <c r="M9" s="257">
        <v>48086332.200000003</v>
      </c>
      <c r="N9" s="257">
        <v>49825591.399999999</v>
      </c>
      <c r="O9" s="257">
        <v>56465384.799999997</v>
      </c>
      <c r="P9" s="258">
        <v>622355017.20000005</v>
      </c>
      <c r="Q9"/>
    </row>
    <row r="10" spans="1:17" ht="15.75" hidden="1" outlineLevel="1" thickBot="1">
      <c r="A10" s="264"/>
      <c r="B10" s="264"/>
      <c r="C10" s="176" t="s">
        <v>194</v>
      </c>
      <c r="D10" s="257">
        <v>752160</v>
      </c>
      <c r="E10" s="257">
        <v>723160</v>
      </c>
      <c r="F10" s="257">
        <v>800960</v>
      </c>
      <c r="G10" s="257">
        <v>585000</v>
      </c>
      <c r="H10" s="257">
        <v>488120</v>
      </c>
      <c r="I10" s="257">
        <v>473520</v>
      </c>
      <c r="J10" s="257">
        <v>504800</v>
      </c>
      <c r="K10" s="257">
        <v>563040</v>
      </c>
      <c r="L10" s="257">
        <v>571880</v>
      </c>
      <c r="M10" s="257">
        <v>479000</v>
      </c>
      <c r="N10" s="257">
        <v>559600</v>
      </c>
      <c r="O10" s="257">
        <v>679240</v>
      </c>
      <c r="P10" s="258">
        <v>7180480</v>
      </c>
      <c r="Q10"/>
    </row>
    <row r="11" spans="1:17" ht="15.75" hidden="1" outlineLevel="1" thickBot="1">
      <c r="A11" s="264"/>
      <c r="B11" s="264"/>
      <c r="C11" s="176" t="s">
        <v>195</v>
      </c>
      <c r="D11" s="257">
        <v>26991875.749000002</v>
      </c>
      <c r="E11" s="257">
        <v>27653410.079999998</v>
      </c>
      <c r="F11" s="257">
        <v>26114251.850000001</v>
      </c>
      <c r="G11" s="257">
        <v>27633923.989999998</v>
      </c>
      <c r="H11" s="257">
        <v>25802164.09</v>
      </c>
      <c r="I11" s="257">
        <v>25029523.640000001</v>
      </c>
      <c r="J11" s="257">
        <v>24676992.609999999</v>
      </c>
      <c r="K11" s="257">
        <v>25470885.170000002</v>
      </c>
      <c r="L11" s="257">
        <v>25961908.239999998</v>
      </c>
      <c r="M11" s="257">
        <v>24286387.699999999</v>
      </c>
      <c r="N11" s="257">
        <v>26943892.890000001</v>
      </c>
      <c r="O11" s="257">
        <v>24885078.809999999</v>
      </c>
      <c r="P11" s="258">
        <v>311450294.81900001</v>
      </c>
      <c r="Q11"/>
    </row>
    <row r="12" spans="1:17" ht="15.75" hidden="1" outlineLevel="1" thickBot="1">
      <c r="A12" s="264"/>
      <c r="B12" s="264"/>
      <c r="C12" s="176" t="s">
        <v>196</v>
      </c>
      <c r="D12" s="257">
        <v>3331418.8600099999</v>
      </c>
      <c r="E12" s="257">
        <v>3424829.92</v>
      </c>
      <c r="F12" s="257">
        <v>3253017.07</v>
      </c>
      <c r="G12" s="257">
        <v>3386018.65</v>
      </c>
      <c r="H12" s="257">
        <v>4057773.33</v>
      </c>
      <c r="I12" s="257">
        <v>5815727.3399999999</v>
      </c>
      <c r="J12" s="257">
        <v>7166873.1799999997</v>
      </c>
      <c r="K12" s="257">
        <v>7971056.21</v>
      </c>
      <c r="L12" s="257">
        <v>7044914.1500000004</v>
      </c>
      <c r="M12" s="257">
        <v>3892340.88</v>
      </c>
      <c r="N12" s="257">
        <v>2944531.28</v>
      </c>
      <c r="O12" s="257">
        <v>3607352.6100099999</v>
      </c>
      <c r="P12" s="258">
        <v>55895853.480020002</v>
      </c>
      <c r="Q12"/>
    </row>
    <row r="13" spans="1:17" ht="15.75" hidden="1" outlineLevel="1" thickBot="1">
      <c r="A13" s="264"/>
      <c r="B13" s="264"/>
      <c r="C13" s="176" t="s">
        <v>197</v>
      </c>
      <c r="D13" s="257">
        <v>221790.14</v>
      </c>
      <c r="E13" s="257">
        <v>221702.85</v>
      </c>
      <c r="F13" s="257">
        <v>228627.88</v>
      </c>
      <c r="G13" s="257">
        <v>185227.01</v>
      </c>
      <c r="H13" s="257">
        <v>306725.24</v>
      </c>
      <c r="I13" s="257">
        <v>524256.45</v>
      </c>
      <c r="J13" s="257">
        <v>899303.924</v>
      </c>
      <c r="K13" s="257">
        <v>945026.82</v>
      </c>
      <c r="L13" s="257">
        <v>354039.41</v>
      </c>
      <c r="M13" s="257">
        <v>186064.83</v>
      </c>
      <c r="N13" s="257">
        <v>171065.22</v>
      </c>
      <c r="O13" s="257">
        <v>212083.05001000001</v>
      </c>
      <c r="P13" s="258">
        <v>4455912.8240099996</v>
      </c>
      <c r="Q13"/>
    </row>
    <row r="14" spans="1:17" ht="15.75" hidden="1" outlineLevel="1" thickBot="1">
      <c r="A14" s="264"/>
      <c r="B14" s="264"/>
      <c r="C14" s="176" t="s">
        <v>198</v>
      </c>
      <c r="D14" s="257">
        <v>2013.3330000000001</v>
      </c>
      <c r="E14" s="257">
        <v>1752.001</v>
      </c>
      <c r="F14" s="257">
        <v>1711.778</v>
      </c>
      <c r="G14" s="257">
        <v>1805.778</v>
      </c>
      <c r="H14" s="257">
        <v>1813.3340000000001</v>
      </c>
      <c r="I14" s="257">
        <v>1717.3340000000001</v>
      </c>
      <c r="J14" s="257">
        <v>1866.6669999999999</v>
      </c>
      <c r="K14" s="257">
        <v>1701.3340000000001</v>
      </c>
      <c r="L14" s="257">
        <v>1936</v>
      </c>
      <c r="M14" s="257">
        <v>1701.3340000000001</v>
      </c>
      <c r="N14" s="257">
        <v>1703.778</v>
      </c>
      <c r="O14" s="257">
        <v>1936</v>
      </c>
      <c r="P14" s="258">
        <v>21658.670999999998</v>
      </c>
      <c r="Q14"/>
    </row>
    <row r="15" spans="1:17" ht="15.75" hidden="1" outlineLevel="1" thickBot="1">
      <c r="A15" s="264"/>
      <c r="B15" s="264"/>
      <c r="C15" s="176" t="s">
        <v>199</v>
      </c>
      <c r="D15" s="257">
        <v>499631.51899999997</v>
      </c>
      <c r="E15" s="257">
        <v>453250.63500000001</v>
      </c>
      <c r="F15" s="257">
        <v>454870.46500000003</v>
      </c>
      <c r="G15" s="257">
        <v>478405.96100000001</v>
      </c>
      <c r="H15" s="257">
        <v>473126.95199999999</v>
      </c>
      <c r="I15" s="257">
        <v>462325.86700000003</v>
      </c>
      <c r="J15" s="257">
        <v>483981.3</v>
      </c>
      <c r="K15" s="257">
        <v>464049.47112</v>
      </c>
      <c r="L15" s="257">
        <v>466611.56180999998</v>
      </c>
      <c r="M15" s="257">
        <v>466216.12699999998</v>
      </c>
      <c r="N15" s="257">
        <v>426466.95699999999</v>
      </c>
      <c r="O15" s="257">
        <v>528608.71600000001</v>
      </c>
      <c r="P15" s="258">
        <v>5657545.5319299996</v>
      </c>
      <c r="Q15"/>
    </row>
    <row r="16" spans="1:17" ht="15.75" hidden="1" outlineLevel="1" thickBot="1">
      <c r="A16" s="264"/>
      <c r="B16" s="264"/>
      <c r="C16" s="176" t="s">
        <v>200</v>
      </c>
      <c r="D16" s="257">
        <v>23238.633999999998</v>
      </c>
      <c r="E16" s="257">
        <v>20861.5</v>
      </c>
      <c r="F16" s="257">
        <v>20280.541000000001</v>
      </c>
      <c r="G16" s="257">
        <v>22623.755000000001</v>
      </c>
      <c r="H16" s="257">
        <v>21185.133999999998</v>
      </c>
      <c r="I16" s="257">
        <v>21435.499</v>
      </c>
      <c r="J16" s="257">
        <v>22177.432000000001</v>
      </c>
      <c r="K16" s="257">
        <v>21307.934000000001</v>
      </c>
      <c r="L16" s="257">
        <v>21911.767</v>
      </c>
      <c r="M16" s="257">
        <v>21986.6</v>
      </c>
      <c r="N16" s="257">
        <v>20662.594000000001</v>
      </c>
      <c r="O16" s="257">
        <v>23684.178</v>
      </c>
      <c r="P16" s="258">
        <v>261355.568</v>
      </c>
      <c r="Q16"/>
    </row>
    <row r="17" spans="1:17" ht="15.75" hidden="1" outlineLevel="1" thickBot="1">
      <c r="A17" s="264"/>
      <c r="B17" s="264"/>
      <c r="C17" s="176" t="s">
        <v>201</v>
      </c>
      <c r="D17" s="257">
        <v>31175.535</v>
      </c>
      <c r="E17" s="257">
        <v>28055.567999999999</v>
      </c>
      <c r="F17" s="257">
        <v>28024.328000000001</v>
      </c>
      <c r="G17" s="257">
        <v>29123.865000000002</v>
      </c>
      <c r="H17" s="257">
        <v>30794.067999999999</v>
      </c>
      <c r="I17" s="257">
        <v>28109.435000000001</v>
      </c>
      <c r="J17" s="257">
        <v>29458.333999999999</v>
      </c>
      <c r="K17" s="257">
        <v>30304.867999999999</v>
      </c>
      <c r="L17" s="257">
        <v>29568.268</v>
      </c>
      <c r="M17" s="257">
        <v>28163.302</v>
      </c>
      <c r="N17" s="257">
        <v>29595.411</v>
      </c>
      <c r="O17" s="257">
        <v>31067.802</v>
      </c>
      <c r="P17" s="258">
        <v>353440.78399999999</v>
      </c>
      <c r="Q17"/>
    </row>
    <row r="18" spans="1:17" ht="15.75" hidden="1" outlineLevel="1" thickBot="1">
      <c r="A18" s="264"/>
      <c r="B18" s="264"/>
      <c r="C18" s="176" t="s">
        <v>202</v>
      </c>
      <c r="D18" s="257">
        <v>85144.964999999997</v>
      </c>
      <c r="E18" s="257">
        <v>75546.933000000005</v>
      </c>
      <c r="F18" s="257">
        <v>75588.040999999997</v>
      </c>
      <c r="G18" s="257">
        <v>76859.145999999993</v>
      </c>
      <c r="H18" s="257">
        <v>82571.232000000004</v>
      </c>
      <c r="I18" s="257">
        <v>77555.032000000007</v>
      </c>
      <c r="J18" s="257">
        <v>81478.998999999996</v>
      </c>
      <c r="K18" s="257">
        <v>78087.032000000007</v>
      </c>
      <c r="L18" s="257">
        <v>80117.432000000001</v>
      </c>
      <c r="M18" s="257">
        <v>78953.532000000007</v>
      </c>
      <c r="N18" s="257">
        <v>77363.637000000002</v>
      </c>
      <c r="O18" s="257">
        <v>80041.87</v>
      </c>
      <c r="P18" s="258">
        <v>949307.85100000002</v>
      </c>
      <c r="Q18"/>
    </row>
    <row r="19" spans="1:17" ht="15.75" hidden="1" outlineLevel="1" thickBot="1">
      <c r="A19" s="264"/>
      <c r="B19" s="264"/>
      <c r="C19" s="176" t="s">
        <v>203</v>
      </c>
      <c r="D19" s="257">
        <v>45146.275000000001</v>
      </c>
      <c r="E19" s="257">
        <v>41084.945</v>
      </c>
      <c r="F19" s="257">
        <v>40700.83</v>
      </c>
      <c r="G19" s="257">
        <v>42402.559999999998</v>
      </c>
      <c r="H19" s="257">
        <v>958.12393999999995</v>
      </c>
      <c r="I19" s="257">
        <v>40782.813000000002</v>
      </c>
      <c r="J19" s="257">
        <v>40979.684000000001</v>
      </c>
      <c r="K19" s="257">
        <v>40466.892999999996</v>
      </c>
      <c r="L19" s="257">
        <v>41483.803999999996</v>
      </c>
      <c r="M19" s="257">
        <v>37970.578999999998</v>
      </c>
      <c r="N19" s="257">
        <v>37637.307999999997</v>
      </c>
      <c r="O19" s="257">
        <v>40609.762000000002</v>
      </c>
      <c r="P19" s="258">
        <v>450223.57694</v>
      </c>
      <c r="Q19"/>
    </row>
    <row r="20" spans="1:17" ht="15.75" hidden="1" outlineLevel="1" thickBot="1">
      <c r="A20" s="264"/>
      <c r="B20" s="264"/>
      <c r="C20" s="176" t="s">
        <v>204</v>
      </c>
      <c r="D20" s="257">
        <v>92555.171000000002</v>
      </c>
      <c r="E20" s="257">
        <v>85478.251000000004</v>
      </c>
      <c r="F20" s="257">
        <v>84441.528000000006</v>
      </c>
      <c r="G20" s="257">
        <v>87294.956000000006</v>
      </c>
      <c r="H20" s="257">
        <v>85220.774999999994</v>
      </c>
      <c r="I20" s="257">
        <v>86864.987999999998</v>
      </c>
      <c r="J20" s="257">
        <v>85744.168000000005</v>
      </c>
      <c r="K20" s="257">
        <v>84570.558000000005</v>
      </c>
      <c r="L20" s="257">
        <v>87140.58</v>
      </c>
      <c r="M20" s="257">
        <v>81189.304000000004</v>
      </c>
      <c r="N20" s="257">
        <v>81035.201000000001</v>
      </c>
      <c r="O20" s="257">
        <v>87088.898010000004</v>
      </c>
      <c r="P20" s="258">
        <v>1028624.37801</v>
      </c>
      <c r="Q20"/>
    </row>
    <row r="21" spans="1:17" ht="15.75" hidden="1" outlineLevel="1" thickBot="1">
      <c r="A21" s="264"/>
      <c r="B21" s="264"/>
      <c r="C21" s="176" t="s">
        <v>205</v>
      </c>
      <c r="D21" s="257">
        <v>205113.68900000001</v>
      </c>
      <c r="E21" s="257">
        <v>183915.58960000001</v>
      </c>
      <c r="F21" s="257">
        <v>188514.12299999999</v>
      </c>
      <c r="G21" s="257">
        <v>195754.361</v>
      </c>
      <c r="H21" s="257">
        <v>192139.467</v>
      </c>
      <c r="I21" s="257">
        <v>193530.58</v>
      </c>
      <c r="J21" s="257">
        <v>197895.348</v>
      </c>
      <c r="K21" s="257">
        <v>192049.56700000001</v>
      </c>
      <c r="L21" s="257">
        <v>200241.19399999999</v>
      </c>
      <c r="M21" s="257">
        <v>187529.55900000001</v>
      </c>
      <c r="N21" s="257">
        <v>186399.60399999999</v>
      </c>
      <c r="O21" s="257">
        <v>207232.965</v>
      </c>
      <c r="P21" s="258">
        <v>2330316.0466</v>
      </c>
      <c r="Q21"/>
    </row>
    <row r="22" spans="1:17" ht="15.75" hidden="1" outlineLevel="1" thickBot="1">
      <c r="A22" s="264"/>
      <c r="B22" s="264"/>
      <c r="C22" s="176" t="s">
        <v>206</v>
      </c>
      <c r="D22" s="257">
        <v>0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  <c r="J22" s="257">
        <v>0</v>
      </c>
      <c r="K22" s="257">
        <v>0</v>
      </c>
      <c r="L22" s="257">
        <v>0</v>
      </c>
      <c r="M22" s="257">
        <v>0</v>
      </c>
      <c r="N22" s="257">
        <v>0</v>
      </c>
      <c r="O22" s="257">
        <v>0</v>
      </c>
      <c r="P22" s="258">
        <v>0</v>
      </c>
      <c r="Q22"/>
    </row>
    <row r="23" spans="1:17" ht="15.75" hidden="1" outlineLevel="1" thickBot="1">
      <c r="A23" s="264"/>
      <c r="B23" s="264"/>
      <c r="C23" s="176" t="s">
        <v>207</v>
      </c>
      <c r="D23" s="257">
        <v>0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8">
        <v>0</v>
      </c>
      <c r="Q23"/>
    </row>
    <row r="24" spans="1:17" ht="15.75" hidden="1" outlineLevel="1" thickBot="1">
      <c r="A24" s="264"/>
      <c r="B24" s="264"/>
      <c r="C24" s="176" t="s">
        <v>208</v>
      </c>
      <c r="D24" s="257">
        <v>0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  <c r="J24" s="257">
        <v>0</v>
      </c>
      <c r="K24" s="257">
        <v>0</v>
      </c>
      <c r="L24" s="257">
        <v>0</v>
      </c>
      <c r="M24" s="257">
        <v>0</v>
      </c>
      <c r="N24" s="257">
        <v>0</v>
      </c>
      <c r="O24" s="257">
        <v>0</v>
      </c>
      <c r="P24" s="258">
        <v>0</v>
      </c>
      <c r="Q24"/>
    </row>
    <row r="25" spans="1:17" ht="15.75" hidden="1" outlineLevel="1" thickBot="1">
      <c r="A25" s="264"/>
      <c r="B25" s="264"/>
      <c r="C25" s="176" t="s">
        <v>211</v>
      </c>
      <c r="D25" s="257">
        <v>0</v>
      </c>
      <c r="E25" s="257">
        <v>0</v>
      </c>
      <c r="F25" s="257">
        <v>0</v>
      </c>
      <c r="G25" s="257">
        <v>0</v>
      </c>
      <c r="H25" s="257">
        <v>0</v>
      </c>
      <c r="I25" s="257">
        <v>0</v>
      </c>
      <c r="J25" s="257">
        <v>0</v>
      </c>
      <c r="K25" s="257">
        <v>0</v>
      </c>
      <c r="L25" s="257">
        <v>0</v>
      </c>
      <c r="M25" s="257">
        <v>0</v>
      </c>
      <c r="N25" s="257">
        <v>0</v>
      </c>
      <c r="O25" s="257">
        <v>0</v>
      </c>
      <c r="P25" s="258">
        <v>0</v>
      </c>
      <c r="Q25"/>
    </row>
    <row r="26" spans="1:17" ht="15.75" hidden="1" outlineLevel="1" thickBot="1">
      <c r="A26" s="264"/>
      <c r="B26" s="264"/>
      <c r="C26" s="176" t="s">
        <v>8</v>
      </c>
      <c r="D26" s="257">
        <v>34319970</v>
      </c>
      <c r="E26" s="257">
        <v>35210010</v>
      </c>
      <c r="F26" s="257">
        <v>30823170</v>
      </c>
      <c r="G26" s="257">
        <v>35740380</v>
      </c>
      <c r="H26" s="257">
        <v>31016760</v>
      </c>
      <c r="I26" s="257">
        <v>32290770</v>
      </c>
      <c r="J26" s="257">
        <v>29648650</v>
      </c>
      <c r="K26" s="257">
        <v>32657540</v>
      </c>
      <c r="L26" s="257">
        <v>39269540</v>
      </c>
      <c r="M26" s="257">
        <v>31549600</v>
      </c>
      <c r="N26" s="257">
        <v>29938810</v>
      </c>
      <c r="O26" s="257">
        <v>29702540</v>
      </c>
      <c r="P26" s="258">
        <v>392167740</v>
      </c>
      <c r="Q26"/>
    </row>
    <row r="27" spans="1:17" ht="15.75" hidden="1" outlineLevel="1" thickBot="1">
      <c r="A27" s="264"/>
      <c r="B27" s="264"/>
      <c r="C27" s="176" t="s">
        <v>324</v>
      </c>
      <c r="D27" s="259"/>
      <c r="E27" s="259"/>
      <c r="F27" s="259"/>
      <c r="G27" s="257">
        <v>35226000</v>
      </c>
      <c r="H27" s="257">
        <v>34560000</v>
      </c>
      <c r="I27" s="257">
        <v>38765000</v>
      </c>
      <c r="J27" s="257">
        <v>34845000</v>
      </c>
      <c r="K27" s="257">
        <v>37966000</v>
      </c>
      <c r="L27" s="257">
        <v>32628000</v>
      </c>
      <c r="M27" s="257">
        <v>25108000</v>
      </c>
      <c r="N27" s="257">
        <v>40272000</v>
      </c>
      <c r="O27" s="257">
        <v>38741000</v>
      </c>
      <c r="P27" s="258">
        <v>318111000</v>
      </c>
      <c r="Q27"/>
    </row>
    <row r="28" spans="1:17" ht="15.75" hidden="1" outlineLevel="1" thickBot="1">
      <c r="A28" s="264"/>
      <c r="B28" s="265"/>
      <c r="C28" s="177" t="s">
        <v>89</v>
      </c>
      <c r="D28" s="260">
        <v>290699988.07700002</v>
      </c>
      <c r="E28" s="260">
        <v>285985748.16863</v>
      </c>
      <c r="F28" s="260">
        <v>283300557.52398998</v>
      </c>
      <c r="G28" s="260">
        <v>281178844.87501001</v>
      </c>
      <c r="H28" s="260">
        <v>250421143.12393999</v>
      </c>
      <c r="I28" s="260">
        <v>256350077.03</v>
      </c>
      <c r="J28" s="260">
        <v>258109432.567</v>
      </c>
      <c r="K28" s="260">
        <v>280130403.54611999</v>
      </c>
      <c r="L28" s="260">
        <v>273075283.91381001</v>
      </c>
      <c r="M28" s="260">
        <v>241903217.11700001</v>
      </c>
      <c r="N28" s="260">
        <v>284752662.31699997</v>
      </c>
      <c r="O28" s="260">
        <v>322573893.73864001</v>
      </c>
      <c r="P28" s="260">
        <v>3308481251.9981399</v>
      </c>
      <c r="Q28"/>
    </row>
    <row r="29" spans="1:17" ht="15.75" hidden="1" outlineLevel="1" thickBot="1">
      <c r="A29" s="264"/>
      <c r="B29" s="263" t="s">
        <v>11</v>
      </c>
      <c r="C29" s="176" t="s">
        <v>190</v>
      </c>
      <c r="D29" s="257">
        <v>34926.826000000001</v>
      </c>
      <c r="E29" s="257">
        <v>43088</v>
      </c>
      <c r="F29" s="257">
        <v>41782</v>
      </c>
      <c r="G29" s="257">
        <v>29321</v>
      </c>
      <c r="H29" s="257">
        <v>17325</v>
      </c>
      <c r="I29" s="257">
        <v>10084</v>
      </c>
      <c r="J29" s="257">
        <v>7533.4030000000002</v>
      </c>
      <c r="K29" s="257">
        <v>8030.5969999999998</v>
      </c>
      <c r="L29" s="257">
        <v>7469</v>
      </c>
      <c r="M29" s="257">
        <v>19713</v>
      </c>
      <c r="N29" s="257">
        <v>29804</v>
      </c>
      <c r="O29" s="257">
        <v>34374</v>
      </c>
      <c r="P29" s="258">
        <v>283450.826</v>
      </c>
      <c r="Q29"/>
    </row>
    <row r="30" spans="1:17" ht="15.75" hidden="1" outlineLevel="1" thickBot="1">
      <c r="A30" s="264"/>
      <c r="B30" s="264"/>
      <c r="C30" s="176" t="s">
        <v>191</v>
      </c>
      <c r="D30" s="257">
        <v>90545</v>
      </c>
      <c r="E30" s="257">
        <v>85916</v>
      </c>
      <c r="F30" s="257">
        <v>86762</v>
      </c>
      <c r="G30" s="257">
        <v>55641</v>
      </c>
      <c r="H30" s="257">
        <v>31453</v>
      </c>
      <c r="I30" s="257">
        <v>16805</v>
      </c>
      <c r="J30" s="257">
        <v>16034</v>
      </c>
      <c r="K30" s="257">
        <v>17398</v>
      </c>
      <c r="L30" s="257">
        <v>18198</v>
      </c>
      <c r="M30" s="257">
        <v>30555</v>
      </c>
      <c r="N30" s="257">
        <v>50096</v>
      </c>
      <c r="O30" s="257">
        <v>54031</v>
      </c>
      <c r="P30" s="258">
        <v>553434</v>
      </c>
      <c r="Q30"/>
    </row>
    <row r="31" spans="1:17" ht="15.75" hidden="1" outlineLevel="1" thickBot="1">
      <c r="A31" s="264"/>
      <c r="B31" s="264"/>
      <c r="C31" s="176" t="s">
        <v>193</v>
      </c>
      <c r="D31" s="257">
        <v>27920</v>
      </c>
      <c r="E31" s="257">
        <v>31800</v>
      </c>
      <c r="F31" s="257">
        <v>30960</v>
      </c>
      <c r="G31" s="257">
        <v>24640</v>
      </c>
      <c r="H31" s="257">
        <v>7880</v>
      </c>
      <c r="I31" s="257">
        <v>1800</v>
      </c>
      <c r="J31" s="257">
        <v>2120</v>
      </c>
      <c r="K31" s="257">
        <v>2200</v>
      </c>
      <c r="L31" s="257">
        <v>1640</v>
      </c>
      <c r="M31" s="257">
        <v>13440</v>
      </c>
      <c r="N31" s="257">
        <v>18840</v>
      </c>
      <c r="O31" s="257">
        <v>23160</v>
      </c>
      <c r="P31" s="258">
        <v>186400</v>
      </c>
      <c r="Q31"/>
    </row>
    <row r="32" spans="1:17" ht="15.75" hidden="1" outlineLevel="1" thickBot="1">
      <c r="A32" s="264"/>
      <c r="B32" s="265"/>
      <c r="C32" s="177" t="s">
        <v>89</v>
      </c>
      <c r="D32" s="260">
        <v>153391.826</v>
      </c>
      <c r="E32" s="260">
        <v>160804</v>
      </c>
      <c r="F32" s="260">
        <v>159504</v>
      </c>
      <c r="G32" s="260">
        <v>109602</v>
      </c>
      <c r="H32" s="260">
        <v>56658</v>
      </c>
      <c r="I32" s="260">
        <v>28689</v>
      </c>
      <c r="J32" s="260">
        <v>25687.402999999998</v>
      </c>
      <c r="K32" s="260">
        <v>27628.597000000002</v>
      </c>
      <c r="L32" s="260">
        <v>27307</v>
      </c>
      <c r="M32" s="260">
        <v>63708</v>
      </c>
      <c r="N32" s="260">
        <v>98740</v>
      </c>
      <c r="O32" s="260">
        <v>111565</v>
      </c>
      <c r="P32" s="260">
        <v>1023284.826</v>
      </c>
      <c r="Q32"/>
    </row>
    <row r="33" spans="1:17" ht="15.75" collapsed="1" thickBot="1">
      <c r="A33" s="264"/>
      <c r="B33" s="263" t="s">
        <v>12</v>
      </c>
      <c r="C33" s="176" t="s">
        <v>190</v>
      </c>
      <c r="D33" s="257">
        <v>267841299.32499999</v>
      </c>
      <c r="E33" s="257">
        <v>247922334.96000001</v>
      </c>
      <c r="F33" s="257">
        <v>271502364.01800001</v>
      </c>
      <c r="G33" s="257">
        <v>188866566.84900001</v>
      </c>
      <c r="H33" s="257">
        <v>158832437.463</v>
      </c>
      <c r="I33" s="257">
        <v>150390788.13699999</v>
      </c>
      <c r="J33" s="257">
        <v>166751650.73300001</v>
      </c>
      <c r="K33" s="257">
        <v>182573434.708</v>
      </c>
      <c r="L33" s="257">
        <v>175245164.949</v>
      </c>
      <c r="M33" s="257">
        <v>166760828.45300001</v>
      </c>
      <c r="N33" s="257">
        <v>196809183.73800001</v>
      </c>
      <c r="O33" s="257">
        <v>258267007.47999999</v>
      </c>
      <c r="P33" s="258">
        <v>2431763060.8130002</v>
      </c>
      <c r="Q33"/>
    </row>
    <row r="34" spans="1:17" ht="15.75" thickBot="1">
      <c r="A34" s="264"/>
      <c r="B34" s="264"/>
      <c r="C34" s="176" t="s">
        <v>212</v>
      </c>
      <c r="D34" s="257">
        <v>580053.67599999998</v>
      </c>
      <c r="E34" s="257">
        <v>541307.33499999996</v>
      </c>
      <c r="F34" s="257">
        <v>592340.36199999996</v>
      </c>
      <c r="G34" s="257">
        <v>390822.39</v>
      </c>
      <c r="H34" s="257">
        <v>304576.77899999998</v>
      </c>
      <c r="I34" s="257">
        <v>250103.22</v>
      </c>
      <c r="J34" s="257">
        <v>259800.595</v>
      </c>
      <c r="K34" s="257">
        <v>268162.89399999997</v>
      </c>
      <c r="L34" s="257">
        <v>258864.79300000001</v>
      </c>
      <c r="M34" s="257">
        <v>229542.24400000001</v>
      </c>
      <c r="N34" s="257">
        <v>332385.223</v>
      </c>
      <c r="O34" s="257">
        <v>494004.50699999998</v>
      </c>
      <c r="P34" s="258">
        <v>4501964.0180000002</v>
      </c>
      <c r="Q34"/>
    </row>
    <row r="35" spans="1:17" ht="15.75" thickBot="1">
      <c r="A35" s="264"/>
      <c r="B35" s="264"/>
      <c r="C35" s="176" t="s">
        <v>191</v>
      </c>
      <c r="D35" s="257">
        <v>53083032.321000002</v>
      </c>
      <c r="E35" s="257">
        <v>51246782.015000001</v>
      </c>
      <c r="F35" s="257">
        <v>54357499.741999999</v>
      </c>
      <c r="G35" s="257">
        <v>44837527.100000001</v>
      </c>
      <c r="H35" s="257">
        <v>41462023.862000003</v>
      </c>
      <c r="I35" s="257">
        <v>41657082.214000002</v>
      </c>
      <c r="J35" s="257">
        <v>44672129.449000001</v>
      </c>
      <c r="K35" s="257">
        <v>47293311.362000003</v>
      </c>
      <c r="L35" s="257">
        <v>47080586.844999999</v>
      </c>
      <c r="M35" s="257">
        <v>42290682.913999997</v>
      </c>
      <c r="N35" s="257">
        <v>44623313.130999997</v>
      </c>
      <c r="O35" s="257">
        <v>53474198.324000001</v>
      </c>
      <c r="P35" s="258">
        <v>566078169.27900004</v>
      </c>
      <c r="Q35"/>
    </row>
    <row r="36" spans="1:17" ht="15.75" thickBot="1">
      <c r="A36" s="264"/>
      <c r="B36" s="264"/>
      <c r="C36" s="176" t="s">
        <v>192</v>
      </c>
      <c r="D36" s="257">
        <v>6837294.8020000001</v>
      </c>
      <c r="E36" s="257">
        <v>6592706.4720000001</v>
      </c>
      <c r="F36" s="257">
        <v>7219460.682</v>
      </c>
      <c r="G36" s="257">
        <v>5132241.7479999997</v>
      </c>
      <c r="H36" s="257">
        <v>4021853.8829999999</v>
      </c>
      <c r="I36" s="257">
        <v>3596510.247</v>
      </c>
      <c r="J36" s="257">
        <v>3730905.6179999998</v>
      </c>
      <c r="K36" s="257">
        <v>3971285.0460000001</v>
      </c>
      <c r="L36" s="257">
        <v>4020595.1940000001</v>
      </c>
      <c r="M36" s="257">
        <v>4234166.5070000002</v>
      </c>
      <c r="N36" s="257">
        <v>4985396.8720000004</v>
      </c>
      <c r="O36" s="257">
        <v>6674916.1859999998</v>
      </c>
      <c r="P36" s="258">
        <v>61017333.256999999</v>
      </c>
      <c r="Q36"/>
    </row>
    <row r="37" spans="1:17" ht="15.75" thickBot="1">
      <c r="A37" s="264"/>
      <c r="B37" s="264"/>
      <c r="C37" s="176" t="s">
        <v>193</v>
      </c>
      <c r="D37" s="257">
        <v>117023159.185</v>
      </c>
      <c r="E37" s="257">
        <v>109993861.23</v>
      </c>
      <c r="F37" s="257">
        <v>116204907.98800001</v>
      </c>
      <c r="G37" s="257">
        <v>106013435.954</v>
      </c>
      <c r="H37" s="257">
        <v>105108726.602</v>
      </c>
      <c r="I37" s="257">
        <v>108348274.913</v>
      </c>
      <c r="J37" s="257">
        <v>114187516.73</v>
      </c>
      <c r="K37" s="257">
        <v>115593591.06200001</v>
      </c>
      <c r="L37" s="257">
        <v>114991795.28399999</v>
      </c>
      <c r="M37" s="257">
        <v>110670008.713</v>
      </c>
      <c r="N37" s="257">
        <v>105357158.06200001</v>
      </c>
      <c r="O37" s="257">
        <v>119394840.014</v>
      </c>
      <c r="P37" s="258">
        <v>1342887275.737</v>
      </c>
      <c r="Q37"/>
    </row>
    <row r="38" spans="1:17" ht="15.75" thickBot="1">
      <c r="A38" s="264"/>
      <c r="B38" s="264"/>
      <c r="C38" s="176" t="s">
        <v>194</v>
      </c>
      <c r="D38" s="257">
        <v>3558257.44</v>
      </c>
      <c r="E38" s="257">
        <v>3261933.92</v>
      </c>
      <c r="F38" s="257">
        <v>3652455.84</v>
      </c>
      <c r="G38" s="257">
        <v>2658606.7200000002</v>
      </c>
      <c r="H38" s="257">
        <v>2247395.2000000002</v>
      </c>
      <c r="I38" s="257">
        <v>2170828.6</v>
      </c>
      <c r="J38" s="257">
        <v>2293234.84</v>
      </c>
      <c r="K38" s="257">
        <v>2528387.52</v>
      </c>
      <c r="L38" s="257">
        <v>2314246.96</v>
      </c>
      <c r="M38" s="257">
        <v>2542421.88</v>
      </c>
      <c r="N38" s="257">
        <v>2624069.36</v>
      </c>
      <c r="O38" s="257">
        <v>3289862.24</v>
      </c>
      <c r="P38" s="258">
        <v>33141700.52</v>
      </c>
      <c r="Q38"/>
    </row>
    <row r="39" spans="1:17" ht="15.75" thickBot="1">
      <c r="A39" s="264"/>
      <c r="B39" s="264"/>
      <c r="C39" s="176" t="s">
        <v>195</v>
      </c>
      <c r="D39" s="257">
        <v>92475540.937000006</v>
      </c>
      <c r="E39" s="257">
        <v>91334911.620000005</v>
      </c>
      <c r="F39" s="257">
        <v>85256588.480000004</v>
      </c>
      <c r="G39" s="257">
        <v>90115026.299999997</v>
      </c>
      <c r="H39" s="257">
        <v>81790111.900000006</v>
      </c>
      <c r="I39" s="257">
        <v>92286223.400000006</v>
      </c>
      <c r="J39" s="257">
        <v>90638942</v>
      </c>
      <c r="K39" s="257">
        <v>96199701.689999998</v>
      </c>
      <c r="L39" s="257">
        <v>98369017.341000006</v>
      </c>
      <c r="M39" s="257">
        <v>91866248.393999994</v>
      </c>
      <c r="N39" s="257">
        <v>93890910.769999996</v>
      </c>
      <c r="O39" s="257">
        <v>82979731.170000002</v>
      </c>
      <c r="P39" s="258">
        <v>1087202954.0020001</v>
      </c>
      <c r="Q39"/>
    </row>
    <row r="40" spans="1:17" ht="15.75" thickBot="1">
      <c r="A40" s="264"/>
      <c r="B40" s="264"/>
      <c r="C40" s="176" t="s">
        <v>213</v>
      </c>
      <c r="D40" s="257">
        <v>6893.9830000000002</v>
      </c>
      <c r="E40" s="257">
        <v>6616.5619999999999</v>
      </c>
      <c r="F40" s="257">
        <v>8013.9210000000003</v>
      </c>
      <c r="G40" s="257">
        <v>155068.42199999999</v>
      </c>
      <c r="H40" s="257">
        <v>3631764.45</v>
      </c>
      <c r="I40" s="257">
        <v>5611284.4299999997</v>
      </c>
      <c r="J40" s="257">
        <v>6277474.7079999996</v>
      </c>
      <c r="K40" s="257">
        <v>5034975.2829999998</v>
      </c>
      <c r="L40" s="257">
        <v>6450053.3789999997</v>
      </c>
      <c r="M40" s="257">
        <v>2328934.0950000002</v>
      </c>
      <c r="N40" s="257">
        <v>146425.31899999999</v>
      </c>
      <c r="O40" s="257">
        <v>-6149.6809999999996</v>
      </c>
      <c r="P40" s="258">
        <v>29651354.870999999</v>
      </c>
      <c r="Q40"/>
    </row>
    <row r="41" spans="1:17" ht="15.75" thickBot="1">
      <c r="A41" s="264"/>
      <c r="B41" s="264"/>
      <c r="C41" s="176" t="s">
        <v>196</v>
      </c>
      <c r="D41" s="257">
        <v>4048511.6039999998</v>
      </c>
      <c r="E41" s="257">
        <v>3870736.9920000001</v>
      </c>
      <c r="F41" s="257">
        <v>4055003.0460000001</v>
      </c>
      <c r="G41" s="257">
        <v>4139743.1510000001</v>
      </c>
      <c r="H41" s="257">
        <v>7604757.9819999998</v>
      </c>
      <c r="I41" s="257">
        <v>11954209.716</v>
      </c>
      <c r="J41" s="257">
        <v>15358991.911</v>
      </c>
      <c r="K41" s="257">
        <v>18433987.118000001</v>
      </c>
      <c r="L41" s="257">
        <v>16525529.247</v>
      </c>
      <c r="M41" s="257">
        <v>7528435.591</v>
      </c>
      <c r="N41" s="257">
        <v>3776306.4249999998</v>
      </c>
      <c r="O41" s="257">
        <v>4000037.216</v>
      </c>
      <c r="P41" s="258">
        <v>101296249.999</v>
      </c>
      <c r="Q41"/>
    </row>
    <row r="42" spans="1:17" ht="15.75" thickBot="1">
      <c r="A42" s="264"/>
      <c r="B42" s="264"/>
      <c r="C42" s="176" t="s">
        <v>197</v>
      </c>
      <c r="D42" s="257">
        <v>312406.99699999997</v>
      </c>
      <c r="E42" s="257">
        <v>299554.641</v>
      </c>
      <c r="F42" s="257">
        <v>336330.02</v>
      </c>
      <c r="G42" s="257">
        <v>320872.00699999998</v>
      </c>
      <c r="H42" s="257">
        <v>685503.82900000003</v>
      </c>
      <c r="I42" s="257">
        <v>975118.32</v>
      </c>
      <c r="J42" s="257">
        <v>1691500.243</v>
      </c>
      <c r="K42" s="257">
        <v>1637430.122</v>
      </c>
      <c r="L42" s="257">
        <v>1306740.3430000001</v>
      </c>
      <c r="M42" s="257">
        <v>466506.397</v>
      </c>
      <c r="N42" s="257">
        <v>273963.36</v>
      </c>
      <c r="O42" s="257">
        <v>306447.89299999998</v>
      </c>
      <c r="P42" s="258">
        <v>8612374.1720000003</v>
      </c>
      <c r="Q42"/>
    </row>
    <row r="43" spans="1:17" ht="15.75" thickBot="1">
      <c r="A43" s="264"/>
      <c r="B43" s="264"/>
      <c r="C43" s="176" t="s">
        <v>198</v>
      </c>
      <c r="D43" s="257">
        <v>1331.001</v>
      </c>
      <c r="E43" s="257">
        <v>5799.8010000000004</v>
      </c>
      <c r="F43" s="257">
        <v>3442.5439999999999</v>
      </c>
      <c r="G43" s="257">
        <v>3687.57</v>
      </c>
      <c r="H43" s="257">
        <v>1172</v>
      </c>
      <c r="I43" s="257">
        <v>5539.7330000000002</v>
      </c>
      <c r="J43" s="257">
        <v>1223.933</v>
      </c>
      <c r="K43" s="257">
        <v>1172</v>
      </c>
      <c r="L43" s="257">
        <v>1198.2</v>
      </c>
      <c r="M43" s="257">
        <v>1193.5989999999999</v>
      </c>
      <c r="N43" s="257">
        <v>1134.1969999999999</v>
      </c>
      <c r="O43" s="257">
        <v>1319.8969999999999</v>
      </c>
      <c r="P43" s="258">
        <v>28214.474999999999</v>
      </c>
      <c r="Q43"/>
    </row>
    <row r="44" spans="1:17" ht="15.75" thickBot="1">
      <c r="A44" s="264"/>
      <c r="B44" s="264"/>
      <c r="C44" s="176" t="s">
        <v>199</v>
      </c>
      <c r="D44" s="257">
        <v>794948.48834000004</v>
      </c>
      <c r="E44" s="257">
        <v>731550.37</v>
      </c>
      <c r="F44" s="257">
        <v>730225.50800000003</v>
      </c>
      <c r="G44" s="257">
        <v>768961.7</v>
      </c>
      <c r="H44" s="257">
        <v>761924.46299999999</v>
      </c>
      <c r="I44" s="257">
        <v>751079.321</v>
      </c>
      <c r="J44" s="257">
        <v>773990.36800000002</v>
      </c>
      <c r="K44" s="257">
        <v>750514.12899999996</v>
      </c>
      <c r="L44" s="257">
        <v>767841.35600000003</v>
      </c>
      <c r="M44" s="257">
        <v>768639.147</v>
      </c>
      <c r="N44" s="257">
        <v>719670.973</v>
      </c>
      <c r="O44" s="257">
        <v>792313.73033000005</v>
      </c>
      <c r="P44" s="258">
        <v>9111659.5536700003</v>
      </c>
      <c r="Q44"/>
    </row>
    <row r="45" spans="1:17" ht="15.75" thickBot="1">
      <c r="A45" s="264"/>
      <c r="B45" s="264"/>
      <c r="C45" s="176" t="s">
        <v>200</v>
      </c>
      <c r="D45" s="257">
        <v>16437.332999999999</v>
      </c>
      <c r="E45" s="257">
        <v>16274.564</v>
      </c>
      <c r="F45" s="257">
        <v>16254.268</v>
      </c>
      <c r="G45" s="257">
        <v>16474.791000000001</v>
      </c>
      <c r="H45" s="257">
        <v>16211.932000000001</v>
      </c>
      <c r="I45" s="257">
        <v>17031.564999999999</v>
      </c>
      <c r="J45" s="257">
        <v>16479.297999999999</v>
      </c>
      <c r="K45" s="257">
        <v>16393.999</v>
      </c>
      <c r="L45" s="257">
        <v>17425.798999999999</v>
      </c>
      <c r="M45" s="257">
        <v>16144.83</v>
      </c>
      <c r="N45" s="257">
        <v>15360.35</v>
      </c>
      <c r="O45" s="257">
        <v>-57376.377119999997</v>
      </c>
      <c r="P45" s="258">
        <v>123112.35188</v>
      </c>
      <c r="Q45"/>
    </row>
    <row r="46" spans="1:17" ht="15.75" thickBot="1">
      <c r="A46" s="264"/>
      <c r="B46" s="264"/>
      <c r="C46" s="176" t="s">
        <v>201</v>
      </c>
      <c r="D46" s="257">
        <v>36190.500999999997</v>
      </c>
      <c r="E46" s="257">
        <v>35813.033000000003</v>
      </c>
      <c r="F46" s="257">
        <v>33924.413</v>
      </c>
      <c r="G46" s="257">
        <v>33857.317000000003</v>
      </c>
      <c r="H46" s="257">
        <v>34884.633000000002</v>
      </c>
      <c r="I46" s="257">
        <v>37147.800999999999</v>
      </c>
      <c r="J46" s="257">
        <v>33986.000999999997</v>
      </c>
      <c r="K46" s="257">
        <v>34799.300000000003</v>
      </c>
      <c r="L46" s="257">
        <v>38298.567000000003</v>
      </c>
      <c r="M46" s="257">
        <v>33875.633999999998</v>
      </c>
      <c r="N46" s="257">
        <v>33764.055</v>
      </c>
      <c r="O46" s="257">
        <v>38381.917000000001</v>
      </c>
      <c r="P46" s="258">
        <v>424923.17200000002</v>
      </c>
      <c r="Q46"/>
    </row>
    <row r="47" spans="1:17" ht="15.75" thickBot="1">
      <c r="A47" s="264"/>
      <c r="B47" s="264"/>
      <c r="C47" s="176" t="s">
        <v>202</v>
      </c>
      <c r="D47" s="257">
        <v>94723.862999999998</v>
      </c>
      <c r="E47" s="257">
        <v>87020.865999999995</v>
      </c>
      <c r="F47" s="257">
        <v>82039.502999999997</v>
      </c>
      <c r="G47" s="257">
        <v>94277.933000000005</v>
      </c>
      <c r="H47" s="257">
        <v>69727.032000000007</v>
      </c>
      <c r="I47" s="257">
        <v>87191.264999999999</v>
      </c>
      <c r="J47" s="257">
        <v>88913.097999999998</v>
      </c>
      <c r="K47" s="257">
        <v>84810.832999999999</v>
      </c>
      <c r="L47" s="257">
        <v>90197.163</v>
      </c>
      <c r="M47" s="257">
        <v>87190.630999999994</v>
      </c>
      <c r="N47" s="257">
        <v>83214.792000000001</v>
      </c>
      <c r="O47" s="257">
        <v>92626.005000000005</v>
      </c>
      <c r="P47" s="258">
        <v>1041932.9840000001</v>
      </c>
      <c r="Q47"/>
    </row>
    <row r="48" spans="1:17" ht="15.75" thickBot="1">
      <c r="A48" s="264"/>
      <c r="B48" s="264"/>
      <c r="C48" s="176" t="s">
        <v>203</v>
      </c>
      <c r="D48" s="257">
        <v>423839.93099999998</v>
      </c>
      <c r="E48" s="257">
        <v>387188.75699999998</v>
      </c>
      <c r="F48" s="257">
        <v>388239.98200000002</v>
      </c>
      <c r="G48" s="257">
        <v>379370.27591999999</v>
      </c>
      <c r="H48" s="257">
        <v>393289.64199999999</v>
      </c>
      <c r="I48" s="257">
        <v>395650.48798999999</v>
      </c>
      <c r="J48" s="257">
        <v>391992.74800000002</v>
      </c>
      <c r="K48" s="257">
        <v>391199.821</v>
      </c>
      <c r="L48" s="257">
        <v>405301.93400000001</v>
      </c>
      <c r="M48" s="257">
        <v>382397.59600000002</v>
      </c>
      <c r="N48" s="257">
        <v>375705.80822000001</v>
      </c>
      <c r="O48" s="257">
        <v>418658.96399999998</v>
      </c>
      <c r="P48" s="258">
        <v>4732835.9471300002</v>
      </c>
      <c r="Q48"/>
    </row>
    <row r="49" spans="1:17" ht="15.75" thickBot="1">
      <c r="A49" s="264"/>
      <c r="B49" s="264"/>
      <c r="C49" s="176" t="s">
        <v>204</v>
      </c>
      <c r="D49" s="257">
        <v>220619.03899999999</v>
      </c>
      <c r="E49" s="257">
        <v>201931.54629</v>
      </c>
      <c r="F49" s="257">
        <v>203174.64799999999</v>
      </c>
      <c r="G49" s="257">
        <v>207838.198</v>
      </c>
      <c r="H49" s="257">
        <v>204366.97899999999</v>
      </c>
      <c r="I49" s="257">
        <v>209330.76500000001</v>
      </c>
      <c r="J49" s="257">
        <v>211160.42800000001</v>
      </c>
      <c r="K49" s="257">
        <v>206632.55300000001</v>
      </c>
      <c r="L49" s="257">
        <v>214611.43799999999</v>
      </c>
      <c r="M49" s="257">
        <v>200868.76800000001</v>
      </c>
      <c r="N49" s="257">
        <v>199402.976</v>
      </c>
      <c r="O49" s="257">
        <v>219307.83799999999</v>
      </c>
      <c r="P49" s="258">
        <v>2499245.1762899999</v>
      </c>
      <c r="Q49"/>
    </row>
    <row r="50" spans="1:17" ht="15.75" thickBot="1">
      <c r="A50" s="264"/>
      <c r="B50" s="264"/>
      <c r="C50" s="176" t="s">
        <v>206</v>
      </c>
      <c r="D50" s="257">
        <v>0</v>
      </c>
      <c r="E50" s="257">
        <v>0</v>
      </c>
      <c r="F50" s="257">
        <v>0</v>
      </c>
      <c r="G50" s="257">
        <v>0</v>
      </c>
      <c r="H50" s="257">
        <v>0</v>
      </c>
      <c r="I50" s="257">
        <v>0</v>
      </c>
      <c r="J50" s="257">
        <v>0</v>
      </c>
      <c r="K50" s="257">
        <v>0</v>
      </c>
      <c r="L50" s="257">
        <v>0</v>
      </c>
      <c r="M50" s="257">
        <v>0</v>
      </c>
      <c r="N50" s="257">
        <v>0</v>
      </c>
      <c r="O50" s="257">
        <v>0</v>
      </c>
      <c r="P50" s="258">
        <v>0</v>
      </c>
      <c r="Q50"/>
    </row>
    <row r="51" spans="1:17" ht="15.75" thickBot="1">
      <c r="A51" s="264"/>
      <c r="B51" s="264"/>
      <c r="C51" s="176" t="s">
        <v>214</v>
      </c>
      <c r="D51" s="257">
        <v>0</v>
      </c>
      <c r="E51" s="257">
        <v>0</v>
      </c>
      <c r="F51" s="257">
        <v>0</v>
      </c>
      <c r="G51" s="257">
        <v>0</v>
      </c>
      <c r="H51" s="257">
        <v>0</v>
      </c>
      <c r="I51" s="257">
        <v>0</v>
      </c>
      <c r="J51" s="257">
        <v>0</v>
      </c>
      <c r="K51" s="257">
        <v>0</v>
      </c>
      <c r="L51" s="257">
        <v>0</v>
      </c>
      <c r="M51" s="257">
        <v>0</v>
      </c>
      <c r="N51" s="257">
        <v>0</v>
      </c>
      <c r="O51" s="257">
        <v>0</v>
      </c>
      <c r="P51" s="258">
        <v>0</v>
      </c>
      <c r="Q51"/>
    </row>
    <row r="52" spans="1:17" ht="15.75" thickBot="1">
      <c r="A52" s="264"/>
      <c r="B52" s="264"/>
      <c r="C52" s="176" t="s">
        <v>207</v>
      </c>
      <c r="D52" s="257">
        <v>0</v>
      </c>
      <c r="E52" s="257">
        <v>0</v>
      </c>
      <c r="F52" s="257">
        <v>0</v>
      </c>
      <c r="G52" s="257">
        <v>0</v>
      </c>
      <c r="H52" s="257">
        <v>0</v>
      </c>
      <c r="I52" s="257">
        <v>0</v>
      </c>
      <c r="J52" s="257">
        <v>0</v>
      </c>
      <c r="K52" s="257">
        <v>0</v>
      </c>
      <c r="L52" s="257">
        <v>0</v>
      </c>
      <c r="M52" s="257">
        <v>0</v>
      </c>
      <c r="N52" s="257">
        <v>0</v>
      </c>
      <c r="O52" s="257">
        <v>0</v>
      </c>
      <c r="P52" s="258">
        <v>0</v>
      </c>
      <c r="Q52"/>
    </row>
    <row r="53" spans="1:17" ht="15.75" thickBot="1">
      <c r="A53" s="264"/>
      <c r="B53" s="264"/>
      <c r="C53" s="176" t="s">
        <v>208</v>
      </c>
      <c r="D53" s="257">
        <v>0</v>
      </c>
      <c r="E53" s="257">
        <v>0</v>
      </c>
      <c r="F53" s="257">
        <v>0</v>
      </c>
      <c r="G53" s="257">
        <v>0</v>
      </c>
      <c r="H53" s="257">
        <v>0</v>
      </c>
      <c r="I53" s="257">
        <v>0</v>
      </c>
      <c r="J53" s="257">
        <v>0</v>
      </c>
      <c r="K53" s="257">
        <v>0</v>
      </c>
      <c r="L53" s="257">
        <v>0</v>
      </c>
      <c r="M53" s="257">
        <v>0</v>
      </c>
      <c r="N53" s="257">
        <v>0</v>
      </c>
      <c r="O53" s="257">
        <v>0</v>
      </c>
      <c r="P53" s="258">
        <v>0</v>
      </c>
      <c r="Q53"/>
    </row>
    <row r="54" spans="1:17" ht="15.75" thickBot="1">
      <c r="A54" s="264"/>
      <c r="B54" s="264"/>
      <c r="C54" s="176" t="s">
        <v>211</v>
      </c>
      <c r="D54" s="257">
        <v>0</v>
      </c>
      <c r="E54" s="257">
        <v>0</v>
      </c>
      <c r="F54" s="257">
        <v>0</v>
      </c>
      <c r="G54" s="257">
        <v>0</v>
      </c>
      <c r="H54" s="257">
        <v>0</v>
      </c>
      <c r="I54" s="257">
        <v>0</v>
      </c>
      <c r="J54" s="257">
        <v>0</v>
      </c>
      <c r="K54" s="257">
        <v>0</v>
      </c>
      <c r="L54" s="257">
        <v>0</v>
      </c>
      <c r="M54" s="257">
        <v>0</v>
      </c>
      <c r="N54" s="257">
        <v>0</v>
      </c>
      <c r="O54" s="257">
        <v>0</v>
      </c>
      <c r="P54" s="258">
        <v>0</v>
      </c>
      <c r="Q54"/>
    </row>
    <row r="55" spans="1:17" ht="15.75" thickBot="1">
      <c r="A55" s="264"/>
      <c r="B55" s="265"/>
      <c r="C55" s="177" t="s">
        <v>89</v>
      </c>
      <c r="D55" s="260">
        <v>547354540.42633998</v>
      </c>
      <c r="E55" s="260">
        <v>516536324.68428999</v>
      </c>
      <c r="F55" s="260">
        <v>544642264.96500003</v>
      </c>
      <c r="G55" s="260">
        <v>444134378.42592001</v>
      </c>
      <c r="H55" s="260">
        <v>407170728.63099998</v>
      </c>
      <c r="I55" s="260">
        <v>418743394.13498998</v>
      </c>
      <c r="J55" s="260">
        <v>447379892.70099998</v>
      </c>
      <c r="K55" s="260">
        <v>475019789.44</v>
      </c>
      <c r="L55" s="260">
        <v>468097468.792</v>
      </c>
      <c r="M55" s="260">
        <v>430408085.39300001</v>
      </c>
      <c r="N55" s="260">
        <v>454247365.41122001</v>
      </c>
      <c r="O55" s="260">
        <v>530380127.32321</v>
      </c>
      <c r="P55" s="260">
        <v>5684114360.3279696</v>
      </c>
      <c r="Q55"/>
    </row>
    <row r="56" spans="1:17" ht="15.75" hidden="1" thickBot="1">
      <c r="A56" s="265"/>
      <c r="B56" s="266" t="s">
        <v>89</v>
      </c>
      <c r="C56" s="267"/>
      <c r="D56" s="260">
        <v>838207920.32933998</v>
      </c>
      <c r="E56" s="260">
        <v>802682876.85292006</v>
      </c>
      <c r="F56" s="260">
        <v>828102326.48898995</v>
      </c>
      <c r="G56" s="260">
        <v>725422825.30093002</v>
      </c>
      <c r="H56" s="260">
        <v>657648529.75494003</v>
      </c>
      <c r="I56" s="260">
        <v>675122160.16498995</v>
      </c>
      <c r="J56" s="260">
        <v>705515012.671</v>
      </c>
      <c r="K56" s="260">
        <v>755177821.58311999</v>
      </c>
      <c r="L56" s="260">
        <v>741200059.70580995</v>
      </c>
      <c r="M56" s="260">
        <v>672375010.50999999</v>
      </c>
      <c r="N56" s="260">
        <v>739098767.72821999</v>
      </c>
      <c r="O56" s="260">
        <v>853065586.06184995</v>
      </c>
      <c r="P56" s="260">
        <v>8993618897.1521091</v>
      </c>
      <c r="Q56"/>
    </row>
    <row r="57" spans="1:17" ht="15.75" hidden="1" outlineLevel="1" thickBot="1">
      <c r="A57" s="263" t="s">
        <v>258</v>
      </c>
      <c r="B57" s="263" t="s">
        <v>1</v>
      </c>
      <c r="C57" s="176" t="s">
        <v>209</v>
      </c>
      <c r="D57" s="257">
        <v>10070230.81239</v>
      </c>
      <c r="E57" s="257">
        <v>10822199.677510001</v>
      </c>
      <c r="F57" s="257">
        <v>11031998.856170001</v>
      </c>
      <c r="G57" s="257">
        <v>5790055.2573600002</v>
      </c>
      <c r="H57" s="257">
        <v>3266635.7782600001</v>
      </c>
      <c r="I57" s="257">
        <v>1685782.31277</v>
      </c>
      <c r="J57" s="257">
        <v>1268151.2161099999</v>
      </c>
      <c r="K57" s="257">
        <v>1051011.9047399999</v>
      </c>
      <c r="L57" s="257">
        <v>1225022.7427000001</v>
      </c>
      <c r="M57" s="257">
        <v>3808437.2141100001</v>
      </c>
      <c r="N57" s="257">
        <v>6978358.61785</v>
      </c>
      <c r="O57" s="257">
        <v>9695503.3681199998</v>
      </c>
      <c r="P57" s="258">
        <v>66693387.758089997</v>
      </c>
      <c r="Q57"/>
    </row>
    <row r="58" spans="1:17" ht="15.75" hidden="1" outlineLevel="1" thickBot="1">
      <c r="A58" s="264"/>
      <c r="B58" s="264"/>
      <c r="C58" s="176" t="s">
        <v>210</v>
      </c>
      <c r="D58" s="257">
        <v>3338729.2603699998</v>
      </c>
      <c r="E58" s="257">
        <v>3524633.8107699999</v>
      </c>
      <c r="F58" s="257">
        <v>3675835.3239000002</v>
      </c>
      <c r="G58" s="257">
        <v>2239888.0659400001</v>
      </c>
      <c r="H58" s="257">
        <v>1499985.0497300001</v>
      </c>
      <c r="I58" s="257">
        <v>1087665.11996</v>
      </c>
      <c r="J58" s="257">
        <v>1093763.93</v>
      </c>
      <c r="K58" s="257">
        <v>1050344.7660000001</v>
      </c>
      <c r="L58" s="257">
        <v>1059595.6315299999</v>
      </c>
      <c r="M58" s="257">
        <v>1745430.7832899999</v>
      </c>
      <c r="N58" s="257">
        <v>2516923.68689</v>
      </c>
      <c r="O58" s="257">
        <v>3146774.9418100002</v>
      </c>
      <c r="P58" s="258">
        <v>25979570.370189998</v>
      </c>
      <c r="Q58"/>
    </row>
    <row r="59" spans="1:17" ht="15.75" hidden="1" outlineLevel="1" thickBot="1">
      <c r="A59" s="264"/>
      <c r="B59" s="264"/>
      <c r="C59" s="176" t="s">
        <v>215</v>
      </c>
      <c r="D59" s="257">
        <v>1074.7860000000001</v>
      </c>
      <c r="E59" s="257">
        <v>974.31399999999996</v>
      </c>
      <c r="F59" s="257">
        <v>1384.5719999999999</v>
      </c>
      <c r="G59" s="257">
        <v>13367.691000000001</v>
      </c>
      <c r="H59" s="257">
        <v>33005.557000000001</v>
      </c>
      <c r="I59" s="257">
        <v>31218.732</v>
      </c>
      <c r="J59" s="257">
        <v>46279.387999999999</v>
      </c>
      <c r="K59" s="257">
        <v>65502.921999999999</v>
      </c>
      <c r="L59" s="257">
        <v>30708.458999999999</v>
      </c>
      <c r="M59" s="257">
        <v>41697.875999999997</v>
      </c>
      <c r="N59" s="257">
        <v>56409.178999999996</v>
      </c>
      <c r="O59" s="257">
        <v>5136.7979999999998</v>
      </c>
      <c r="P59" s="258">
        <v>326760.27399999998</v>
      </c>
      <c r="Q59"/>
    </row>
    <row r="60" spans="1:17" ht="15.75" hidden="1" outlineLevel="1" thickBot="1">
      <c r="A60" s="264"/>
      <c r="B60" s="264"/>
      <c r="C60" s="176" t="s">
        <v>217</v>
      </c>
      <c r="D60" s="257">
        <v>299519</v>
      </c>
      <c r="E60" s="257">
        <v>337027</v>
      </c>
      <c r="F60" s="257">
        <v>294422</v>
      </c>
      <c r="G60" s="257">
        <v>320254</v>
      </c>
      <c r="H60" s="257">
        <v>362015</v>
      </c>
      <c r="I60" s="257">
        <v>295588</v>
      </c>
      <c r="J60" s="257">
        <v>252351</v>
      </c>
      <c r="K60" s="257">
        <v>250124</v>
      </c>
      <c r="L60" s="257">
        <v>247915</v>
      </c>
      <c r="M60" s="257">
        <v>386937</v>
      </c>
      <c r="N60" s="257">
        <v>324533</v>
      </c>
      <c r="O60" s="257">
        <v>295251</v>
      </c>
      <c r="P60" s="258">
        <v>3665936</v>
      </c>
      <c r="Q60"/>
    </row>
    <row r="61" spans="1:17" ht="15.75" hidden="1" outlineLevel="1" thickBot="1">
      <c r="A61" s="264"/>
      <c r="B61" s="264"/>
      <c r="C61" s="176" t="s">
        <v>218</v>
      </c>
      <c r="D61" s="257">
        <v>163672</v>
      </c>
      <c r="E61" s="257">
        <v>166932</v>
      </c>
      <c r="F61" s="257">
        <v>156616</v>
      </c>
      <c r="G61" s="257">
        <v>177941</v>
      </c>
      <c r="H61" s="257">
        <v>153550</v>
      </c>
      <c r="I61" s="257">
        <v>160358</v>
      </c>
      <c r="J61" s="257">
        <v>144488</v>
      </c>
      <c r="K61" s="257">
        <v>138515</v>
      </c>
      <c r="L61" s="257">
        <v>104754</v>
      </c>
      <c r="M61" s="257">
        <v>118310</v>
      </c>
      <c r="N61" s="257">
        <v>171342</v>
      </c>
      <c r="O61" s="257">
        <v>157136</v>
      </c>
      <c r="P61" s="258">
        <v>1813614</v>
      </c>
      <c r="Q61"/>
    </row>
    <row r="62" spans="1:17" ht="15.75" hidden="1" outlineLevel="1" thickBot="1">
      <c r="A62" s="264"/>
      <c r="B62" s="264"/>
      <c r="C62" s="176" t="s">
        <v>219</v>
      </c>
      <c r="D62" s="257">
        <v>0</v>
      </c>
      <c r="E62" s="257">
        <v>0</v>
      </c>
      <c r="F62" s="257">
        <v>0</v>
      </c>
      <c r="G62" s="257">
        <v>0</v>
      </c>
      <c r="H62" s="257">
        <v>0</v>
      </c>
      <c r="I62" s="257">
        <v>0</v>
      </c>
      <c r="J62" s="257">
        <v>0</v>
      </c>
      <c r="K62" s="257">
        <v>0</v>
      </c>
      <c r="L62" s="257">
        <v>0</v>
      </c>
      <c r="M62" s="257">
        <v>0</v>
      </c>
      <c r="N62" s="257">
        <v>0</v>
      </c>
      <c r="O62" s="257">
        <v>0</v>
      </c>
      <c r="P62" s="258">
        <v>0</v>
      </c>
      <c r="Q62"/>
    </row>
    <row r="63" spans="1:17" ht="15.75" hidden="1" outlineLevel="1" thickBot="1">
      <c r="A63" s="264"/>
      <c r="B63" s="264"/>
      <c r="C63" s="176" t="s">
        <v>220</v>
      </c>
      <c r="D63" s="257">
        <v>5016600</v>
      </c>
      <c r="E63" s="257">
        <v>5157515</v>
      </c>
      <c r="F63" s="257">
        <v>4886427</v>
      </c>
      <c r="G63" s="257">
        <v>3177409</v>
      </c>
      <c r="H63" s="257">
        <v>3745696</v>
      </c>
      <c r="I63" s="257">
        <v>4178731</v>
      </c>
      <c r="J63" s="257">
        <v>3361067</v>
      </c>
      <c r="K63" s="257">
        <v>4254710</v>
      </c>
      <c r="L63" s="257">
        <v>4955541</v>
      </c>
      <c r="M63" s="257">
        <v>7065646</v>
      </c>
      <c r="N63" s="257">
        <v>5192364</v>
      </c>
      <c r="O63" s="257">
        <v>5156018</v>
      </c>
      <c r="P63" s="258">
        <v>56147724</v>
      </c>
      <c r="Q63"/>
    </row>
    <row r="64" spans="1:17" ht="15.75" hidden="1" outlineLevel="1" thickBot="1">
      <c r="A64" s="264"/>
      <c r="B64" s="264"/>
      <c r="C64" s="176" t="s">
        <v>221</v>
      </c>
      <c r="D64" s="257">
        <v>0</v>
      </c>
      <c r="E64" s="257">
        <v>0</v>
      </c>
      <c r="F64" s="257">
        <v>0</v>
      </c>
      <c r="G64" s="257">
        <v>0</v>
      </c>
      <c r="H64" s="257">
        <v>0</v>
      </c>
      <c r="I64" s="257">
        <v>0</v>
      </c>
      <c r="J64" s="257">
        <v>0</v>
      </c>
      <c r="K64" s="257">
        <v>0</v>
      </c>
      <c r="L64" s="257">
        <v>0</v>
      </c>
      <c r="M64" s="257">
        <v>0</v>
      </c>
      <c r="N64" s="257">
        <v>0</v>
      </c>
      <c r="O64" s="257">
        <v>0</v>
      </c>
      <c r="P64" s="258">
        <v>0</v>
      </c>
      <c r="Q64"/>
    </row>
    <row r="65" spans="1:17" ht="15.75" hidden="1" outlineLevel="1" thickBot="1">
      <c r="A65" s="264"/>
      <c r="B65" s="265"/>
      <c r="C65" s="177" t="s">
        <v>89</v>
      </c>
      <c r="D65" s="260">
        <v>18889825.858759999</v>
      </c>
      <c r="E65" s="260">
        <v>20009281.802280001</v>
      </c>
      <c r="F65" s="260">
        <v>20046683.752069999</v>
      </c>
      <c r="G65" s="260">
        <v>11718915.0143</v>
      </c>
      <c r="H65" s="260">
        <v>9060887.3849899992</v>
      </c>
      <c r="I65" s="260">
        <v>7439343.1647300003</v>
      </c>
      <c r="J65" s="260">
        <v>6166100.5341100004</v>
      </c>
      <c r="K65" s="260">
        <v>6810208.5927400002</v>
      </c>
      <c r="L65" s="260">
        <v>7623536.83323</v>
      </c>
      <c r="M65" s="260">
        <v>13166458.873400001</v>
      </c>
      <c r="N65" s="260">
        <v>15239930.48374</v>
      </c>
      <c r="O65" s="260">
        <v>18455820.107930001</v>
      </c>
      <c r="P65" s="260">
        <v>154626992.40228</v>
      </c>
      <c r="Q65"/>
    </row>
    <row r="66" spans="1:17" ht="15.75" hidden="1" outlineLevel="1" thickBot="1">
      <c r="A66" s="264"/>
      <c r="B66" s="263" t="s">
        <v>17</v>
      </c>
      <c r="C66" s="176" t="s">
        <v>223</v>
      </c>
      <c r="D66" s="257">
        <v>8796613.9720099997</v>
      </c>
      <c r="E66" s="257">
        <v>7660413.0717900004</v>
      </c>
      <c r="F66" s="257">
        <v>8395001.5288299993</v>
      </c>
      <c r="G66" s="257">
        <v>4805623.3597400002</v>
      </c>
      <c r="H66" s="257">
        <v>2872206.1567500001</v>
      </c>
      <c r="I66" s="257">
        <v>1848405.5789399999</v>
      </c>
      <c r="J66" s="257">
        <v>1193158.00969</v>
      </c>
      <c r="K66" s="257">
        <v>1016891.49226</v>
      </c>
      <c r="L66" s="257">
        <v>1123690.3348099999</v>
      </c>
      <c r="M66" s="257">
        <v>2769431.0167200002</v>
      </c>
      <c r="N66" s="257">
        <v>4930589.6222900003</v>
      </c>
      <c r="O66" s="257">
        <v>7859772.4313000003</v>
      </c>
      <c r="P66" s="258">
        <v>53271796.575130001</v>
      </c>
      <c r="Q66"/>
    </row>
    <row r="67" spans="1:17" ht="15.75" hidden="1" outlineLevel="1" thickBot="1">
      <c r="A67" s="264"/>
      <c r="B67" s="264"/>
      <c r="C67" s="176" t="s">
        <v>224</v>
      </c>
      <c r="D67" s="257">
        <v>4679404.7905700002</v>
      </c>
      <c r="E67" s="257">
        <v>4130788.3904900001</v>
      </c>
      <c r="F67" s="257">
        <v>4615079.03737</v>
      </c>
      <c r="G67" s="257">
        <v>2715750.5857899999</v>
      </c>
      <c r="H67" s="257">
        <v>1656041.2628800001</v>
      </c>
      <c r="I67" s="257">
        <v>1187286.9530499999</v>
      </c>
      <c r="J67" s="257">
        <v>895369.66084999999</v>
      </c>
      <c r="K67" s="257">
        <v>799183.39882</v>
      </c>
      <c r="L67" s="257">
        <v>855383.49049</v>
      </c>
      <c r="M67" s="257">
        <v>1543208.5745000001</v>
      </c>
      <c r="N67" s="257">
        <v>2640737.0194999999</v>
      </c>
      <c r="O67" s="257">
        <v>4119513.1104899999</v>
      </c>
      <c r="P67" s="258">
        <v>29837746.274799999</v>
      </c>
      <c r="Q67"/>
    </row>
    <row r="68" spans="1:17" ht="15.75" hidden="1" outlineLevel="1" thickBot="1">
      <c r="A68" s="264"/>
      <c r="B68" s="264"/>
      <c r="C68" s="176" t="s">
        <v>225</v>
      </c>
      <c r="D68" s="257">
        <v>480535.13099999999</v>
      </c>
      <c r="E68" s="257">
        <v>429127.48110999999</v>
      </c>
      <c r="F68" s="257">
        <v>485979.02518</v>
      </c>
      <c r="G68" s="257">
        <v>393256.22463000001</v>
      </c>
      <c r="H68" s="257">
        <v>322231.55898999999</v>
      </c>
      <c r="I68" s="257">
        <v>285688.20299999998</v>
      </c>
      <c r="J68" s="257">
        <v>255178.20600000001</v>
      </c>
      <c r="K68" s="257">
        <v>256787.7</v>
      </c>
      <c r="L68" s="257">
        <v>249925.666</v>
      </c>
      <c r="M68" s="257">
        <v>319910.33643999998</v>
      </c>
      <c r="N68" s="257">
        <v>402196.29025000002</v>
      </c>
      <c r="O68" s="257">
        <v>486699.63309000002</v>
      </c>
      <c r="P68" s="258">
        <v>4367515.4556900002</v>
      </c>
      <c r="Q68"/>
    </row>
    <row r="69" spans="1:17" ht="15.75" hidden="1" outlineLevel="1" thickBot="1">
      <c r="A69" s="264"/>
      <c r="B69" s="264"/>
      <c r="C69" s="176" t="s">
        <v>226</v>
      </c>
      <c r="D69" s="257">
        <v>626671.01100000006</v>
      </c>
      <c r="E69" s="257">
        <v>632807.04200000002</v>
      </c>
      <c r="F69" s="257">
        <v>969067.58900000004</v>
      </c>
      <c r="G69" s="257">
        <v>702492.505</v>
      </c>
      <c r="H69" s="257">
        <v>755133.54</v>
      </c>
      <c r="I69" s="257">
        <v>623661.92200000002</v>
      </c>
      <c r="J69" s="257">
        <v>548200.58499999996</v>
      </c>
      <c r="K69" s="257">
        <v>474952.179</v>
      </c>
      <c r="L69" s="257">
        <v>563361.38699999999</v>
      </c>
      <c r="M69" s="257">
        <v>565088.23699999996</v>
      </c>
      <c r="N69" s="257">
        <v>742285.46900000004</v>
      </c>
      <c r="O69" s="257">
        <v>772931.95</v>
      </c>
      <c r="P69" s="258">
        <v>7976653.4160000002</v>
      </c>
      <c r="Q69"/>
    </row>
    <row r="70" spans="1:17" ht="15.75" hidden="1" outlineLevel="1" thickBot="1">
      <c r="A70" s="264"/>
      <c r="B70" s="264"/>
      <c r="C70" s="176" t="s">
        <v>228</v>
      </c>
      <c r="D70" s="257">
        <v>4736</v>
      </c>
      <c r="E70" s="257">
        <v>3670</v>
      </c>
      <c r="F70" s="257">
        <v>5760</v>
      </c>
      <c r="G70" s="257">
        <v>0</v>
      </c>
      <c r="H70" s="257">
        <v>0</v>
      </c>
      <c r="I70" s="257">
        <v>0</v>
      </c>
      <c r="J70" s="257">
        <v>0</v>
      </c>
      <c r="K70" s="257">
        <v>0</v>
      </c>
      <c r="L70" s="257">
        <v>0</v>
      </c>
      <c r="M70" s="257">
        <v>0</v>
      </c>
      <c r="N70" s="257">
        <v>0</v>
      </c>
      <c r="O70" s="257">
        <v>0</v>
      </c>
      <c r="P70" s="258">
        <v>14166</v>
      </c>
      <c r="Q70"/>
    </row>
    <row r="71" spans="1:17" ht="15.75" hidden="1" outlineLevel="1" thickBot="1">
      <c r="A71" s="264"/>
      <c r="B71" s="264"/>
      <c r="C71" s="176" t="s">
        <v>270</v>
      </c>
      <c r="D71" s="257">
        <v>131188</v>
      </c>
      <c r="E71" s="257">
        <v>207075</v>
      </c>
      <c r="F71" s="257">
        <v>151913</v>
      </c>
      <c r="G71" s="257">
        <v>210355</v>
      </c>
      <c r="H71" s="257">
        <v>234226</v>
      </c>
      <c r="I71" s="257">
        <v>216012</v>
      </c>
      <c r="J71" s="257">
        <v>210905</v>
      </c>
      <c r="K71" s="257">
        <v>220720</v>
      </c>
      <c r="L71" s="257">
        <v>218250</v>
      </c>
      <c r="M71" s="257">
        <v>204997</v>
      </c>
      <c r="N71" s="257">
        <v>208858</v>
      </c>
      <c r="O71" s="257">
        <v>208598</v>
      </c>
      <c r="P71" s="258">
        <v>2423097</v>
      </c>
      <c r="Q71"/>
    </row>
    <row r="72" spans="1:17" ht="15.75" hidden="1" outlineLevel="1" thickBot="1">
      <c r="A72" s="264"/>
      <c r="B72" s="264"/>
      <c r="C72" s="176" t="s">
        <v>229</v>
      </c>
      <c r="D72" s="257">
        <v>207956</v>
      </c>
      <c r="E72" s="257">
        <v>295717</v>
      </c>
      <c r="F72" s="257">
        <v>263828</v>
      </c>
      <c r="G72" s="257">
        <v>294872</v>
      </c>
      <c r="H72" s="257">
        <v>285805</v>
      </c>
      <c r="I72" s="257">
        <v>269895</v>
      </c>
      <c r="J72" s="257">
        <v>268894</v>
      </c>
      <c r="K72" s="257">
        <v>257060</v>
      </c>
      <c r="L72" s="257">
        <v>266880</v>
      </c>
      <c r="M72" s="257">
        <v>271187</v>
      </c>
      <c r="N72" s="257">
        <v>275736</v>
      </c>
      <c r="O72" s="257">
        <v>248358</v>
      </c>
      <c r="P72" s="258">
        <v>3206188</v>
      </c>
      <c r="Q72"/>
    </row>
    <row r="73" spans="1:17" ht="15.75" hidden="1" outlineLevel="1" thickBot="1">
      <c r="A73" s="264"/>
      <c r="B73" s="264"/>
      <c r="C73" s="176" t="s">
        <v>230</v>
      </c>
      <c r="D73" s="257">
        <v>3032128</v>
      </c>
      <c r="E73" s="257">
        <v>3802912</v>
      </c>
      <c r="F73" s="257">
        <v>3233253</v>
      </c>
      <c r="G73" s="257">
        <v>3082015</v>
      </c>
      <c r="H73" s="257">
        <v>3129839</v>
      </c>
      <c r="I73" s="257">
        <v>2827550</v>
      </c>
      <c r="J73" s="257">
        <v>2469832</v>
      </c>
      <c r="K73" s="257">
        <v>2302098</v>
      </c>
      <c r="L73" s="257">
        <v>2510128</v>
      </c>
      <c r="M73" s="257">
        <v>2406483</v>
      </c>
      <c r="N73" s="257">
        <v>3123300</v>
      </c>
      <c r="O73" s="257">
        <v>2955945</v>
      </c>
      <c r="P73" s="258">
        <v>34875483</v>
      </c>
      <c r="Q73"/>
    </row>
    <row r="74" spans="1:17" ht="15.75" hidden="1" outlineLevel="1" thickBot="1">
      <c r="A74" s="264"/>
      <c r="B74" s="264"/>
      <c r="C74" s="176" t="s">
        <v>222</v>
      </c>
      <c r="D74" s="257">
        <v>0</v>
      </c>
      <c r="E74" s="257">
        <v>0</v>
      </c>
      <c r="F74" s="257">
        <v>0</v>
      </c>
      <c r="G74" s="257">
        <v>0</v>
      </c>
      <c r="H74" s="257">
        <v>0</v>
      </c>
      <c r="I74" s="257">
        <v>0</v>
      </c>
      <c r="J74" s="257">
        <v>0</v>
      </c>
      <c r="K74" s="257">
        <v>0</v>
      </c>
      <c r="L74" s="257">
        <v>0</v>
      </c>
      <c r="M74" s="257">
        <v>0</v>
      </c>
      <c r="N74" s="257">
        <v>0</v>
      </c>
      <c r="O74" s="257">
        <v>0</v>
      </c>
      <c r="P74" s="258">
        <v>0</v>
      </c>
      <c r="Q74"/>
    </row>
    <row r="75" spans="1:17" ht="15.75" hidden="1" outlineLevel="1" thickBot="1">
      <c r="A75" s="264"/>
      <c r="B75" s="264"/>
      <c r="C75" s="176" t="s">
        <v>231</v>
      </c>
      <c r="D75" s="257">
        <v>0</v>
      </c>
      <c r="E75" s="257">
        <v>0</v>
      </c>
      <c r="F75" s="257">
        <v>0</v>
      </c>
      <c r="G75" s="257">
        <v>0</v>
      </c>
      <c r="H75" s="257">
        <v>0</v>
      </c>
      <c r="I75" s="257">
        <v>0</v>
      </c>
      <c r="J75" s="257">
        <v>0</v>
      </c>
      <c r="K75" s="257">
        <v>0</v>
      </c>
      <c r="L75" s="257">
        <v>0</v>
      </c>
      <c r="M75" s="257">
        <v>0</v>
      </c>
      <c r="N75" s="257">
        <v>0</v>
      </c>
      <c r="O75" s="257">
        <v>0</v>
      </c>
      <c r="P75" s="258">
        <v>0</v>
      </c>
      <c r="Q75"/>
    </row>
    <row r="76" spans="1:17" ht="15.75" hidden="1" outlineLevel="1" thickBot="1">
      <c r="A76" s="264"/>
      <c r="B76" s="264"/>
      <c r="C76" s="176" t="s">
        <v>269</v>
      </c>
      <c r="D76" s="257">
        <v>0</v>
      </c>
      <c r="E76" s="257">
        <v>0</v>
      </c>
      <c r="F76" s="257">
        <v>0</v>
      </c>
      <c r="G76" s="257">
        <v>0</v>
      </c>
      <c r="H76" s="257">
        <v>0</v>
      </c>
      <c r="I76" s="257">
        <v>0</v>
      </c>
      <c r="J76" s="257">
        <v>0</v>
      </c>
      <c r="K76" s="257">
        <v>0</v>
      </c>
      <c r="L76" s="257">
        <v>0</v>
      </c>
      <c r="M76" s="257">
        <v>0</v>
      </c>
      <c r="N76" s="257">
        <v>0</v>
      </c>
      <c r="O76" s="257">
        <v>0</v>
      </c>
      <c r="P76" s="258">
        <v>0</v>
      </c>
      <c r="Q76"/>
    </row>
    <row r="77" spans="1:17" ht="15.75" hidden="1" outlineLevel="1" thickBot="1">
      <c r="A77" s="264"/>
      <c r="B77" s="264"/>
      <c r="C77" s="176" t="s">
        <v>221</v>
      </c>
      <c r="D77" s="259"/>
      <c r="E77" s="257">
        <v>0</v>
      </c>
      <c r="F77" s="257">
        <v>0</v>
      </c>
      <c r="G77" s="257">
        <v>0</v>
      </c>
      <c r="H77" s="257">
        <v>0</v>
      </c>
      <c r="I77" s="257">
        <v>0</v>
      </c>
      <c r="J77" s="257">
        <v>0</v>
      </c>
      <c r="K77" s="257">
        <v>0</v>
      </c>
      <c r="L77" s="257">
        <v>0</v>
      </c>
      <c r="M77" s="257">
        <v>0</v>
      </c>
      <c r="N77" s="257">
        <v>0</v>
      </c>
      <c r="O77" s="257">
        <v>0</v>
      </c>
      <c r="P77" s="258">
        <v>0</v>
      </c>
      <c r="Q77"/>
    </row>
    <row r="78" spans="1:17" ht="15.75" hidden="1" outlineLevel="1" thickBot="1">
      <c r="A78" s="264"/>
      <c r="B78" s="264"/>
      <c r="C78" s="176" t="s">
        <v>227</v>
      </c>
      <c r="D78" s="259"/>
      <c r="E78" s="259"/>
      <c r="F78" s="259"/>
      <c r="G78" s="257">
        <v>229.27199999999999</v>
      </c>
      <c r="H78" s="257">
        <v>45408.894</v>
      </c>
      <c r="I78" s="257">
        <v>72399.554000000004</v>
      </c>
      <c r="J78" s="257">
        <v>40774.866000000002</v>
      </c>
      <c r="K78" s="257">
        <v>26561.321</v>
      </c>
      <c r="L78" s="257">
        <v>82950.260999999999</v>
      </c>
      <c r="M78" s="257">
        <v>31782.362000000001</v>
      </c>
      <c r="N78" s="257">
        <v>35963.983999999997</v>
      </c>
      <c r="O78" s="257">
        <v>948.73199999999997</v>
      </c>
      <c r="P78" s="258">
        <v>337019.24599999998</v>
      </c>
      <c r="Q78"/>
    </row>
    <row r="79" spans="1:17" ht="15.75" hidden="1" outlineLevel="1" thickBot="1">
      <c r="A79" s="264"/>
      <c r="B79" s="264"/>
      <c r="C79" s="176" t="s">
        <v>272</v>
      </c>
      <c r="D79" s="259"/>
      <c r="E79" s="259"/>
      <c r="F79" s="259"/>
      <c r="G79" s="259"/>
      <c r="H79" s="259"/>
      <c r="I79" s="259"/>
      <c r="J79" s="259"/>
      <c r="K79" s="259"/>
      <c r="L79" s="257">
        <v>0</v>
      </c>
      <c r="M79" s="257">
        <v>0</v>
      </c>
      <c r="N79" s="257">
        <v>0</v>
      </c>
      <c r="O79" s="257">
        <v>0</v>
      </c>
      <c r="P79" s="258">
        <v>0</v>
      </c>
      <c r="Q79"/>
    </row>
    <row r="80" spans="1:17" ht="15.75" hidden="1" outlineLevel="1" thickBot="1">
      <c r="A80" s="264"/>
      <c r="B80" s="265"/>
      <c r="C80" s="177" t="s">
        <v>89</v>
      </c>
      <c r="D80" s="260">
        <v>17959232.904580001</v>
      </c>
      <c r="E80" s="260">
        <v>17162509.98539</v>
      </c>
      <c r="F80" s="260">
        <v>18119881.180380002</v>
      </c>
      <c r="G80" s="260">
        <v>12204593.94716</v>
      </c>
      <c r="H80" s="260">
        <v>9300891.4126200005</v>
      </c>
      <c r="I80" s="260">
        <v>7330899.2109899996</v>
      </c>
      <c r="J80" s="260">
        <v>5882312.32754</v>
      </c>
      <c r="K80" s="260">
        <v>5354254.0910799997</v>
      </c>
      <c r="L80" s="260">
        <v>5870569.1392999999</v>
      </c>
      <c r="M80" s="260">
        <v>8112087.52666</v>
      </c>
      <c r="N80" s="260">
        <v>12359666.38504</v>
      </c>
      <c r="O80" s="260">
        <v>16652766.85688</v>
      </c>
      <c r="P80" s="260">
        <v>136309664.96761999</v>
      </c>
      <c r="Q80"/>
    </row>
    <row r="81" spans="1:17" ht="15.75" hidden="1" outlineLevel="1" thickBot="1">
      <c r="A81" s="264"/>
      <c r="B81" s="263" t="s">
        <v>12</v>
      </c>
      <c r="C81" s="176" t="s">
        <v>209</v>
      </c>
      <c r="D81" s="257">
        <v>21169040.568670001</v>
      </c>
      <c r="E81" s="257">
        <v>21909865.068100002</v>
      </c>
      <c r="F81" s="257">
        <v>23917039.473219998</v>
      </c>
      <c r="G81" s="257">
        <v>11867790.09626</v>
      </c>
      <c r="H81" s="257">
        <v>6580393.5395900002</v>
      </c>
      <c r="I81" s="257">
        <v>3077535.4767700001</v>
      </c>
      <c r="J81" s="257">
        <v>2533389.4658300001</v>
      </c>
      <c r="K81" s="257">
        <v>2140681.8077699998</v>
      </c>
      <c r="L81" s="257">
        <v>2441636.7374399998</v>
      </c>
      <c r="M81" s="257">
        <v>7600320.5581099996</v>
      </c>
      <c r="N81" s="257">
        <v>13933385.69479</v>
      </c>
      <c r="O81" s="257">
        <v>20257388.459169999</v>
      </c>
      <c r="P81" s="258">
        <v>137428466.94571999</v>
      </c>
      <c r="Q81"/>
    </row>
    <row r="82" spans="1:17" ht="15.75" hidden="1" outlineLevel="1" thickBot="1">
      <c r="A82" s="264"/>
      <c r="B82" s="264"/>
      <c r="C82" s="176" t="s">
        <v>232</v>
      </c>
      <c r="D82" s="257">
        <v>21979.498820000001</v>
      </c>
      <c r="E82" s="257">
        <v>22522.469840000002</v>
      </c>
      <c r="F82" s="257">
        <v>24533.96168</v>
      </c>
      <c r="G82" s="257">
        <v>12724.710569999999</v>
      </c>
      <c r="H82" s="257">
        <v>7253.1650600000003</v>
      </c>
      <c r="I82" s="257">
        <v>3044.4360299999998</v>
      </c>
      <c r="J82" s="257">
        <v>2206.4956400000001</v>
      </c>
      <c r="K82" s="257">
        <v>1872.3195599999999</v>
      </c>
      <c r="L82" s="257">
        <v>2251.4028899999998</v>
      </c>
      <c r="M82" s="257">
        <v>6260.3701300000002</v>
      </c>
      <c r="N82" s="257">
        <v>11798.551299999999</v>
      </c>
      <c r="O82" s="257">
        <v>18576.62529</v>
      </c>
      <c r="P82" s="258">
        <v>135024.00680999999</v>
      </c>
      <c r="Q82"/>
    </row>
    <row r="83" spans="1:17" ht="15.75" hidden="1" outlineLevel="1" thickBot="1">
      <c r="A83" s="264"/>
      <c r="B83" s="264"/>
      <c r="C83" s="176" t="s">
        <v>210</v>
      </c>
      <c r="D83" s="257">
        <v>7907718.6622400004</v>
      </c>
      <c r="E83" s="257">
        <v>8359692.2839900004</v>
      </c>
      <c r="F83" s="257">
        <v>8879428.6829899997</v>
      </c>
      <c r="G83" s="257">
        <v>5350080.2127799997</v>
      </c>
      <c r="H83" s="257">
        <v>3292591.0162300002</v>
      </c>
      <c r="I83" s="257">
        <v>2360232.3919600002</v>
      </c>
      <c r="J83" s="257">
        <v>1930036.2632299999</v>
      </c>
      <c r="K83" s="257">
        <v>1726388.3343100001</v>
      </c>
      <c r="L83" s="257">
        <v>1977936.2909299999</v>
      </c>
      <c r="M83" s="257">
        <v>3658692.9313500002</v>
      </c>
      <c r="N83" s="257">
        <v>5684787.3211899996</v>
      </c>
      <c r="O83" s="257">
        <v>7749217.9453600002</v>
      </c>
      <c r="P83" s="258">
        <v>58876802.336560003</v>
      </c>
      <c r="Q83"/>
    </row>
    <row r="84" spans="1:17" ht="15.75" hidden="1" outlineLevel="1" thickBot="1">
      <c r="A84" s="264"/>
      <c r="B84" s="264"/>
      <c r="C84" s="176" t="s">
        <v>215</v>
      </c>
      <c r="D84" s="257">
        <v>17301.425999999999</v>
      </c>
      <c r="E84" s="257">
        <v>22381.554</v>
      </c>
      <c r="F84" s="257">
        <v>17519.166000000001</v>
      </c>
      <c r="G84" s="257">
        <v>12233.788</v>
      </c>
      <c r="H84" s="257">
        <v>9290.1059999999998</v>
      </c>
      <c r="I84" s="257">
        <v>5926.2240000000002</v>
      </c>
      <c r="J84" s="257">
        <v>5552.99</v>
      </c>
      <c r="K84" s="257">
        <v>5665.0860000000002</v>
      </c>
      <c r="L84" s="257">
        <v>6765.2939999999999</v>
      </c>
      <c r="M84" s="257">
        <v>11540.242</v>
      </c>
      <c r="N84" s="257">
        <v>16255.312</v>
      </c>
      <c r="O84" s="257">
        <v>18990.132000000001</v>
      </c>
      <c r="P84" s="258">
        <v>149421.32</v>
      </c>
      <c r="Q84"/>
    </row>
    <row r="85" spans="1:17" ht="15.75" hidden="1" outlineLevel="1" thickBot="1">
      <c r="A85" s="264"/>
      <c r="B85" s="264"/>
      <c r="C85" s="176" t="s">
        <v>233</v>
      </c>
      <c r="D85" s="257">
        <v>172849.799</v>
      </c>
      <c r="E85" s="257">
        <v>170359.236</v>
      </c>
      <c r="F85" s="257">
        <v>164839.584</v>
      </c>
      <c r="G85" s="257">
        <v>118160.238</v>
      </c>
      <c r="H85" s="257">
        <v>108163.182</v>
      </c>
      <c r="I85" s="257">
        <v>-41612.80474</v>
      </c>
      <c r="J85" s="257">
        <v>78960.495999999999</v>
      </c>
      <c r="K85" s="257">
        <v>109627.87699999999</v>
      </c>
      <c r="L85" s="257">
        <v>86446.432000000001</v>
      </c>
      <c r="M85" s="257">
        <v>137341.47399999999</v>
      </c>
      <c r="N85" s="257">
        <v>186105.818</v>
      </c>
      <c r="O85" s="257">
        <v>204341.89</v>
      </c>
      <c r="P85" s="258">
        <v>1495583.22126</v>
      </c>
      <c r="Q85"/>
    </row>
    <row r="86" spans="1:17" ht="15.75" hidden="1" outlineLevel="1" thickBot="1">
      <c r="A86" s="264"/>
      <c r="B86" s="264"/>
      <c r="C86" s="176" t="s">
        <v>234</v>
      </c>
      <c r="D86" s="257">
        <v>58512.194000000003</v>
      </c>
      <c r="E86" s="257">
        <v>55557.243999999999</v>
      </c>
      <c r="F86" s="257">
        <v>69433.48</v>
      </c>
      <c r="G86" s="257">
        <v>47250.396000000001</v>
      </c>
      <c r="H86" s="257">
        <v>40225.32</v>
      </c>
      <c r="I86" s="257">
        <v>26141.696</v>
      </c>
      <c r="J86" s="257">
        <v>29214.02</v>
      </c>
      <c r="K86" s="257">
        <v>25080.812999999998</v>
      </c>
      <c r="L86" s="257">
        <v>24698.952000000001</v>
      </c>
      <c r="M86" s="257">
        <v>30772.944</v>
      </c>
      <c r="N86" s="257">
        <v>263533.55699999997</v>
      </c>
      <c r="O86" s="257">
        <v>536882.13899999997</v>
      </c>
      <c r="P86" s="258">
        <v>1207302.7549999999</v>
      </c>
      <c r="Q86"/>
    </row>
    <row r="87" spans="1:17" ht="15.75" hidden="1" outlineLevel="1" thickBot="1">
      <c r="A87" s="264"/>
      <c r="B87" s="264"/>
      <c r="C87" s="176" t="s">
        <v>216</v>
      </c>
      <c r="D87" s="257">
        <v>141223.598</v>
      </c>
      <c r="E87" s="257">
        <v>142095.962</v>
      </c>
      <c r="F87" s="257">
        <v>133435.25399999999</v>
      </c>
      <c r="G87" s="257">
        <v>97799.154999999999</v>
      </c>
      <c r="H87" s="257">
        <v>74295.216</v>
      </c>
      <c r="I87" s="257">
        <v>52474.186000000002</v>
      </c>
      <c r="J87" s="257">
        <v>38599.68</v>
      </c>
      <c r="K87" s="257">
        <v>36912.334999999999</v>
      </c>
      <c r="L87" s="257">
        <v>11737.691999999999</v>
      </c>
      <c r="M87" s="257">
        <v>107004.38</v>
      </c>
      <c r="N87" s="257">
        <v>95173.206999999995</v>
      </c>
      <c r="O87" s="257">
        <v>62449.625</v>
      </c>
      <c r="P87" s="258">
        <v>993200.29</v>
      </c>
      <c r="Q87"/>
    </row>
    <row r="88" spans="1:17" ht="15.75" hidden="1" outlineLevel="1" thickBot="1">
      <c r="A88" s="264"/>
      <c r="B88" s="264"/>
      <c r="C88" s="176" t="s">
        <v>217</v>
      </c>
      <c r="D88" s="257">
        <v>3545563</v>
      </c>
      <c r="E88" s="257">
        <v>3917949</v>
      </c>
      <c r="F88" s="257">
        <v>4055434</v>
      </c>
      <c r="G88" s="257">
        <v>3694851</v>
      </c>
      <c r="H88" s="257">
        <v>3110140</v>
      </c>
      <c r="I88" s="257">
        <v>2599480</v>
      </c>
      <c r="J88" s="257">
        <v>2420678</v>
      </c>
      <c r="K88" s="257">
        <v>2424503</v>
      </c>
      <c r="L88" s="257">
        <v>2325589</v>
      </c>
      <c r="M88" s="257">
        <v>2566070</v>
      </c>
      <c r="N88" s="257">
        <v>3210635</v>
      </c>
      <c r="O88" s="257">
        <v>3207391</v>
      </c>
      <c r="P88" s="258">
        <v>37078283</v>
      </c>
      <c r="Q88"/>
    </row>
    <row r="89" spans="1:17" ht="15.75" hidden="1" outlineLevel="1" thickBot="1">
      <c r="A89" s="264"/>
      <c r="B89" s="264"/>
      <c r="C89" s="176" t="s">
        <v>218</v>
      </c>
      <c r="D89" s="257">
        <v>379164</v>
      </c>
      <c r="E89" s="257">
        <v>176712</v>
      </c>
      <c r="F89" s="257">
        <v>583729</v>
      </c>
      <c r="G89" s="257">
        <v>814272</v>
      </c>
      <c r="H89" s="257">
        <v>68975</v>
      </c>
      <c r="I89" s="257">
        <v>121440</v>
      </c>
      <c r="J89" s="257">
        <v>369851</v>
      </c>
      <c r="K89" s="257">
        <v>649887</v>
      </c>
      <c r="L89" s="257">
        <v>1405649</v>
      </c>
      <c r="M89" s="257">
        <v>813959</v>
      </c>
      <c r="N89" s="257">
        <v>1435027</v>
      </c>
      <c r="O89" s="257">
        <v>1088514</v>
      </c>
      <c r="P89" s="258">
        <v>7907179</v>
      </c>
      <c r="Q89"/>
    </row>
    <row r="90" spans="1:17" ht="15.75" hidden="1" outlineLevel="1" thickBot="1">
      <c r="A90" s="264"/>
      <c r="B90" s="264"/>
      <c r="C90" s="176" t="s">
        <v>235</v>
      </c>
      <c r="D90" s="257">
        <v>4907937</v>
      </c>
      <c r="E90" s="257">
        <v>4829560</v>
      </c>
      <c r="F90" s="257">
        <v>4089100</v>
      </c>
      <c r="G90" s="257">
        <v>4540506</v>
      </c>
      <c r="H90" s="257">
        <v>3983350</v>
      </c>
      <c r="I90" s="257">
        <v>3756335</v>
      </c>
      <c r="J90" s="257">
        <v>3510549</v>
      </c>
      <c r="K90" s="257">
        <v>3507047</v>
      </c>
      <c r="L90" s="257">
        <v>3514085</v>
      </c>
      <c r="M90" s="257">
        <v>3678027</v>
      </c>
      <c r="N90" s="257">
        <v>4170776</v>
      </c>
      <c r="O90" s="257">
        <v>4436580</v>
      </c>
      <c r="P90" s="258">
        <v>48923852</v>
      </c>
      <c r="Q90"/>
    </row>
    <row r="91" spans="1:17" ht="15.75" hidden="1" outlineLevel="1" thickBot="1">
      <c r="A91" s="264"/>
      <c r="B91" s="264"/>
      <c r="C91" s="176" t="s">
        <v>219</v>
      </c>
      <c r="D91" s="257">
        <v>0</v>
      </c>
      <c r="E91" s="257">
        <v>0</v>
      </c>
      <c r="F91" s="257">
        <v>0</v>
      </c>
      <c r="G91" s="257">
        <v>0</v>
      </c>
      <c r="H91" s="257">
        <v>0</v>
      </c>
      <c r="I91" s="257">
        <v>0</v>
      </c>
      <c r="J91" s="257">
        <v>0</v>
      </c>
      <c r="K91" s="257">
        <v>0</v>
      </c>
      <c r="L91" s="257">
        <v>0</v>
      </c>
      <c r="M91" s="257">
        <v>0</v>
      </c>
      <c r="N91" s="257">
        <v>0</v>
      </c>
      <c r="O91" s="257">
        <v>0</v>
      </c>
      <c r="P91" s="258">
        <v>0</v>
      </c>
      <c r="Q91"/>
    </row>
    <row r="92" spans="1:17" ht="15.75" hidden="1" outlineLevel="1" thickBot="1">
      <c r="A92" s="264"/>
      <c r="B92" s="264"/>
      <c r="C92" s="176" t="s">
        <v>236</v>
      </c>
      <c r="D92" s="257">
        <v>0</v>
      </c>
      <c r="E92" s="257">
        <v>0</v>
      </c>
      <c r="F92" s="257">
        <v>0</v>
      </c>
      <c r="G92" s="257">
        <v>0</v>
      </c>
      <c r="H92" s="257">
        <v>0</v>
      </c>
      <c r="I92" s="257">
        <v>0</v>
      </c>
      <c r="J92" s="257">
        <v>0</v>
      </c>
      <c r="K92" s="257">
        <v>0</v>
      </c>
      <c r="L92" s="257">
        <v>0</v>
      </c>
      <c r="M92" s="257">
        <v>0</v>
      </c>
      <c r="N92" s="257">
        <v>0</v>
      </c>
      <c r="O92" s="257">
        <v>0</v>
      </c>
      <c r="P92" s="258">
        <v>0</v>
      </c>
      <c r="Q92" s="174"/>
    </row>
    <row r="93" spans="1:17" ht="15.75" hidden="1" outlineLevel="1" thickBot="1">
      <c r="A93" s="264"/>
      <c r="B93" s="264"/>
      <c r="C93" s="176" t="s">
        <v>221</v>
      </c>
      <c r="D93" s="257">
        <v>0</v>
      </c>
      <c r="E93" s="257">
        <v>0</v>
      </c>
      <c r="F93" s="257">
        <v>0</v>
      </c>
      <c r="G93" s="257">
        <v>0</v>
      </c>
      <c r="H93" s="257">
        <v>0</v>
      </c>
      <c r="I93" s="257">
        <v>0</v>
      </c>
      <c r="J93" s="257">
        <v>0</v>
      </c>
      <c r="K93" s="257">
        <v>0</v>
      </c>
      <c r="L93" s="257">
        <v>0</v>
      </c>
      <c r="M93" s="257">
        <v>0</v>
      </c>
      <c r="N93" s="257">
        <v>0</v>
      </c>
      <c r="O93" s="257">
        <v>0</v>
      </c>
      <c r="P93" s="258">
        <v>0</v>
      </c>
      <c r="Q93" s="175"/>
    </row>
    <row r="94" spans="1:17" ht="15.75" hidden="1" outlineLevel="1" thickBot="1">
      <c r="A94" s="264"/>
      <c r="B94" s="265"/>
      <c r="C94" s="177" t="s">
        <v>89</v>
      </c>
      <c r="D94" s="260">
        <v>38321289.74673</v>
      </c>
      <c r="E94" s="260">
        <v>39606694.817929998</v>
      </c>
      <c r="F94" s="260">
        <v>41934492.601889998</v>
      </c>
      <c r="G94" s="260">
        <v>26555667.596609998</v>
      </c>
      <c r="H94" s="260">
        <v>17274676.544879999</v>
      </c>
      <c r="I94" s="260">
        <v>11960996.60602</v>
      </c>
      <c r="J94" s="260">
        <v>10919037.410700001</v>
      </c>
      <c r="K94" s="260">
        <v>10627665.57264</v>
      </c>
      <c r="L94" s="260">
        <v>11796795.80126</v>
      </c>
      <c r="M94" s="260">
        <v>18609988.899590001</v>
      </c>
      <c r="N94" s="260">
        <v>29007477.461279999</v>
      </c>
      <c r="O94" s="260">
        <v>37580331.815820001</v>
      </c>
      <c r="P94" s="260">
        <v>294195114.87535</v>
      </c>
      <c r="Q94" s="175"/>
    </row>
    <row r="95" spans="1:17" ht="15.75" hidden="1" outlineLevel="1" thickBot="1">
      <c r="A95" s="265"/>
      <c r="B95" s="266" t="s">
        <v>89</v>
      </c>
      <c r="C95" s="267"/>
      <c r="D95" s="260">
        <v>75170348.510069996</v>
      </c>
      <c r="E95" s="260">
        <v>76778486.605599999</v>
      </c>
      <c r="F95" s="260">
        <v>80101057.534339994</v>
      </c>
      <c r="G95" s="260">
        <v>50479176.558069997</v>
      </c>
      <c r="H95" s="260">
        <v>35636455.342490003</v>
      </c>
      <c r="I95" s="260">
        <v>26731238.981740002</v>
      </c>
      <c r="J95" s="260">
        <v>22967450.272349998</v>
      </c>
      <c r="K95" s="260">
        <v>22792128.25646</v>
      </c>
      <c r="L95" s="260">
        <v>25290901.773789998</v>
      </c>
      <c r="M95" s="260">
        <v>39888535.299649999</v>
      </c>
      <c r="N95" s="260">
        <v>56607074.330059998</v>
      </c>
      <c r="O95" s="260">
        <v>72688918.780630007</v>
      </c>
      <c r="P95" s="260">
        <v>585131772.24524999</v>
      </c>
      <c r="Q95" s="175"/>
    </row>
    <row r="96" spans="1:17" ht="15.75" hidden="1" collapsed="1" thickBot="1">
      <c r="A96" s="272" t="s">
        <v>89</v>
      </c>
      <c r="B96" s="273"/>
      <c r="C96" s="274"/>
      <c r="D96" s="261">
        <v>913378268.83940995</v>
      </c>
      <c r="E96" s="261">
        <v>879461363.45852005</v>
      </c>
      <c r="F96" s="261">
        <v>908203384.02332997</v>
      </c>
      <c r="G96" s="261">
        <v>775902001.85899997</v>
      </c>
      <c r="H96" s="261">
        <v>693284985.09742999</v>
      </c>
      <c r="I96" s="261">
        <v>701853399.14672995</v>
      </c>
      <c r="J96" s="261">
        <v>728482462.94334996</v>
      </c>
      <c r="K96" s="261">
        <v>777969949.83958006</v>
      </c>
      <c r="L96" s="261">
        <v>766490961.47959995</v>
      </c>
      <c r="M96" s="261">
        <v>712263545.80964994</v>
      </c>
      <c r="N96" s="261">
        <v>795705842.05827999</v>
      </c>
      <c r="O96" s="261">
        <v>925754504.84247994</v>
      </c>
      <c r="P96" s="261">
        <v>9578750669.3973598</v>
      </c>
      <c r="Q96" s="175"/>
    </row>
    <row r="97" spans="1:17" ht="15">
      <c r="A97" s="270" t="s">
        <v>260</v>
      </c>
      <c r="B97" s="262"/>
      <c r="C97" s="262"/>
      <c r="D97" s="262"/>
      <c r="E97" s="262"/>
      <c r="F97" s="262"/>
      <c r="G97" s="262"/>
      <c r="H97" s="262"/>
      <c r="I97" s="262"/>
      <c r="J97" s="262"/>
      <c r="K97" s="270" t="s">
        <v>325</v>
      </c>
      <c r="L97" s="262"/>
      <c r="M97" s="262"/>
      <c r="N97" s="262"/>
      <c r="O97" s="262"/>
      <c r="P97" s="262"/>
      <c r="Q97" s="174"/>
    </row>
    <row r="98" spans="1:17" ht="15">
      <c r="A98" s="197"/>
      <c r="B98" s="198"/>
      <c r="C98" s="198"/>
      <c r="D98" s="198"/>
      <c r="E98" s="198"/>
      <c r="F98" s="198"/>
      <c r="G98" s="198"/>
      <c r="H98" s="198"/>
      <c r="I98" s="198"/>
      <c r="J98" s="198"/>
      <c r="K98" s="197"/>
      <c r="L98" s="198"/>
      <c r="M98" s="198"/>
      <c r="N98" s="198"/>
      <c r="O98" s="198"/>
      <c r="P98" s="198"/>
      <c r="Q98" s="198"/>
    </row>
    <row r="99" spans="1:17" ht="15">
      <c r="A99" s="197"/>
      <c r="B99" s="198"/>
      <c r="C99" s="198"/>
      <c r="D99" s="198"/>
      <c r="E99" s="198"/>
      <c r="F99" s="198"/>
      <c r="G99" s="198"/>
      <c r="H99" s="198"/>
      <c r="I99" s="198"/>
      <c r="J99" s="198"/>
      <c r="K99" s="197"/>
      <c r="L99" s="198"/>
      <c r="M99" s="198"/>
      <c r="N99" s="198"/>
      <c r="O99" s="198"/>
      <c r="P99" s="198"/>
      <c r="Q99" s="198"/>
    </row>
    <row r="101" spans="1:17" ht="15">
      <c r="B101" s="20" t="s">
        <v>118</v>
      </c>
    </row>
    <row r="102" spans="1:17" ht="15">
      <c r="B102" s="22" t="s">
        <v>237</v>
      </c>
      <c r="D102" s="21">
        <f>D33+D34</f>
        <v>268421353.00099999</v>
      </c>
      <c r="E102" s="21">
        <f t="shared" ref="E102:O102" si="0">E33+E34</f>
        <v>248463642.29500002</v>
      </c>
      <c r="F102" s="21">
        <f t="shared" si="0"/>
        <v>272094704.38</v>
      </c>
      <c r="G102" s="21">
        <f t="shared" si="0"/>
        <v>189257389.23899999</v>
      </c>
      <c r="H102" s="21">
        <f t="shared" si="0"/>
        <v>159137014.24200001</v>
      </c>
      <c r="I102" s="21">
        <f t="shared" si="0"/>
        <v>150640891.35699999</v>
      </c>
      <c r="J102" s="21">
        <f t="shared" si="0"/>
        <v>167011451.32800001</v>
      </c>
      <c r="K102" s="21">
        <f t="shared" si="0"/>
        <v>182841597.602</v>
      </c>
      <c r="L102" s="21">
        <f t="shared" si="0"/>
        <v>175504029.74200001</v>
      </c>
      <c r="M102" s="21">
        <f t="shared" si="0"/>
        <v>166990370.697</v>
      </c>
      <c r="N102" s="21">
        <f t="shared" si="0"/>
        <v>197141568.961</v>
      </c>
      <c r="O102" s="21">
        <f t="shared" si="0"/>
        <v>258761011.98699999</v>
      </c>
      <c r="P102" s="21">
        <f>SUM(D102:O102)</f>
        <v>2436265024.8310003</v>
      </c>
    </row>
    <row r="103" spans="1:17" ht="15">
      <c r="B103" s="20" t="s">
        <v>119</v>
      </c>
      <c r="D103" s="21">
        <f>D35+D36</f>
        <v>59920327.123000003</v>
      </c>
      <c r="E103" s="21">
        <f t="shared" ref="E103:O103" si="1">E35+E36</f>
        <v>57839488.487000003</v>
      </c>
      <c r="F103" s="21">
        <f t="shared" si="1"/>
        <v>61576960.423999995</v>
      </c>
      <c r="G103" s="21">
        <f t="shared" si="1"/>
        <v>49969768.848000005</v>
      </c>
      <c r="H103" s="21">
        <f t="shared" si="1"/>
        <v>45483877.745000005</v>
      </c>
      <c r="I103" s="21">
        <f t="shared" si="1"/>
        <v>45253592.461000003</v>
      </c>
      <c r="J103" s="21">
        <f t="shared" si="1"/>
        <v>48403035.067000002</v>
      </c>
      <c r="K103" s="21">
        <f t="shared" si="1"/>
        <v>51264596.408000007</v>
      </c>
      <c r="L103" s="21">
        <f t="shared" si="1"/>
        <v>51101182.038999997</v>
      </c>
      <c r="M103" s="21">
        <f t="shared" si="1"/>
        <v>46524849.420999996</v>
      </c>
      <c r="N103" s="21">
        <f t="shared" si="1"/>
        <v>49608710.002999999</v>
      </c>
      <c r="O103" s="21">
        <f t="shared" si="1"/>
        <v>60149114.509999998</v>
      </c>
      <c r="P103" s="21">
        <f t="shared" ref="P103:P114" si="2">SUM(D103:O103)</f>
        <v>627095502.53600001</v>
      </c>
    </row>
    <row r="104" spans="1:17" ht="15">
      <c r="B104" s="20" t="s">
        <v>120</v>
      </c>
      <c r="D104" s="21">
        <f>D37+D38</f>
        <v>120581416.625</v>
      </c>
      <c r="E104" s="21">
        <f t="shared" ref="E104:O104" si="3">E37+E38</f>
        <v>113255795.15000001</v>
      </c>
      <c r="F104" s="21">
        <f t="shared" si="3"/>
        <v>119857363.82800001</v>
      </c>
      <c r="G104" s="21">
        <f t="shared" si="3"/>
        <v>108672042.67399999</v>
      </c>
      <c r="H104" s="21">
        <f t="shared" si="3"/>
        <v>107356121.802</v>
      </c>
      <c r="I104" s="21">
        <f t="shared" si="3"/>
        <v>110519103.513</v>
      </c>
      <c r="J104" s="21">
        <f t="shared" si="3"/>
        <v>116480751.57000001</v>
      </c>
      <c r="K104" s="21">
        <f t="shared" si="3"/>
        <v>118121978.582</v>
      </c>
      <c r="L104" s="21">
        <f t="shared" si="3"/>
        <v>117306042.24399999</v>
      </c>
      <c r="M104" s="21">
        <f t="shared" si="3"/>
        <v>113212430.59299999</v>
      </c>
      <c r="N104" s="21">
        <f t="shared" si="3"/>
        <v>107981227.42200001</v>
      </c>
      <c r="O104" s="21">
        <f t="shared" si="3"/>
        <v>122684702.25399999</v>
      </c>
      <c r="P104" s="21">
        <f t="shared" si="2"/>
        <v>1376028976.257</v>
      </c>
    </row>
    <row r="105" spans="1:17" ht="15">
      <c r="B105" s="20" t="s">
        <v>121</v>
      </c>
      <c r="D105" s="21">
        <f>D39+D54</f>
        <v>92475540.937000006</v>
      </c>
      <c r="E105" s="21">
        <f t="shared" ref="E105:O105" si="4">E39+E54</f>
        <v>91334911.620000005</v>
      </c>
      <c r="F105" s="21">
        <f t="shared" si="4"/>
        <v>85256588.480000004</v>
      </c>
      <c r="G105" s="21">
        <f t="shared" si="4"/>
        <v>90115026.299999997</v>
      </c>
      <c r="H105" s="21">
        <f t="shared" si="4"/>
        <v>81790111.900000006</v>
      </c>
      <c r="I105" s="21">
        <f t="shared" si="4"/>
        <v>92286223.400000006</v>
      </c>
      <c r="J105" s="21">
        <f t="shared" si="4"/>
        <v>90638942</v>
      </c>
      <c r="K105" s="21">
        <f t="shared" si="4"/>
        <v>96199701.689999998</v>
      </c>
      <c r="L105" s="21">
        <f t="shared" si="4"/>
        <v>98369017.341000006</v>
      </c>
      <c r="M105" s="21">
        <f t="shared" si="4"/>
        <v>91866248.393999994</v>
      </c>
      <c r="N105" s="21">
        <f t="shared" si="4"/>
        <v>93890910.769999996</v>
      </c>
      <c r="O105" s="21">
        <f t="shared" si="4"/>
        <v>82979731.170000002</v>
      </c>
      <c r="P105" s="21">
        <f t="shared" si="2"/>
        <v>1087202954.0019999</v>
      </c>
    </row>
    <row r="106" spans="1:17" ht="15">
      <c r="B106" s="20" t="s">
        <v>122</v>
      </c>
      <c r="D106" s="21">
        <f>D40+D41+D42</f>
        <v>4367812.5839999998</v>
      </c>
      <c r="E106" s="21">
        <f t="shared" ref="E106:O106" si="5">E40+E41+E42</f>
        <v>4176908.1949999998</v>
      </c>
      <c r="F106" s="21">
        <f t="shared" si="5"/>
        <v>4399346.9869999997</v>
      </c>
      <c r="G106" s="21">
        <f t="shared" si="5"/>
        <v>4615683.58</v>
      </c>
      <c r="H106" s="21">
        <f t="shared" si="5"/>
        <v>11922026.261</v>
      </c>
      <c r="I106" s="21">
        <f t="shared" si="5"/>
        <v>18540612.465999998</v>
      </c>
      <c r="J106" s="21">
        <f t="shared" si="5"/>
        <v>23327966.862</v>
      </c>
      <c r="K106" s="21">
        <f t="shared" si="5"/>
        <v>25106392.523000002</v>
      </c>
      <c r="L106" s="21">
        <f t="shared" si="5"/>
        <v>24282322.968999997</v>
      </c>
      <c r="M106" s="21">
        <f t="shared" si="5"/>
        <v>10323876.083000001</v>
      </c>
      <c r="N106" s="21">
        <f t="shared" si="5"/>
        <v>4196695.1040000003</v>
      </c>
      <c r="O106" s="21">
        <f t="shared" si="5"/>
        <v>4300335.4280000003</v>
      </c>
      <c r="P106" s="21">
        <f t="shared" si="2"/>
        <v>139559979.042</v>
      </c>
    </row>
    <row r="107" spans="1:17" ht="15">
      <c r="B107" s="20" t="s">
        <v>123</v>
      </c>
      <c r="D107" s="21">
        <f>SUM(D43:D49)</f>
        <v>1588090.1563400002</v>
      </c>
      <c r="E107" s="21">
        <f t="shared" ref="E107:O107" si="6">SUM(E43:E49)</f>
        <v>1465578.93729</v>
      </c>
      <c r="F107" s="21">
        <f t="shared" si="6"/>
        <v>1457300.8660000002</v>
      </c>
      <c r="G107" s="21">
        <f t="shared" si="6"/>
        <v>1504467.78492</v>
      </c>
      <c r="H107" s="21">
        <f t="shared" si="6"/>
        <v>1481576.6810000001</v>
      </c>
      <c r="I107" s="21">
        <f t="shared" si="6"/>
        <v>1502970.93799</v>
      </c>
      <c r="J107" s="21">
        <f t="shared" si="6"/>
        <v>1517745.8740000001</v>
      </c>
      <c r="K107" s="21">
        <f t="shared" si="6"/>
        <v>1485522.635</v>
      </c>
      <c r="L107" s="21">
        <f t="shared" si="6"/>
        <v>1534874.4569999999</v>
      </c>
      <c r="M107" s="21">
        <f t="shared" si="6"/>
        <v>1490310.2049999998</v>
      </c>
      <c r="N107" s="21">
        <f t="shared" si="6"/>
        <v>1428253.1512200001</v>
      </c>
      <c r="O107" s="21">
        <f t="shared" si="6"/>
        <v>1505231.9742100001</v>
      </c>
      <c r="P107" s="21">
        <f t="shared" si="2"/>
        <v>17961923.65997</v>
      </c>
    </row>
    <row r="108" spans="1:17" ht="15" hidden="1">
      <c r="B108" s="20" t="s">
        <v>35</v>
      </c>
      <c r="D108" s="202">
        <f>D6+D29</f>
        <v>131920867.96538</v>
      </c>
      <c r="E108" s="202">
        <f t="shared" ref="E108:O108" si="7">E6+E29</f>
        <v>127318978.10202</v>
      </c>
      <c r="F108" s="202">
        <f t="shared" si="7"/>
        <v>129864262.66500001</v>
      </c>
      <c r="G108" s="202">
        <f t="shared" si="7"/>
        <v>95848493.144999996</v>
      </c>
      <c r="H108" s="202">
        <f t="shared" si="7"/>
        <v>77596328.510000005</v>
      </c>
      <c r="I108" s="202">
        <f t="shared" si="7"/>
        <v>75133072.096000001</v>
      </c>
      <c r="J108" s="202">
        <f t="shared" si="7"/>
        <v>79446884.135999992</v>
      </c>
      <c r="K108" s="202">
        <f t="shared" si="7"/>
        <v>88428368.200000003</v>
      </c>
      <c r="L108" s="202">
        <f t="shared" si="7"/>
        <v>81387380.718999997</v>
      </c>
      <c r="M108" s="202">
        <f t="shared" si="7"/>
        <v>79359997.357999995</v>
      </c>
      <c r="N108" s="202">
        <f t="shared" si="7"/>
        <v>101526746.133</v>
      </c>
      <c r="O108" s="202">
        <f t="shared" si="7"/>
        <v>129085817.88415</v>
      </c>
      <c r="P108" s="21">
        <f t="shared" si="2"/>
        <v>1196917196.9135501</v>
      </c>
    </row>
    <row r="109" spans="1:17" ht="15" hidden="1">
      <c r="B109" s="20" t="s">
        <v>124</v>
      </c>
      <c r="D109" s="202">
        <f>D7+D8+D30</f>
        <v>37828699.267609999</v>
      </c>
      <c r="E109" s="202">
        <f t="shared" ref="E109:O109" si="8">E7+E8+E30</f>
        <v>36848586.39401</v>
      </c>
      <c r="F109" s="202">
        <f t="shared" si="8"/>
        <v>37325849.224989995</v>
      </c>
      <c r="G109" s="202">
        <f t="shared" si="8"/>
        <v>30913593.09801</v>
      </c>
      <c r="H109" s="202">
        <f t="shared" si="8"/>
        <v>27565977.668000001</v>
      </c>
      <c r="I109" s="202">
        <f t="shared" si="8"/>
        <v>28000273.155999999</v>
      </c>
      <c r="J109" s="202">
        <f t="shared" si="8"/>
        <v>29564234.588</v>
      </c>
      <c r="K109" s="202">
        <f t="shared" si="8"/>
        <v>32188549.086000003</v>
      </c>
      <c r="L109" s="202">
        <f t="shared" si="8"/>
        <v>31321362.588</v>
      </c>
      <c r="M109" s="202">
        <f t="shared" si="8"/>
        <v>28102051.811999999</v>
      </c>
      <c r="N109" s="202">
        <f t="shared" si="8"/>
        <v>31789460.903999999</v>
      </c>
      <c r="O109" s="202">
        <f t="shared" si="8"/>
        <v>38283531.393459998</v>
      </c>
      <c r="P109" s="21">
        <f t="shared" si="2"/>
        <v>389732169.18007988</v>
      </c>
    </row>
    <row r="110" spans="1:17" ht="15" hidden="1">
      <c r="B110" s="20" t="s">
        <v>125</v>
      </c>
      <c r="D110" s="202">
        <f>D9+D10+D31</f>
        <v>55254738.799999997</v>
      </c>
      <c r="E110" s="202">
        <f t="shared" ref="E110:O110" si="9">E9+E10+E31</f>
        <v>54579089.399999999</v>
      </c>
      <c r="F110" s="202">
        <f t="shared" si="9"/>
        <v>54956751.200000003</v>
      </c>
      <c r="G110" s="202">
        <f t="shared" si="9"/>
        <v>51420540.600000001</v>
      </c>
      <c r="H110" s="202">
        <f t="shared" si="9"/>
        <v>48684263.200000003</v>
      </c>
      <c r="I110" s="202">
        <f t="shared" si="9"/>
        <v>49907821.799999997</v>
      </c>
      <c r="J110" s="202">
        <f t="shared" si="9"/>
        <v>50943599.600000001</v>
      </c>
      <c r="K110" s="202">
        <f t="shared" si="9"/>
        <v>53618069</v>
      </c>
      <c r="L110" s="202">
        <f t="shared" si="9"/>
        <v>54206435.200000003</v>
      </c>
      <c r="M110" s="202">
        <f t="shared" si="9"/>
        <v>48578772.200000003</v>
      </c>
      <c r="N110" s="202">
        <f t="shared" si="9"/>
        <v>50404031.399999999</v>
      </c>
      <c r="O110" s="202">
        <f t="shared" si="9"/>
        <v>57167784.799999997</v>
      </c>
      <c r="P110" s="21">
        <f t="shared" si="2"/>
        <v>629721897.19999993</v>
      </c>
    </row>
    <row r="111" spans="1:17" ht="15" hidden="1">
      <c r="B111" s="20" t="s">
        <v>126</v>
      </c>
      <c r="D111" s="202">
        <f>D11+D25</f>
        <v>26991875.749000002</v>
      </c>
      <c r="E111" s="202">
        <f t="shared" ref="E111:O111" si="10">E11+E25</f>
        <v>27653410.079999998</v>
      </c>
      <c r="F111" s="202">
        <f t="shared" si="10"/>
        <v>26114251.850000001</v>
      </c>
      <c r="G111" s="202">
        <f t="shared" si="10"/>
        <v>27633923.989999998</v>
      </c>
      <c r="H111" s="202">
        <f t="shared" si="10"/>
        <v>25802164.09</v>
      </c>
      <c r="I111" s="202">
        <f t="shared" si="10"/>
        <v>25029523.640000001</v>
      </c>
      <c r="J111" s="202">
        <f t="shared" si="10"/>
        <v>24676992.609999999</v>
      </c>
      <c r="K111" s="202">
        <f t="shared" si="10"/>
        <v>25470885.170000002</v>
      </c>
      <c r="L111" s="202">
        <f t="shared" si="10"/>
        <v>25961908.239999998</v>
      </c>
      <c r="M111" s="202">
        <f t="shared" si="10"/>
        <v>24286387.699999999</v>
      </c>
      <c r="N111" s="202">
        <f t="shared" si="10"/>
        <v>26943892.890000001</v>
      </c>
      <c r="O111" s="202">
        <f t="shared" si="10"/>
        <v>24885078.809999999</v>
      </c>
      <c r="P111" s="21">
        <f t="shared" si="2"/>
        <v>311450294.81900001</v>
      </c>
    </row>
    <row r="112" spans="1:17" ht="15" hidden="1">
      <c r="B112" s="20" t="s">
        <v>127</v>
      </c>
      <c r="D112" s="202">
        <f>D26+D27</f>
        <v>34319970</v>
      </c>
      <c r="E112" s="202">
        <f t="shared" ref="E112:O112" si="11">E26+E27</f>
        <v>35210010</v>
      </c>
      <c r="F112" s="202">
        <f t="shared" si="11"/>
        <v>30823170</v>
      </c>
      <c r="G112" s="202">
        <f t="shared" si="11"/>
        <v>70966380</v>
      </c>
      <c r="H112" s="202">
        <f t="shared" si="11"/>
        <v>65576760</v>
      </c>
      <c r="I112" s="202">
        <f t="shared" si="11"/>
        <v>71055770</v>
      </c>
      <c r="J112" s="202">
        <f t="shared" si="11"/>
        <v>64493650</v>
      </c>
      <c r="K112" s="202">
        <f t="shared" si="11"/>
        <v>70623540</v>
      </c>
      <c r="L112" s="202">
        <f t="shared" si="11"/>
        <v>71897540</v>
      </c>
      <c r="M112" s="202">
        <f t="shared" si="11"/>
        <v>56657600</v>
      </c>
      <c r="N112" s="202">
        <f t="shared" si="11"/>
        <v>70210810</v>
      </c>
      <c r="O112" s="202">
        <f t="shared" si="11"/>
        <v>68443540</v>
      </c>
      <c r="P112" s="21">
        <f t="shared" si="2"/>
        <v>710278740</v>
      </c>
    </row>
    <row r="113" spans="2:16" ht="15" hidden="1">
      <c r="B113" s="20" t="s">
        <v>128</v>
      </c>
      <c r="D113" s="202">
        <f>D12+D13</f>
        <v>3553209.0000100001</v>
      </c>
      <c r="E113" s="202">
        <f t="shared" ref="E113:O113" si="12">E12+E13</f>
        <v>3646532.77</v>
      </c>
      <c r="F113" s="202">
        <f t="shared" si="12"/>
        <v>3481644.9499999997</v>
      </c>
      <c r="G113" s="202">
        <f t="shared" si="12"/>
        <v>3571245.66</v>
      </c>
      <c r="H113" s="202">
        <f t="shared" si="12"/>
        <v>4364498.57</v>
      </c>
      <c r="I113" s="202">
        <f t="shared" si="12"/>
        <v>6339983.79</v>
      </c>
      <c r="J113" s="202">
        <f t="shared" si="12"/>
        <v>8066177.1039999994</v>
      </c>
      <c r="K113" s="202">
        <f t="shared" si="12"/>
        <v>8916083.0299999993</v>
      </c>
      <c r="L113" s="202">
        <f t="shared" si="12"/>
        <v>7398953.5600000005</v>
      </c>
      <c r="M113" s="202">
        <f t="shared" si="12"/>
        <v>4078405.71</v>
      </c>
      <c r="N113" s="202">
        <f t="shared" si="12"/>
        <v>3115596.5</v>
      </c>
      <c r="O113" s="202">
        <f t="shared" si="12"/>
        <v>3819435.6600199998</v>
      </c>
      <c r="P113" s="21">
        <f t="shared" si="2"/>
        <v>60351766.304030001</v>
      </c>
    </row>
    <row r="114" spans="2:16" ht="15" hidden="1">
      <c r="B114" s="20" t="s">
        <v>129</v>
      </c>
      <c r="D114" s="202">
        <f>SUM(D14:D21)</f>
        <v>984019.12099999993</v>
      </c>
      <c r="E114" s="202">
        <f t="shared" ref="E114:O114" si="13">SUM(E14:E21)</f>
        <v>889945.42259999993</v>
      </c>
      <c r="F114" s="202">
        <f t="shared" si="13"/>
        <v>894131.63400000008</v>
      </c>
      <c r="G114" s="202">
        <f t="shared" si="13"/>
        <v>934270.38199999998</v>
      </c>
      <c r="H114" s="202">
        <f t="shared" si="13"/>
        <v>887809.0859399999</v>
      </c>
      <c r="I114" s="202">
        <f t="shared" si="13"/>
        <v>912321.54799999995</v>
      </c>
      <c r="J114" s="202">
        <f t="shared" si="13"/>
        <v>943581.93200000003</v>
      </c>
      <c r="K114" s="202">
        <f t="shared" si="13"/>
        <v>912537.65711999999</v>
      </c>
      <c r="L114" s="202">
        <f t="shared" si="13"/>
        <v>929010.60680999991</v>
      </c>
      <c r="M114" s="202">
        <f t="shared" si="13"/>
        <v>903710.33700000006</v>
      </c>
      <c r="N114" s="202">
        <f t="shared" si="13"/>
        <v>860864.49</v>
      </c>
      <c r="O114" s="202">
        <f t="shared" si="13"/>
        <v>1000270.19101</v>
      </c>
      <c r="P114" s="21">
        <f t="shared" si="2"/>
        <v>11052472.40748</v>
      </c>
    </row>
    <row r="115" spans="2:16" ht="15" hidden="1">
      <c r="B115" s="20"/>
    </row>
    <row r="116" spans="2:16" ht="15" hidden="1">
      <c r="B116" s="22" t="s">
        <v>238</v>
      </c>
      <c r="D116" s="202">
        <f>D81+D82</f>
        <v>21191020.06749</v>
      </c>
      <c r="E116" s="202">
        <f t="shared" ref="E116:O116" si="14">E81+E82</f>
        <v>21932387.537940003</v>
      </c>
      <c r="F116" s="202">
        <f t="shared" si="14"/>
        <v>23941573.434899997</v>
      </c>
      <c r="G116" s="202">
        <f t="shared" si="14"/>
        <v>11880514.80683</v>
      </c>
      <c r="H116" s="202">
        <f t="shared" si="14"/>
        <v>6587646.7046499997</v>
      </c>
      <c r="I116" s="202">
        <f t="shared" si="14"/>
        <v>3080579.9128</v>
      </c>
      <c r="J116" s="202">
        <f t="shared" si="14"/>
        <v>2535595.96147</v>
      </c>
      <c r="K116" s="202">
        <f t="shared" si="14"/>
        <v>2142554.12733</v>
      </c>
      <c r="L116" s="202">
        <f t="shared" si="14"/>
        <v>2443888.1403299998</v>
      </c>
      <c r="M116" s="202">
        <f t="shared" si="14"/>
        <v>7606580.9282399993</v>
      </c>
      <c r="N116" s="202">
        <f t="shared" si="14"/>
        <v>13945184.24609</v>
      </c>
      <c r="O116" s="202">
        <f t="shared" si="14"/>
        <v>20275965.084459998</v>
      </c>
      <c r="P116" s="21">
        <f>SUM(D116:O116)</f>
        <v>137563490.95253</v>
      </c>
    </row>
    <row r="117" spans="2:16" ht="15" hidden="1">
      <c r="B117" s="20" t="s">
        <v>130</v>
      </c>
      <c r="D117" s="202">
        <f>D83+D84</f>
        <v>7925020.0882400004</v>
      </c>
      <c r="E117" s="202">
        <f t="shared" ref="E117:O117" si="15">E83+E84</f>
        <v>8382073.8379899999</v>
      </c>
      <c r="F117" s="202">
        <f t="shared" si="15"/>
        <v>8896947.8489899989</v>
      </c>
      <c r="G117" s="202">
        <f t="shared" si="15"/>
        <v>5362314.0007799994</v>
      </c>
      <c r="H117" s="202">
        <f t="shared" si="15"/>
        <v>3301881.1222300003</v>
      </c>
      <c r="I117" s="202">
        <f t="shared" si="15"/>
        <v>2366158.6159600001</v>
      </c>
      <c r="J117" s="202">
        <f t="shared" si="15"/>
        <v>1935589.2532299999</v>
      </c>
      <c r="K117" s="202">
        <f t="shared" si="15"/>
        <v>1732053.42031</v>
      </c>
      <c r="L117" s="202">
        <f t="shared" si="15"/>
        <v>1984701.5849299999</v>
      </c>
      <c r="M117" s="202">
        <f t="shared" si="15"/>
        <v>3670233.1733500003</v>
      </c>
      <c r="N117" s="202">
        <f t="shared" si="15"/>
        <v>5701042.6331899995</v>
      </c>
      <c r="O117" s="202">
        <f t="shared" si="15"/>
        <v>7768208.0773600005</v>
      </c>
      <c r="P117" s="21">
        <f t="shared" ref="P117:P133" si="16">SUM(D117:O117)</f>
        <v>59026223.656560004</v>
      </c>
    </row>
    <row r="118" spans="2:16" ht="15" hidden="1">
      <c r="B118" s="20" t="s">
        <v>131</v>
      </c>
      <c r="D118" s="202">
        <f>D85+D86</f>
        <v>231361.99300000002</v>
      </c>
      <c r="E118" s="202">
        <f t="shared" ref="E118:O118" si="17">E85+E86</f>
        <v>225916.48</v>
      </c>
      <c r="F118" s="202">
        <f t="shared" si="17"/>
        <v>234273.06400000001</v>
      </c>
      <c r="G118" s="202">
        <f t="shared" si="17"/>
        <v>165410.63399999999</v>
      </c>
      <c r="H118" s="202">
        <f t="shared" si="17"/>
        <v>148388.50200000001</v>
      </c>
      <c r="I118" s="202">
        <f t="shared" si="17"/>
        <v>-15471.10874</v>
      </c>
      <c r="J118" s="202">
        <f t="shared" si="17"/>
        <v>108174.516</v>
      </c>
      <c r="K118" s="202">
        <f t="shared" si="17"/>
        <v>134708.69</v>
      </c>
      <c r="L118" s="202">
        <f t="shared" si="17"/>
        <v>111145.38400000001</v>
      </c>
      <c r="M118" s="202">
        <f t="shared" si="17"/>
        <v>168114.41799999998</v>
      </c>
      <c r="N118" s="202">
        <f t="shared" si="17"/>
        <v>449639.375</v>
      </c>
      <c r="O118" s="202">
        <f t="shared" si="17"/>
        <v>741224.02899999998</v>
      </c>
      <c r="P118" s="21">
        <f t="shared" si="16"/>
        <v>2702885.9762599999</v>
      </c>
    </row>
    <row r="119" spans="2:16" ht="15" hidden="1">
      <c r="B119" s="20" t="s">
        <v>132</v>
      </c>
      <c r="D119" s="202">
        <f>D87</f>
        <v>141223.598</v>
      </c>
      <c r="E119" s="202">
        <f t="shared" ref="E119:O119" si="18">E87</f>
        <v>142095.962</v>
      </c>
      <c r="F119" s="202">
        <f t="shared" si="18"/>
        <v>133435.25399999999</v>
      </c>
      <c r="G119" s="202">
        <f t="shared" si="18"/>
        <v>97799.154999999999</v>
      </c>
      <c r="H119" s="202">
        <f t="shared" si="18"/>
        <v>74295.216</v>
      </c>
      <c r="I119" s="202">
        <f t="shared" si="18"/>
        <v>52474.186000000002</v>
      </c>
      <c r="J119" s="202">
        <f t="shared" si="18"/>
        <v>38599.68</v>
      </c>
      <c r="K119" s="202">
        <f t="shared" si="18"/>
        <v>36912.334999999999</v>
      </c>
      <c r="L119" s="202">
        <f t="shared" si="18"/>
        <v>11737.691999999999</v>
      </c>
      <c r="M119" s="202">
        <f t="shared" si="18"/>
        <v>107004.38</v>
      </c>
      <c r="N119" s="202">
        <f t="shared" si="18"/>
        <v>95173.206999999995</v>
      </c>
      <c r="O119" s="202">
        <f t="shared" si="18"/>
        <v>62449.625</v>
      </c>
      <c r="P119" s="21">
        <f t="shared" si="16"/>
        <v>993200.29</v>
      </c>
    </row>
    <row r="120" spans="2:16" ht="15" hidden="1">
      <c r="B120" s="20" t="s">
        <v>133</v>
      </c>
      <c r="D120" s="202">
        <f>D88</f>
        <v>3545563</v>
      </c>
      <c r="E120" s="202">
        <f t="shared" ref="E120:O120" si="19">E88</f>
        <v>3917949</v>
      </c>
      <c r="F120" s="202">
        <f t="shared" si="19"/>
        <v>4055434</v>
      </c>
      <c r="G120" s="202">
        <f t="shared" si="19"/>
        <v>3694851</v>
      </c>
      <c r="H120" s="202">
        <f t="shared" si="19"/>
        <v>3110140</v>
      </c>
      <c r="I120" s="202">
        <f t="shared" si="19"/>
        <v>2599480</v>
      </c>
      <c r="J120" s="202">
        <f t="shared" si="19"/>
        <v>2420678</v>
      </c>
      <c r="K120" s="202">
        <f t="shared" si="19"/>
        <v>2424503</v>
      </c>
      <c r="L120" s="202">
        <f t="shared" si="19"/>
        <v>2325589</v>
      </c>
      <c r="M120" s="202">
        <f t="shared" si="19"/>
        <v>2566070</v>
      </c>
      <c r="N120" s="202">
        <f t="shared" si="19"/>
        <v>3210635</v>
      </c>
      <c r="O120" s="202">
        <f t="shared" si="19"/>
        <v>3207391</v>
      </c>
      <c r="P120" s="21">
        <f t="shared" si="16"/>
        <v>37078283</v>
      </c>
    </row>
    <row r="121" spans="2:16" ht="15" hidden="1">
      <c r="B121" s="20" t="s">
        <v>134</v>
      </c>
      <c r="D121" s="202">
        <f>D89+D90</f>
        <v>5287101</v>
      </c>
      <c r="E121" s="202">
        <f t="shared" ref="E121:O121" si="20">E89+E90</f>
        <v>5006272</v>
      </c>
      <c r="F121" s="202">
        <f t="shared" si="20"/>
        <v>4672829</v>
      </c>
      <c r="G121" s="202">
        <f t="shared" si="20"/>
        <v>5354778</v>
      </c>
      <c r="H121" s="202">
        <f t="shared" si="20"/>
        <v>4052325</v>
      </c>
      <c r="I121" s="202">
        <f t="shared" si="20"/>
        <v>3877775</v>
      </c>
      <c r="J121" s="202">
        <f t="shared" si="20"/>
        <v>3880400</v>
      </c>
      <c r="K121" s="202">
        <f t="shared" si="20"/>
        <v>4156934</v>
      </c>
      <c r="L121" s="202">
        <f t="shared" si="20"/>
        <v>4919734</v>
      </c>
      <c r="M121" s="202">
        <f t="shared" si="20"/>
        <v>4491986</v>
      </c>
      <c r="N121" s="202">
        <f t="shared" si="20"/>
        <v>5605803</v>
      </c>
      <c r="O121" s="202">
        <f t="shared" si="20"/>
        <v>5525094</v>
      </c>
      <c r="P121" s="21">
        <f t="shared" si="16"/>
        <v>56831031</v>
      </c>
    </row>
    <row r="122" spans="2:16" ht="15" hidden="1">
      <c r="B122" s="20" t="s">
        <v>135</v>
      </c>
      <c r="D122" s="202">
        <f>D57</f>
        <v>10070230.81239</v>
      </c>
      <c r="E122" s="202">
        <f t="shared" ref="E122:O122" si="21">E57</f>
        <v>10822199.677510001</v>
      </c>
      <c r="F122" s="202">
        <f t="shared" si="21"/>
        <v>11031998.856170001</v>
      </c>
      <c r="G122" s="202">
        <f t="shared" si="21"/>
        <v>5790055.2573600002</v>
      </c>
      <c r="H122" s="202">
        <f t="shared" si="21"/>
        <v>3266635.7782600001</v>
      </c>
      <c r="I122" s="202">
        <f t="shared" si="21"/>
        <v>1685782.31277</v>
      </c>
      <c r="J122" s="202">
        <f t="shared" si="21"/>
        <v>1268151.2161099999</v>
      </c>
      <c r="K122" s="202">
        <f t="shared" si="21"/>
        <v>1051011.9047399999</v>
      </c>
      <c r="L122" s="202">
        <f t="shared" si="21"/>
        <v>1225022.7427000001</v>
      </c>
      <c r="M122" s="202">
        <f t="shared" si="21"/>
        <v>3808437.2141100001</v>
      </c>
      <c r="N122" s="202">
        <f t="shared" si="21"/>
        <v>6978358.61785</v>
      </c>
      <c r="O122" s="202">
        <f t="shared" si="21"/>
        <v>9695503.3681199998</v>
      </c>
      <c r="P122" s="21">
        <f t="shared" si="16"/>
        <v>66693387.758090004</v>
      </c>
    </row>
    <row r="123" spans="2:16" ht="15" hidden="1">
      <c r="B123" s="20" t="s">
        <v>136</v>
      </c>
      <c r="D123" s="202">
        <f>D58+D59</f>
        <v>3339804.0463699996</v>
      </c>
      <c r="E123" s="202">
        <f t="shared" ref="E123:O123" si="22">E58+E59</f>
        <v>3525608.1247699996</v>
      </c>
      <c r="F123" s="202">
        <f t="shared" si="22"/>
        <v>3677219.8959000004</v>
      </c>
      <c r="G123" s="202">
        <f t="shared" si="22"/>
        <v>2253255.7569400002</v>
      </c>
      <c r="H123" s="202">
        <f t="shared" si="22"/>
        <v>1532990.6067300001</v>
      </c>
      <c r="I123" s="202">
        <f t="shared" si="22"/>
        <v>1118883.8519600001</v>
      </c>
      <c r="J123" s="202">
        <f t="shared" si="22"/>
        <v>1140043.318</v>
      </c>
      <c r="K123" s="202">
        <f t="shared" si="22"/>
        <v>1115847.6880000001</v>
      </c>
      <c r="L123" s="202">
        <f t="shared" si="22"/>
        <v>1090304.0905299999</v>
      </c>
      <c r="M123" s="202">
        <f t="shared" si="22"/>
        <v>1787128.6592899999</v>
      </c>
      <c r="N123" s="202">
        <f t="shared" si="22"/>
        <v>2573332.86589</v>
      </c>
      <c r="O123" s="202">
        <f t="shared" si="22"/>
        <v>3151911.7398100002</v>
      </c>
      <c r="P123" s="21">
        <f t="shared" si="16"/>
        <v>26306330.644190002</v>
      </c>
    </row>
    <row r="124" spans="2:16" ht="15" hidden="1">
      <c r="B124" s="20" t="s">
        <v>137</v>
      </c>
      <c r="D124" s="202">
        <f>0</f>
        <v>0</v>
      </c>
      <c r="E124" s="202">
        <f>0</f>
        <v>0</v>
      </c>
      <c r="F124" s="202">
        <f>0</f>
        <v>0</v>
      </c>
      <c r="G124" s="202">
        <f>0</f>
        <v>0</v>
      </c>
      <c r="H124" s="202">
        <f>0</f>
        <v>0</v>
      </c>
      <c r="I124" s="202">
        <f>0</f>
        <v>0</v>
      </c>
      <c r="J124" s="202">
        <f>0</f>
        <v>0</v>
      </c>
      <c r="K124" s="202">
        <f>0</f>
        <v>0</v>
      </c>
      <c r="L124" s="202">
        <f>0</f>
        <v>0</v>
      </c>
      <c r="M124" s="202">
        <f>0</f>
        <v>0</v>
      </c>
      <c r="N124" s="202">
        <f>0</f>
        <v>0</v>
      </c>
      <c r="O124" s="202">
        <f>0</f>
        <v>0</v>
      </c>
      <c r="P124" s="21">
        <f t="shared" si="16"/>
        <v>0</v>
      </c>
    </row>
    <row r="125" spans="2:16" ht="15" hidden="1">
      <c r="B125" s="20" t="s">
        <v>138</v>
      </c>
      <c r="D125" s="202">
        <f>D60</f>
        <v>299519</v>
      </c>
      <c r="E125" s="202">
        <f t="shared" ref="E125:O125" si="23">E60</f>
        <v>337027</v>
      </c>
      <c r="F125" s="202">
        <f t="shared" si="23"/>
        <v>294422</v>
      </c>
      <c r="G125" s="202">
        <f t="shared" si="23"/>
        <v>320254</v>
      </c>
      <c r="H125" s="202">
        <f t="shared" si="23"/>
        <v>362015</v>
      </c>
      <c r="I125" s="202">
        <f t="shared" si="23"/>
        <v>295588</v>
      </c>
      <c r="J125" s="202">
        <f t="shared" si="23"/>
        <v>252351</v>
      </c>
      <c r="K125" s="202">
        <f t="shared" si="23"/>
        <v>250124</v>
      </c>
      <c r="L125" s="202">
        <f t="shared" si="23"/>
        <v>247915</v>
      </c>
      <c r="M125" s="202">
        <f t="shared" si="23"/>
        <v>386937</v>
      </c>
      <c r="N125" s="202">
        <f t="shared" si="23"/>
        <v>324533</v>
      </c>
      <c r="O125" s="202">
        <f t="shared" si="23"/>
        <v>295251</v>
      </c>
      <c r="P125" s="21">
        <f t="shared" si="16"/>
        <v>3665936</v>
      </c>
    </row>
    <row r="126" spans="2:16" ht="15" hidden="1">
      <c r="B126" s="20" t="s">
        <v>139</v>
      </c>
      <c r="D126" s="202">
        <f>D61+D63</f>
        <v>5180272</v>
      </c>
      <c r="E126" s="202">
        <f t="shared" ref="E126:O126" si="24">E61+E63</f>
        <v>5324447</v>
      </c>
      <c r="F126" s="202">
        <f t="shared" si="24"/>
        <v>5043043</v>
      </c>
      <c r="G126" s="202">
        <f t="shared" si="24"/>
        <v>3355350</v>
      </c>
      <c r="H126" s="202">
        <f t="shared" si="24"/>
        <v>3899246</v>
      </c>
      <c r="I126" s="202">
        <f t="shared" si="24"/>
        <v>4339089</v>
      </c>
      <c r="J126" s="202">
        <f t="shared" si="24"/>
        <v>3505555</v>
      </c>
      <c r="K126" s="202">
        <f t="shared" si="24"/>
        <v>4393225</v>
      </c>
      <c r="L126" s="202">
        <f t="shared" si="24"/>
        <v>5060295</v>
      </c>
      <c r="M126" s="202">
        <f t="shared" si="24"/>
        <v>7183956</v>
      </c>
      <c r="N126" s="202">
        <f t="shared" si="24"/>
        <v>5363706</v>
      </c>
      <c r="O126" s="202">
        <f t="shared" si="24"/>
        <v>5313154</v>
      </c>
      <c r="P126" s="21">
        <f t="shared" si="16"/>
        <v>57961338</v>
      </c>
    </row>
    <row r="127" spans="2:16" ht="15" hidden="1">
      <c r="B127" s="20" t="s">
        <v>140</v>
      </c>
      <c r="D127" s="202">
        <f>D66</f>
        <v>8796613.9720099997</v>
      </c>
      <c r="E127" s="202">
        <f t="shared" ref="E127:O127" si="25">E66</f>
        <v>7660413.0717900004</v>
      </c>
      <c r="F127" s="202">
        <f t="shared" si="25"/>
        <v>8395001.5288299993</v>
      </c>
      <c r="G127" s="202">
        <f t="shared" si="25"/>
        <v>4805623.3597400002</v>
      </c>
      <c r="H127" s="202">
        <f t="shared" si="25"/>
        <v>2872206.1567500001</v>
      </c>
      <c r="I127" s="202">
        <f t="shared" si="25"/>
        <v>1848405.5789399999</v>
      </c>
      <c r="J127" s="202">
        <f t="shared" si="25"/>
        <v>1193158.00969</v>
      </c>
      <c r="K127" s="202">
        <f t="shared" si="25"/>
        <v>1016891.49226</v>
      </c>
      <c r="L127" s="202">
        <f t="shared" si="25"/>
        <v>1123690.3348099999</v>
      </c>
      <c r="M127" s="202">
        <f t="shared" si="25"/>
        <v>2769431.0167200002</v>
      </c>
      <c r="N127" s="202">
        <f t="shared" si="25"/>
        <v>4930589.6222900003</v>
      </c>
      <c r="O127" s="202">
        <f t="shared" si="25"/>
        <v>7859772.4313000003</v>
      </c>
      <c r="P127" s="21">
        <f t="shared" si="16"/>
        <v>53271796.575130001</v>
      </c>
    </row>
    <row r="128" spans="2:16" ht="15" hidden="1">
      <c r="B128" s="20" t="s">
        <v>141</v>
      </c>
      <c r="D128" s="202">
        <f t="shared" ref="D128:O130" si="26">D67</f>
        <v>4679404.7905700002</v>
      </c>
      <c r="E128" s="202">
        <f t="shared" si="26"/>
        <v>4130788.3904900001</v>
      </c>
      <c r="F128" s="202">
        <f t="shared" si="26"/>
        <v>4615079.03737</v>
      </c>
      <c r="G128" s="202">
        <f t="shared" si="26"/>
        <v>2715750.5857899999</v>
      </c>
      <c r="H128" s="202">
        <f t="shared" si="26"/>
        <v>1656041.2628800001</v>
      </c>
      <c r="I128" s="202">
        <f t="shared" si="26"/>
        <v>1187286.9530499999</v>
      </c>
      <c r="J128" s="202">
        <f t="shared" si="26"/>
        <v>895369.66084999999</v>
      </c>
      <c r="K128" s="202">
        <f t="shared" si="26"/>
        <v>799183.39882</v>
      </c>
      <c r="L128" s="202">
        <f t="shared" si="26"/>
        <v>855383.49049</v>
      </c>
      <c r="M128" s="202">
        <f t="shared" si="26"/>
        <v>1543208.5745000001</v>
      </c>
      <c r="N128" s="202">
        <f t="shared" si="26"/>
        <v>2640737.0194999999</v>
      </c>
      <c r="O128" s="202">
        <f t="shared" si="26"/>
        <v>4119513.1104899999</v>
      </c>
      <c r="P128" s="21">
        <f t="shared" si="16"/>
        <v>29837746.274800003</v>
      </c>
    </row>
    <row r="129" spans="2:16" ht="15" hidden="1">
      <c r="B129" s="20" t="s">
        <v>142</v>
      </c>
      <c r="D129" s="202">
        <f t="shared" si="26"/>
        <v>480535.13099999999</v>
      </c>
      <c r="E129" s="202">
        <f t="shared" si="26"/>
        <v>429127.48110999999</v>
      </c>
      <c r="F129" s="202">
        <f t="shared" si="26"/>
        <v>485979.02518</v>
      </c>
      <c r="G129" s="202">
        <f t="shared" si="26"/>
        <v>393256.22463000001</v>
      </c>
      <c r="H129" s="202">
        <f t="shared" si="26"/>
        <v>322231.55898999999</v>
      </c>
      <c r="I129" s="202">
        <f t="shared" si="26"/>
        <v>285688.20299999998</v>
      </c>
      <c r="J129" s="202">
        <f t="shared" si="26"/>
        <v>255178.20600000001</v>
      </c>
      <c r="K129" s="202">
        <f t="shared" si="26"/>
        <v>256787.7</v>
      </c>
      <c r="L129" s="202">
        <f t="shared" si="26"/>
        <v>249925.666</v>
      </c>
      <c r="M129" s="202">
        <f t="shared" si="26"/>
        <v>319910.33643999998</v>
      </c>
      <c r="N129" s="202">
        <f t="shared" si="26"/>
        <v>402196.29025000002</v>
      </c>
      <c r="O129" s="202">
        <f t="shared" si="26"/>
        <v>486699.63309000002</v>
      </c>
      <c r="P129" s="21">
        <f t="shared" si="16"/>
        <v>4367515.4556900002</v>
      </c>
    </row>
    <row r="130" spans="2:16" ht="15" hidden="1">
      <c r="B130" s="20" t="s">
        <v>143</v>
      </c>
      <c r="D130" s="202">
        <f t="shared" si="26"/>
        <v>626671.01100000006</v>
      </c>
      <c r="E130" s="202">
        <f t="shared" si="26"/>
        <v>632807.04200000002</v>
      </c>
      <c r="F130" s="202">
        <f t="shared" si="26"/>
        <v>969067.58900000004</v>
      </c>
      <c r="G130" s="202">
        <f t="shared" si="26"/>
        <v>702492.505</v>
      </c>
      <c r="H130" s="202">
        <f t="shared" si="26"/>
        <v>755133.54</v>
      </c>
      <c r="I130" s="202">
        <f t="shared" si="26"/>
        <v>623661.92200000002</v>
      </c>
      <c r="J130" s="202">
        <f t="shared" si="26"/>
        <v>548200.58499999996</v>
      </c>
      <c r="K130" s="202">
        <f t="shared" si="26"/>
        <v>474952.179</v>
      </c>
      <c r="L130" s="202">
        <f t="shared" si="26"/>
        <v>563361.38699999999</v>
      </c>
      <c r="M130" s="202">
        <f t="shared" si="26"/>
        <v>565088.23699999996</v>
      </c>
      <c r="N130" s="202">
        <f t="shared" si="26"/>
        <v>742285.46900000004</v>
      </c>
      <c r="O130" s="202">
        <f t="shared" si="26"/>
        <v>772931.95</v>
      </c>
      <c r="P130" s="21">
        <f t="shared" si="16"/>
        <v>7976653.4160000002</v>
      </c>
    </row>
    <row r="131" spans="2:16" ht="15" hidden="1">
      <c r="B131" s="20" t="s">
        <v>144</v>
      </c>
      <c r="D131" s="202">
        <f>D78</f>
        <v>0</v>
      </c>
      <c r="E131" s="202">
        <f t="shared" ref="E131:O131" si="27">E78</f>
        <v>0</v>
      </c>
      <c r="F131" s="202">
        <f t="shared" si="27"/>
        <v>0</v>
      </c>
      <c r="G131" s="202">
        <f t="shared" si="27"/>
        <v>229.27199999999999</v>
      </c>
      <c r="H131" s="202">
        <f t="shared" si="27"/>
        <v>45408.894</v>
      </c>
      <c r="I131" s="202">
        <f t="shared" si="27"/>
        <v>72399.554000000004</v>
      </c>
      <c r="J131" s="202">
        <f t="shared" si="27"/>
        <v>40774.866000000002</v>
      </c>
      <c r="K131" s="202">
        <f t="shared" si="27"/>
        <v>26561.321</v>
      </c>
      <c r="L131" s="202">
        <f t="shared" si="27"/>
        <v>82950.260999999999</v>
      </c>
      <c r="M131" s="202">
        <f t="shared" si="27"/>
        <v>31782.362000000001</v>
      </c>
      <c r="N131" s="202">
        <f t="shared" si="27"/>
        <v>35963.983999999997</v>
      </c>
      <c r="O131" s="202">
        <f t="shared" si="27"/>
        <v>948.73199999999997</v>
      </c>
      <c r="P131" s="21">
        <f t="shared" si="16"/>
        <v>337019.24600000004</v>
      </c>
    </row>
    <row r="132" spans="2:16" ht="15" hidden="1">
      <c r="B132" s="20" t="s">
        <v>145</v>
      </c>
      <c r="D132" s="202">
        <f>D73</f>
        <v>3032128</v>
      </c>
      <c r="E132" s="202">
        <f t="shared" ref="E132:O132" si="28">E73</f>
        <v>3802912</v>
      </c>
      <c r="F132" s="202">
        <f t="shared" si="28"/>
        <v>3233253</v>
      </c>
      <c r="G132" s="202">
        <f t="shared" si="28"/>
        <v>3082015</v>
      </c>
      <c r="H132" s="202">
        <f t="shared" si="28"/>
        <v>3129839</v>
      </c>
      <c r="I132" s="202">
        <f t="shared" si="28"/>
        <v>2827550</v>
      </c>
      <c r="J132" s="202">
        <f t="shared" si="28"/>
        <v>2469832</v>
      </c>
      <c r="K132" s="202">
        <f t="shared" si="28"/>
        <v>2302098</v>
      </c>
      <c r="L132" s="202">
        <f t="shared" si="28"/>
        <v>2510128</v>
      </c>
      <c r="M132" s="202">
        <f t="shared" si="28"/>
        <v>2406483</v>
      </c>
      <c r="N132" s="202">
        <f t="shared" si="28"/>
        <v>3123300</v>
      </c>
      <c r="O132" s="202">
        <f t="shared" si="28"/>
        <v>2955945</v>
      </c>
      <c r="P132" s="21">
        <f t="shared" si="16"/>
        <v>34875483</v>
      </c>
    </row>
    <row r="133" spans="2:16" ht="15" hidden="1">
      <c r="B133" s="20" t="s">
        <v>146</v>
      </c>
      <c r="D133" s="202">
        <f>D70+D71+D72+D76+D79</f>
        <v>343880</v>
      </c>
      <c r="E133" s="202">
        <f t="shared" ref="E133:O133" si="29">E70+E71+E72+E76+E79</f>
        <v>506462</v>
      </c>
      <c r="F133" s="202">
        <f t="shared" si="29"/>
        <v>421501</v>
      </c>
      <c r="G133" s="202">
        <f t="shared" si="29"/>
        <v>505227</v>
      </c>
      <c r="H133" s="202">
        <f t="shared" si="29"/>
        <v>520031</v>
      </c>
      <c r="I133" s="202">
        <f t="shared" si="29"/>
        <v>485907</v>
      </c>
      <c r="J133" s="202">
        <f t="shared" si="29"/>
        <v>479799</v>
      </c>
      <c r="K133" s="202">
        <f t="shared" si="29"/>
        <v>477780</v>
      </c>
      <c r="L133" s="202">
        <f t="shared" si="29"/>
        <v>485130</v>
      </c>
      <c r="M133" s="202">
        <f t="shared" si="29"/>
        <v>476184</v>
      </c>
      <c r="N133" s="202">
        <f t="shared" si="29"/>
        <v>484594</v>
      </c>
      <c r="O133" s="202">
        <f t="shared" si="29"/>
        <v>456956</v>
      </c>
      <c r="P133" s="21">
        <f t="shared" si="16"/>
        <v>5643451</v>
      </c>
    </row>
  </sheetData>
  <mergeCells count="24">
    <mergeCell ref="A97:C97"/>
    <mergeCell ref="D97:J97"/>
    <mergeCell ref="K97:P97"/>
    <mergeCell ref="A4:C4"/>
    <mergeCell ref="A57:A95"/>
    <mergeCell ref="B57:B65"/>
    <mergeCell ref="B66:B80"/>
    <mergeCell ref="B81:B94"/>
    <mergeCell ref="B95:C95"/>
    <mergeCell ref="A96:C96"/>
    <mergeCell ref="A1:F1"/>
    <mergeCell ref="G1:J1"/>
    <mergeCell ref="K1:P1"/>
    <mergeCell ref="A2:F2"/>
    <mergeCell ref="G2:J2"/>
    <mergeCell ref="K2:P2"/>
    <mergeCell ref="A3:F3"/>
    <mergeCell ref="G3:J3"/>
    <mergeCell ref="K3:P3"/>
    <mergeCell ref="A6:A56"/>
    <mergeCell ref="B6:B28"/>
    <mergeCell ref="B29:B32"/>
    <mergeCell ref="B33:B55"/>
    <mergeCell ref="B56:C56"/>
  </mergeCells>
  <printOptions horizontalCentered="1"/>
  <pageMargins left="0.5" right="0.5" top="0.75" bottom="0.67" header="0.3" footer="0.47"/>
  <pageSetup scale="72" orientation="landscape" r:id="rId1"/>
  <headerFooter scaleWithDoc="0">
    <oddFooter>&amp;LFile: &amp;F /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79"/>
  <sheetViews>
    <sheetView tabSelected="1" topLeftCell="A55" zoomScaleNormal="100" workbookViewId="0">
      <selection activeCell="P48" sqref="P48"/>
    </sheetView>
  </sheetViews>
  <sheetFormatPr defaultRowHeight="12.75" outlineLevelRow="2"/>
  <cols>
    <col min="1" max="1" width="6.140625" style="19" customWidth="1"/>
    <col min="2" max="2" width="8.140625" style="19" customWidth="1"/>
    <col min="3" max="3" width="6.85546875" style="19" customWidth="1"/>
    <col min="4" max="4" width="11.7109375" style="19" customWidth="1"/>
    <col min="5" max="5" width="12.7109375" style="19" customWidth="1"/>
    <col min="6" max="6" width="11.28515625" style="19" customWidth="1"/>
    <col min="7" max="7" width="11.7109375" style="19" customWidth="1"/>
    <col min="8" max="8" width="12.85546875" style="19" customWidth="1"/>
    <col min="9" max="9" width="13.140625" style="19" customWidth="1"/>
    <col min="10" max="11" width="11" style="19" customWidth="1"/>
    <col min="12" max="12" width="11.5703125" style="19" bestFit="1" customWidth="1"/>
    <col min="13" max="13" width="12.85546875" style="19" customWidth="1"/>
    <col min="14" max="14" width="11.42578125" style="19" customWidth="1"/>
    <col min="15" max="15" width="11.5703125" style="19" customWidth="1"/>
    <col min="16" max="16" width="11.28515625" style="19" customWidth="1"/>
    <col min="17" max="17" width="13" style="19" customWidth="1"/>
    <col min="18" max="18" width="12.140625" style="19" customWidth="1"/>
    <col min="19" max="19" width="13.42578125" style="19" customWidth="1"/>
    <col min="20" max="256" width="9.140625" style="19"/>
    <col min="257" max="257" width="14.7109375" style="19" bestFit="1" customWidth="1"/>
    <col min="258" max="258" width="19.140625" style="19" bestFit="1" customWidth="1"/>
    <col min="259" max="259" width="13.7109375" style="19" bestFit="1" customWidth="1"/>
    <col min="260" max="260" width="17.85546875" style="19" bestFit="1" customWidth="1"/>
    <col min="261" max="261" width="13.42578125" style="19" bestFit="1" customWidth="1"/>
    <col min="262" max="262" width="5.85546875" style="19" customWidth="1"/>
    <col min="263" max="268" width="11.7109375" style="19" bestFit="1" customWidth="1"/>
    <col min="269" max="270" width="11" style="19" bestFit="1" customWidth="1"/>
    <col min="271" max="271" width="11.7109375" style="19" bestFit="1" customWidth="1"/>
    <col min="272" max="274" width="11" style="19" bestFit="1" customWidth="1"/>
    <col min="275" max="275" width="12.85546875" style="19" bestFit="1" customWidth="1"/>
    <col min="276" max="512" width="9.140625" style="19"/>
    <col min="513" max="513" width="14.7109375" style="19" bestFit="1" customWidth="1"/>
    <col min="514" max="514" width="19.140625" style="19" bestFit="1" customWidth="1"/>
    <col min="515" max="515" width="13.7109375" style="19" bestFit="1" customWidth="1"/>
    <col min="516" max="516" width="17.85546875" style="19" bestFit="1" customWidth="1"/>
    <col min="517" max="517" width="13.42578125" style="19" bestFit="1" customWidth="1"/>
    <col min="518" max="518" width="5.85546875" style="19" customWidth="1"/>
    <col min="519" max="524" width="11.7109375" style="19" bestFit="1" customWidth="1"/>
    <col min="525" max="526" width="11" style="19" bestFit="1" customWidth="1"/>
    <col min="527" max="527" width="11.7109375" style="19" bestFit="1" customWidth="1"/>
    <col min="528" max="530" width="11" style="19" bestFit="1" customWidth="1"/>
    <col min="531" max="531" width="12.85546875" style="19" bestFit="1" customWidth="1"/>
    <col min="532" max="768" width="9.140625" style="19"/>
    <col min="769" max="769" width="14.7109375" style="19" bestFit="1" customWidth="1"/>
    <col min="770" max="770" width="19.140625" style="19" bestFit="1" customWidth="1"/>
    <col min="771" max="771" width="13.7109375" style="19" bestFit="1" customWidth="1"/>
    <col min="772" max="772" width="17.85546875" style="19" bestFit="1" customWidth="1"/>
    <col min="773" max="773" width="13.42578125" style="19" bestFit="1" customWidth="1"/>
    <col min="774" max="774" width="5.85546875" style="19" customWidth="1"/>
    <col min="775" max="780" width="11.7109375" style="19" bestFit="1" customWidth="1"/>
    <col min="781" max="782" width="11" style="19" bestFit="1" customWidth="1"/>
    <col min="783" max="783" width="11.7109375" style="19" bestFit="1" customWidth="1"/>
    <col min="784" max="786" width="11" style="19" bestFit="1" customWidth="1"/>
    <col min="787" max="787" width="12.85546875" style="19" bestFit="1" customWidth="1"/>
    <col min="788" max="1024" width="9.140625" style="19"/>
    <col min="1025" max="1025" width="14.7109375" style="19" bestFit="1" customWidth="1"/>
    <col min="1026" max="1026" width="19.140625" style="19" bestFit="1" customWidth="1"/>
    <col min="1027" max="1027" width="13.7109375" style="19" bestFit="1" customWidth="1"/>
    <col min="1028" max="1028" width="17.85546875" style="19" bestFit="1" customWidth="1"/>
    <col min="1029" max="1029" width="13.42578125" style="19" bestFit="1" customWidth="1"/>
    <col min="1030" max="1030" width="5.85546875" style="19" customWidth="1"/>
    <col min="1031" max="1036" width="11.7109375" style="19" bestFit="1" customWidth="1"/>
    <col min="1037" max="1038" width="11" style="19" bestFit="1" customWidth="1"/>
    <col min="1039" max="1039" width="11.7109375" style="19" bestFit="1" customWidth="1"/>
    <col min="1040" max="1042" width="11" style="19" bestFit="1" customWidth="1"/>
    <col min="1043" max="1043" width="12.85546875" style="19" bestFit="1" customWidth="1"/>
    <col min="1044" max="1280" width="9.140625" style="19"/>
    <col min="1281" max="1281" width="14.7109375" style="19" bestFit="1" customWidth="1"/>
    <col min="1282" max="1282" width="19.140625" style="19" bestFit="1" customWidth="1"/>
    <col min="1283" max="1283" width="13.7109375" style="19" bestFit="1" customWidth="1"/>
    <col min="1284" max="1284" width="17.85546875" style="19" bestFit="1" customWidth="1"/>
    <col min="1285" max="1285" width="13.42578125" style="19" bestFit="1" customWidth="1"/>
    <col min="1286" max="1286" width="5.85546875" style="19" customWidth="1"/>
    <col min="1287" max="1292" width="11.7109375" style="19" bestFit="1" customWidth="1"/>
    <col min="1293" max="1294" width="11" style="19" bestFit="1" customWidth="1"/>
    <col min="1295" max="1295" width="11.7109375" style="19" bestFit="1" customWidth="1"/>
    <col min="1296" max="1298" width="11" style="19" bestFit="1" customWidth="1"/>
    <col min="1299" max="1299" width="12.85546875" style="19" bestFit="1" customWidth="1"/>
    <col min="1300" max="1536" width="9.140625" style="19"/>
    <col min="1537" max="1537" width="14.7109375" style="19" bestFit="1" customWidth="1"/>
    <col min="1538" max="1538" width="19.140625" style="19" bestFit="1" customWidth="1"/>
    <col min="1539" max="1539" width="13.7109375" style="19" bestFit="1" customWidth="1"/>
    <col min="1540" max="1540" width="17.85546875" style="19" bestFit="1" customWidth="1"/>
    <col min="1541" max="1541" width="13.42578125" style="19" bestFit="1" customWidth="1"/>
    <col min="1542" max="1542" width="5.85546875" style="19" customWidth="1"/>
    <col min="1543" max="1548" width="11.7109375" style="19" bestFit="1" customWidth="1"/>
    <col min="1549" max="1550" width="11" style="19" bestFit="1" customWidth="1"/>
    <col min="1551" max="1551" width="11.7109375" style="19" bestFit="1" customWidth="1"/>
    <col min="1552" max="1554" width="11" style="19" bestFit="1" customWidth="1"/>
    <col min="1555" max="1555" width="12.85546875" style="19" bestFit="1" customWidth="1"/>
    <col min="1556" max="1792" width="9.140625" style="19"/>
    <col min="1793" max="1793" width="14.7109375" style="19" bestFit="1" customWidth="1"/>
    <col min="1794" max="1794" width="19.140625" style="19" bestFit="1" customWidth="1"/>
    <col min="1795" max="1795" width="13.7109375" style="19" bestFit="1" customWidth="1"/>
    <col min="1796" max="1796" width="17.85546875" style="19" bestFit="1" customWidth="1"/>
    <col min="1797" max="1797" width="13.42578125" style="19" bestFit="1" customWidth="1"/>
    <col min="1798" max="1798" width="5.85546875" style="19" customWidth="1"/>
    <col min="1799" max="1804" width="11.7109375" style="19" bestFit="1" customWidth="1"/>
    <col min="1805" max="1806" width="11" style="19" bestFit="1" customWidth="1"/>
    <col min="1807" max="1807" width="11.7109375" style="19" bestFit="1" customWidth="1"/>
    <col min="1808" max="1810" width="11" style="19" bestFit="1" customWidth="1"/>
    <col min="1811" max="1811" width="12.85546875" style="19" bestFit="1" customWidth="1"/>
    <col min="1812" max="2048" width="9.140625" style="19"/>
    <col min="2049" max="2049" width="14.7109375" style="19" bestFit="1" customWidth="1"/>
    <col min="2050" max="2050" width="19.140625" style="19" bestFit="1" customWidth="1"/>
    <col min="2051" max="2051" width="13.7109375" style="19" bestFit="1" customWidth="1"/>
    <col min="2052" max="2052" width="17.85546875" style="19" bestFit="1" customWidth="1"/>
    <col min="2053" max="2053" width="13.42578125" style="19" bestFit="1" customWidth="1"/>
    <col min="2054" max="2054" width="5.85546875" style="19" customWidth="1"/>
    <col min="2055" max="2060" width="11.7109375" style="19" bestFit="1" customWidth="1"/>
    <col min="2061" max="2062" width="11" style="19" bestFit="1" customWidth="1"/>
    <col min="2063" max="2063" width="11.7109375" style="19" bestFit="1" customWidth="1"/>
    <col min="2064" max="2066" width="11" style="19" bestFit="1" customWidth="1"/>
    <col min="2067" max="2067" width="12.85546875" style="19" bestFit="1" customWidth="1"/>
    <col min="2068" max="2304" width="9.140625" style="19"/>
    <col min="2305" max="2305" width="14.7109375" style="19" bestFit="1" customWidth="1"/>
    <col min="2306" max="2306" width="19.140625" style="19" bestFit="1" customWidth="1"/>
    <col min="2307" max="2307" width="13.7109375" style="19" bestFit="1" customWidth="1"/>
    <col min="2308" max="2308" width="17.85546875" style="19" bestFit="1" customWidth="1"/>
    <col min="2309" max="2309" width="13.42578125" style="19" bestFit="1" customWidth="1"/>
    <col min="2310" max="2310" width="5.85546875" style="19" customWidth="1"/>
    <col min="2311" max="2316" width="11.7109375" style="19" bestFit="1" customWidth="1"/>
    <col min="2317" max="2318" width="11" style="19" bestFit="1" customWidth="1"/>
    <col min="2319" max="2319" width="11.7109375" style="19" bestFit="1" customWidth="1"/>
    <col min="2320" max="2322" width="11" style="19" bestFit="1" customWidth="1"/>
    <col min="2323" max="2323" width="12.85546875" style="19" bestFit="1" customWidth="1"/>
    <col min="2324" max="2560" width="9.140625" style="19"/>
    <col min="2561" max="2561" width="14.7109375" style="19" bestFit="1" customWidth="1"/>
    <col min="2562" max="2562" width="19.140625" style="19" bestFit="1" customWidth="1"/>
    <col min="2563" max="2563" width="13.7109375" style="19" bestFit="1" customWidth="1"/>
    <col min="2564" max="2564" width="17.85546875" style="19" bestFit="1" customWidth="1"/>
    <col min="2565" max="2565" width="13.42578125" style="19" bestFit="1" customWidth="1"/>
    <col min="2566" max="2566" width="5.85546875" style="19" customWidth="1"/>
    <col min="2567" max="2572" width="11.7109375" style="19" bestFit="1" customWidth="1"/>
    <col min="2573" max="2574" width="11" style="19" bestFit="1" customWidth="1"/>
    <col min="2575" max="2575" width="11.7109375" style="19" bestFit="1" customWidth="1"/>
    <col min="2576" max="2578" width="11" style="19" bestFit="1" customWidth="1"/>
    <col min="2579" max="2579" width="12.85546875" style="19" bestFit="1" customWidth="1"/>
    <col min="2580" max="2816" width="9.140625" style="19"/>
    <col min="2817" max="2817" width="14.7109375" style="19" bestFit="1" customWidth="1"/>
    <col min="2818" max="2818" width="19.140625" style="19" bestFit="1" customWidth="1"/>
    <col min="2819" max="2819" width="13.7109375" style="19" bestFit="1" customWidth="1"/>
    <col min="2820" max="2820" width="17.85546875" style="19" bestFit="1" customWidth="1"/>
    <col min="2821" max="2821" width="13.42578125" style="19" bestFit="1" customWidth="1"/>
    <col min="2822" max="2822" width="5.85546875" style="19" customWidth="1"/>
    <col min="2823" max="2828" width="11.7109375" style="19" bestFit="1" customWidth="1"/>
    <col min="2829" max="2830" width="11" style="19" bestFit="1" customWidth="1"/>
    <col min="2831" max="2831" width="11.7109375" style="19" bestFit="1" customWidth="1"/>
    <col min="2832" max="2834" width="11" style="19" bestFit="1" customWidth="1"/>
    <col min="2835" max="2835" width="12.85546875" style="19" bestFit="1" customWidth="1"/>
    <col min="2836" max="3072" width="9.140625" style="19"/>
    <col min="3073" max="3073" width="14.7109375" style="19" bestFit="1" customWidth="1"/>
    <col min="3074" max="3074" width="19.140625" style="19" bestFit="1" customWidth="1"/>
    <col min="3075" max="3075" width="13.7109375" style="19" bestFit="1" customWidth="1"/>
    <col min="3076" max="3076" width="17.85546875" style="19" bestFit="1" customWidth="1"/>
    <col min="3077" max="3077" width="13.42578125" style="19" bestFit="1" customWidth="1"/>
    <col min="3078" max="3078" width="5.85546875" style="19" customWidth="1"/>
    <col min="3079" max="3084" width="11.7109375" style="19" bestFit="1" customWidth="1"/>
    <col min="3085" max="3086" width="11" style="19" bestFit="1" customWidth="1"/>
    <col min="3087" max="3087" width="11.7109375" style="19" bestFit="1" customWidth="1"/>
    <col min="3088" max="3090" width="11" style="19" bestFit="1" customWidth="1"/>
    <col min="3091" max="3091" width="12.85546875" style="19" bestFit="1" customWidth="1"/>
    <col min="3092" max="3328" width="9.140625" style="19"/>
    <col min="3329" max="3329" width="14.7109375" style="19" bestFit="1" customWidth="1"/>
    <col min="3330" max="3330" width="19.140625" style="19" bestFit="1" customWidth="1"/>
    <col min="3331" max="3331" width="13.7109375" style="19" bestFit="1" customWidth="1"/>
    <col min="3332" max="3332" width="17.85546875" style="19" bestFit="1" customWidth="1"/>
    <col min="3333" max="3333" width="13.42578125" style="19" bestFit="1" customWidth="1"/>
    <col min="3334" max="3334" width="5.85546875" style="19" customWidth="1"/>
    <col min="3335" max="3340" width="11.7109375" style="19" bestFit="1" customWidth="1"/>
    <col min="3341" max="3342" width="11" style="19" bestFit="1" customWidth="1"/>
    <col min="3343" max="3343" width="11.7109375" style="19" bestFit="1" customWidth="1"/>
    <col min="3344" max="3346" width="11" style="19" bestFit="1" customWidth="1"/>
    <col min="3347" max="3347" width="12.85546875" style="19" bestFit="1" customWidth="1"/>
    <col min="3348" max="3584" width="9.140625" style="19"/>
    <col min="3585" max="3585" width="14.7109375" style="19" bestFit="1" customWidth="1"/>
    <col min="3586" max="3586" width="19.140625" style="19" bestFit="1" customWidth="1"/>
    <col min="3587" max="3587" width="13.7109375" style="19" bestFit="1" customWidth="1"/>
    <col min="3588" max="3588" width="17.85546875" style="19" bestFit="1" customWidth="1"/>
    <col min="3589" max="3589" width="13.42578125" style="19" bestFit="1" customWidth="1"/>
    <col min="3590" max="3590" width="5.85546875" style="19" customWidth="1"/>
    <col min="3591" max="3596" width="11.7109375" style="19" bestFit="1" customWidth="1"/>
    <col min="3597" max="3598" width="11" style="19" bestFit="1" customWidth="1"/>
    <col min="3599" max="3599" width="11.7109375" style="19" bestFit="1" customWidth="1"/>
    <col min="3600" max="3602" width="11" style="19" bestFit="1" customWidth="1"/>
    <col min="3603" max="3603" width="12.85546875" style="19" bestFit="1" customWidth="1"/>
    <col min="3604" max="3840" width="9.140625" style="19"/>
    <col min="3841" max="3841" width="14.7109375" style="19" bestFit="1" customWidth="1"/>
    <col min="3842" max="3842" width="19.140625" style="19" bestFit="1" customWidth="1"/>
    <col min="3843" max="3843" width="13.7109375" style="19" bestFit="1" customWidth="1"/>
    <col min="3844" max="3844" width="17.85546875" style="19" bestFit="1" customWidth="1"/>
    <col min="3845" max="3845" width="13.42578125" style="19" bestFit="1" customWidth="1"/>
    <col min="3846" max="3846" width="5.85546875" style="19" customWidth="1"/>
    <col min="3847" max="3852" width="11.7109375" style="19" bestFit="1" customWidth="1"/>
    <col min="3853" max="3854" width="11" style="19" bestFit="1" customWidth="1"/>
    <col min="3855" max="3855" width="11.7109375" style="19" bestFit="1" customWidth="1"/>
    <col min="3856" max="3858" width="11" style="19" bestFit="1" customWidth="1"/>
    <col min="3859" max="3859" width="12.85546875" style="19" bestFit="1" customWidth="1"/>
    <col min="3860" max="4096" width="9.140625" style="19"/>
    <col min="4097" max="4097" width="14.7109375" style="19" bestFit="1" customWidth="1"/>
    <col min="4098" max="4098" width="19.140625" style="19" bestFit="1" customWidth="1"/>
    <col min="4099" max="4099" width="13.7109375" style="19" bestFit="1" customWidth="1"/>
    <col min="4100" max="4100" width="17.85546875" style="19" bestFit="1" customWidth="1"/>
    <col min="4101" max="4101" width="13.42578125" style="19" bestFit="1" customWidth="1"/>
    <col min="4102" max="4102" width="5.85546875" style="19" customWidth="1"/>
    <col min="4103" max="4108" width="11.7109375" style="19" bestFit="1" customWidth="1"/>
    <col min="4109" max="4110" width="11" style="19" bestFit="1" customWidth="1"/>
    <col min="4111" max="4111" width="11.7109375" style="19" bestFit="1" customWidth="1"/>
    <col min="4112" max="4114" width="11" style="19" bestFit="1" customWidth="1"/>
    <col min="4115" max="4115" width="12.85546875" style="19" bestFit="1" customWidth="1"/>
    <col min="4116" max="4352" width="9.140625" style="19"/>
    <col min="4353" max="4353" width="14.7109375" style="19" bestFit="1" customWidth="1"/>
    <col min="4354" max="4354" width="19.140625" style="19" bestFit="1" customWidth="1"/>
    <col min="4355" max="4355" width="13.7109375" style="19" bestFit="1" customWidth="1"/>
    <col min="4356" max="4356" width="17.85546875" style="19" bestFit="1" customWidth="1"/>
    <col min="4357" max="4357" width="13.42578125" style="19" bestFit="1" customWidth="1"/>
    <col min="4358" max="4358" width="5.85546875" style="19" customWidth="1"/>
    <col min="4359" max="4364" width="11.7109375" style="19" bestFit="1" customWidth="1"/>
    <col min="4365" max="4366" width="11" style="19" bestFit="1" customWidth="1"/>
    <col min="4367" max="4367" width="11.7109375" style="19" bestFit="1" customWidth="1"/>
    <col min="4368" max="4370" width="11" style="19" bestFit="1" customWidth="1"/>
    <col min="4371" max="4371" width="12.85546875" style="19" bestFit="1" customWidth="1"/>
    <col min="4372" max="4608" width="9.140625" style="19"/>
    <col min="4609" max="4609" width="14.7109375" style="19" bestFit="1" customWidth="1"/>
    <col min="4610" max="4610" width="19.140625" style="19" bestFit="1" customWidth="1"/>
    <col min="4611" max="4611" width="13.7109375" style="19" bestFit="1" customWidth="1"/>
    <col min="4612" max="4612" width="17.85546875" style="19" bestFit="1" customWidth="1"/>
    <col min="4613" max="4613" width="13.42578125" style="19" bestFit="1" customWidth="1"/>
    <col min="4614" max="4614" width="5.85546875" style="19" customWidth="1"/>
    <col min="4615" max="4620" width="11.7109375" style="19" bestFit="1" customWidth="1"/>
    <col min="4621" max="4622" width="11" style="19" bestFit="1" customWidth="1"/>
    <col min="4623" max="4623" width="11.7109375" style="19" bestFit="1" customWidth="1"/>
    <col min="4624" max="4626" width="11" style="19" bestFit="1" customWidth="1"/>
    <col min="4627" max="4627" width="12.85546875" style="19" bestFit="1" customWidth="1"/>
    <col min="4628" max="4864" width="9.140625" style="19"/>
    <col min="4865" max="4865" width="14.7109375" style="19" bestFit="1" customWidth="1"/>
    <col min="4866" max="4866" width="19.140625" style="19" bestFit="1" customWidth="1"/>
    <col min="4867" max="4867" width="13.7109375" style="19" bestFit="1" customWidth="1"/>
    <col min="4868" max="4868" width="17.85546875" style="19" bestFit="1" customWidth="1"/>
    <col min="4869" max="4869" width="13.42578125" style="19" bestFit="1" customWidth="1"/>
    <col min="4870" max="4870" width="5.85546875" style="19" customWidth="1"/>
    <col min="4871" max="4876" width="11.7109375" style="19" bestFit="1" customWidth="1"/>
    <col min="4877" max="4878" width="11" style="19" bestFit="1" customWidth="1"/>
    <col min="4879" max="4879" width="11.7109375" style="19" bestFit="1" customWidth="1"/>
    <col min="4880" max="4882" width="11" style="19" bestFit="1" customWidth="1"/>
    <col min="4883" max="4883" width="12.85546875" style="19" bestFit="1" customWidth="1"/>
    <col min="4884" max="5120" width="9.140625" style="19"/>
    <col min="5121" max="5121" width="14.7109375" style="19" bestFit="1" customWidth="1"/>
    <col min="5122" max="5122" width="19.140625" style="19" bestFit="1" customWidth="1"/>
    <col min="5123" max="5123" width="13.7109375" style="19" bestFit="1" customWidth="1"/>
    <col min="5124" max="5124" width="17.85546875" style="19" bestFit="1" customWidth="1"/>
    <col min="5125" max="5125" width="13.42578125" style="19" bestFit="1" customWidth="1"/>
    <col min="5126" max="5126" width="5.85546875" style="19" customWidth="1"/>
    <col min="5127" max="5132" width="11.7109375" style="19" bestFit="1" customWidth="1"/>
    <col min="5133" max="5134" width="11" style="19" bestFit="1" customWidth="1"/>
    <col min="5135" max="5135" width="11.7109375" style="19" bestFit="1" customWidth="1"/>
    <col min="5136" max="5138" width="11" style="19" bestFit="1" customWidth="1"/>
    <col min="5139" max="5139" width="12.85546875" style="19" bestFit="1" customWidth="1"/>
    <col min="5140" max="5376" width="9.140625" style="19"/>
    <col min="5377" max="5377" width="14.7109375" style="19" bestFit="1" customWidth="1"/>
    <col min="5378" max="5378" width="19.140625" style="19" bestFit="1" customWidth="1"/>
    <col min="5379" max="5379" width="13.7109375" style="19" bestFit="1" customWidth="1"/>
    <col min="5380" max="5380" width="17.85546875" style="19" bestFit="1" customWidth="1"/>
    <col min="5381" max="5381" width="13.42578125" style="19" bestFit="1" customWidth="1"/>
    <col min="5382" max="5382" width="5.85546875" style="19" customWidth="1"/>
    <col min="5383" max="5388" width="11.7109375" style="19" bestFit="1" customWidth="1"/>
    <col min="5389" max="5390" width="11" style="19" bestFit="1" customWidth="1"/>
    <col min="5391" max="5391" width="11.7109375" style="19" bestFit="1" customWidth="1"/>
    <col min="5392" max="5394" width="11" style="19" bestFit="1" customWidth="1"/>
    <col min="5395" max="5395" width="12.85546875" style="19" bestFit="1" customWidth="1"/>
    <col min="5396" max="5632" width="9.140625" style="19"/>
    <col min="5633" max="5633" width="14.7109375" style="19" bestFit="1" customWidth="1"/>
    <col min="5634" max="5634" width="19.140625" style="19" bestFit="1" customWidth="1"/>
    <col min="5635" max="5635" width="13.7109375" style="19" bestFit="1" customWidth="1"/>
    <col min="5636" max="5636" width="17.85546875" style="19" bestFit="1" customWidth="1"/>
    <col min="5637" max="5637" width="13.42578125" style="19" bestFit="1" customWidth="1"/>
    <col min="5638" max="5638" width="5.85546875" style="19" customWidth="1"/>
    <col min="5639" max="5644" width="11.7109375" style="19" bestFit="1" customWidth="1"/>
    <col min="5645" max="5646" width="11" style="19" bestFit="1" customWidth="1"/>
    <col min="5647" max="5647" width="11.7109375" style="19" bestFit="1" customWidth="1"/>
    <col min="5648" max="5650" width="11" style="19" bestFit="1" customWidth="1"/>
    <col min="5651" max="5651" width="12.85546875" style="19" bestFit="1" customWidth="1"/>
    <col min="5652" max="5888" width="9.140625" style="19"/>
    <col min="5889" max="5889" width="14.7109375" style="19" bestFit="1" customWidth="1"/>
    <col min="5890" max="5890" width="19.140625" style="19" bestFit="1" customWidth="1"/>
    <col min="5891" max="5891" width="13.7109375" style="19" bestFit="1" customWidth="1"/>
    <col min="5892" max="5892" width="17.85546875" style="19" bestFit="1" customWidth="1"/>
    <col min="5893" max="5893" width="13.42578125" style="19" bestFit="1" customWidth="1"/>
    <col min="5894" max="5894" width="5.85546875" style="19" customWidth="1"/>
    <col min="5895" max="5900" width="11.7109375" style="19" bestFit="1" customWidth="1"/>
    <col min="5901" max="5902" width="11" style="19" bestFit="1" customWidth="1"/>
    <col min="5903" max="5903" width="11.7109375" style="19" bestFit="1" customWidth="1"/>
    <col min="5904" max="5906" width="11" style="19" bestFit="1" customWidth="1"/>
    <col min="5907" max="5907" width="12.85546875" style="19" bestFit="1" customWidth="1"/>
    <col min="5908" max="6144" width="9.140625" style="19"/>
    <col min="6145" max="6145" width="14.7109375" style="19" bestFit="1" customWidth="1"/>
    <col min="6146" max="6146" width="19.140625" style="19" bestFit="1" customWidth="1"/>
    <col min="6147" max="6147" width="13.7109375" style="19" bestFit="1" customWidth="1"/>
    <col min="6148" max="6148" width="17.85546875" style="19" bestFit="1" customWidth="1"/>
    <col min="6149" max="6149" width="13.42578125" style="19" bestFit="1" customWidth="1"/>
    <col min="6150" max="6150" width="5.85546875" style="19" customWidth="1"/>
    <col min="6151" max="6156" width="11.7109375" style="19" bestFit="1" customWidth="1"/>
    <col min="6157" max="6158" width="11" style="19" bestFit="1" customWidth="1"/>
    <col min="6159" max="6159" width="11.7109375" style="19" bestFit="1" customWidth="1"/>
    <col min="6160" max="6162" width="11" style="19" bestFit="1" customWidth="1"/>
    <col min="6163" max="6163" width="12.85546875" style="19" bestFit="1" customWidth="1"/>
    <col min="6164" max="6400" width="9.140625" style="19"/>
    <col min="6401" max="6401" width="14.7109375" style="19" bestFit="1" customWidth="1"/>
    <col min="6402" max="6402" width="19.140625" style="19" bestFit="1" customWidth="1"/>
    <col min="6403" max="6403" width="13.7109375" style="19" bestFit="1" customWidth="1"/>
    <col min="6404" max="6404" width="17.85546875" style="19" bestFit="1" customWidth="1"/>
    <col min="6405" max="6405" width="13.42578125" style="19" bestFit="1" customWidth="1"/>
    <col min="6406" max="6406" width="5.85546875" style="19" customWidth="1"/>
    <col min="6407" max="6412" width="11.7109375" style="19" bestFit="1" customWidth="1"/>
    <col min="6413" max="6414" width="11" style="19" bestFit="1" customWidth="1"/>
    <col min="6415" max="6415" width="11.7109375" style="19" bestFit="1" customWidth="1"/>
    <col min="6416" max="6418" width="11" style="19" bestFit="1" customWidth="1"/>
    <col min="6419" max="6419" width="12.85546875" style="19" bestFit="1" customWidth="1"/>
    <col min="6420" max="6656" width="9.140625" style="19"/>
    <col min="6657" max="6657" width="14.7109375" style="19" bestFit="1" customWidth="1"/>
    <col min="6658" max="6658" width="19.140625" style="19" bestFit="1" customWidth="1"/>
    <col min="6659" max="6659" width="13.7109375" style="19" bestFit="1" customWidth="1"/>
    <col min="6660" max="6660" width="17.85546875" style="19" bestFit="1" customWidth="1"/>
    <col min="6661" max="6661" width="13.42578125" style="19" bestFit="1" customWidth="1"/>
    <col min="6662" max="6662" width="5.85546875" style="19" customWidth="1"/>
    <col min="6663" max="6668" width="11.7109375" style="19" bestFit="1" customWidth="1"/>
    <col min="6669" max="6670" width="11" style="19" bestFit="1" customWidth="1"/>
    <col min="6671" max="6671" width="11.7109375" style="19" bestFit="1" customWidth="1"/>
    <col min="6672" max="6674" width="11" style="19" bestFit="1" customWidth="1"/>
    <col min="6675" max="6675" width="12.85546875" style="19" bestFit="1" customWidth="1"/>
    <col min="6676" max="6912" width="9.140625" style="19"/>
    <col min="6913" max="6913" width="14.7109375" style="19" bestFit="1" customWidth="1"/>
    <col min="6914" max="6914" width="19.140625" style="19" bestFit="1" customWidth="1"/>
    <col min="6915" max="6915" width="13.7109375" style="19" bestFit="1" customWidth="1"/>
    <col min="6916" max="6916" width="17.85546875" style="19" bestFit="1" customWidth="1"/>
    <col min="6917" max="6917" width="13.42578125" style="19" bestFit="1" customWidth="1"/>
    <col min="6918" max="6918" width="5.85546875" style="19" customWidth="1"/>
    <col min="6919" max="6924" width="11.7109375" style="19" bestFit="1" customWidth="1"/>
    <col min="6925" max="6926" width="11" style="19" bestFit="1" customWidth="1"/>
    <col min="6927" max="6927" width="11.7109375" style="19" bestFit="1" customWidth="1"/>
    <col min="6928" max="6930" width="11" style="19" bestFit="1" customWidth="1"/>
    <col min="6931" max="6931" width="12.85546875" style="19" bestFit="1" customWidth="1"/>
    <col min="6932" max="7168" width="9.140625" style="19"/>
    <col min="7169" max="7169" width="14.7109375" style="19" bestFit="1" customWidth="1"/>
    <col min="7170" max="7170" width="19.140625" style="19" bestFit="1" customWidth="1"/>
    <col min="7171" max="7171" width="13.7109375" style="19" bestFit="1" customWidth="1"/>
    <col min="7172" max="7172" width="17.85546875" style="19" bestFit="1" customWidth="1"/>
    <col min="7173" max="7173" width="13.42578125" style="19" bestFit="1" customWidth="1"/>
    <col min="7174" max="7174" width="5.85546875" style="19" customWidth="1"/>
    <col min="7175" max="7180" width="11.7109375" style="19" bestFit="1" customWidth="1"/>
    <col min="7181" max="7182" width="11" style="19" bestFit="1" customWidth="1"/>
    <col min="7183" max="7183" width="11.7109375" style="19" bestFit="1" customWidth="1"/>
    <col min="7184" max="7186" width="11" style="19" bestFit="1" customWidth="1"/>
    <col min="7187" max="7187" width="12.85546875" style="19" bestFit="1" customWidth="1"/>
    <col min="7188" max="7424" width="9.140625" style="19"/>
    <col min="7425" max="7425" width="14.7109375" style="19" bestFit="1" customWidth="1"/>
    <col min="7426" max="7426" width="19.140625" style="19" bestFit="1" customWidth="1"/>
    <col min="7427" max="7427" width="13.7109375" style="19" bestFit="1" customWidth="1"/>
    <col min="7428" max="7428" width="17.85546875" style="19" bestFit="1" customWidth="1"/>
    <col min="7429" max="7429" width="13.42578125" style="19" bestFit="1" customWidth="1"/>
    <col min="7430" max="7430" width="5.85546875" style="19" customWidth="1"/>
    <col min="7431" max="7436" width="11.7109375" style="19" bestFit="1" customWidth="1"/>
    <col min="7437" max="7438" width="11" style="19" bestFit="1" customWidth="1"/>
    <col min="7439" max="7439" width="11.7109375" style="19" bestFit="1" customWidth="1"/>
    <col min="7440" max="7442" width="11" style="19" bestFit="1" customWidth="1"/>
    <col min="7443" max="7443" width="12.85546875" style="19" bestFit="1" customWidth="1"/>
    <col min="7444" max="7680" width="9.140625" style="19"/>
    <col min="7681" max="7681" width="14.7109375" style="19" bestFit="1" customWidth="1"/>
    <col min="7682" max="7682" width="19.140625" style="19" bestFit="1" customWidth="1"/>
    <col min="7683" max="7683" width="13.7109375" style="19" bestFit="1" customWidth="1"/>
    <col min="7684" max="7684" width="17.85546875" style="19" bestFit="1" customWidth="1"/>
    <col min="7685" max="7685" width="13.42578125" style="19" bestFit="1" customWidth="1"/>
    <col min="7686" max="7686" width="5.85546875" style="19" customWidth="1"/>
    <col min="7687" max="7692" width="11.7109375" style="19" bestFit="1" customWidth="1"/>
    <col min="7693" max="7694" width="11" style="19" bestFit="1" customWidth="1"/>
    <col min="7695" max="7695" width="11.7109375" style="19" bestFit="1" customWidth="1"/>
    <col min="7696" max="7698" width="11" style="19" bestFit="1" customWidth="1"/>
    <col min="7699" max="7699" width="12.85546875" style="19" bestFit="1" customWidth="1"/>
    <col min="7700" max="7936" width="9.140625" style="19"/>
    <col min="7937" max="7937" width="14.7109375" style="19" bestFit="1" customWidth="1"/>
    <col min="7938" max="7938" width="19.140625" style="19" bestFit="1" customWidth="1"/>
    <col min="7939" max="7939" width="13.7109375" style="19" bestFit="1" customWidth="1"/>
    <col min="7940" max="7940" width="17.85546875" style="19" bestFit="1" customWidth="1"/>
    <col min="7941" max="7941" width="13.42578125" style="19" bestFit="1" customWidth="1"/>
    <col min="7942" max="7942" width="5.85546875" style="19" customWidth="1"/>
    <col min="7943" max="7948" width="11.7109375" style="19" bestFit="1" customWidth="1"/>
    <col min="7949" max="7950" width="11" style="19" bestFit="1" customWidth="1"/>
    <col min="7951" max="7951" width="11.7109375" style="19" bestFit="1" customWidth="1"/>
    <col min="7952" max="7954" width="11" style="19" bestFit="1" customWidth="1"/>
    <col min="7955" max="7955" width="12.85546875" style="19" bestFit="1" customWidth="1"/>
    <col min="7956" max="8192" width="9.140625" style="19"/>
    <col min="8193" max="8193" width="14.7109375" style="19" bestFit="1" customWidth="1"/>
    <col min="8194" max="8194" width="19.140625" style="19" bestFit="1" customWidth="1"/>
    <col min="8195" max="8195" width="13.7109375" style="19" bestFit="1" customWidth="1"/>
    <col min="8196" max="8196" width="17.85546875" style="19" bestFit="1" customWidth="1"/>
    <col min="8197" max="8197" width="13.42578125" style="19" bestFit="1" customWidth="1"/>
    <col min="8198" max="8198" width="5.85546875" style="19" customWidth="1"/>
    <col min="8199" max="8204" width="11.7109375" style="19" bestFit="1" customWidth="1"/>
    <col min="8205" max="8206" width="11" style="19" bestFit="1" customWidth="1"/>
    <col min="8207" max="8207" width="11.7109375" style="19" bestFit="1" customWidth="1"/>
    <col min="8208" max="8210" width="11" style="19" bestFit="1" customWidth="1"/>
    <col min="8211" max="8211" width="12.85546875" style="19" bestFit="1" customWidth="1"/>
    <col min="8212" max="8448" width="9.140625" style="19"/>
    <col min="8449" max="8449" width="14.7109375" style="19" bestFit="1" customWidth="1"/>
    <col min="8450" max="8450" width="19.140625" style="19" bestFit="1" customWidth="1"/>
    <col min="8451" max="8451" width="13.7109375" style="19" bestFit="1" customWidth="1"/>
    <col min="8452" max="8452" width="17.85546875" style="19" bestFit="1" customWidth="1"/>
    <col min="8453" max="8453" width="13.42578125" style="19" bestFit="1" customWidth="1"/>
    <col min="8454" max="8454" width="5.85546875" style="19" customWidth="1"/>
    <col min="8455" max="8460" width="11.7109375" style="19" bestFit="1" customWidth="1"/>
    <col min="8461" max="8462" width="11" style="19" bestFit="1" customWidth="1"/>
    <col min="8463" max="8463" width="11.7109375" style="19" bestFit="1" customWidth="1"/>
    <col min="8464" max="8466" width="11" style="19" bestFit="1" customWidth="1"/>
    <col min="8467" max="8467" width="12.85546875" style="19" bestFit="1" customWidth="1"/>
    <col min="8468" max="8704" width="9.140625" style="19"/>
    <col min="8705" max="8705" width="14.7109375" style="19" bestFit="1" customWidth="1"/>
    <col min="8706" max="8706" width="19.140625" style="19" bestFit="1" customWidth="1"/>
    <col min="8707" max="8707" width="13.7109375" style="19" bestFit="1" customWidth="1"/>
    <col min="8708" max="8708" width="17.85546875" style="19" bestFit="1" customWidth="1"/>
    <col min="8709" max="8709" width="13.42578125" style="19" bestFit="1" customWidth="1"/>
    <col min="8710" max="8710" width="5.85546875" style="19" customWidth="1"/>
    <col min="8711" max="8716" width="11.7109375" style="19" bestFit="1" customWidth="1"/>
    <col min="8717" max="8718" width="11" style="19" bestFit="1" customWidth="1"/>
    <col min="8719" max="8719" width="11.7109375" style="19" bestFit="1" customWidth="1"/>
    <col min="8720" max="8722" width="11" style="19" bestFit="1" customWidth="1"/>
    <col min="8723" max="8723" width="12.85546875" style="19" bestFit="1" customWidth="1"/>
    <col min="8724" max="8960" width="9.140625" style="19"/>
    <col min="8961" max="8961" width="14.7109375" style="19" bestFit="1" customWidth="1"/>
    <col min="8962" max="8962" width="19.140625" style="19" bestFit="1" customWidth="1"/>
    <col min="8963" max="8963" width="13.7109375" style="19" bestFit="1" customWidth="1"/>
    <col min="8964" max="8964" width="17.85546875" style="19" bestFit="1" customWidth="1"/>
    <col min="8965" max="8965" width="13.42578125" style="19" bestFit="1" customWidth="1"/>
    <col min="8966" max="8966" width="5.85546875" style="19" customWidth="1"/>
    <col min="8967" max="8972" width="11.7109375" style="19" bestFit="1" customWidth="1"/>
    <col min="8973" max="8974" width="11" style="19" bestFit="1" customWidth="1"/>
    <col min="8975" max="8975" width="11.7109375" style="19" bestFit="1" customWidth="1"/>
    <col min="8976" max="8978" width="11" style="19" bestFit="1" customWidth="1"/>
    <col min="8979" max="8979" width="12.85546875" style="19" bestFit="1" customWidth="1"/>
    <col min="8980" max="9216" width="9.140625" style="19"/>
    <col min="9217" max="9217" width="14.7109375" style="19" bestFit="1" customWidth="1"/>
    <col min="9218" max="9218" width="19.140625" style="19" bestFit="1" customWidth="1"/>
    <col min="9219" max="9219" width="13.7109375" style="19" bestFit="1" customWidth="1"/>
    <col min="9220" max="9220" width="17.85546875" style="19" bestFit="1" customWidth="1"/>
    <col min="9221" max="9221" width="13.42578125" style="19" bestFit="1" customWidth="1"/>
    <col min="9222" max="9222" width="5.85546875" style="19" customWidth="1"/>
    <col min="9223" max="9228" width="11.7109375" style="19" bestFit="1" customWidth="1"/>
    <col min="9229" max="9230" width="11" style="19" bestFit="1" customWidth="1"/>
    <col min="9231" max="9231" width="11.7109375" style="19" bestFit="1" customWidth="1"/>
    <col min="9232" max="9234" width="11" style="19" bestFit="1" customWidth="1"/>
    <col min="9235" max="9235" width="12.85546875" style="19" bestFit="1" customWidth="1"/>
    <col min="9236" max="9472" width="9.140625" style="19"/>
    <col min="9473" max="9473" width="14.7109375" style="19" bestFit="1" customWidth="1"/>
    <col min="9474" max="9474" width="19.140625" style="19" bestFit="1" customWidth="1"/>
    <col min="9475" max="9475" width="13.7109375" style="19" bestFit="1" customWidth="1"/>
    <col min="9476" max="9476" width="17.85546875" style="19" bestFit="1" customWidth="1"/>
    <col min="9477" max="9477" width="13.42578125" style="19" bestFit="1" customWidth="1"/>
    <col min="9478" max="9478" width="5.85546875" style="19" customWidth="1"/>
    <col min="9479" max="9484" width="11.7109375" style="19" bestFit="1" customWidth="1"/>
    <col min="9485" max="9486" width="11" style="19" bestFit="1" customWidth="1"/>
    <col min="9487" max="9487" width="11.7109375" style="19" bestFit="1" customWidth="1"/>
    <col min="9488" max="9490" width="11" style="19" bestFit="1" customWidth="1"/>
    <col min="9491" max="9491" width="12.85546875" style="19" bestFit="1" customWidth="1"/>
    <col min="9492" max="9728" width="9.140625" style="19"/>
    <col min="9729" max="9729" width="14.7109375" style="19" bestFit="1" customWidth="1"/>
    <col min="9730" max="9730" width="19.140625" style="19" bestFit="1" customWidth="1"/>
    <col min="9731" max="9731" width="13.7109375" style="19" bestFit="1" customWidth="1"/>
    <col min="9732" max="9732" width="17.85546875" style="19" bestFit="1" customWidth="1"/>
    <col min="9733" max="9733" width="13.42578125" style="19" bestFit="1" customWidth="1"/>
    <col min="9734" max="9734" width="5.85546875" style="19" customWidth="1"/>
    <col min="9735" max="9740" width="11.7109375" style="19" bestFit="1" customWidth="1"/>
    <col min="9741" max="9742" width="11" style="19" bestFit="1" customWidth="1"/>
    <col min="9743" max="9743" width="11.7109375" style="19" bestFit="1" customWidth="1"/>
    <col min="9744" max="9746" width="11" style="19" bestFit="1" customWidth="1"/>
    <col min="9747" max="9747" width="12.85546875" style="19" bestFit="1" customWidth="1"/>
    <col min="9748" max="9984" width="9.140625" style="19"/>
    <col min="9985" max="9985" width="14.7109375" style="19" bestFit="1" customWidth="1"/>
    <col min="9986" max="9986" width="19.140625" style="19" bestFit="1" customWidth="1"/>
    <col min="9987" max="9987" width="13.7109375" style="19" bestFit="1" customWidth="1"/>
    <col min="9988" max="9988" width="17.85546875" style="19" bestFit="1" customWidth="1"/>
    <col min="9989" max="9989" width="13.42578125" style="19" bestFit="1" customWidth="1"/>
    <col min="9990" max="9990" width="5.85546875" style="19" customWidth="1"/>
    <col min="9991" max="9996" width="11.7109375" style="19" bestFit="1" customWidth="1"/>
    <col min="9997" max="9998" width="11" style="19" bestFit="1" customWidth="1"/>
    <col min="9999" max="9999" width="11.7109375" style="19" bestFit="1" customWidth="1"/>
    <col min="10000" max="10002" width="11" style="19" bestFit="1" customWidth="1"/>
    <col min="10003" max="10003" width="12.85546875" style="19" bestFit="1" customWidth="1"/>
    <col min="10004" max="10240" width="9.140625" style="19"/>
    <col min="10241" max="10241" width="14.7109375" style="19" bestFit="1" customWidth="1"/>
    <col min="10242" max="10242" width="19.140625" style="19" bestFit="1" customWidth="1"/>
    <col min="10243" max="10243" width="13.7109375" style="19" bestFit="1" customWidth="1"/>
    <col min="10244" max="10244" width="17.85546875" style="19" bestFit="1" customWidth="1"/>
    <col min="10245" max="10245" width="13.42578125" style="19" bestFit="1" customWidth="1"/>
    <col min="10246" max="10246" width="5.85546875" style="19" customWidth="1"/>
    <col min="10247" max="10252" width="11.7109375" style="19" bestFit="1" customWidth="1"/>
    <col min="10253" max="10254" width="11" style="19" bestFit="1" customWidth="1"/>
    <col min="10255" max="10255" width="11.7109375" style="19" bestFit="1" customWidth="1"/>
    <col min="10256" max="10258" width="11" style="19" bestFit="1" customWidth="1"/>
    <col min="10259" max="10259" width="12.85546875" style="19" bestFit="1" customWidth="1"/>
    <col min="10260" max="10496" width="9.140625" style="19"/>
    <col min="10497" max="10497" width="14.7109375" style="19" bestFit="1" customWidth="1"/>
    <col min="10498" max="10498" width="19.140625" style="19" bestFit="1" customWidth="1"/>
    <col min="10499" max="10499" width="13.7109375" style="19" bestFit="1" customWidth="1"/>
    <col min="10500" max="10500" width="17.85546875" style="19" bestFit="1" customWidth="1"/>
    <col min="10501" max="10501" width="13.42578125" style="19" bestFit="1" customWidth="1"/>
    <col min="10502" max="10502" width="5.85546875" style="19" customWidth="1"/>
    <col min="10503" max="10508" width="11.7109375" style="19" bestFit="1" customWidth="1"/>
    <col min="10509" max="10510" width="11" style="19" bestFit="1" customWidth="1"/>
    <col min="10511" max="10511" width="11.7109375" style="19" bestFit="1" customWidth="1"/>
    <col min="10512" max="10514" width="11" style="19" bestFit="1" customWidth="1"/>
    <col min="10515" max="10515" width="12.85546875" style="19" bestFit="1" customWidth="1"/>
    <col min="10516" max="10752" width="9.140625" style="19"/>
    <col min="10753" max="10753" width="14.7109375" style="19" bestFit="1" customWidth="1"/>
    <col min="10754" max="10754" width="19.140625" style="19" bestFit="1" customWidth="1"/>
    <col min="10755" max="10755" width="13.7109375" style="19" bestFit="1" customWidth="1"/>
    <col min="10756" max="10756" width="17.85546875" style="19" bestFit="1" customWidth="1"/>
    <col min="10757" max="10757" width="13.42578125" style="19" bestFit="1" customWidth="1"/>
    <col min="10758" max="10758" width="5.85546875" style="19" customWidth="1"/>
    <col min="10759" max="10764" width="11.7109375" style="19" bestFit="1" customWidth="1"/>
    <col min="10765" max="10766" width="11" style="19" bestFit="1" customWidth="1"/>
    <col min="10767" max="10767" width="11.7109375" style="19" bestFit="1" customWidth="1"/>
    <col min="10768" max="10770" width="11" style="19" bestFit="1" customWidth="1"/>
    <col min="10771" max="10771" width="12.85546875" style="19" bestFit="1" customWidth="1"/>
    <col min="10772" max="11008" width="9.140625" style="19"/>
    <col min="11009" max="11009" width="14.7109375" style="19" bestFit="1" customWidth="1"/>
    <col min="11010" max="11010" width="19.140625" style="19" bestFit="1" customWidth="1"/>
    <col min="11011" max="11011" width="13.7109375" style="19" bestFit="1" customWidth="1"/>
    <col min="11012" max="11012" width="17.85546875" style="19" bestFit="1" customWidth="1"/>
    <col min="11013" max="11013" width="13.42578125" style="19" bestFit="1" customWidth="1"/>
    <col min="11014" max="11014" width="5.85546875" style="19" customWidth="1"/>
    <col min="11015" max="11020" width="11.7109375" style="19" bestFit="1" customWidth="1"/>
    <col min="11021" max="11022" width="11" style="19" bestFit="1" customWidth="1"/>
    <col min="11023" max="11023" width="11.7109375" style="19" bestFit="1" customWidth="1"/>
    <col min="11024" max="11026" width="11" style="19" bestFit="1" customWidth="1"/>
    <col min="11027" max="11027" width="12.85546875" style="19" bestFit="1" customWidth="1"/>
    <col min="11028" max="11264" width="9.140625" style="19"/>
    <col min="11265" max="11265" width="14.7109375" style="19" bestFit="1" customWidth="1"/>
    <col min="11266" max="11266" width="19.140625" style="19" bestFit="1" customWidth="1"/>
    <col min="11267" max="11267" width="13.7109375" style="19" bestFit="1" customWidth="1"/>
    <col min="11268" max="11268" width="17.85546875" style="19" bestFit="1" customWidth="1"/>
    <col min="11269" max="11269" width="13.42578125" style="19" bestFit="1" customWidth="1"/>
    <col min="11270" max="11270" width="5.85546875" style="19" customWidth="1"/>
    <col min="11271" max="11276" width="11.7109375" style="19" bestFit="1" customWidth="1"/>
    <col min="11277" max="11278" width="11" style="19" bestFit="1" customWidth="1"/>
    <col min="11279" max="11279" width="11.7109375" style="19" bestFit="1" customWidth="1"/>
    <col min="11280" max="11282" width="11" style="19" bestFit="1" customWidth="1"/>
    <col min="11283" max="11283" width="12.85546875" style="19" bestFit="1" customWidth="1"/>
    <col min="11284" max="11520" width="9.140625" style="19"/>
    <col min="11521" max="11521" width="14.7109375" style="19" bestFit="1" customWidth="1"/>
    <col min="11522" max="11522" width="19.140625" style="19" bestFit="1" customWidth="1"/>
    <col min="11523" max="11523" width="13.7109375" style="19" bestFit="1" customWidth="1"/>
    <col min="11524" max="11524" width="17.85546875" style="19" bestFit="1" customWidth="1"/>
    <col min="11525" max="11525" width="13.42578125" style="19" bestFit="1" customWidth="1"/>
    <col min="11526" max="11526" width="5.85546875" style="19" customWidth="1"/>
    <col min="11527" max="11532" width="11.7109375" style="19" bestFit="1" customWidth="1"/>
    <col min="11533" max="11534" width="11" style="19" bestFit="1" customWidth="1"/>
    <col min="11535" max="11535" width="11.7109375" style="19" bestFit="1" customWidth="1"/>
    <col min="11536" max="11538" width="11" style="19" bestFit="1" customWidth="1"/>
    <col min="11539" max="11539" width="12.85546875" style="19" bestFit="1" customWidth="1"/>
    <col min="11540" max="11776" width="9.140625" style="19"/>
    <col min="11777" max="11777" width="14.7109375" style="19" bestFit="1" customWidth="1"/>
    <col min="11778" max="11778" width="19.140625" style="19" bestFit="1" customWidth="1"/>
    <col min="11779" max="11779" width="13.7109375" style="19" bestFit="1" customWidth="1"/>
    <col min="11780" max="11780" width="17.85546875" style="19" bestFit="1" customWidth="1"/>
    <col min="11781" max="11781" width="13.42578125" style="19" bestFit="1" customWidth="1"/>
    <col min="11782" max="11782" width="5.85546875" style="19" customWidth="1"/>
    <col min="11783" max="11788" width="11.7109375" style="19" bestFit="1" customWidth="1"/>
    <col min="11789" max="11790" width="11" style="19" bestFit="1" customWidth="1"/>
    <col min="11791" max="11791" width="11.7109375" style="19" bestFit="1" customWidth="1"/>
    <col min="11792" max="11794" width="11" style="19" bestFit="1" customWidth="1"/>
    <col min="11795" max="11795" width="12.85546875" style="19" bestFit="1" customWidth="1"/>
    <col min="11796" max="12032" width="9.140625" style="19"/>
    <col min="12033" max="12033" width="14.7109375" style="19" bestFit="1" customWidth="1"/>
    <col min="12034" max="12034" width="19.140625" style="19" bestFit="1" customWidth="1"/>
    <col min="12035" max="12035" width="13.7109375" style="19" bestFit="1" customWidth="1"/>
    <col min="12036" max="12036" width="17.85546875" style="19" bestFit="1" customWidth="1"/>
    <col min="12037" max="12037" width="13.42578125" style="19" bestFit="1" customWidth="1"/>
    <col min="12038" max="12038" width="5.85546875" style="19" customWidth="1"/>
    <col min="12039" max="12044" width="11.7109375" style="19" bestFit="1" customWidth="1"/>
    <col min="12045" max="12046" width="11" style="19" bestFit="1" customWidth="1"/>
    <col min="12047" max="12047" width="11.7109375" style="19" bestFit="1" customWidth="1"/>
    <col min="12048" max="12050" width="11" style="19" bestFit="1" customWidth="1"/>
    <col min="12051" max="12051" width="12.85546875" style="19" bestFit="1" customWidth="1"/>
    <col min="12052" max="12288" width="9.140625" style="19"/>
    <col min="12289" max="12289" width="14.7109375" style="19" bestFit="1" customWidth="1"/>
    <col min="12290" max="12290" width="19.140625" style="19" bestFit="1" customWidth="1"/>
    <col min="12291" max="12291" width="13.7109375" style="19" bestFit="1" customWidth="1"/>
    <col min="12292" max="12292" width="17.85546875" style="19" bestFit="1" customWidth="1"/>
    <col min="12293" max="12293" width="13.42578125" style="19" bestFit="1" customWidth="1"/>
    <col min="12294" max="12294" width="5.85546875" style="19" customWidth="1"/>
    <col min="12295" max="12300" width="11.7109375" style="19" bestFit="1" customWidth="1"/>
    <col min="12301" max="12302" width="11" style="19" bestFit="1" customWidth="1"/>
    <col min="12303" max="12303" width="11.7109375" style="19" bestFit="1" customWidth="1"/>
    <col min="12304" max="12306" width="11" style="19" bestFit="1" customWidth="1"/>
    <col min="12307" max="12307" width="12.85546875" style="19" bestFit="1" customWidth="1"/>
    <col min="12308" max="12544" width="9.140625" style="19"/>
    <col min="12545" max="12545" width="14.7109375" style="19" bestFit="1" customWidth="1"/>
    <col min="12546" max="12546" width="19.140625" style="19" bestFit="1" customWidth="1"/>
    <col min="12547" max="12547" width="13.7109375" style="19" bestFit="1" customWidth="1"/>
    <col min="12548" max="12548" width="17.85546875" style="19" bestFit="1" customWidth="1"/>
    <col min="12549" max="12549" width="13.42578125" style="19" bestFit="1" customWidth="1"/>
    <col min="12550" max="12550" width="5.85546875" style="19" customWidth="1"/>
    <col min="12551" max="12556" width="11.7109375" style="19" bestFit="1" customWidth="1"/>
    <col min="12557" max="12558" width="11" style="19" bestFit="1" customWidth="1"/>
    <col min="12559" max="12559" width="11.7109375" style="19" bestFit="1" customWidth="1"/>
    <col min="12560" max="12562" width="11" style="19" bestFit="1" customWidth="1"/>
    <col min="12563" max="12563" width="12.85546875" style="19" bestFit="1" customWidth="1"/>
    <col min="12564" max="12800" width="9.140625" style="19"/>
    <col min="12801" max="12801" width="14.7109375" style="19" bestFit="1" customWidth="1"/>
    <col min="12802" max="12802" width="19.140625" style="19" bestFit="1" customWidth="1"/>
    <col min="12803" max="12803" width="13.7109375" style="19" bestFit="1" customWidth="1"/>
    <col min="12804" max="12804" width="17.85546875" style="19" bestFit="1" customWidth="1"/>
    <col min="12805" max="12805" width="13.42578125" style="19" bestFit="1" customWidth="1"/>
    <col min="12806" max="12806" width="5.85546875" style="19" customWidth="1"/>
    <col min="12807" max="12812" width="11.7109375" style="19" bestFit="1" customWidth="1"/>
    <col min="12813" max="12814" width="11" style="19" bestFit="1" customWidth="1"/>
    <col min="12815" max="12815" width="11.7109375" style="19" bestFit="1" customWidth="1"/>
    <col min="12816" max="12818" width="11" style="19" bestFit="1" customWidth="1"/>
    <col min="12819" max="12819" width="12.85546875" style="19" bestFit="1" customWidth="1"/>
    <col min="12820" max="13056" width="9.140625" style="19"/>
    <col min="13057" max="13057" width="14.7109375" style="19" bestFit="1" customWidth="1"/>
    <col min="13058" max="13058" width="19.140625" style="19" bestFit="1" customWidth="1"/>
    <col min="13059" max="13059" width="13.7109375" style="19" bestFit="1" customWidth="1"/>
    <col min="13060" max="13060" width="17.85546875" style="19" bestFit="1" customWidth="1"/>
    <col min="13061" max="13061" width="13.42578125" style="19" bestFit="1" customWidth="1"/>
    <col min="13062" max="13062" width="5.85546875" style="19" customWidth="1"/>
    <col min="13063" max="13068" width="11.7109375" style="19" bestFit="1" customWidth="1"/>
    <col min="13069" max="13070" width="11" style="19" bestFit="1" customWidth="1"/>
    <col min="13071" max="13071" width="11.7109375" style="19" bestFit="1" customWidth="1"/>
    <col min="13072" max="13074" width="11" style="19" bestFit="1" customWidth="1"/>
    <col min="13075" max="13075" width="12.85546875" style="19" bestFit="1" customWidth="1"/>
    <col min="13076" max="13312" width="9.140625" style="19"/>
    <col min="13313" max="13313" width="14.7109375" style="19" bestFit="1" customWidth="1"/>
    <col min="13314" max="13314" width="19.140625" style="19" bestFit="1" customWidth="1"/>
    <col min="13315" max="13315" width="13.7109375" style="19" bestFit="1" customWidth="1"/>
    <col min="13316" max="13316" width="17.85546875" style="19" bestFit="1" customWidth="1"/>
    <col min="13317" max="13317" width="13.42578125" style="19" bestFit="1" customWidth="1"/>
    <col min="13318" max="13318" width="5.85546875" style="19" customWidth="1"/>
    <col min="13319" max="13324" width="11.7109375" style="19" bestFit="1" customWidth="1"/>
    <col min="13325" max="13326" width="11" style="19" bestFit="1" customWidth="1"/>
    <col min="13327" max="13327" width="11.7109375" style="19" bestFit="1" customWidth="1"/>
    <col min="13328" max="13330" width="11" style="19" bestFit="1" customWidth="1"/>
    <col min="13331" max="13331" width="12.85546875" style="19" bestFit="1" customWidth="1"/>
    <col min="13332" max="13568" width="9.140625" style="19"/>
    <col min="13569" max="13569" width="14.7109375" style="19" bestFit="1" customWidth="1"/>
    <col min="13570" max="13570" width="19.140625" style="19" bestFit="1" customWidth="1"/>
    <col min="13571" max="13571" width="13.7109375" style="19" bestFit="1" customWidth="1"/>
    <col min="13572" max="13572" width="17.85546875" style="19" bestFit="1" customWidth="1"/>
    <col min="13573" max="13573" width="13.42578125" style="19" bestFit="1" customWidth="1"/>
    <col min="13574" max="13574" width="5.85546875" style="19" customWidth="1"/>
    <col min="13575" max="13580" width="11.7109375" style="19" bestFit="1" customWidth="1"/>
    <col min="13581" max="13582" width="11" style="19" bestFit="1" customWidth="1"/>
    <col min="13583" max="13583" width="11.7109375" style="19" bestFit="1" customWidth="1"/>
    <col min="13584" max="13586" width="11" style="19" bestFit="1" customWidth="1"/>
    <col min="13587" max="13587" width="12.85546875" style="19" bestFit="1" customWidth="1"/>
    <col min="13588" max="13824" width="9.140625" style="19"/>
    <col min="13825" max="13825" width="14.7109375" style="19" bestFit="1" customWidth="1"/>
    <col min="13826" max="13826" width="19.140625" style="19" bestFit="1" customWidth="1"/>
    <col min="13827" max="13827" width="13.7109375" style="19" bestFit="1" customWidth="1"/>
    <col min="13828" max="13828" width="17.85546875" style="19" bestFit="1" customWidth="1"/>
    <col min="13829" max="13829" width="13.42578125" style="19" bestFit="1" customWidth="1"/>
    <col min="13830" max="13830" width="5.85546875" style="19" customWidth="1"/>
    <col min="13831" max="13836" width="11.7109375" style="19" bestFit="1" customWidth="1"/>
    <col min="13837" max="13838" width="11" style="19" bestFit="1" customWidth="1"/>
    <col min="13839" max="13839" width="11.7109375" style="19" bestFit="1" customWidth="1"/>
    <col min="13840" max="13842" width="11" style="19" bestFit="1" customWidth="1"/>
    <col min="13843" max="13843" width="12.85546875" style="19" bestFit="1" customWidth="1"/>
    <col min="13844" max="14080" width="9.140625" style="19"/>
    <col min="14081" max="14081" width="14.7109375" style="19" bestFit="1" customWidth="1"/>
    <col min="14082" max="14082" width="19.140625" style="19" bestFit="1" customWidth="1"/>
    <col min="14083" max="14083" width="13.7109375" style="19" bestFit="1" customWidth="1"/>
    <col min="14084" max="14084" width="17.85546875" style="19" bestFit="1" customWidth="1"/>
    <col min="14085" max="14085" width="13.42578125" style="19" bestFit="1" customWidth="1"/>
    <col min="14086" max="14086" width="5.85546875" style="19" customWidth="1"/>
    <col min="14087" max="14092" width="11.7109375" style="19" bestFit="1" customWidth="1"/>
    <col min="14093" max="14094" width="11" style="19" bestFit="1" customWidth="1"/>
    <col min="14095" max="14095" width="11.7109375" style="19" bestFit="1" customWidth="1"/>
    <col min="14096" max="14098" width="11" style="19" bestFit="1" customWidth="1"/>
    <col min="14099" max="14099" width="12.85546875" style="19" bestFit="1" customWidth="1"/>
    <col min="14100" max="14336" width="9.140625" style="19"/>
    <col min="14337" max="14337" width="14.7109375" style="19" bestFit="1" customWidth="1"/>
    <col min="14338" max="14338" width="19.140625" style="19" bestFit="1" customWidth="1"/>
    <col min="14339" max="14339" width="13.7109375" style="19" bestFit="1" customWidth="1"/>
    <col min="14340" max="14340" width="17.85546875" style="19" bestFit="1" customWidth="1"/>
    <col min="14341" max="14341" width="13.42578125" style="19" bestFit="1" customWidth="1"/>
    <col min="14342" max="14342" width="5.85546875" style="19" customWidth="1"/>
    <col min="14343" max="14348" width="11.7109375" style="19" bestFit="1" customWidth="1"/>
    <col min="14349" max="14350" width="11" style="19" bestFit="1" customWidth="1"/>
    <col min="14351" max="14351" width="11.7109375" style="19" bestFit="1" customWidth="1"/>
    <col min="14352" max="14354" width="11" style="19" bestFit="1" customWidth="1"/>
    <col min="14355" max="14355" width="12.85546875" style="19" bestFit="1" customWidth="1"/>
    <col min="14356" max="14592" width="9.140625" style="19"/>
    <col min="14593" max="14593" width="14.7109375" style="19" bestFit="1" customWidth="1"/>
    <col min="14594" max="14594" width="19.140625" style="19" bestFit="1" customWidth="1"/>
    <col min="14595" max="14595" width="13.7109375" style="19" bestFit="1" customWidth="1"/>
    <col min="14596" max="14596" width="17.85546875" style="19" bestFit="1" customWidth="1"/>
    <col min="14597" max="14597" width="13.42578125" style="19" bestFit="1" customWidth="1"/>
    <col min="14598" max="14598" width="5.85546875" style="19" customWidth="1"/>
    <col min="14599" max="14604" width="11.7109375" style="19" bestFit="1" customWidth="1"/>
    <col min="14605" max="14606" width="11" style="19" bestFit="1" customWidth="1"/>
    <col min="14607" max="14607" width="11.7109375" style="19" bestFit="1" customWidth="1"/>
    <col min="14608" max="14610" width="11" style="19" bestFit="1" customWidth="1"/>
    <col min="14611" max="14611" width="12.85546875" style="19" bestFit="1" customWidth="1"/>
    <col min="14612" max="14848" width="9.140625" style="19"/>
    <col min="14849" max="14849" width="14.7109375" style="19" bestFit="1" customWidth="1"/>
    <col min="14850" max="14850" width="19.140625" style="19" bestFit="1" customWidth="1"/>
    <col min="14851" max="14851" width="13.7109375" style="19" bestFit="1" customWidth="1"/>
    <col min="14852" max="14852" width="17.85546875" style="19" bestFit="1" customWidth="1"/>
    <col min="14853" max="14853" width="13.42578125" style="19" bestFit="1" customWidth="1"/>
    <col min="14854" max="14854" width="5.85546875" style="19" customWidth="1"/>
    <col min="14855" max="14860" width="11.7109375" style="19" bestFit="1" customWidth="1"/>
    <col min="14861" max="14862" width="11" style="19" bestFit="1" customWidth="1"/>
    <col min="14863" max="14863" width="11.7109375" style="19" bestFit="1" customWidth="1"/>
    <col min="14864" max="14866" width="11" style="19" bestFit="1" customWidth="1"/>
    <col min="14867" max="14867" width="12.85546875" style="19" bestFit="1" customWidth="1"/>
    <col min="14868" max="15104" width="9.140625" style="19"/>
    <col min="15105" max="15105" width="14.7109375" style="19" bestFit="1" customWidth="1"/>
    <col min="15106" max="15106" width="19.140625" style="19" bestFit="1" customWidth="1"/>
    <col min="15107" max="15107" width="13.7109375" style="19" bestFit="1" customWidth="1"/>
    <col min="15108" max="15108" width="17.85546875" style="19" bestFit="1" customWidth="1"/>
    <col min="15109" max="15109" width="13.42578125" style="19" bestFit="1" customWidth="1"/>
    <col min="15110" max="15110" width="5.85546875" style="19" customWidth="1"/>
    <col min="15111" max="15116" width="11.7109375" style="19" bestFit="1" customWidth="1"/>
    <col min="15117" max="15118" width="11" style="19" bestFit="1" customWidth="1"/>
    <col min="15119" max="15119" width="11.7109375" style="19" bestFit="1" customWidth="1"/>
    <col min="15120" max="15122" width="11" style="19" bestFit="1" customWidth="1"/>
    <col min="15123" max="15123" width="12.85546875" style="19" bestFit="1" customWidth="1"/>
    <col min="15124" max="15360" width="9.140625" style="19"/>
    <col min="15361" max="15361" width="14.7109375" style="19" bestFit="1" customWidth="1"/>
    <col min="15362" max="15362" width="19.140625" style="19" bestFit="1" customWidth="1"/>
    <col min="15363" max="15363" width="13.7109375" style="19" bestFit="1" customWidth="1"/>
    <col min="15364" max="15364" width="17.85546875" style="19" bestFit="1" customWidth="1"/>
    <col min="15365" max="15365" width="13.42578125" style="19" bestFit="1" customWidth="1"/>
    <col min="15366" max="15366" width="5.85546875" style="19" customWidth="1"/>
    <col min="15367" max="15372" width="11.7109375" style="19" bestFit="1" customWidth="1"/>
    <col min="15373" max="15374" width="11" style="19" bestFit="1" customWidth="1"/>
    <col min="15375" max="15375" width="11.7109375" style="19" bestFit="1" customWidth="1"/>
    <col min="15376" max="15378" width="11" style="19" bestFit="1" customWidth="1"/>
    <col min="15379" max="15379" width="12.85546875" style="19" bestFit="1" customWidth="1"/>
    <col min="15380" max="15616" width="9.140625" style="19"/>
    <col min="15617" max="15617" width="14.7109375" style="19" bestFit="1" customWidth="1"/>
    <col min="15618" max="15618" width="19.140625" style="19" bestFit="1" customWidth="1"/>
    <col min="15619" max="15619" width="13.7109375" style="19" bestFit="1" customWidth="1"/>
    <col min="15620" max="15620" width="17.85546875" style="19" bestFit="1" customWidth="1"/>
    <col min="15621" max="15621" width="13.42578125" style="19" bestFit="1" customWidth="1"/>
    <col min="15622" max="15622" width="5.85546875" style="19" customWidth="1"/>
    <col min="15623" max="15628" width="11.7109375" style="19" bestFit="1" customWidth="1"/>
    <col min="15629" max="15630" width="11" style="19" bestFit="1" customWidth="1"/>
    <col min="15631" max="15631" width="11.7109375" style="19" bestFit="1" customWidth="1"/>
    <col min="15632" max="15634" width="11" style="19" bestFit="1" customWidth="1"/>
    <col min="15635" max="15635" width="12.85546875" style="19" bestFit="1" customWidth="1"/>
    <col min="15636" max="15872" width="9.140625" style="19"/>
    <col min="15873" max="15873" width="14.7109375" style="19" bestFit="1" customWidth="1"/>
    <col min="15874" max="15874" width="19.140625" style="19" bestFit="1" customWidth="1"/>
    <col min="15875" max="15875" width="13.7109375" style="19" bestFit="1" customWidth="1"/>
    <col min="15876" max="15876" width="17.85546875" style="19" bestFit="1" customWidth="1"/>
    <col min="15877" max="15877" width="13.42578125" style="19" bestFit="1" customWidth="1"/>
    <col min="15878" max="15878" width="5.85546875" style="19" customWidth="1"/>
    <col min="15879" max="15884" width="11.7109375" style="19" bestFit="1" customWidth="1"/>
    <col min="15885" max="15886" width="11" style="19" bestFit="1" customWidth="1"/>
    <col min="15887" max="15887" width="11.7109375" style="19" bestFit="1" customWidth="1"/>
    <col min="15888" max="15890" width="11" style="19" bestFit="1" customWidth="1"/>
    <col min="15891" max="15891" width="12.85546875" style="19" bestFit="1" customWidth="1"/>
    <col min="15892" max="16128" width="9.140625" style="19"/>
    <col min="16129" max="16129" width="14.7109375" style="19" bestFit="1" customWidth="1"/>
    <col min="16130" max="16130" width="19.140625" style="19" bestFit="1" customWidth="1"/>
    <col min="16131" max="16131" width="13.7109375" style="19" bestFit="1" customWidth="1"/>
    <col min="16132" max="16132" width="17.85546875" style="19" bestFit="1" customWidth="1"/>
    <col min="16133" max="16133" width="13.42578125" style="19" bestFit="1" customWidth="1"/>
    <col min="16134" max="16134" width="5.85546875" style="19" customWidth="1"/>
    <col min="16135" max="16140" width="11.7109375" style="19" bestFit="1" customWidth="1"/>
    <col min="16141" max="16142" width="11" style="19" bestFit="1" customWidth="1"/>
    <col min="16143" max="16143" width="11.7109375" style="19" bestFit="1" customWidth="1"/>
    <col min="16144" max="16146" width="11" style="19" bestFit="1" customWidth="1"/>
    <col min="16147" max="16147" width="12.85546875" style="19" bestFit="1" customWidth="1"/>
    <col min="16148" max="16384" width="9.140625" style="19"/>
  </cols>
  <sheetData>
    <row r="1" spans="1:19" ht="18">
      <c r="A1" s="159"/>
      <c r="B1" s="159"/>
      <c r="C1" s="159"/>
      <c r="D1" s="159"/>
      <c r="E1" s="159"/>
      <c r="F1" s="159"/>
      <c r="G1" s="159"/>
      <c r="H1" s="201" t="s">
        <v>250</v>
      </c>
      <c r="I1" s="159"/>
      <c r="J1" s="159"/>
      <c r="K1" s="159"/>
      <c r="L1" s="160" t="s">
        <v>251</v>
      </c>
      <c r="M1" s="159"/>
      <c r="N1" s="159"/>
      <c r="O1" s="159"/>
      <c r="P1" s="159"/>
      <c r="Q1" s="159"/>
      <c r="R1"/>
      <c r="S1"/>
    </row>
    <row r="2" spans="1:19" ht="1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61" t="s">
        <v>252</v>
      </c>
      <c r="M2" s="159"/>
      <c r="N2" s="159"/>
      <c r="O2" s="159"/>
      <c r="P2" s="159"/>
      <c r="Q2" s="159"/>
      <c r="R2"/>
      <c r="S2"/>
    </row>
    <row r="3" spans="1:19" ht="15.75" thickBo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56"/>
      <c r="S3"/>
    </row>
    <row r="4" spans="1:19" ht="15.75" thickBot="1">
      <c r="A4" s="271" t="s">
        <v>253</v>
      </c>
      <c r="B4" s="262"/>
      <c r="C4" s="262"/>
      <c r="D4" s="262"/>
      <c r="E4" s="162" t="s">
        <v>312</v>
      </c>
      <c r="F4" s="162" t="s">
        <v>313</v>
      </c>
      <c r="G4" s="162" t="s">
        <v>314</v>
      </c>
      <c r="H4" s="162" t="s">
        <v>315</v>
      </c>
      <c r="I4" s="162" t="s">
        <v>316</v>
      </c>
      <c r="J4" s="162" t="s">
        <v>317</v>
      </c>
      <c r="K4" s="162" t="s">
        <v>318</v>
      </c>
      <c r="L4" s="162" t="s">
        <v>319</v>
      </c>
      <c r="M4" s="162" t="s">
        <v>320</v>
      </c>
      <c r="N4" s="162" t="s">
        <v>321</v>
      </c>
      <c r="O4" s="162" t="s">
        <v>322</v>
      </c>
      <c r="P4" s="162" t="s">
        <v>323</v>
      </c>
      <c r="Q4" s="163" t="s">
        <v>89</v>
      </c>
      <c r="R4"/>
      <c r="S4"/>
    </row>
    <row r="5" spans="1:19" ht="26.45" customHeight="1" thickBot="1">
      <c r="A5" s="162" t="s">
        <v>0</v>
      </c>
      <c r="B5" s="162" t="s">
        <v>254</v>
      </c>
      <c r="C5" s="162" t="s">
        <v>255</v>
      </c>
      <c r="D5" s="162" t="s">
        <v>256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5"/>
      <c r="R5"/>
      <c r="S5"/>
    </row>
    <row r="6" spans="1:19" ht="15.75" hidden="1" outlineLevel="1" thickBot="1">
      <c r="A6" s="263" t="s">
        <v>257</v>
      </c>
      <c r="B6" s="263" t="s">
        <v>1</v>
      </c>
      <c r="C6" s="263" t="s">
        <v>2</v>
      </c>
      <c r="D6" s="199" t="s">
        <v>25</v>
      </c>
      <c r="E6" s="166">
        <v>62205353</v>
      </c>
      <c r="F6" s="166">
        <v>63477640</v>
      </c>
      <c r="G6" s="166">
        <v>49179871</v>
      </c>
      <c r="H6" s="166">
        <v>40207028</v>
      </c>
      <c r="I6" s="166">
        <v>37632351</v>
      </c>
      <c r="J6" s="166">
        <v>39422292</v>
      </c>
      <c r="K6" s="166">
        <v>43354130</v>
      </c>
      <c r="L6" s="166">
        <v>47827522</v>
      </c>
      <c r="M6" s="166">
        <v>35810759</v>
      </c>
      <c r="N6" s="166">
        <v>47077717</v>
      </c>
      <c r="O6" s="166">
        <v>62821056</v>
      </c>
      <c r="P6" s="166">
        <v>61056190</v>
      </c>
      <c r="Q6" s="167">
        <v>590071909</v>
      </c>
      <c r="R6"/>
      <c r="S6"/>
    </row>
    <row r="7" spans="1:19" ht="15.75" hidden="1" outlineLevel="1" thickBot="1">
      <c r="A7" s="264"/>
      <c r="B7" s="264"/>
      <c r="C7" s="264"/>
      <c r="D7" s="199" t="s">
        <v>26</v>
      </c>
      <c r="E7" s="166">
        <v>-65141271</v>
      </c>
      <c r="F7" s="166">
        <v>-62205353</v>
      </c>
      <c r="G7" s="166">
        <v>-63477640</v>
      </c>
      <c r="H7" s="166">
        <v>-49179871</v>
      </c>
      <c r="I7" s="166">
        <v>-40207028</v>
      </c>
      <c r="J7" s="166">
        <v>-37632351</v>
      </c>
      <c r="K7" s="166">
        <v>-39422292</v>
      </c>
      <c r="L7" s="166">
        <v>-43354130</v>
      </c>
      <c r="M7" s="166">
        <v>-47827522</v>
      </c>
      <c r="N7" s="166">
        <v>-35810759</v>
      </c>
      <c r="O7" s="166">
        <v>-47077717</v>
      </c>
      <c r="P7" s="166">
        <v>-62821056</v>
      </c>
      <c r="Q7" s="167">
        <v>-594156990</v>
      </c>
      <c r="R7"/>
      <c r="S7"/>
    </row>
    <row r="8" spans="1:19" ht="15.75" hidden="1" outlineLevel="1" thickBot="1">
      <c r="A8" s="264"/>
      <c r="B8" s="264"/>
      <c r="C8" s="265"/>
      <c r="D8" s="200" t="s">
        <v>89</v>
      </c>
      <c r="E8" s="168">
        <v>-2935918</v>
      </c>
      <c r="F8" s="168">
        <v>1272287</v>
      </c>
      <c r="G8" s="168">
        <v>-14297769</v>
      </c>
      <c r="H8" s="168">
        <v>-8972843</v>
      </c>
      <c r="I8" s="168">
        <v>-2574677</v>
      </c>
      <c r="J8" s="168">
        <v>1789941</v>
      </c>
      <c r="K8" s="168">
        <v>3931838</v>
      </c>
      <c r="L8" s="168">
        <v>4473392</v>
      </c>
      <c r="M8" s="168">
        <v>-12016763</v>
      </c>
      <c r="N8" s="168">
        <v>11266958</v>
      </c>
      <c r="O8" s="168">
        <v>15743339</v>
      </c>
      <c r="P8" s="168">
        <v>-1764866</v>
      </c>
      <c r="Q8" s="168">
        <v>-4085081</v>
      </c>
      <c r="R8"/>
      <c r="S8"/>
    </row>
    <row r="9" spans="1:19" ht="15.75" hidden="1" outlineLevel="1" thickBot="1">
      <c r="A9" s="264"/>
      <c r="B9" s="264"/>
      <c r="C9" s="263" t="s">
        <v>3</v>
      </c>
      <c r="D9" s="199" t="s">
        <v>25</v>
      </c>
      <c r="E9" s="166">
        <v>16252229</v>
      </c>
      <c r="F9" s="166">
        <v>16705980</v>
      </c>
      <c r="G9" s="166">
        <v>12842209</v>
      </c>
      <c r="H9" s="166">
        <v>11932748</v>
      </c>
      <c r="I9" s="166">
        <v>12454538</v>
      </c>
      <c r="J9" s="166">
        <v>13804169</v>
      </c>
      <c r="K9" s="166">
        <v>15161927</v>
      </c>
      <c r="L9" s="166">
        <v>16373801</v>
      </c>
      <c r="M9" s="166">
        <v>12932132</v>
      </c>
      <c r="N9" s="166">
        <v>15475803</v>
      </c>
      <c r="O9" s="166">
        <v>18068328</v>
      </c>
      <c r="P9" s="166">
        <v>16557519</v>
      </c>
      <c r="Q9" s="167">
        <v>178561383</v>
      </c>
      <c r="R9"/>
      <c r="S9"/>
    </row>
    <row r="10" spans="1:19" ht="15.75" hidden="1" outlineLevel="1" thickBot="1">
      <c r="A10" s="264"/>
      <c r="B10" s="264"/>
      <c r="C10" s="264"/>
      <c r="D10" s="199" t="s">
        <v>26</v>
      </c>
      <c r="E10" s="166">
        <v>-17036748</v>
      </c>
      <c r="F10" s="166">
        <v>-16252229</v>
      </c>
      <c r="G10" s="166">
        <v>-16705980</v>
      </c>
      <c r="H10" s="166">
        <v>-12842209</v>
      </c>
      <c r="I10" s="166">
        <v>-11932748</v>
      </c>
      <c r="J10" s="166">
        <v>-12454538</v>
      </c>
      <c r="K10" s="166">
        <v>-13804169</v>
      </c>
      <c r="L10" s="166">
        <v>-15161927</v>
      </c>
      <c r="M10" s="166">
        <v>-16373801</v>
      </c>
      <c r="N10" s="166">
        <v>-12932132</v>
      </c>
      <c r="O10" s="166">
        <v>-15475803</v>
      </c>
      <c r="P10" s="166">
        <v>-18068328</v>
      </c>
      <c r="Q10" s="167">
        <v>-179040612</v>
      </c>
      <c r="R10"/>
      <c r="S10"/>
    </row>
    <row r="11" spans="1:19" ht="15.75" hidden="1" outlineLevel="1" thickBot="1">
      <c r="A11" s="264"/>
      <c r="B11" s="264"/>
      <c r="C11" s="265"/>
      <c r="D11" s="200" t="s">
        <v>89</v>
      </c>
      <c r="E11" s="168">
        <v>-784519</v>
      </c>
      <c r="F11" s="168">
        <v>453751</v>
      </c>
      <c r="G11" s="168">
        <v>-3863771</v>
      </c>
      <c r="H11" s="168">
        <v>-909461</v>
      </c>
      <c r="I11" s="168">
        <v>521790</v>
      </c>
      <c r="J11" s="168">
        <v>1349631</v>
      </c>
      <c r="K11" s="168">
        <v>1357758</v>
      </c>
      <c r="L11" s="168">
        <v>1211874</v>
      </c>
      <c r="M11" s="168">
        <v>-3441669</v>
      </c>
      <c r="N11" s="168">
        <v>2543671</v>
      </c>
      <c r="O11" s="168">
        <v>2592525</v>
      </c>
      <c r="P11" s="168">
        <v>-1510809</v>
      </c>
      <c r="Q11" s="168">
        <v>-479229</v>
      </c>
      <c r="R11"/>
      <c r="S11"/>
    </row>
    <row r="12" spans="1:19" ht="15.75" hidden="1" outlineLevel="1" thickBot="1">
      <c r="A12" s="264"/>
      <c r="B12" s="264"/>
      <c r="C12" s="263" t="s">
        <v>4</v>
      </c>
      <c r="D12" s="199" t="s">
        <v>25</v>
      </c>
      <c r="E12" s="166">
        <v>1501156</v>
      </c>
      <c r="F12" s="166">
        <v>1577951</v>
      </c>
      <c r="G12" s="166">
        <v>1229617</v>
      </c>
      <c r="H12" s="166">
        <v>979521</v>
      </c>
      <c r="I12" s="166">
        <v>872620</v>
      </c>
      <c r="J12" s="166">
        <v>856560</v>
      </c>
      <c r="K12" s="166">
        <v>937523</v>
      </c>
      <c r="L12" s="166">
        <v>1000069</v>
      </c>
      <c r="M12" s="166">
        <v>820281</v>
      </c>
      <c r="N12" s="166">
        <v>1146814</v>
      </c>
      <c r="O12" s="166">
        <v>1530355</v>
      </c>
      <c r="P12" s="166">
        <v>1487188</v>
      </c>
      <c r="Q12" s="167">
        <v>13939655</v>
      </c>
      <c r="R12"/>
      <c r="S12"/>
    </row>
    <row r="13" spans="1:19" ht="15.75" hidden="1" outlineLevel="1" thickBot="1">
      <c r="A13" s="264"/>
      <c r="B13" s="264"/>
      <c r="C13" s="264"/>
      <c r="D13" s="199" t="s">
        <v>26</v>
      </c>
      <c r="E13" s="166">
        <v>-1523402</v>
      </c>
      <c r="F13" s="166">
        <v>-1501156</v>
      </c>
      <c r="G13" s="166">
        <v>-1577951</v>
      </c>
      <c r="H13" s="166">
        <v>-1229617</v>
      </c>
      <c r="I13" s="166">
        <v>-979521</v>
      </c>
      <c r="J13" s="166">
        <v>-872620</v>
      </c>
      <c r="K13" s="166">
        <v>-856560</v>
      </c>
      <c r="L13" s="166">
        <v>-937523</v>
      </c>
      <c r="M13" s="166">
        <v>-1000069</v>
      </c>
      <c r="N13" s="166">
        <v>-820281</v>
      </c>
      <c r="O13" s="166">
        <v>-1146814</v>
      </c>
      <c r="P13" s="166">
        <v>-1530355</v>
      </c>
      <c r="Q13" s="167">
        <v>-13975869</v>
      </c>
      <c r="R13"/>
      <c r="S13"/>
    </row>
    <row r="14" spans="1:19" ht="15.75" hidden="1" outlineLevel="1" thickBot="1">
      <c r="A14" s="264"/>
      <c r="B14" s="264"/>
      <c r="C14" s="265"/>
      <c r="D14" s="200" t="s">
        <v>89</v>
      </c>
      <c r="E14" s="168">
        <v>-22246</v>
      </c>
      <c r="F14" s="168">
        <v>76795</v>
      </c>
      <c r="G14" s="168">
        <v>-348334</v>
      </c>
      <c r="H14" s="168">
        <v>-250096</v>
      </c>
      <c r="I14" s="168">
        <v>-106901</v>
      </c>
      <c r="J14" s="168">
        <v>-16060</v>
      </c>
      <c r="K14" s="168">
        <v>80963</v>
      </c>
      <c r="L14" s="168">
        <v>62546</v>
      </c>
      <c r="M14" s="168">
        <v>-179788</v>
      </c>
      <c r="N14" s="168">
        <v>326533</v>
      </c>
      <c r="O14" s="168">
        <v>383541</v>
      </c>
      <c r="P14" s="168">
        <v>-43167</v>
      </c>
      <c r="Q14" s="168">
        <v>-36214</v>
      </c>
      <c r="R14"/>
      <c r="S14"/>
    </row>
    <row r="15" spans="1:19" ht="15.75" hidden="1" outlineLevel="1" thickBot="1">
      <c r="A15" s="264"/>
      <c r="B15" s="264"/>
      <c r="C15" s="263" t="s">
        <v>5</v>
      </c>
      <c r="D15" s="199" t="s">
        <v>25</v>
      </c>
      <c r="E15" s="166">
        <v>25626113</v>
      </c>
      <c r="F15" s="166">
        <v>26777838</v>
      </c>
      <c r="G15" s="166">
        <v>20454004</v>
      </c>
      <c r="H15" s="166">
        <v>21278889</v>
      </c>
      <c r="I15" s="166">
        <v>23336574</v>
      </c>
      <c r="J15" s="166">
        <v>25906175</v>
      </c>
      <c r="K15" s="166">
        <v>27490785</v>
      </c>
      <c r="L15" s="166">
        <v>28660370</v>
      </c>
      <c r="M15" s="166">
        <v>23571396</v>
      </c>
      <c r="N15" s="166">
        <v>28485424</v>
      </c>
      <c r="O15" s="166">
        <v>30774593</v>
      </c>
      <c r="P15" s="166">
        <v>26656800</v>
      </c>
      <c r="Q15" s="167">
        <v>309018961</v>
      </c>
      <c r="R15"/>
      <c r="S15"/>
    </row>
    <row r="16" spans="1:19" ht="15.75" hidden="1" outlineLevel="1" thickBot="1">
      <c r="A16" s="264"/>
      <c r="B16" s="264"/>
      <c r="C16" s="264"/>
      <c r="D16" s="199" t="s">
        <v>26</v>
      </c>
      <c r="E16" s="166">
        <v>-28006319</v>
      </c>
      <c r="F16" s="166">
        <v>-25626113</v>
      </c>
      <c r="G16" s="166">
        <v>-26777838</v>
      </c>
      <c r="H16" s="166">
        <v>-20454004</v>
      </c>
      <c r="I16" s="166">
        <v>-21278889</v>
      </c>
      <c r="J16" s="166">
        <v>-23336574</v>
      </c>
      <c r="K16" s="166">
        <v>-25906175</v>
      </c>
      <c r="L16" s="166">
        <v>-27490785</v>
      </c>
      <c r="M16" s="166">
        <v>-28660370</v>
      </c>
      <c r="N16" s="166">
        <v>-23571396</v>
      </c>
      <c r="O16" s="166">
        <v>-28485424</v>
      </c>
      <c r="P16" s="166">
        <v>-30774593</v>
      </c>
      <c r="Q16" s="167">
        <v>-310368480</v>
      </c>
      <c r="R16"/>
      <c r="S16"/>
    </row>
    <row r="17" spans="1:19" ht="15.75" hidden="1" outlineLevel="1" thickBot="1">
      <c r="A17" s="264"/>
      <c r="B17" s="264"/>
      <c r="C17" s="265"/>
      <c r="D17" s="200" t="s">
        <v>89</v>
      </c>
      <c r="E17" s="168">
        <v>-2380206</v>
      </c>
      <c r="F17" s="168">
        <v>1151725</v>
      </c>
      <c r="G17" s="168">
        <v>-6323834</v>
      </c>
      <c r="H17" s="168">
        <v>824885</v>
      </c>
      <c r="I17" s="168">
        <v>2057685</v>
      </c>
      <c r="J17" s="168">
        <v>2569601</v>
      </c>
      <c r="K17" s="168">
        <v>1584610</v>
      </c>
      <c r="L17" s="168">
        <v>1169585</v>
      </c>
      <c r="M17" s="168">
        <v>-5088974</v>
      </c>
      <c r="N17" s="168">
        <v>4914028</v>
      </c>
      <c r="O17" s="168">
        <v>2289169</v>
      </c>
      <c r="P17" s="168">
        <v>-4117793</v>
      </c>
      <c r="Q17" s="168">
        <v>-1349519</v>
      </c>
      <c r="R17"/>
      <c r="S17"/>
    </row>
    <row r="18" spans="1:19" ht="15.75" hidden="1" outlineLevel="1" thickBot="1">
      <c r="A18" s="264"/>
      <c r="B18" s="264"/>
      <c r="C18" s="263" t="s">
        <v>6</v>
      </c>
      <c r="D18" s="199" t="s">
        <v>25</v>
      </c>
      <c r="E18" s="166">
        <v>354820</v>
      </c>
      <c r="F18" s="166">
        <v>360729</v>
      </c>
      <c r="G18" s="166">
        <v>303470</v>
      </c>
      <c r="H18" s="166">
        <v>245488</v>
      </c>
      <c r="I18" s="166">
        <v>236789</v>
      </c>
      <c r="J18" s="166">
        <v>248495</v>
      </c>
      <c r="K18" s="166">
        <v>275498</v>
      </c>
      <c r="L18" s="166">
        <v>304557</v>
      </c>
      <c r="M18" s="166">
        <v>251656</v>
      </c>
      <c r="N18" s="166">
        <v>284243</v>
      </c>
      <c r="O18" s="166">
        <v>346425</v>
      </c>
      <c r="P18" s="166">
        <v>321421</v>
      </c>
      <c r="Q18" s="167">
        <v>3533591</v>
      </c>
      <c r="R18"/>
      <c r="S18"/>
    </row>
    <row r="19" spans="1:19" ht="15.75" hidden="1" outlineLevel="1" thickBot="1">
      <c r="A19" s="264"/>
      <c r="B19" s="264"/>
      <c r="C19" s="264"/>
      <c r="D19" s="199" t="s">
        <v>26</v>
      </c>
      <c r="E19" s="166">
        <v>-343311</v>
      </c>
      <c r="F19" s="166">
        <v>-354820</v>
      </c>
      <c r="G19" s="166">
        <v>-360729</v>
      </c>
      <c r="H19" s="166">
        <v>-303470</v>
      </c>
      <c r="I19" s="166">
        <v>-245488</v>
      </c>
      <c r="J19" s="166">
        <v>-236789</v>
      </c>
      <c r="K19" s="166">
        <v>-248495</v>
      </c>
      <c r="L19" s="166">
        <v>-275498</v>
      </c>
      <c r="M19" s="166">
        <v>-304557</v>
      </c>
      <c r="N19" s="166">
        <v>-251656</v>
      </c>
      <c r="O19" s="166">
        <v>-284243</v>
      </c>
      <c r="P19" s="166">
        <v>-346425</v>
      </c>
      <c r="Q19" s="167">
        <v>-3555481</v>
      </c>
      <c r="R19"/>
      <c r="S19"/>
    </row>
    <row r="20" spans="1:19" ht="15.75" hidden="1" outlineLevel="1" thickBot="1">
      <c r="A20" s="264"/>
      <c r="B20" s="264"/>
      <c r="C20" s="265"/>
      <c r="D20" s="200" t="s">
        <v>89</v>
      </c>
      <c r="E20" s="168">
        <v>11509</v>
      </c>
      <c r="F20" s="168">
        <v>5909</v>
      </c>
      <c r="G20" s="168">
        <v>-57259</v>
      </c>
      <c r="H20" s="168">
        <v>-57982</v>
      </c>
      <c r="I20" s="168">
        <v>-8699</v>
      </c>
      <c r="J20" s="168">
        <v>11706</v>
      </c>
      <c r="K20" s="168">
        <v>27003</v>
      </c>
      <c r="L20" s="168">
        <v>29059</v>
      </c>
      <c r="M20" s="168">
        <v>-52901</v>
      </c>
      <c r="N20" s="168">
        <v>32587</v>
      </c>
      <c r="O20" s="168">
        <v>62182</v>
      </c>
      <c r="P20" s="168">
        <v>-25004</v>
      </c>
      <c r="Q20" s="168">
        <v>-21890</v>
      </c>
      <c r="R20"/>
      <c r="S20"/>
    </row>
    <row r="21" spans="1:19" ht="15.75" hidden="1" outlineLevel="1" thickBot="1">
      <c r="A21" s="264"/>
      <c r="B21" s="264"/>
      <c r="C21" s="263" t="s">
        <v>7</v>
      </c>
      <c r="D21" s="199" t="s">
        <v>25</v>
      </c>
      <c r="E21" s="166">
        <v>27615288</v>
      </c>
      <c r="F21" s="166">
        <v>26011240</v>
      </c>
      <c r="G21" s="166">
        <v>27940831</v>
      </c>
      <c r="H21" s="166">
        <v>26654407</v>
      </c>
      <c r="I21" s="166">
        <v>25304460</v>
      </c>
      <c r="J21" s="166">
        <v>25093621</v>
      </c>
      <c r="K21" s="166">
        <v>25353023</v>
      </c>
      <c r="L21" s="166">
        <v>25110804</v>
      </c>
      <c r="M21" s="166">
        <v>24999007</v>
      </c>
      <c r="N21" s="166">
        <v>27911836</v>
      </c>
      <c r="O21" s="166">
        <v>27303573</v>
      </c>
      <c r="P21" s="166">
        <v>26974091</v>
      </c>
      <c r="Q21" s="167">
        <v>316272181</v>
      </c>
      <c r="R21"/>
      <c r="S21"/>
    </row>
    <row r="22" spans="1:19" ht="15.75" hidden="1" outlineLevel="1" thickBot="1">
      <c r="A22" s="264"/>
      <c r="B22" s="264"/>
      <c r="C22" s="264"/>
      <c r="D22" s="199" t="s">
        <v>26</v>
      </c>
      <c r="E22" s="166">
        <v>-27065983</v>
      </c>
      <c r="F22" s="166">
        <v>-27615288</v>
      </c>
      <c r="G22" s="166">
        <v>-26011240</v>
      </c>
      <c r="H22" s="166">
        <v>-27940831</v>
      </c>
      <c r="I22" s="166">
        <v>-26654407</v>
      </c>
      <c r="J22" s="166">
        <v>-25304460</v>
      </c>
      <c r="K22" s="166">
        <v>-25093621</v>
      </c>
      <c r="L22" s="166">
        <v>-25353023</v>
      </c>
      <c r="M22" s="166">
        <v>-25110804</v>
      </c>
      <c r="N22" s="166">
        <v>-24999007</v>
      </c>
      <c r="O22" s="166">
        <v>-27911836</v>
      </c>
      <c r="P22" s="166">
        <v>-27303573</v>
      </c>
      <c r="Q22" s="167">
        <v>-316364073</v>
      </c>
      <c r="R22"/>
      <c r="S22"/>
    </row>
    <row r="23" spans="1:19" ht="15.75" hidden="1" outlineLevel="1" thickBot="1">
      <c r="A23" s="264"/>
      <c r="B23" s="264"/>
      <c r="C23" s="265"/>
      <c r="D23" s="200" t="s">
        <v>89</v>
      </c>
      <c r="E23" s="168">
        <v>549305</v>
      </c>
      <c r="F23" s="168">
        <v>-1604048</v>
      </c>
      <c r="G23" s="168">
        <v>1929591</v>
      </c>
      <c r="H23" s="168">
        <v>-1286424</v>
      </c>
      <c r="I23" s="168">
        <v>-1349947</v>
      </c>
      <c r="J23" s="168">
        <v>-210839</v>
      </c>
      <c r="K23" s="168">
        <v>259402</v>
      </c>
      <c r="L23" s="168">
        <v>-242219</v>
      </c>
      <c r="M23" s="168">
        <v>-111797</v>
      </c>
      <c r="N23" s="168">
        <v>2912829</v>
      </c>
      <c r="O23" s="168">
        <v>-608263</v>
      </c>
      <c r="P23" s="168">
        <v>-329482</v>
      </c>
      <c r="Q23" s="168">
        <v>-91892</v>
      </c>
      <c r="R23"/>
      <c r="S23"/>
    </row>
    <row r="24" spans="1:19" ht="15.75" hidden="1" outlineLevel="1" thickBot="1">
      <c r="A24" s="264"/>
      <c r="B24" s="264"/>
      <c r="C24" s="263" t="s">
        <v>8</v>
      </c>
      <c r="D24" s="199" t="s">
        <v>25</v>
      </c>
      <c r="E24" s="166">
        <v>35210010</v>
      </c>
      <c r="F24" s="166">
        <v>30662209</v>
      </c>
      <c r="G24" s="166">
        <v>71099045</v>
      </c>
      <c r="H24" s="166">
        <v>65576760</v>
      </c>
      <c r="I24" s="166">
        <v>32285803</v>
      </c>
      <c r="J24" s="166">
        <v>29531144</v>
      </c>
      <c r="K24" s="166">
        <v>31560910</v>
      </c>
      <c r="L24" s="166">
        <v>39269540</v>
      </c>
      <c r="M24" s="166">
        <v>31702862</v>
      </c>
      <c r="N24" s="166">
        <v>30095916</v>
      </c>
      <c r="O24" s="166">
        <v>29626027</v>
      </c>
      <c r="P24" s="166">
        <v>31873756</v>
      </c>
      <c r="Q24" s="167">
        <v>458493982</v>
      </c>
      <c r="R24"/>
      <c r="S24"/>
    </row>
    <row r="25" spans="1:19" ht="15.75" hidden="1" outlineLevel="1" thickBot="1">
      <c r="A25" s="264"/>
      <c r="B25" s="264"/>
      <c r="C25" s="264"/>
      <c r="D25" s="199" t="s">
        <v>26</v>
      </c>
      <c r="E25" s="166">
        <v>-30311220</v>
      </c>
      <c r="F25" s="166">
        <v>-35210010</v>
      </c>
      <c r="G25" s="166">
        <v>-30662209</v>
      </c>
      <c r="H25" s="166">
        <v>-71099045</v>
      </c>
      <c r="I25" s="166">
        <v>-65576760</v>
      </c>
      <c r="J25" s="166">
        <v>-32285803</v>
      </c>
      <c r="K25" s="166">
        <v>-29531144</v>
      </c>
      <c r="L25" s="166">
        <v>-31560910</v>
      </c>
      <c r="M25" s="166">
        <v>-39269540</v>
      </c>
      <c r="N25" s="166">
        <v>-31702862</v>
      </c>
      <c r="O25" s="166">
        <v>-30095916</v>
      </c>
      <c r="P25" s="166">
        <v>-29626027</v>
      </c>
      <c r="Q25" s="167">
        <v>-456931446</v>
      </c>
      <c r="R25"/>
      <c r="S25"/>
    </row>
    <row r="26" spans="1:19" ht="15.75" hidden="1" outlineLevel="1" thickBot="1">
      <c r="A26" s="264"/>
      <c r="B26" s="264"/>
      <c r="C26" s="265"/>
      <c r="D26" s="200" t="s">
        <v>89</v>
      </c>
      <c r="E26" s="168">
        <v>4898790</v>
      </c>
      <c r="F26" s="168">
        <v>-4547801</v>
      </c>
      <c r="G26" s="168">
        <v>40436836</v>
      </c>
      <c r="H26" s="168">
        <v>-5522285</v>
      </c>
      <c r="I26" s="168">
        <v>-33290957</v>
      </c>
      <c r="J26" s="168">
        <v>-2754659</v>
      </c>
      <c r="K26" s="168">
        <v>2029766</v>
      </c>
      <c r="L26" s="168">
        <v>7708630</v>
      </c>
      <c r="M26" s="168">
        <v>-7566678</v>
      </c>
      <c r="N26" s="168">
        <v>-1606946</v>
      </c>
      <c r="O26" s="168">
        <v>-469889</v>
      </c>
      <c r="P26" s="168">
        <v>2247729</v>
      </c>
      <c r="Q26" s="168">
        <v>1562536</v>
      </c>
      <c r="R26"/>
      <c r="S26"/>
    </row>
    <row r="27" spans="1:19" ht="15.75" hidden="1" outlineLevel="1" thickBot="1">
      <c r="A27" s="264"/>
      <c r="B27" s="264"/>
      <c r="C27" s="263" t="s">
        <v>9</v>
      </c>
      <c r="D27" s="199" t="s">
        <v>25</v>
      </c>
      <c r="E27" s="166">
        <v>1428901</v>
      </c>
      <c r="F27" s="166">
        <v>1551437</v>
      </c>
      <c r="G27" s="166">
        <v>1131058</v>
      </c>
      <c r="H27" s="166">
        <v>1292681</v>
      </c>
      <c r="I27" s="166">
        <v>1670227</v>
      </c>
      <c r="J27" s="166">
        <v>2496870</v>
      </c>
      <c r="K27" s="166">
        <v>3328263</v>
      </c>
      <c r="L27" s="166">
        <v>3662448</v>
      </c>
      <c r="M27" s="166">
        <v>2850913</v>
      </c>
      <c r="N27" s="166">
        <v>2107159</v>
      </c>
      <c r="O27" s="166">
        <v>1667228</v>
      </c>
      <c r="P27" s="166">
        <v>1583253</v>
      </c>
      <c r="Q27" s="167">
        <v>24770438</v>
      </c>
      <c r="R27"/>
      <c r="S27"/>
    </row>
    <row r="28" spans="1:19" ht="15.75" hidden="1" outlineLevel="1" thickBot="1">
      <c r="A28" s="264"/>
      <c r="B28" s="264"/>
      <c r="C28" s="264"/>
      <c r="D28" s="199" t="s">
        <v>26</v>
      </c>
      <c r="E28" s="166">
        <v>-1608695</v>
      </c>
      <c r="F28" s="166">
        <v>-1428901</v>
      </c>
      <c r="G28" s="166">
        <v>-1551437</v>
      </c>
      <c r="H28" s="166">
        <v>-1131058</v>
      </c>
      <c r="I28" s="166">
        <v>-1292681</v>
      </c>
      <c r="J28" s="166">
        <v>-1670227</v>
      </c>
      <c r="K28" s="166">
        <v>-2496870</v>
      </c>
      <c r="L28" s="166">
        <v>-3328263</v>
      </c>
      <c r="M28" s="166">
        <v>-3662448</v>
      </c>
      <c r="N28" s="166">
        <v>-2850913</v>
      </c>
      <c r="O28" s="166">
        <v>-2107159</v>
      </c>
      <c r="P28" s="166">
        <v>-1667228</v>
      </c>
      <c r="Q28" s="167">
        <v>-24795880</v>
      </c>
      <c r="R28"/>
      <c r="S28"/>
    </row>
    <row r="29" spans="1:19" ht="13.9" hidden="1" customHeight="1" outlineLevel="1" thickBot="1">
      <c r="A29" s="264"/>
      <c r="B29" s="264"/>
      <c r="C29" s="265"/>
      <c r="D29" s="200" t="s">
        <v>89</v>
      </c>
      <c r="E29" s="168">
        <v>-179794</v>
      </c>
      <c r="F29" s="168">
        <v>122536</v>
      </c>
      <c r="G29" s="168">
        <v>-420379</v>
      </c>
      <c r="H29" s="168">
        <v>161623</v>
      </c>
      <c r="I29" s="168">
        <v>377546</v>
      </c>
      <c r="J29" s="168">
        <v>826643</v>
      </c>
      <c r="K29" s="168">
        <v>831393</v>
      </c>
      <c r="L29" s="168">
        <v>334185</v>
      </c>
      <c r="M29" s="168">
        <v>-811535</v>
      </c>
      <c r="N29" s="168">
        <v>-743754</v>
      </c>
      <c r="O29" s="168">
        <v>-439931</v>
      </c>
      <c r="P29" s="168">
        <v>-83975</v>
      </c>
      <c r="Q29" s="168">
        <v>-25442</v>
      </c>
      <c r="R29"/>
      <c r="S29"/>
    </row>
    <row r="30" spans="1:19" ht="13.9" hidden="1" customHeight="1" outlineLevel="1" thickBot="1">
      <c r="A30" s="264"/>
      <c r="B30" s="264"/>
      <c r="C30" s="263" t="s">
        <v>10</v>
      </c>
      <c r="D30" s="199" t="s">
        <v>25</v>
      </c>
      <c r="E30" s="166">
        <v>99235</v>
      </c>
      <c r="F30" s="166">
        <v>104447</v>
      </c>
      <c r="G30" s="166">
        <v>82374</v>
      </c>
      <c r="H30" s="166">
        <v>74364</v>
      </c>
      <c r="I30" s="166">
        <v>91563</v>
      </c>
      <c r="J30" s="166">
        <v>126851</v>
      </c>
      <c r="K30" s="166">
        <v>161753</v>
      </c>
      <c r="L30" s="166">
        <v>187827</v>
      </c>
      <c r="M30" s="166">
        <v>123458</v>
      </c>
      <c r="N30" s="166">
        <v>95741</v>
      </c>
      <c r="O30" s="166">
        <v>101973</v>
      </c>
      <c r="P30" s="166">
        <v>96665</v>
      </c>
      <c r="Q30" s="167">
        <v>1346251</v>
      </c>
      <c r="R30"/>
      <c r="S30"/>
    </row>
    <row r="31" spans="1:19" ht="13.9" hidden="1" customHeight="1" outlineLevel="1" thickBot="1">
      <c r="A31" s="264"/>
      <c r="B31" s="264"/>
      <c r="C31" s="264"/>
      <c r="D31" s="199" t="s">
        <v>26</v>
      </c>
      <c r="E31" s="166">
        <v>-99150</v>
      </c>
      <c r="F31" s="166">
        <v>-99235</v>
      </c>
      <c r="G31" s="166">
        <v>-104447</v>
      </c>
      <c r="H31" s="166">
        <v>-82374</v>
      </c>
      <c r="I31" s="166">
        <v>-74364</v>
      </c>
      <c r="J31" s="166">
        <v>-91563</v>
      </c>
      <c r="K31" s="166">
        <v>-126851</v>
      </c>
      <c r="L31" s="166">
        <v>-161753</v>
      </c>
      <c r="M31" s="166">
        <v>-187827</v>
      </c>
      <c r="N31" s="166">
        <v>-123458</v>
      </c>
      <c r="O31" s="166">
        <v>-95741</v>
      </c>
      <c r="P31" s="166">
        <v>-101973</v>
      </c>
      <c r="Q31" s="167">
        <v>-1348736</v>
      </c>
      <c r="R31"/>
      <c r="S31"/>
    </row>
    <row r="32" spans="1:19" ht="15.75" hidden="1" outlineLevel="1" thickBot="1">
      <c r="A32" s="264"/>
      <c r="B32" s="264"/>
      <c r="C32" s="265"/>
      <c r="D32" s="200" t="s">
        <v>89</v>
      </c>
      <c r="E32" s="168">
        <v>85</v>
      </c>
      <c r="F32" s="168">
        <v>5212</v>
      </c>
      <c r="G32" s="168">
        <v>-22073</v>
      </c>
      <c r="H32" s="168">
        <v>-8010</v>
      </c>
      <c r="I32" s="168">
        <v>17199</v>
      </c>
      <c r="J32" s="168">
        <v>35288</v>
      </c>
      <c r="K32" s="168">
        <v>34902</v>
      </c>
      <c r="L32" s="168">
        <v>26074</v>
      </c>
      <c r="M32" s="168">
        <v>-64369</v>
      </c>
      <c r="N32" s="168">
        <v>-27717</v>
      </c>
      <c r="O32" s="168">
        <v>6232</v>
      </c>
      <c r="P32" s="168">
        <v>-5308</v>
      </c>
      <c r="Q32" s="168">
        <v>-2485</v>
      </c>
      <c r="R32"/>
      <c r="S32"/>
    </row>
    <row r="33" spans="1:19" ht="15.75" hidden="1" outlineLevel="1" thickBot="1">
      <c r="A33" s="264"/>
      <c r="B33" s="264"/>
      <c r="C33" s="263" t="s">
        <v>324</v>
      </c>
      <c r="D33" s="199" t="s">
        <v>25</v>
      </c>
      <c r="E33" s="164"/>
      <c r="F33" s="164"/>
      <c r="G33" s="164"/>
      <c r="H33" s="164"/>
      <c r="I33" s="166">
        <v>38765000</v>
      </c>
      <c r="J33" s="166">
        <v>34845000</v>
      </c>
      <c r="K33" s="166">
        <v>37966000</v>
      </c>
      <c r="L33" s="166">
        <v>32628000</v>
      </c>
      <c r="M33" s="166">
        <v>25108000</v>
      </c>
      <c r="N33" s="166">
        <v>40272000</v>
      </c>
      <c r="O33" s="166">
        <v>38741000</v>
      </c>
      <c r="P33" s="166">
        <v>38137000</v>
      </c>
      <c r="Q33" s="167">
        <v>286462000</v>
      </c>
      <c r="R33"/>
      <c r="S33"/>
    </row>
    <row r="34" spans="1:19" ht="15.75" hidden="1" outlineLevel="1" thickBot="1">
      <c r="A34" s="264"/>
      <c r="B34" s="264"/>
      <c r="C34" s="264"/>
      <c r="D34" s="199" t="s">
        <v>26</v>
      </c>
      <c r="E34" s="164"/>
      <c r="F34" s="164"/>
      <c r="G34" s="164"/>
      <c r="H34" s="164"/>
      <c r="I34" s="164"/>
      <c r="J34" s="166">
        <v>-38765000</v>
      </c>
      <c r="K34" s="166">
        <v>-34845000</v>
      </c>
      <c r="L34" s="166">
        <v>-37966000</v>
      </c>
      <c r="M34" s="166">
        <v>-32628000</v>
      </c>
      <c r="N34" s="166">
        <v>-25108000</v>
      </c>
      <c r="O34" s="166">
        <v>-40272000</v>
      </c>
      <c r="P34" s="166">
        <v>-38741000</v>
      </c>
      <c r="Q34" s="167">
        <v>-248325000</v>
      </c>
      <c r="R34"/>
      <c r="S34"/>
    </row>
    <row r="35" spans="1:19" ht="15.75" hidden="1" outlineLevel="1" thickBot="1">
      <c r="A35" s="264"/>
      <c r="B35" s="264"/>
      <c r="C35" s="265"/>
      <c r="D35" s="200" t="s">
        <v>89</v>
      </c>
      <c r="E35" s="169"/>
      <c r="F35" s="169"/>
      <c r="G35" s="169"/>
      <c r="H35" s="169"/>
      <c r="I35" s="168">
        <v>38765000</v>
      </c>
      <c r="J35" s="168">
        <v>-3920000</v>
      </c>
      <c r="K35" s="168">
        <v>3121000</v>
      </c>
      <c r="L35" s="168">
        <v>-5338000</v>
      </c>
      <c r="M35" s="168">
        <v>-7520000</v>
      </c>
      <c r="N35" s="168">
        <v>15164000</v>
      </c>
      <c r="O35" s="168">
        <v>-1531000</v>
      </c>
      <c r="P35" s="168">
        <v>-604000</v>
      </c>
      <c r="Q35" s="168">
        <v>38137000</v>
      </c>
      <c r="R35"/>
      <c r="S35"/>
    </row>
    <row r="36" spans="1:19" ht="15.75" hidden="1" outlineLevel="1" thickBot="1">
      <c r="A36" s="264"/>
      <c r="B36" s="265"/>
      <c r="C36" s="275" t="s">
        <v>89</v>
      </c>
      <c r="D36" s="276"/>
      <c r="E36" s="179">
        <v>-842994</v>
      </c>
      <c r="F36" s="179">
        <v>-3063634</v>
      </c>
      <c r="G36" s="179">
        <v>17033008</v>
      </c>
      <c r="H36" s="179">
        <v>-16020593</v>
      </c>
      <c r="I36" s="179">
        <v>4408039</v>
      </c>
      <c r="J36" s="179">
        <v>-318748</v>
      </c>
      <c r="K36" s="179">
        <v>13258635</v>
      </c>
      <c r="L36" s="179">
        <v>9435126</v>
      </c>
      <c r="M36" s="179">
        <v>-36854474</v>
      </c>
      <c r="N36" s="179">
        <v>34782189</v>
      </c>
      <c r="O36" s="179">
        <v>18027905</v>
      </c>
      <c r="P36" s="179">
        <v>-6236675</v>
      </c>
      <c r="Q36" s="179">
        <v>33607784</v>
      </c>
      <c r="R36"/>
      <c r="S36"/>
    </row>
    <row r="37" spans="1:19" ht="15.75" collapsed="1" thickBot="1">
      <c r="A37" s="264"/>
      <c r="B37" s="263" t="s">
        <v>12</v>
      </c>
      <c r="C37" s="263" t="s">
        <v>2</v>
      </c>
      <c r="D37" s="199" t="s">
        <v>25</v>
      </c>
      <c r="E37" s="166">
        <v>126345126</v>
      </c>
      <c r="F37" s="166">
        <v>123665373</v>
      </c>
      <c r="G37" s="166">
        <v>102864779</v>
      </c>
      <c r="H37" s="166">
        <v>79253910</v>
      </c>
      <c r="I37" s="166">
        <v>77047881</v>
      </c>
      <c r="J37" s="166">
        <v>78919795</v>
      </c>
      <c r="K37" s="166">
        <v>91004591</v>
      </c>
      <c r="L37" s="166">
        <v>98756098</v>
      </c>
      <c r="M37" s="166">
        <v>77115939</v>
      </c>
      <c r="N37" s="166">
        <v>98956893</v>
      </c>
      <c r="O37" s="166">
        <v>121833489</v>
      </c>
      <c r="P37" s="166">
        <v>122208219</v>
      </c>
      <c r="Q37" s="167">
        <v>1197972093</v>
      </c>
      <c r="R37"/>
      <c r="S37"/>
    </row>
    <row r="38" spans="1:19" ht="15.75" thickBot="1">
      <c r="A38" s="264"/>
      <c r="B38" s="264"/>
      <c r="C38" s="264"/>
      <c r="D38" s="199" t="s">
        <v>26</v>
      </c>
      <c r="E38" s="166">
        <v>-127093842</v>
      </c>
      <c r="F38" s="166">
        <v>-126345126</v>
      </c>
      <c r="G38" s="166">
        <v>-123665373</v>
      </c>
      <c r="H38" s="166">
        <v>-102864779</v>
      </c>
      <c r="I38" s="166">
        <v>-79253910</v>
      </c>
      <c r="J38" s="166">
        <v>-77047881</v>
      </c>
      <c r="K38" s="166">
        <v>-78919795</v>
      </c>
      <c r="L38" s="166">
        <v>-91004591</v>
      </c>
      <c r="M38" s="166">
        <v>-98756098</v>
      </c>
      <c r="N38" s="166">
        <v>-77115939</v>
      </c>
      <c r="O38" s="166">
        <v>-98956893</v>
      </c>
      <c r="P38" s="166">
        <v>-121833489</v>
      </c>
      <c r="Q38" s="167">
        <v>-1202857716</v>
      </c>
      <c r="R38"/>
      <c r="S38"/>
    </row>
    <row r="39" spans="1:19" ht="15.75" thickBot="1">
      <c r="A39" s="264"/>
      <c r="B39" s="264"/>
      <c r="C39" s="265"/>
      <c r="D39" s="200" t="s">
        <v>89</v>
      </c>
      <c r="E39" s="168">
        <v>-748716</v>
      </c>
      <c r="F39" s="168">
        <v>-2679753</v>
      </c>
      <c r="G39" s="168">
        <v>-20800594</v>
      </c>
      <c r="H39" s="168">
        <v>-23610869</v>
      </c>
      <c r="I39" s="168">
        <v>-2206029</v>
      </c>
      <c r="J39" s="168">
        <v>1871914</v>
      </c>
      <c r="K39" s="168">
        <v>12084796</v>
      </c>
      <c r="L39" s="168">
        <v>7751507</v>
      </c>
      <c r="M39" s="168">
        <v>-21640159</v>
      </c>
      <c r="N39" s="168">
        <v>21840954</v>
      </c>
      <c r="O39" s="168">
        <v>22876596</v>
      </c>
      <c r="P39" s="168">
        <v>374730</v>
      </c>
      <c r="Q39" s="168">
        <v>-4885623</v>
      </c>
      <c r="R39"/>
      <c r="S39"/>
    </row>
    <row r="40" spans="1:19" ht="15.75" thickBot="1">
      <c r="A40" s="264"/>
      <c r="B40" s="264"/>
      <c r="C40" s="263" t="s">
        <v>174</v>
      </c>
      <c r="D40" s="199" t="s">
        <v>25</v>
      </c>
      <c r="E40" s="166">
        <v>273631</v>
      </c>
      <c r="F40" s="166">
        <v>270017</v>
      </c>
      <c r="G40" s="166">
        <v>224428</v>
      </c>
      <c r="H40" s="166">
        <v>164004</v>
      </c>
      <c r="I40" s="166">
        <v>147751</v>
      </c>
      <c r="J40" s="166">
        <v>131250</v>
      </c>
      <c r="K40" s="166">
        <v>141788</v>
      </c>
      <c r="L40" s="166">
        <v>145054</v>
      </c>
      <c r="M40" s="166">
        <v>113913</v>
      </c>
      <c r="N40" s="166">
        <v>136212</v>
      </c>
      <c r="O40" s="166">
        <v>205766</v>
      </c>
      <c r="P40" s="166">
        <v>233766</v>
      </c>
      <c r="Q40" s="167">
        <v>2187580</v>
      </c>
      <c r="R40"/>
      <c r="S40"/>
    </row>
    <row r="41" spans="1:19" ht="15.75" thickBot="1">
      <c r="A41" s="264"/>
      <c r="B41" s="264"/>
      <c r="C41" s="264"/>
      <c r="D41" s="199" t="s">
        <v>26</v>
      </c>
      <c r="E41" s="166">
        <v>-269574</v>
      </c>
      <c r="F41" s="166">
        <v>-273631</v>
      </c>
      <c r="G41" s="166">
        <v>-270017</v>
      </c>
      <c r="H41" s="166">
        <v>-224428</v>
      </c>
      <c r="I41" s="166">
        <v>-164004</v>
      </c>
      <c r="J41" s="166">
        <v>-147751</v>
      </c>
      <c r="K41" s="166">
        <v>-131250</v>
      </c>
      <c r="L41" s="166">
        <v>-141788</v>
      </c>
      <c r="M41" s="166">
        <v>-145054</v>
      </c>
      <c r="N41" s="166">
        <v>-113913</v>
      </c>
      <c r="O41" s="166">
        <v>-136212</v>
      </c>
      <c r="P41" s="166">
        <v>-205766</v>
      </c>
      <c r="Q41" s="167">
        <v>-2223388</v>
      </c>
      <c r="R41"/>
      <c r="S41"/>
    </row>
    <row r="42" spans="1:19" ht="15.75" thickBot="1">
      <c r="A42" s="264"/>
      <c r="B42" s="264"/>
      <c r="C42" s="265"/>
      <c r="D42" s="200" t="s">
        <v>89</v>
      </c>
      <c r="E42" s="168">
        <v>4057</v>
      </c>
      <c r="F42" s="168">
        <v>-3614</v>
      </c>
      <c r="G42" s="168">
        <v>-45589</v>
      </c>
      <c r="H42" s="168">
        <v>-60424</v>
      </c>
      <c r="I42" s="168">
        <v>-16253</v>
      </c>
      <c r="J42" s="168">
        <v>-16501</v>
      </c>
      <c r="K42" s="168">
        <v>10538</v>
      </c>
      <c r="L42" s="168">
        <v>3266</v>
      </c>
      <c r="M42" s="168">
        <v>-31141</v>
      </c>
      <c r="N42" s="168">
        <v>22299</v>
      </c>
      <c r="O42" s="168">
        <v>69554</v>
      </c>
      <c r="P42" s="168">
        <v>28000</v>
      </c>
      <c r="Q42" s="168">
        <v>-35808</v>
      </c>
      <c r="R42"/>
      <c r="S42"/>
    </row>
    <row r="43" spans="1:19" ht="15.75" thickBot="1">
      <c r="A43" s="264"/>
      <c r="B43" s="264"/>
      <c r="C43" s="263" t="s">
        <v>3</v>
      </c>
      <c r="D43" s="199" t="s">
        <v>25</v>
      </c>
      <c r="E43" s="166">
        <v>24924085</v>
      </c>
      <c r="F43" s="166">
        <v>25442340</v>
      </c>
      <c r="G43" s="166">
        <v>20492468</v>
      </c>
      <c r="H43" s="166">
        <v>18731044</v>
      </c>
      <c r="I43" s="166">
        <v>20033011</v>
      </c>
      <c r="J43" s="166">
        <v>21804441</v>
      </c>
      <c r="K43" s="166">
        <v>24302464</v>
      </c>
      <c r="L43" s="166">
        <v>25501155</v>
      </c>
      <c r="M43" s="166">
        <v>20636289</v>
      </c>
      <c r="N43" s="166">
        <v>25009635</v>
      </c>
      <c r="O43" s="166">
        <v>27517043</v>
      </c>
      <c r="P43" s="166">
        <v>25195627</v>
      </c>
      <c r="Q43" s="167">
        <v>279589602</v>
      </c>
      <c r="R43"/>
      <c r="S43"/>
    </row>
    <row r="44" spans="1:19" ht="15.75" thickBot="1">
      <c r="A44" s="264"/>
      <c r="B44" s="264"/>
      <c r="C44" s="264"/>
      <c r="D44" s="199" t="s">
        <v>26</v>
      </c>
      <c r="E44" s="166">
        <v>-26276394</v>
      </c>
      <c r="F44" s="166">
        <v>-24924085</v>
      </c>
      <c r="G44" s="166">
        <v>-25442340</v>
      </c>
      <c r="H44" s="166">
        <v>-20492468</v>
      </c>
      <c r="I44" s="166">
        <v>-18731044</v>
      </c>
      <c r="J44" s="166">
        <v>-20033011</v>
      </c>
      <c r="K44" s="166">
        <v>-21804441</v>
      </c>
      <c r="L44" s="166">
        <v>-24302464</v>
      </c>
      <c r="M44" s="166">
        <v>-25501155</v>
      </c>
      <c r="N44" s="166">
        <v>-20636289</v>
      </c>
      <c r="O44" s="166">
        <v>-25009635</v>
      </c>
      <c r="P44" s="166">
        <v>-27517043</v>
      </c>
      <c r="Q44" s="167">
        <v>-280670369</v>
      </c>
      <c r="R44"/>
      <c r="S44"/>
    </row>
    <row r="45" spans="1:19" ht="15.75" thickBot="1">
      <c r="A45" s="264"/>
      <c r="B45" s="264"/>
      <c r="C45" s="265"/>
      <c r="D45" s="200" t="s">
        <v>89</v>
      </c>
      <c r="E45" s="168">
        <v>-1352309</v>
      </c>
      <c r="F45" s="168">
        <v>518255</v>
      </c>
      <c r="G45" s="168">
        <v>-4949872</v>
      </c>
      <c r="H45" s="168">
        <v>-1761424</v>
      </c>
      <c r="I45" s="168">
        <v>1301967</v>
      </c>
      <c r="J45" s="168">
        <v>1771430</v>
      </c>
      <c r="K45" s="168">
        <v>2498023</v>
      </c>
      <c r="L45" s="168">
        <v>1198691</v>
      </c>
      <c r="M45" s="168">
        <v>-4864866</v>
      </c>
      <c r="N45" s="168">
        <v>4373346</v>
      </c>
      <c r="O45" s="168">
        <v>2507408</v>
      </c>
      <c r="P45" s="168">
        <v>-2321416</v>
      </c>
      <c r="Q45" s="168">
        <v>-1080767</v>
      </c>
      <c r="R45"/>
      <c r="S45"/>
    </row>
    <row r="46" spans="1:19" ht="15.75" thickBot="1">
      <c r="A46" s="264"/>
      <c r="B46" s="264"/>
      <c r="C46" s="263" t="s">
        <v>4</v>
      </c>
      <c r="D46" s="199" t="s">
        <v>25</v>
      </c>
      <c r="E46" s="166">
        <v>3225387</v>
      </c>
      <c r="F46" s="166">
        <v>3288593</v>
      </c>
      <c r="G46" s="166">
        <v>2735330</v>
      </c>
      <c r="H46" s="166">
        <v>2153685</v>
      </c>
      <c r="I46" s="166">
        <v>1951017</v>
      </c>
      <c r="J46" s="166">
        <v>1887387</v>
      </c>
      <c r="K46" s="166">
        <v>2036165</v>
      </c>
      <c r="L46" s="166">
        <v>2148130</v>
      </c>
      <c r="M46" s="166">
        <v>1769263</v>
      </c>
      <c r="N46" s="166">
        <v>2512593</v>
      </c>
      <c r="O46" s="166">
        <v>3086251</v>
      </c>
      <c r="P46" s="166">
        <v>3158611</v>
      </c>
      <c r="Q46" s="167">
        <v>29952412</v>
      </c>
      <c r="R46"/>
      <c r="S46"/>
    </row>
    <row r="47" spans="1:19" ht="15.75" thickBot="1">
      <c r="A47" s="264"/>
      <c r="B47" s="264"/>
      <c r="C47" s="264"/>
      <c r="D47" s="199" t="s">
        <v>26</v>
      </c>
      <c r="E47" s="166">
        <v>-3165785</v>
      </c>
      <c r="F47" s="166">
        <v>-3225387</v>
      </c>
      <c r="G47" s="166">
        <v>-3288593</v>
      </c>
      <c r="H47" s="166">
        <v>-2735330</v>
      </c>
      <c r="I47" s="166">
        <v>-2153685</v>
      </c>
      <c r="J47" s="166">
        <v>-1951017</v>
      </c>
      <c r="K47" s="166">
        <v>-1887387</v>
      </c>
      <c r="L47" s="166">
        <v>-2036165</v>
      </c>
      <c r="M47" s="166">
        <v>-2148130</v>
      </c>
      <c r="N47" s="166">
        <v>-1769263</v>
      </c>
      <c r="O47" s="166">
        <v>-2512593</v>
      </c>
      <c r="P47" s="166">
        <v>-3086251</v>
      </c>
      <c r="Q47" s="167">
        <v>-29959586</v>
      </c>
      <c r="R47"/>
      <c r="S47"/>
    </row>
    <row r="48" spans="1:19" ht="15.75" thickBot="1">
      <c r="A48" s="264"/>
      <c r="B48" s="264"/>
      <c r="C48" s="265"/>
      <c r="D48" s="200" t="s">
        <v>89</v>
      </c>
      <c r="E48" s="168">
        <v>59602</v>
      </c>
      <c r="F48" s="168">
        <v>63206</v>
      </c>
      <c r="G48" s="168">
        <v>-553263</v>
      </c>
      <c r="H48" s="168">
        <v>-581645</v>
      </c>
      <c r="I48" s="168">
        <v>-202668</v>
      </c>
      <c r="J48" s="168">
        <v>-63630</v>
      </c>
      <c r="K48" s="168">
        <v>148778</v>
      </c>
      <c r="L48" s="168">
        <v>111965</v>
      </c>
      <c r="M48" s="168">
        <v>-378867</v>
      </c>
      <c r="N48" s="168">
        <v>743330</v>
      </c>
      <c r="O48" s="168">
        <v>573658</v>
      </c>
      <c r="P48" s="168">
        <v>72360</v>
      </c>
      <c r="Q48" s="168">
        <v>-7174</v>
      </c>
      <c r="R48"/>
      <c r="S48"/>
    </row>
    <row r="49" spans="1:19" ht="15.75" thickBot="1">
      <c r="A49" s="264"/>
      <c r="B49" s="264"/>
      <c r="C49" s="263" t="s">
        <v>5</v>
      </c>
      <c r="D49" s="199" t="s">
        <v>25</v>
      </c>
      <c r="E49" s="166">
        <v>54809718</v>
      </c>
      <c r="F49" s="166">
        <v>54469939</v>
      </c>
      <c r="G49" s="166">
        <v>43737316</v>
      </c>
      <c r="H49" s="166">
        <v>44169806</v>
      </c>
      <c r="I49" s="166">
        <v>50651191</v>
      </c>
      <c r="J49" s="166">
        <v>56488170</v>
      </c>
      <c r="K49" s="166">
        <v>61944423</v>
      </c>
      <c r="L49" s="166">
        <v>62170005</v>
      </c>
      <c r="M49" s="166">
        <v>50298406</v>
      </c>
      <c r="N49" s="166">
        <v>65264233</v>
      </c>
      <c r="O49" s="166">
        <v>64803850</v>
      </c>
      <c r="P49" s="166">
        <v>56115148</v>
      </c>
      <c r="Q49" s="167">
        <v>664922205</v>
      </c>
      <c r="R49"/>
      <c r="S49"/>
    </row>
    <row r="50" spans="1:19" ht="15.75" thickBot="1">
      <c r="A50" s="264"/>
      <c r="B50" s="264"/>
      <c r="C50" s="264"/>
      <c r="D50" s="199" t="s">
        <v>26</v>
      </c>
      <c r="E50" s="166">
        <v>-59753857</v>
      </c>
      <c r="F50" s="166">
        <v>-54809718</v>
      </c>
      <c r="G50" s="166">
        <v>-54469939</v>
      </c>
      <c r="H50" s="166">
        <v>-43737316</v>
      </c>
      <c r="I50" s="166">
        <v>-44169806</v>
      </c>
      <c r="J50" s="166">
        <v>-50651191</v>
      </c>
      <c r="K50" s="166">
        <v>-56488170</v>
      </c>
      <c r="L50" s="166">
        <v>-61944423</v>
      </c>
      <c r="M50" s="166">
        <v>-62170005</v>
      </c>
      <c r="N50" s="166">
        <v>-50298406</v>
      </c>
      <c r="O50" s="166">
        <v>-65264233</v>
      </c>
      <c r="P50" s="166">
        <v>-64803850</v>
      </c>
      <c r="Q50" s="167">
        <v>-668560914</v>
      </c>
      <c r="R50"/>
      <c r="S50"/>
    </row>
    <row r="51" spans="1:19" ht="15.75" thickBot="1">
      <c r="A51" s="264"/>
      <c r="B51" s="264"/>
      <c r="C51" s="265"/>
      <c r="D51" s="200" t="s">
        <v>89</v>
      </c>
      <c r="E51" s="168">
        <v>-4944139</v>
      </c>
      <c r="F51" s="168">
        <v>-339779</v>
      </c>
      <c r="G51" s="168">
        <v>-10732623</v>
      </c>
      <c r="H51" s="168">
        <v>432490</v>
      </c>
      <c r="I51" s="168">
        <v>6481385</v>
      </c>
      <c r="J51" s="168">
        <v>5836979</v>
      </c>
      <c r="K51" s="168">
        <v>5456253</v>
      </c>
      <c r="L51" s="168">
        <v>225582</v>
      </c>
      <c r="M51" s="168">
        <v>-11871599</v>
      </c>
      <c r="N51" s="168">
        <v>14965827</v>
      </c>
      <c r="O51" s="168">
        <v>-460383</v>
      </c>
      <c r="P51" s="168">
        <v>-8688702</v>
      </c>
      <c r="Q51" s="168">
        <v>-3638709</v>
      </c>
      <c r="R51"/>
      <c r="S51"/>
    </row>
    <row r="52" spans="1:19" ht="15.75" thickBot="1">
      <c r="A52" s="264"/>
      <c r="B52" s="264"/>
      <c r="C52" s="263" t="s">
        <v>6</v>
      </c>
      <c r="D52" s="199" t="s">
        <v>25</v>
      </c>
      <c r="E52" s="166">
        <v>1678552</v>
      </c>
      <c r="F52" s="166">
        <v>1627128</v>
      </c>
      <c r="G52" s="166">
        <v>1383853</v>
      </c>
      <c r="H52" s="166">
        <v>1115653</v>
      </c>
      <c r="I52" s="166">
        <v>1090220</v>
      </c>
      <c r="J52" s="166">
        <v>1139214</v>
      </c>
      <c r="K52" s="166">
        <v>1251547</v>
      </c>
      <c r="L52" s="166">
        <v>1367645</v>
      </c>
      <c r="M52" s="166">
        <v>1018384</v>
      </c>
      <c r="N52" s="166">
        <v>1508696</v>
      </c>
      <c r="O52" s="166">
        <v>1624452</v>
      </c>
      <c r="P52" s="166">
        <v>1556783</v>
      </c>
      <c r="Q52" s="167">
        <v>16362127</v>
      </c>
      <c r="R52"/>
      <c r="S52"/>
    </row>
    <row r="53" spans="1:19" ht="15.75" thickBot="1">
      <c r="A53" s="264"/>
      <c r="B53" s="264"/>
      <c r="C53" s="264"/>
      <c r="D53" s="199" t="s">
        <v>26</v>
      </c>
      <c r="E53" s="166">
        <v>-1589576</v>
      </c>
      <c r="F53" s="166">
        <v>-1678552</v>
      </c>
      <c r="G53" s="166">
        <v>-1627128</v>
      </c>
      <c r="H53" s="166">
        <v>-1383853</v>
      </c>
      <c r="I53" s="166">
        <v>-1115653</v>
      </c>
      <c r="J53" s="166">
        <v>-1090220</v>
      </c>
      <c r="K53" s="166">
        <v>-1139214</v>
      </c>
      <c r="L53" s="166">
        <v>-1251547</v>
      </c>
      <c r="M53" s="166">
        <v>-1367645</v>
      </c>
      <c r="N53" s="166">
        <v>-1018384</v>
      </c>
      <c r="O53" s="166">
        <v>-1508696</v>
      </c>
      <c r="P53" s="166">
        <v>-1624452</v>
      </c>
      <c r="Q53" s="167">
        <v>-16394920</v>
      </c>
      <c r="R53"/>
      <c r="S53"/>
    </row>
    <row r="54" spans="1:19" ht="15.75" thickBot="1">
      <c r="A54" s="264"/>
      <c r="B54" s="264"/>
      <c r="C54" s="265"/>
      <c r="D54" s="200" t="s">
        <v>89</v>
      </c>
      <c r="E54" s="168">
        <v>88976</v>
      </c>
      <c r="F54" s="168">
        <v>-51424</v>
      </c>
      <c r="G54" s="168">
        <v>-243275</v>
      </c>
      <c r="H54" s="168">
        <v>-268200</v>
      </c>
      <c r="I54" s="168">
        <v>-25433</v>
      </c>
      <c r="J54" s="168">
        <v>48994</v>
      </c>
      <c r="K54" s="168">
        <v>112333</v>
      </c>
      <c r="L54" s="168">
        <v>116098</v>
      </c>
      <c r="M54" s="168">
        <v>-349261</v>
      </c>
      <c r="N54" s="168">
        <v>490312</v>
      </c>
      <c r="O54" s="168">
        <v>115756</v>
      </c>
      <c r="P54" s="168">
        <v>-67669</v>
      </c>
      <c r="Q54" s="168">
        <v>-32793</v>
      </c>
      <c r="R54"/>
      <c r="S54"/>
    </row>
    <row r="55" spans="1:19" ht="15.75" thickBot="1">
      <c r="A55" s="264"/>
      <c r="B55" s="264"/>
      <c r="C55" s="263" t="s">
        <v>7</v>
      </c>
      <c r="D55" s="199" t="s">
        <v>25</v>
      </c>
      <c r="E55" s="166">
        <v>91484247</v>
      </c>
      <c r="F55" s="166">
        <v>84934068</v>
      </c>
      <c r="G55" s="166">
        <v>89487500</v>
      </c>
      <c r="H55" s="166">
        <v>79454560</v>
      </c>
      <c r="I55" s="166">
        <v>92015166</v>
      </c>
      <c r="J55" s="166">
        <v>91195162</v>
      </c>
      <c r="K55" s="166">
        <v>95775976</v>
      </c>
      <c r="L55" s="166">
        <v>94768404</v>
      </c>
      <c r="M55" s="166">
        <v>91927127</v>
      </c>
      <c r="N55" s="166">
        <v>93727705</v>
      </c>
      <c r="O55" s="166">
        <v>83601582</v>
      </c>
      <c r="P55" s="166">
        <v>90893021</v>
      </c>
      <c r="Q55" s="167">
        <v>1079264518</v>
      </c>
      <c r="R55"/>
      <c r="S55"/>
    </row>
    <row r="56" spans="1:19" ht="15.75" thickBot="1">
      <c r="A56" s="264"/>
      <c r="B56" s="264"/>
      <c r="C56" s="264"/>
      <c r="D56" s="199" t="s">
        <v>26</v>
      </c>
      <c r="E56" s="166">
        <v>-92515285</v>
      </c>
      <c r="F56" s="166">
        <v>-91484247</v>
      </c>
      <c r="G56" s="166">
        <v>-84934068</v>
      </c>
      <c r="H56" s="166">
        <v>-89487500</v>
      </c>
      <c r="I56" s="166">
        <v>-79454560</v>
      </c>
      <c r="J56" s="166">
        <v>-92015166</v>
      </c>
      <c r="K56" s="166">
        <v>-91195162</v>
      </c>
      <c r="L56" s="166">
        <v>-95775976</v>
      </c>
      <c r="M56" s="166">
        <v>-94768404</v>
      </c>
      <c r="N56" s="166">
        <v>-91927127</v>
      </c>
      <c r="O56" s="166">
        <v>-93727705</v>
      </c>
      <c r="P56" s="166">
        <v>-83601582</v>
      </c>
      <c r="Q56" s="167">
        <v>-1080886782</v>
      </c>
      <c r="R56"/>
      <c r="S56"/>
    </row>
    <row r="57" spans="1:19" ht="15.75" thickBot="1">
      <c r="A57" s="264"/>
      <c r="B57" s="264"/>
      <c r="C57" s="265"/>
      <c r="D57" s="200" t="s">
        <v>89</v>
      </c>
      <c r="E57" s="168">
        <v>-1031038</v>
      </c>
      <c r="F57" s="168">
        <v>-6550179</v>
      </c>
      <c r="G57" s="168">
        <v>4553432</v>
      </c>
      <c r="H57" s="168">
        <v>-10032940</v>
      </c>
      <c r="I57" s="168">
        <v>12560606</v>
      </c>
      <c r="J57" s="168">
        <v>-820004</v>
      </c>
      <c r="K57" s="168">
        <v>4580814</v>
      </c>
      <c r="L57" s="168">
        <v>-1007572</v>
      </c>
      <c r="M57" s="168">
        <v>-2841277</v>
      </c>
      <c r="N57" s="168">
        <v>1800578</v>
      </c>
      <c r="O57" s="168">
        <v>-10126123</v>
      </c>
      <c r="P57" s="168">
        <v>7291439</v>
      </c>
      <c r="Q57" s="168">
        <v>-1622264</v>
      </c>
      <c r="R57"/>
      <c r="S57"/>
    </row>
    <row r="58" spans="1:19" ht="15.75" thickBot="1">
      <c r="A58" s="264"/>
      <c r="B58" s="264"/>
      <c r="C58" s="263" t="s">
        <v>9</v>
      </c>
      <c r="D58" s="199" t="s">
        <v>25</v>
      </c>
      <c r="E58" s="166">
        <v>1686223</v>
      </c>
      <c r="F58" s="166">
        <v>1751695</v>
      </c>
      <c r="G58" s="166">
        <v>1396018</v>
      </c>
      <c r="H58" s="166">
        <v>1602289</v>
      </c>
      <c r="I58" s="166">
        <v>2739460</v>
      </c>
      <c r="J58" s="166">
        <v>4758420</v>
      </c>
      <c r="K58" s="166">
        <v>6396055</v>
      </c>
      <c r="L58" s="166">
        <v>8016094</v>
      </c>
      <c r="M58" s="166">
        <v>6038413</v>
      </c>
      <c r="N58" s="166">
        <v>3879449</v>
      </c>
      <c r="O58" s="166">
        <v>2094330</v>
      </c>
      <c r="P58" s="166">
        <v>1779535</v>
      </c>
      <c r="Q58" s="167">
        <v>42137981</v>
      </c>
      <c r="R58"/>
      <c r="S58"/>
    </row>
    <row r="59" spans="1:19" ht="15.75" thickBot="1">
      <c r="A59" s="264"/>
      <c r="B59" s="264"/>
      <c r="C59" s="264"/>
      <c r="D59" s="199" t="s">
        <v>26</v>
      </c>
      <c r="E59" s="166">
        <v>-1728595</v>
      </c>
      <c r="F59" s="166">
        <v>-1686223</v>
      </c>
      <c r="G59" s="166">
        <v>-1751695</v>
      </c>
      <c r="H59" s="166">
        <v>-1396018</v>
      </c>
      <c r="I59" s="166">
        <v>-1602289</v>
      </c>
      <c r="J59" s="166">
        <v>-2739460</v>
      </c>
      <c r="K59" s="166">
        <v>-4758420</v>
      </c>
      <c r="L59" s="166">
        <v>-6396055</v>
      </c>
      <c r="M59" s="166">
        <v>-8016094</v>
      </c>
      <c r="N59" s="166">
        <v>-6038413</v>
      </c>
      <c r="O59" s="166">
        <v>-3879449</v>
      </c>
      <c r="P59" s="166">
        <v>-2094330</v>
      </c>
      <c r="Q59" s="167">
        <v>-42087041</v>
      </c>
      <c r="R59"/>
      <c r="S59"/>
    </row>
    <row r="60" spans="1:19" ht="15.75" thickBot="1">
      <c r="A60" s="264"/>
      <c r="B60" s="264"/>
      <c r="C60" s="265"/>
      <c r="D60" s="200" t="s">
        <v>89</v>
      </c>
      <c r="E60" s="168">
        <v>-42372</v>
      </c>
      <c r="F60" s="168">
        <v>65472</v>
      </c>
      <c r="G60" s="168">
        <v>-355677</v>
      </c>
      <c r="H60" s="168">
        <v>206271</v>
      </c>
      <c r="I60" s="168">
        <v>1137171</v>
      </c>
      <c r="J60" s="168">
        <v>2018960</v>
      </c>
      <c r="K60" s="168">
        <v>1637635</v>
      </c>
      <c r="L60" s="168">
        <v>1620039</v>
      </c>
      <c r="M60" s="168">
        <v>-1977681</v>
      </c>
      <c r="N60" s="168">
        <v>-2158964</v>
      </c>
      <c r="O60" s="168">
        <v>-1785119</v>
      </c>
      <c r="P60" s="168">
        <v>-314795</v>
      </c>
      <c r="Q60" s="168">
        <v>50940</v>
      </c>
      <c r="R60"/>
      <c r="S60"/>
    </row>
    <row r="61" spans="1:19" ht="15.75" thickBot="1">
      <c r="A61" s="264"/>
      <c r="B61" s="264"/>
      <c r="C61" s="263" t="s">
        <v>10</v>
      </c>
      <c r="D61" s="199" t="s">
        <v>25</v>
      </c>
      <c r="E61" s="166">
        <v>137133</v>
      </c>
      <c r="F61" s="166">
        <v>139725</v>
      </c>
      <c r="G61" s="166">
        <v>118877</v>
      </c>
      <c r="H61" s="166">
        <v>114155</v>
      </c>
      <c r="I61" s="166">
        <v>192447</v>
      </c>
      <c r="J61" s="166">
        <v>0</v>
      </c>
      <c r="K61" s="166">
        <v>651581</v>
      </c>
      <c r="L61" s="166">
        <v>636344</v>
      </c>
      <c r="M61" s="166">
        <v>409129</v>
      </c>
      <c r="N61" s="166">
        <v>186928</v>
      </c>
      <c r="O61" s="166">
        <v>143627</v>
      </c>
      <c r="P61" s="166">
        <v>134463</v>
      </c>
      <c r="Q61" s="167">
        <v>2864409</v>
      </c>
      <c r="R61"/>
      <c r="S61"/>
    </row>
    <row r="62" spans="1:19" ht="15.75" thickBot="1">
      <c r="A62" s="264"/>
      <c r="B62" s="264"/>
      <c r="C62" s="264"/>
      <c r="D62" s="199" t="s">
        <v>26</v>
      </c>
      <c r="E62" s="166">
        <v>-122329</v>
      </c>
      <c r="F62" s="166">
        <v>-137133</v>
      </c>
      <c r="G62" s="166">
        <v>-139725</v>
      </c>
      <c r="H62" s="166">
        <v>-118877</v>
      </c>
      <c r="I62" s="166">
        <v>-114155</v>
      </c>
      <c r="J62" s="166">
        <v>-192447</v>
      </c>
      <c r="K62" s="166">
        <v>0</v>
      </c>
      <c r="L62" s="166">
        <v>-651581</v>
      </c>
      <c r="M62" s="166">
        <v>-636344</v>
      </c>
      <c r="N62" s="166">
        <v>-409129</v>
      </c>
      <c r="O62" s="166">
        <v>-186928</v>
      </c>
      <c r="P62" s="166">
        <v>-143627</v>
      </c>
      <c r="Q62" s="167">
        <v>-2852275</v>
      </c>
      <c r="R62"/>
      <c r="S62"/>
    </row>
    <row r="63" spans="1:19" ht="15.75" thickBot="1">
      <c r="A63" s="264"/>
      <c r="B63" s="264"/>
      <c r="C63" s="265"/>
      <c r="D63" s="200" t="s">
        <v>89</v>
      </c>
      <c r="E63" s="168">
        <v>14804</v>
      </c>
      <c r="F63" s="168">
        <v>2592</v>
      </c>
      <c r="G63" s="168">
        <v>-20848</v>
      </c>
      <c r="H63" s="168">
        <v>-4722</v>
      </c>
      <c r="I63" s="168">
        <v>78292</v>
      </c>
      <c r="J63" s="168">
        <v>-192447</v>
      </c>
      <c r="K63" s="168">
        <v>651581</v>
      </c>
      <c r="L63" s="168">
        <v>-15237</v>
      </c>
      <c r="M63" s="168">
        <v>-227215</v>
      </c>
      <c r="N63" s="168">
        <v>-222201</v>
      </c>
      <c r="O63" s="168">
        <v>-43301</v>
      </c>
      <c r="P63" s="168">
        <v>-9164</v>
      </c>
      <c r="Q63" s="168">
        <v>12134</v>
      </c>
      <c r="R63"/>
      <c r="S63"/>
    </row>
    <row r="64" spans="1:19" ht="15.75" thickBot="1">
      <c r="A64" s="264"/>
      <c r="B64" s="264"/>
      <c r="C64" s="263" t="s">
        <v>197</v>
      </c>
      <c r="D64" s="199" t="s">
        <v>25</v>
      </c>
      <c r="E64" s="164"/>
      <c r="F64" s="164"/>
      <c r="G64" s="164"/>
      <c r="H64" s="164"/>
      <c r="I64" s="164"/>
      <c r="J64" s="166">
        <v>324152</v>
      </c>
      <c r="K64" s="166">
        <v>0</v>
      </c>
      <c r="L64" s="166">
        <v>0</v>
      </c>
      <c r="M64" s="166">
        <v>0</v>
      </c>
      <c r="N64" s="166">
        <v>0</v>
      </c>
      <c r="O64" s="166">
        <v>0</v>
      </c>
      <c r="P64" s="166">
        <v>0</v>
      </c>
      <c r="Q64" s="167">
        <v>324152</v>
      </c>
      <c r="R64"/>
      <c r="S64"/>
    </row>
    <row r="65" spans="1:19" ht="15.75" thickBot="1">
      <c r="A65" s="264"/>
      <c r="B65" s="264"/>
      <c r="C65" s="264"/>
      <c r="D65" s="199" t="s">
        <v>26</v>
      </c>
      <c r="E65" s="164"/>
      <c r="F65" s="164"/>
      <c r="G65" s="164"/>
      <c r="H65" s="164"/>
      <c r="I65" s="164"/>
      <c r="J65" s="164"/>
      <c r="K65" s="166">
        <v>-324152</v>
      </c>
      <c r="L65" s="166">
        <v>0</v>
      </c>
      <c r="M65" s="166">
        <v>0</v>
      </c>
      <c r="N65" s="166">
        <v>0</v>
      </c>
      <c r="O65" s="166">
        <v>0</v>
      </c>
      <c r="P65" s="166">
        <v>0</v>
      </c>
      <c r="Q65" s="167">
        <v>-324152</v>
      </c>
      <c r="R65"/>
      <c r="S65"/>
    </row>
    <row r="66" spans="1:19" ht="15.75" thickBot="1">
      <c r="A66" s="264"/>
      <c r="B66" s="264"/>
      <c r="C66" s="265"/>
      <c r="D66" s="200" t="s">
        <v>89</v>
      </c>
      <c r="E66" s="169"/>
      <c r="F66" s="169"/>
      <c r="G66" s="169"/>
      <c r="H66" s="169"/>
      <c r="I66" s="169"/>
      <c r="J66" s="168">
        <v>324152</v>
      </c>
      <c r="K66" s="168">
        <v>-324152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/>
      <c r="S66"/>
    </row>
    <row r="67" spans="1:19" ht="15.75" thickBot="1">
      <c r="A67" s="264"/>
      <c r="B67" s="265"/>
      <c r="C67" s="275" t="s">
        <v>89</v>
      </c>
      <c r="D67" s="276"/>
      <c r="E67" s="179">
        <v>-7951135</v>
      </c>
      <c r="F67" s="179">
        <v>-8975224</v>
      </c>
      <c r="G67" s="179">
        <v>-33148309</v>
      </c>
      <c r="H67" s="179">
        <v>-35681463</v>
      </c>
      <c r="I67" s="179">
        <v>19109038</v>
      </c>
      <c r="J67" s="179">
        <v>10779847</v>
      </c>
      <c r="K67" s="179">
        <v>26856599</v>
      </c>
      <c r="L67" s="179">
        <v>10004339</v>
      </c>
      <c r="M67" s="179">
        <v>-44182066</v>
      </c>
      <c r="N67" s="179">
        <v>41855481</v>
      </c>
      <c r="O67" s="179">
        <v>13728046</v>
      </c>
      <c r="P67" s="179">
        <v>-3635217</v>
      </c>
      <c r="Q67" s="179">
        <v>-11240064</v>
      </c>
      <c r="R67"/>
      <c r="S67"/>
    </row>
    <row r="68" spans="1:19" ht="15.75" hidden="1" thickBot="1">
      <c r="A68" s="265"/>
      <c r="B68" s="266" t="s">
        <v>89</v>
      </c>
      <c r="C68" s="277"/>
      <c r="D68" s="267"/>
      <c r="E68" s="168">
        <v>-8794129</v>
      </c>
      <c r="F68" s="168">
        <v>-12038858</v>
      </c>
      <c r="G68" s="168">
        <v>-16115301</v>
      </c>
      <c r="H68" s="168">
        <v>-51702056</v>
      </c>
      <c r="I68" s="168">
        <v>23517077</v>
      </c>
      <c r="J68" s="168">
        <v>10461099</v>
      </c>
      <c r="K68" s="168">
        <v>40115234</v>
      </c>
      <c r="L68" s="168">
        <v>19439465</v>
      </c>
      <c r="M68" s="168">
        <v>-81036540</v>
      </c>
      <c r="N68" s="168">
        <v>76637670</v>
      </c>
      <c r="O68" s="168">
        <v>31755951</v>
      </c>
      <c r="P68" s="168">
        <v>-9871892</v>
      </c>
      <c r="Q68" s="168">
        <v>22367720</v>
      </c>
      <c r="R68"/>
      <c r="S68"/>
    </row>
    <row r="69" spans="1:19" ht="15.75" hidden="1" outlineLevel="1" thickBot="1">
      <c r="A69" s="263" t="s">
        <v>258</v>
      </c>
      <c r="B69" s="263" t="s">
        <v>1</v>
      </c>
      <c r="C69" s="263" t="s">
        <v>13</v>
      </c>
      <c r="D69" s="199" t="s">
        <v>27</v>
      </c>
      <c r="E69" s="166">
        <v>5402140</v>
      </c>
      <c r="F69" s="166">
        <v>6338373</v>
      </c>
      <c r="G69" s="166">
        <v>3406116</v>
      </c>
      <c r="H69" s="166">
        <v>2051709</v>
      </c>
      <c r="I69" s="166">
        <v>947051</v>
      </c>
      <c r="J69" s="166">
        <v>734310</v>
      </c>
      <c r="K69" s="166">
        <v>605633</v>
      </c>
      <c r="L69" s="166">
        <v>639205</v>
      </c>
      <c r="M69" s="166">
        <v>1258644</v>
      </c>
      <c r="N69" s="166">
        <v>3871801</v>
      </c>
      <c r="O69" s="166">
        <v>5578067</v>
      </c>
      <c r="P69" s="166">
        <v>5000990</v>
      </c>
      <c r="Q69" s="167">
        <v>35834039</v>
      </c>
      <c r="R69"/>
      <c r="S69"/>
    </row>
    <row r="70" spans="1:19" ht="15.75" hidden="1" outlineLevel="1" thickBot="1">
      <c r="A70" s="264"/>
      <c r="B70" s="264"/>
      <c r="C70" s="264"/>
      <c r="D70" s="199" t="s">
        <v>28</v>
      </c>
      <c r="E70" s="166">
        <v>-5705592</v>
      </c>
      <c r="F70" s="166">
        <v>-5402140</v>
      </c>
      <c r="G70" s="166">
        <v>-6338373</v>
      </c>
      <c r="H70" s="166">
        <v>-3406116</v>
      </c>
      <c r="I70" s="166">
        <v>-2051709</v>
      </c>
      <c r="J70" s="166">
        <v>-947051</v>
      </c>
      <c r="K70" s="166">
        <v>-734310</v>
      </c>
      <c r="L70" s="166">
        <v>-605633</v>
      </c>
      <c r="M70" s="166">
        <v>-639205</v>
      </c>
      <c r="N70" s="166">
        <v>-1258644</v>
      </c>
      <c r="O70" s="166">
        <v>-3871801</v>
      </c>
      <c r="P70" s="166">
        <v>-5578067</v>
      </c>
      <c r="Q70" s="167">
        <v>-36538641</v>
      </c>
      <c r="R70"/>
      <c r="S70"/>
    </row>
    <row r="71" spans="1:19" ht="15.75" hidden="1" outlineLevel="1" thickBot="1">
      <c r="A71" s="264"/>
      <c r="B71" s="264"/>
      <c r="C71" s="265"/>
      <c r="D71" s="200" t="s">
        <v>89</v>
      </c>
      <c r="E71" s="168">
        <v>-303452</v>
      </c>
      <c r="F71" s="168">
        <v>936233</v>
      </c>
      <c r="G71" s="168">
        <v>-2932257</v>
      </c>
      <c r="H71" s="168">
        <v>-1354407</v>
      </c>
      <c r="I71" s="168">
        <v>-1104658</v>
      </c>
      <c r="J71" s="168">
        <v>-212741</v>
      </c>
      <c r="K71" s="168">
        <v>-128677</v>
      </c>
      <c r="L71" s="168">
        <v>33572</v>
      </c>
      <c r="M71" s="168">
        <v>619439</v>
      </c>
      <c r="N71" s="168">
        <v>2613157</v>
      </c>
      <c r="O71" s="168">
        <v>1706266</v>
      </c>
      <c r="P71" s="168">
        <v>-577077</v>
      </c>
      <c r="Q71" s="168">
        <v>-704602</v>
      </c>
      <c r="R71"/>
      <c r="S71"/>
    </row>
    <row r="72" spans="1:19" ht="15.75" hidden="1" outlineLevel="1" thickBot="1">
      <c r="A72" s="264"/>
      <c r="B72" s="264"/>
      <c r="C72" s="263" t="s">
        <v>14</v>
      </c>
      <c r="D72" s="199" t="s">
        <v>27</v>
      </c>
      <c r="E72" s="166">
        <v>1651520</v>
      </c>
      <c r="F72" s="166">
        <v>1904736</v>
      </c>
      <c r="G72" s="166">
        <v>1050407</v>
      </c>
      <c r="H72" s="166">
        <v>719754</v>
      </c>
      <c r="I72" s="166">
        <v>404391</v>
      </c>
      <c r="J72" s="166">
        <v>425120</v>
      </c>
      <c r="K72" s="166">
        <v>473451</v>
      </c>
      <c r="L72" s="166">
        <v>579627</v>
      </c>
      <c r="M72" s="166">
        <v>984046</v>
      </c>
      <c r="N72" s="166">
        <v>1587378</v>
      </c>
      <c r="O72" s="166">
        <v>1831135</v>
      </c>
      <c r="P72" s="166">
        <v>1482887</v>
      </c>
      <c r="Q72" s="167">
        <v>13094452</v>
      </c>
      <c r="R72"/>
      <c r="S72"/>
    </row>
    <row r="73" spans="1:19" ht="15.75" hidden="1" outlineLevel="1" thickBot="1">
      <c r="A73" s="264"/>
      <c r="B73" s="264"/>
      <c r="C73" s="264"/>
      <c r="D73" s="199" t="s">
        <v>28</v>
      </c>
      <c r="E73" s="166">
        <v>-1721565</v>
      </c>
      <c r="F73" s="166">
        <v>-1651520</v>
      </c>
      <c r="G73" s="166">
        <v>-1904736</v>
      </c>
      <c r="H73" s="166">
        <v>-1050407</v>
      </c>
      <c r="I73" s="166">
        <v>-719754</v>
      </c>
      <c r="J73" s="166">
        <v>-404391</v>
      </c>
      <c r="K73" s="166">
        <v>-425120</v>
      </c>
      <c r="L73" s="166">
        <v>-473451</v>
      </c>
      <c r="M73" s="166">
        <v>-579627</v>
      </c>
      <c r="N73" s="166">
        <v>-984046</v>
      </c>
      <c r="O73" s="166">
        <v>-1587378</v>
      </c>
      <c r="P73" s="166">
        <v>-1831135</v>
      </c>
      <c r="Q73" s="167">
        <v>-13333130</v>
      </c>
      <c r="R73"/>
      <c r="S73"/>
    </row>
    <row r="74" spans="1:19" ht="15.75" hidden="1" outlineLevel="1" thickBot="1">
      <c r="A74" s="264"/>
      <c r="B74" s="264"/>
      <c r="C74" s="265"/>
      <c r="D74" s="200" t="s">
        <v>89</v>
      </c>
      <c r="E74" s="168">
        <v>-70045</v>
      </c>
      <c r="F74" s="168">
        <v>253216</v>
      </c>
      <c r="G74" s="168">
        <v>-854329</v>
      </c>
      <c r="H74" s="168">
        <v>-330653</v>
      </c>
      <c r="I74" s="168">
        <v>-315363</v>
      </c>
      <c r="J74" s="168">
        <v>20729</v>
      </c>
      <c r="K74" s="168">
        <v>48331</v>
      </c>
      <c r="L74" s="168">
        <v>106176</v>
      </c>
      <c r="M74" s="168">
        <v>404419</v>
      </c>
      <c r="N74" s="168">
        <v>603332</v>
      </c>
      <c r="O74" s="168">
        <v>243757</v>
      </c>
      <c r="P74" s="168">
        <v>-348248</v>
      </c>
      <c r="Q74" s="168">
        <v>-238678</v>
      </c>
      <c r="R74"/>
      <c r="S74"/>
    </row>
    <row r="75" spans="1:19" ht="15.75" hidden="1" outlineLevel="1" thickBot="1">
      <c r="A75" s="264"/>
      <c r="B75" s="264"/>
      <c r="C75" s="263" t="s">
        <v>15</v>
      </c>
      <c r="D75" s="199" t="s">
        <v>27</v>
      </c>
      <c r="E75" s="166">
        <v>337027</v>
      </c>
      <c r="F75" s="166">
        <v>284158</v>
      </c>
      <c r="G75" s="166">
        <v>320240</v>
      </c>
      <c r="H75" s="166">
        <v>362015</v>
      </c>
      <c r="I75" s="166">
        <v>295588</v>
      </c>
      <c r="J75" s="166">
        <v>252351</v>
      </c>
      <c r="K75" s="166">
        <v>250124</v>
      </c>
      <c r="L75" s="166">
        <v>247915</v>
      </c>
      <c r="M75" s="166">
        <v>386967</v>
      </c>
      <c r="N75" s="166">
        <v>324560</v>
      </c>
      <c r="O75" s="166">
        <v>295251</v>
      </c>
      <c r="P75" s="166">
        <v>292953</v>
      </c>
      <c r="Q75" s="167">
        <v>3649149</v>
      </c>
      <c r="R75"/>
      <c r="S75"/>
    </row>
    <row r="76" spans="1:19" ht="13.9" hidden="1" customHeight="1" outlineLevel="1" thickBot="1">
      <c r="A76" s="264"/>
      <c r="B76" s="264"/>
      <c r="C76" s="264"/>
      <c r="D76" s="199" t="s">
        <v>28</v>
      </c>
      <c r="E76" s="166">
        <v>-299519</v>
      </c>
      <c r="F76" s="166">
        <v>-337027</v>
      </c>
      <c r="G76" s="166">
        <v>-284158</v>
      </c>
      <c r="H76" s="166">
        <v>-320240</v>
      </c>
      <c r="I76" s="166">
        <v>-362015</v>
      </c>
      <c r="J76" s="166">
        <v>-295588</v>
      </c>
      <c r="K76" s="166">
        <v>-252351</v>
      </c>
      <c r="L76" s="166">
        <v>-250124</v>
      </c>
      <c r="M76" s="166">
        <v>-247915</v>
      </c>
      <c r="N76" s="166">
        <v>-386967</v>
      </c>
      <c r="O76" s="166">
        <v>-324560</v>
      </c>
      <c r="P76" s="166">
        <v>-295251</v>
      </c>
      <c r="Q76" s="167">
        <v>-3655715</v>
      </c>
      <c r="R76"/>
      <c r="S76"/>
    </row>
    <row r="77" spans="1:19" ht="13.9" hidden="1" customHeight="1" outlineLevel="1" thickBot="1">
      <c r="A77" s="264"/>
      <c r="B77" s="264"/>
      <c r="C77" s="265"/>
      <c r="D77" s="200" t="s">
        <v>89</v>
      </c>
      <c r="E77" s="168">
        <v>37508</v>
      </c>
      <c r="F77" s="168">
        <v>-52869</v>
      </c>
      <c r="G77" s="168">
        <v>36082</v>
      </c>
      <c r="H77" s="168">
        <v>41775</v>
      </c>
      <c r="I77" s="168">
        <v>-66427</v>
      </c>
      <c r="J77" s="168">
        <v>-43237</v>
      </c>
      <c r="K77" s="168">
        <v>-2227</v>
      </c>
      <c r="L77" s="168">
        <v>-2209</v>
      </c>
      <c r="M77" s="168">
        <v>139052</v>
      </c>
      <c r="N77" s="168">
        <v>-62407</v>
      </c>
      <c r="O77" s="168">
        <v>-29309</v>
      </c>
      <c r="P77" s="168">
        <v>-2298</v>
      </c>
      <c r="Q77" s="168">
        <v>-6566</v>
      </c>
      <c r="R77"/>
      <c r="S77"/>
    </row>
    <row r="78" spans="1:19" ht="13.9" hidden="1" customHeight="1" outlineLevel="1" thickBot="1">
      <c r="A78" s="264"/>
      <c r="B78" s="264"/>
      <c r="C78" s="263" t="s">
        <v>16</v>
      </c>
      <c r="D78" s="199" t="s">
        <v>27</v>
      </c>
      <c r="E78" s="166">
        <v>166932</v>
      </c>
      <c r="F78" s="166">
        <v>150261</v>
      </c>
      <c r="G78" s="166">
        <v>177933</v>
      </c>
      <c r="H78" s="166">
        <v>153550</v>
      </c>
      <c r="I78" s="166">
        <v>160358</v>
      </c>
      <c r="J78" s="166">
        <v>144488</v>
      </c>
      <c r="K78" s="166">
        <v>138515</v>
      </c>
      <c r="L78" s="166">
        <v>104754</v>
      </c>
      <c r="M78" s="166">
        <v>118318</v>
      </c>
      <c r="N78" s="166">
        <v>171363</v>
      </c>
      <c r="O78" s="166">
        <v>157136</v>
      </c>
      <c r="P78" s="166">
        <v>161788</v>
      </c>
      <c r="Q78" s="167">
        <v>1805396</v>
      </c>
      <c r="R78"/>
      <c r="S78"/>
    </row>
    <row r="79" spans="1:19" ht="15.75" hidden="1" outlineLevel="1" thickBot="1">
      <c r="A79" s="264"/>
      <c r="B79" s="264"/>
      <c r="C79" s="264"/>
      <c r="D79" s="199" t="s">
        <v>28</v>
      </c>
      <c r="E79" s="166">
        <v>-163672</v>
      </c>
      <c r="F79" s="166">
        <v>-166932</v>
      </c>
      <c r="G79" s="166">
        <v>-150261</v>
      </c>
      <c r="H79" s="166">
        <v>-177933</v>
      </c>
      <c r="I79" s="166">
        <v>-153550</v>
      </c>
      <c r="J79" s="166">
        <v>-160358</v>
      </c>
      <c r="K79" s="166">
        <v>-144488</v>
      </c>
      <c r="L79" s="166">
        <v>-138515</v>
      </c>
      <c r="M79" s="166">
        <v>-104754</v>
      </c>
      <c r="N79" s="166">
        <v>-118318</v>
      </c>
      <c r="O79" s="166">
        <v>-171363</v>
      </c>
      <c r="P79" s="166">
        <v>-157136</v>
      </c>
      <c r="Q79" s="167">
        <v>-1807280</v>
      </c>
      <c r="R79"/>
      <c r="S79"/>
    </row>
    <row r="80" spans="1:19" ht="15.75" hidden="1" outlineLevel="1" thickBot="1">
      <c r="A80" s="264"/>
      <c r="B80" s="264"/>
      <c r="C80" s="265"/>
      <c r="D80" s="200" t="s">
        <v>89</v>
      </c>
      <c r="E80" s="168">
        <v>3260</v>
      </c>
      <c r="F80" s="168">
        <v>-16671</v>
      </c>
      <c r="G80" s="168">
        <v>27672</v>
      </c>
      <c r="H80" s="168">
        <v>-24383</v>
      </c>
      <c r="I80" s="168">
        <v>6808</v>
      </c>
      <c r="J80" s="168">
        <v>-15870</v>
      </c>
      <c r="K80" s="168">
        <v>-5973</v>
      </c>
      <c r="L80" s="168">
        <v>-33761</v>
      </c>
      <c r="M80" s="168">
        <v>13564</v>
      </c>
      <c r="N80" s="168">
        <v>53045</v>
      </c>
      <c r="O80" s="168">
        <v>-14227</v>
      </c>
      <c r="P80" s="168">
        <v>4652</v>
      </c>
      <c r="Q80" s="168">
        <v>-1884</v>
      </c>
      <c r="R80"/>
      <c r="S80"/>
    </row>
    <row r="81" spans="1:19" ht="15.75" hidden="1" outlineLevel="1" thickBot="1">
      <c r="A81" s="264"/>
      <c r="B81" s="265"/>
      <c r="C81" s="275" t="s">
        <v>89</v>
      </c>
      <c r="D81" s="276"/>
      <c r="E81" s="179">
        <v>-332729</v>
      </c>
      <c r="F81" s="179">
        <v>1119909</v>
      </c>
      <c r="G81" s="179">
        <v>-3722832</v>
      </c>
      <c r="H81" s="179">
        <v>-1667668</v>
      </c>
      <c r="I81" s="179">
        <v>-1479640</v>
      </c>
      <c r="J81" s="179">
        <v>-251119</v>
      </c>
      <c r="K81" s="179">
        <v>-88546</v>
      </c>
      <c r="L81" s="179">
        <v>103778</v>
      </c>
      <c r="M81" s="179">
        <v>1176474</v>
      </c>
      <c r="N81" s="179">
        <v>3207127</v>
      </c>
      <c r="O81" s="179">
        <v>1906487</v>
      </c>
      <c r="P81" s="179">
        <v>-922971</v>
      </c>
      <c r="Q81" s="179">
        <v>-951730</v>
      </c>
      <c r="R81"/>
      <c r="S81"/>
    </row>
    <row r="82" spans="1:19" ht="15.75" hidden="1" outlineLevel="1" thickBot="1">
      <c r="A82" s="264"/>
      <c r="B82" s="263" t="s">
        <v>17</v>
      </c>
      <c r="C82" s="263" t="s">
        <v>18</v>
      </c>
      <c r="D82" s="199" t="s">
        <v>27</v>
      </c>
      <c r="E82" s="166">
        <v>2805026</v>
      </c>
      <c r="F82" s="166">
        <v>4142301</v>
      </c>
      <c r="G82" s="166">
        <v>2359190</v>
      </c>
      <c r="H82" s="166">
        <v>1192768</v>
      </c>
      <c r="I82" s="166">
        <v>612876</v>
      </c>
      <c r="J82" s="166">
        <v>194204</v>
      </c>
      <c r="K82" s="166">
        <v>570604</v>
      </c>
      <c r="L82" s="166">
        <v>640327</v>
      </c>
      <c r="M82" s="166">
        <v>908447</v>
      </c>
      <c r="N82" s="166">
        <v>2816833</v>
      </c>
      <c r="O82" s="166">
        <v>4197311</v>
      </c>
      <c r="P82" s="166">
        <v>4619254</v>
      </c>
      <c r="Q82" s="167">
        <v>25059141</v>
      </c>
      <c r="R82"/>
      <c r="S82"/>
    </row>
    <row r="83" spans="1:19" ht="15.75" hidden="1" outlineLevel="1" thickBot="1">
      <c r="A83" s="264"/>
      <c r="B83" s="264"/>
      <c r="C83" s="264"/>
      <c r="D83" s="199" t="s">
        <v>28</v>
      </c>
      <c r="E83" s="166">
        <v>-4453370</v>
      </c>
      <c r="F83" s="166">
        <v>-2805026</v>
      </c>
      <c r="G83" s="166">
        <v>-4142301</v>
      </c>
      <c r="H83" s="166">
        <v>-2359190</v>
      </c>
      <c r="I83" s="166">
        <v>-1192768</v>
      </c>
      <c r="J83" s="166">
        <v>-612876</v>
      </c>
      <c r="K83" s="166">
        <v>-194204</v>
      </c>
      <c r="L83" s="166">
        <v>-570604</v>
      </c>
      <c r="M83" s="166">
        <v>-640327</v>
      </c>
      <c r="N83" s="166">
        <v>-908447</v>
      </c>
      <c r="O83" s="166">
        <v>-2816833</v>
      </c>
      <c r="P83" s="166">
        <v>-4197311</v>
      </c>
      <c r="Q83" s="167">
        <v>-24893257</v>
      </c>
      <c r="R83"/>
      <c r="S83"/>
    </row>
    <row r="84" spans="1:19" ht="15.75" hidden="1" outlineLevel="1" thickBot="1">
      <c r="A84" s="264"/>
      <c r="B84" s="264"/>
      <c r="C84" s="265"/>
      <c r="D84" s="200" t="s">
        <v>89</v>
      </c>
      <c r="E84" s="168">
        <v>-1648344</v>
      </c>
      <c r="F84" s="168">
        <v>1337275</v>
      </c>
      <c r="G84" s="168">
        <v>-1783111</v>
      </c>
      <c r="H84" s="168">
        <v>-1166422</v>
      </c>
      <c r="I84" s="168">
        <v>-579892</v>
      </c>
      <c r="J84" s="168">
        <v>-418672</v>
      </c>
      <c r="K84" s="168">
        <v>376400</v>
      </c>
      <c r="L84" s="168">
        <v>69723</v>
      </c>
      <c r="M84" s="168">
        <v>268120</v>
      </c>
      <c r="N84" s="168">
        <v>1908386</v>
      </c>
      <c r="O84" s="168">
        <v>1380478</v>
      </c>
      <c r="P84" s="168">
        <v>421943</v>
      </c>
      <c r="Q84" s="168">
        <v>165884</v>
      </c>
      <c r="R84"/>
      <c r="S84"/>
    </row>
    <row r="85" spans="1:19" ht="15.75" hidden="1" outlineLevel="1" thickBot="1">
      <c r="A85" s="264"/>
      <c r="B85" s="264"/>
      <c r="C85" s="263" t="s">
        <v>19</v>
      </c>
      <c r="D85" s="199" t="s">
        <v>27</v>
      </c>
      <c r="E85" s="166">
        <v>1487008</v>
      </c>
      <c r="F85" s="166">
        <v>2224087</v>
      </c>
      <c r="G85" s="166">
        <v>1292159</v>
      </c>
      <c r="H85" s="166">
        <v>671030</v>
      </c>
      <c r="I85" s="166">
        <v>351281</v>
      </c>
      <c r="J85" s="166">
        <v>123915</v>
      </c>
      <c r="K85" s="166">
        <v>425067</v>
      </c>
      <c r="L85" s="166">
        <v>499067</v>
      </c>
      <c r="M85" s="166">
        <v>685135</v>
      </c>
      <c r="N85" s="166">
        <v>1561480</v>
      </c>
      <c r="O85" s="166">
        <v>2238443</v>
      </c>
      <c r="P85" s="166">
        <v>2411935</v>
      </c>
      <c r="Q85" s="167">
        <v>13970607</v>
      </c>
      <c r="R85"/>
      <c r="S85"/>
    </row>
    <row r="86" spans="1:19" ht="15.75" hidden="1" outlineLevel="1" thickBot="1">
      <c r="A86" s="264"/>
      <c r="B86" s="264"/>
      <c r="C86" s="264"/>
      <c r="D86" s="199" t="s">
        <v>28</v>
      </c>
      <c r="E86" s="166">
        <v>-2315789</v>
      </c>
      <c r="F86" s="166">
        <v>-1487008</v>
      </c>
      <c r="G86" s="166">
        <v>-2224087</v>
      </c>
      <c r="H86" s="166">
        <v>-1292159</v>
      </c>
      <c r="I86" s="166">
        <v>-671030</v>
      </c>
      <c r="J86" s="166">
        <v>-351281</v>
      </c>
      <c r="K86" s="166">
        <v>-123915</v>
      </c>
      <c r="L86" s="166">
        <v>-425067</v>
      </c>
      <c r="M86" s="166">
        <v>-499067</v>
      </c>
      <c r="N86" s="166">
        <v>-685135</v>
      </c>
      <c r="O86" s="166">
        <v>-1561480</v>
      </c>
      <c r="P86" s="166">
        <v>-2238443</v>
      </c>
      <c r="Q86" s="167">
        <v>-13874461</v>
      </c>
      <c r="R86"/>
      <c r="S86"/>
    </row>
    <row r="87" spans="1:19" ht="15.75" hidden="1" outlineLevel="1" thickBot="1">
      <c r="A87" s="264"/>
      <c r="B87" s="264"/>
      <c r="C87" s="265"/>
      <c r="D87" s="200" t="s">
        <v>89</v>
      </c>
      <c r="E87" s="168">
        <v>-828781</v>
      </c>
      <c r="F87" s="168">
        <v>737079</v>
      </c>
      <c r="G87" s="168">
        <v>-931928</v>
      </c>
      <c r="H87" s="168">
        <v>-621129</v>
      </c>
      <c r="I87" s="168">
        <v>-319749</v>
      </c>
      <c r="J87" s="168">
        <v>-227366</v>
      </c>
      <c r="K87" s="168">
        <v>301152</v>
      </c>
      <c r="L87" s="168">
        <v>74000</v>
      </c>
      <c r="M87" s="168">
        <v>186068</v>
      </c>
      <c r="N87" s="168">
        <v>876345</v>
      </c>
      <c r="O87" s="168">
        <v>676963</v>
      </c>
      <c r="P87" s="168">
        <v>173492</v>
      </c>
      <c r="Q87" s="168">
        <v>96146</v>
      </c>
      <c r="R87"/>
      <c r="S87"/>
    </row>
    <row r="88" spans="1:19" ht="15.75" hidden="1" outlineLevel="1" thickBot="1">
      <c r="A88" s="264"/>
      <c r="B88" s="264"/>
      <c r="C88" s="263" t="s">
        <v>20</v>
      </c>
      <c r="D88" s="199" t="s">
        <v>27</v>
      </c>
      <c r="E88" s="166">
        <v>146994</v>
      </c>
      <c r="F88" s="166">
        <v>221348</v>
      </c>
      <c r="G88" s="166">
        <v>130209</v>
      </c>
      <c r="H88" s="166">
        <v>92797</v>
      </c>
      <c r="I88" s="166">
        <v>64713</v>
      </c>
      <c r="J88" s="166">
        <v>28238</v>
      </c>
      <c r="K88" s="166">
        <v>113322</v>
      </c>
      <c r="L88" s="166">
        <v>150510</v>
      </c>
      <c r="M88" s="166">
        <v>187094</v>
      </c>
      <c r="N88" s="166">
        <v>303101</v>
      </c>
      <c r="O88" s="166">
        <v>315416</v>
      </c>
      <c r="P88" s="166">
        <v>271979</v>
      </c>
      <c r="Q88" s="167">
        <v>2025721</v>
      </c>
      <c r="R88"/>
      <c r="S88"/>
    </row>
    <row r="89" spans="1:19" ht="15.75" hidden="1" outlineLevel="1" thickBot="1">
      <c r="A89" s="264"/>
      <c r="B89" s="264"/>
      <c r="C89" s="264"/>
      <c r="D89" s="199" t="s">
        <v>28</v>
      </c>
      <c r="E89" s="166">
        <v>-257477</v>
      </c>
      <c r="F89" s="166">
        <v>-146994</v>
      </c>
      <c r="G89" s="166">
        <v>-221348</v>
      </c>
      <c r="H89" s="166">
        <v>-130209</v>
      </c>
      <c r="I89" s="166">
        <v>-92797</v>
      </c>
      <c r="J89" s="166">
        <v>-64713</v>
      </c>
      <c r="K89" s="166">
        <v>-28238</v>
      </c>
      <c r="L89" s="166">
        <v>-113322</v>
      </c>
      <c r="M89" s="166">
        <v>-150510</v>
      </c>
      <c r="N89" s="166">
        <v>-187094</v>
      </c>
      <c r="O89" s="166">
        <v>-303101</v>
      </c>
      <c r="P89" s="166">
        <v>-315416</v>
      </c>
      <c r="Q89" s="167">
        <v>-2011219</v>
      </c>
      <c r="R89"/>
      <c r="S89"/>
    </row>
    <row r="90" spans="1:19" ht="15.75" hidden="1" outlineLevel="1" thickBot="1">
      <c r="A90" s="264"/>
      <c r="B90" s="264"/>
      <c r="C90" s="265"/>
      <c r="D90" s="200" t="s">
        <v>89</v>
      </c>
      <c r="E90" s="168">
        <v>-110483</v>
      </c>
      <c r="F90" s="168">
        <v>74354</v>
      </c>
      <c r="G90" s="168">
        <v>-91139</v>
      </c>
      <c r="H90" s="168">
        <v>-37412</v>
      </c>
      <c r="I90" s="168">
        <v>-28084</v>
      </c>
      <c r="J90" s="168">
        <v>-36475</v>
      </c>
      <c r="K90" s="168">
        <v>85084</v>
      </c>
      <c r="L90" s="168">
        <v>37188</v>
      </c>
      <c r="M90" s="168">
        <v>36584</v>
      </c>
      <c r="N90" s="168">
        <v>116007</v>
      </c>
      <c r="O90" s="168">
        <v>12315</v>
      </c>
      <c r="P90" s="168">
        <v>-43437</v>
      </c>
      <c r="Q90" s="168">
        <v>14502</v>
      </c>
      <c r="R90"/>
      <c r="S90"/>
    </row>
    <row r="91" spans="1:19" ht="15.75" hidden="1" outlineLevel="1" thickBot="1">
      <c r="A91" s="264"/>
      <c r="B91" s="264"/>
      <c r="C91" s="263" t="s">
        <v>21</v>
      </c>
      <c r="D91" s="199" t="s">
        <v>27</v>
      </c>
      <c r="E91" s="166">
        <v>199830</v>
      </c>
      <c r="F91" s="166">
        <v>342185</v>
      </c>
      <c r="G91" s="166">
        <v>272331</v>
      </c>
      <c r="H91" s="166">
        <v>174360</v>
      </c>
      <c r="I91" s="166">
        <v>161131</v>
      </c>
      <c r="J91" s="166">
        <v>65526</v>
      </c>
      <c r="K91" s="166">
        <v>262165</v>
      </c>
      <c r="L91" s="166">
        <v>299073</v>
      </c>
      <c r="M91" s="166">
        <v>455449</v>
      </c>
      <c r="N91" s="166">
        <v>574760</v>
      </c>
      <c r="O91" s="166">
        <v>631892</v>
      </c>
      <c r="P91" s="166">
        <v>454259</v>
      </c>
      <c r="Q91" s="167">
        <v>3892961</v>
      </c>
      <c r="R91"/>
      <c r="S91"/>
    </row>
    <row r="92" spans="1:19" ht="15.75" hidden="1" outlineLevel="1" thickBot="1">
      <c r="A92" s="264"/>
      <c r="B92" s="264"/>
      <c r="C92" s="264"/>
      <c r="D92" s="199" t="s">
        <v>28</v>
      </c>
      <c r="E92" s="166">
        <v>-286090</v>
      </c>
      <c r="F92" s="166">
        <v>-199830</v>
      </c>
      <c r="G92" s="166">
        <v>-342185</v>
      </c>
      <c r="H92" s="166">
        <v>-272331</v>
      </c>
      <c r="I92" s="166">
        <v>-174360</v>
      </c>
      <c r="J92" s="166">
        <v>-161131</v>
      </c>
      <c r="K92" s="166">
        <v>-65526</v>
      </c>
      <c r="L92" s="166">
        <v>-262165</v>
      </c>
      <c r="M92" s="166">
        <v>-299073</v>
      </c>
      <c r="N92" s="166">
        <v>-455449</v>
      </c>
      <c r="O92" s="166">
        <v>-574760</v>
      </c>
      <c r="P92" s="166">
        <v>-631892</v>
      </c>
      <c r="Q92" s="167">
        <v>-3724792</v>
      </c>
      <c r="R92"/>
      <c r="S92"/>
    </row>
    <row r="93" spans="1:19" ht="15.75" hidden="1" outlineLevel="1" thickBot="1">
      <c r="A93" s="264"/>
      <c r="B93" s="264"/>
      <c r="C93" s="265"/>
      <c r="D93" s="200" t="s">
        <v>89</v>
      </c>
      <c r="E93" s="168">
        <v>-86260</v>
      </c>
      <c r="F93" s="168">
        <v>142355</v>
      </c>
      <c r="G93" s="168">
        <v>-69854</v>
      </c>
      <c r="H93" s="168">
        <v>-97971</v>
      </c>
      <c r="I93" s="168">
        <v>-13229</v>
      </c>
      <c r="J93" s="168">
        <v>-95605</v>
      </c>
      <c r="K93" s="168">
        <v>196639</v>
      </c>
      <c r="L93" s="168">
        <v>36908</v>
      </c>
      <c r="M93" s="168">
        <v>156376</v>
      </c>
      <c r="N93" s="168">
        <v>119311</v>
      </c>
      <c r="O93" s="168">
        <v>57132</v>
      </c>
      <c r="P93" s="168">
        <v>-177633</v>
      </c>
      <c r="Q93" s="168">
        <v>168169</v>
      </c>
      <c r="R93"/>
      <c r="S93"/>
    </row>
    <row r="94" spans="1:19" ht="15.75" hidden="1" outlineLevel="1" thickBot="1">
      <c r="A94" s="264"/>
      <c r="B94" s="264"/>
      <c r="C94" s="263" t="s">
        <v>269</v>
      </c>
      <c r="D94" s="199" t="s">
        <v>27</v>
      </c>
      <c r="E94" s="166">
        <v>3670</v>
      </c>
      <c r="F94" s="166">
        <v>5760</v>
      </c>
      <c r="G94" s="166">
        <v>293968</v>
      </c>
      <c r="H94" s="166">
        <v>254108</v>
      </c>
      <c r="I94" s="166">
        <v>212429</v>
      </c>
      <c r="J94" s="166">
        <v>175116</v>
      </c>
      <c r="K94" s="166">
        <v>185562</v>
      </c>
      <c r="L94" s="166">
        <v>195836</v>
      </c>
      <c r="M94" s="166">
        <v>202627</v>
      </c>
      <c r="N94" s="166">
        <v>303871</v>
      </c>
      <c r="O94" s="166">
        <v>314974</v>
      </c>
      <c r="P94" s="166">
        <v>258693</v>
      </c>
      <c r="Q94" s="167">
        <v>2406614</v>
      </c>
      <c r="R94"/>
      <c r="S94"/>
    </row>
    <row r="95" spans="1:19" ht="15.75" hidden="1" outlineLevel="1" thickBot="1">
      <c r="A95" s="264"/>
      <c r="B95" s="264"/>
      <c r="C95" s="264"/>
      <c r="D95" s="199" t="s">
        <v>28</v>
      </c>
      <c r="E95" s="166">
        <v>-4736</v>
      </c>
      <c r="F95" s="166">
        <v>-3670</v>
      </c>
      <c r="G95" s="166">
        <v>-5760</v>
      </c>
      <c r="H95" s="166">
        <v>-293968</v>
      </c>
      <c r="I95" s="166">
        <v>-254108</v>
      </c>
      <c r="J95" s="166">
        <v>-212429</v>
      </c>
      <c r="K95" s="166">
        <v>-175116</v>
      </c>
      <c r="L95" s="166">
        <v>-185562</v>
      </c>
      <c r="M95" s="166">
        <v>-195836</v>
      </c>
      <c r="N95" s="166">
        <v>-202627</v>
      </c>
      <c r="O95" s="166">
        <v>-303871</v>
      </c>
      <c r="P95" s="166">
        <v>-314974</v>
      </c>
      <c r="Q95" s="167">
        <v>-2152657</v>
      </c>
      <c r="R95"/>
      <c r="S95"/>
    </row>
    <row r="96" spans="1:19" ht="15.75" hidden="1" outlineLevel="1" thickBot="1">
      <c r="A96" s="264"/>
      <c r="B96" s="264"/>
      <c r="C96" s="265"/>
      <c r="D96" s="200" t="s">
        <v>89</v>
      </c>
      <c r="E96" s="168">
        <v>-1066</v>
      </c>
      <c r="F96" s="168">
        <v>2090</v>
      </c>
      <c r="G96" s="168">
        <v>288208</v>
      </c>
      <c r="H96" s="168">
        <v>-39860</v>
      </c>
      <c r="I96" s="168">
        <v>-41679</v>
      </c>
      <c r="J96" s="168">
        <v>-37313</v>
      </c>
      <c r="K96" s="168">
        <v>10446</v>
      </c>
      <c r="L96" s="168">
        <v>10274</v>
      </c>
      <c r="M96" s="168">
        <v>6791</v>
      </c>
      <c r="N96" s="168">
        <v>101244</v>
      </c>
      <c r="O96" s="168">
        <v>11103</v>
      </c>
      <c r="P96" s="168">
        <v>-56281</v>
      </c>
      <c r="Q96" s="168">
        <v>253957</v>
      </c>
      <c r="R96"/>
      <c r="S96"/>
    </row>
    <row r="97" spans="1:19" ht="15.75" hidden="1" outlineLevel="1" thickBot="1">
      <c r="A97" s="264"/>
      <c r="B97" s="264"/>
      <c r="C97" s="263" t="s">
        <v>271</v>
      </c>
      <c r="D97" s="199" t="s">
        <v>27</v>
      </c>
      <c r="E97" s="166">
        <v>207075</v>
      </c>
      <c r="F97" s="166">
        <v>144602</v>
      </c>
      <c r="G97" s="166">
        <v>210339</v>
      </c>
      <c r="H97" s="166">
        <v>234226</v>
      </c>
      <c r="I97" s="166">
        <v>216012</v>
      </c>
      <c r="J97" s="166">
        <v>210905</v>
      </c>
      <c r="K97" s="166">
        <v>220735</v>
      </c>
      <c r="L97" s="166">
        <v>218250</v>
      </c>
      <c r="M97" s="166">
        <v>204989</v>
      </c>
      <c r="N97" s="166">
        <v>208644</v>
      </c>
      <c r="O97" s="166">
        <v>208598</v>
      </c>
      <c r="P97" s="166">
        <v>188062</v>
      </c>
      <c r="Q97" s="167">
        <v>2472437</v>
      </c>
      <c r="R97"/>
      <c r="S97"/>
    </row>
    <row r="98" spans="1:19" ht="15.75" hidden="1" outlineLevel="1" thickBot="1">
      <c r="A98" s="264"/>
      <c r="B98" s="264"/>
      <c r="C98" s="264"/>
      <c r="D98" s="199" t="s">
        <v>28</v>
      </c>
      <c r="E98" s="166">
        <v>-131188</v>
      </c>
      <c r="F98" s="166">
        <v>-207075</v>
      </c>
      <c r="G98" s="166">
        <v>-144602</v>
      </c>
      <c r="H98" s="166">
        <v>-210339</v>
      </c>
      <c r="I98" s="166">
        <v>-234226</v>
      </c>
      <c r="J98" s="166">
        <v>-216012</v>
      </c>
      <c r="K98" s="166">
        <v>-210905</v>
      </c>
      <c r="L98" s="166">
        <v>-220735</v>
      </c>
      <c r="M98" s="166">
        <v>-218250</v>
      </c>
      <c r="N98" s="166">
        <v>-204989</v>
      </c>
      <c r="O98" s="166">
        <v>-208644</v>
      </c>
      <c r="P98" s="166">
        <v>-208598</v>
      </c>
      <c r="Q98" s="167">
        <v>-2415563</v>
      </c>
      <c r="R98"/>
      <c r="S98"/>
    </row>
    <row r="99" spans="1:19" ht="15.75" hidden="1" outlineLevel="1" thickBot="1">
      <c r="A99" s="264"/>
      <c r="B99" s="264"/>
      <c r="C99" s="265"/>
      <c r="D99" s="200" t="s">
        <v>89</v>
      </c>
      <c r="E99" s="168">
        <v>75887</v>
      </c>
      <c r="F99" s="168">
        <v>-62473</v>
      </c>
      <c r="G99" s="168">
        <v>65737</v>
      </c>
      <c r="H99" s="168">
        <v>23887</v>
      </c>
      <c r="I99" s="168">
        <v>-18214</v>
      </c>
      <c r="J99" s="168">
        <v>-5107</v>
      </c>
      <c r="K99" s="168">
        <v>9830</v>
      </c>
      <c r="L99" s="168">
        <v>-2485</v>
      </c>
      <c r="M99" s="168">
        <v>-13261</v>
      </c>
      <c r="N99" s="168">
        <v>3655</v>
      </c>
      <c r="O99" s="168">
        <v>-46</v>
      </c>
      <c r="P99" s="168">
        <v>-20536</v>
      </c>
      <c r="Q99" s="168">
        <v>56874</v>
      </c>
      <c r="R99"/>
      <c r="S99"/>
    </row>
    <row r="100" spans="1:19" ht="15.75" hidden="1" outlineLevel="1" thickBot="1">
      <c r="A100" s="264"/>
      <c r="B100" s="264"/>
      <c r="C100" s="263" t="s">
        <v>272</v>
      </c>
      <c r="D100" s="199" t="s">
        <v>27</v>
      </c>
      <c r="E100" s="166">
        <v>470094</v>
      </c>
      <c r="F100" s="166">
        <v>385841</v>
      </c>
      <c r="G100" s="166">
        <v>441850</v>
      </c>
      <c r="H100" s="166">
        <v>467268</v>
      </c>
      <c r="I100" s="166">
        <v>409325</v>
      </c>
      <c r="J100" s="166">
        <v>377613</v>
      </c>
      <c r="K100" s="166">
        <v>362500</v>
      </c>
      <c r="L100" s="166">
        <v>389461</v>
      </c>
      <c r="M100" s="166">
        <v>386543</v>
      </c>
      <c r="N100" s="166">
        <v>416525</v>
      </c>
      <c r="O100" s="166">
        <v>421131</v>
      </c>
      <c r="P100" s="166">
        <v>431093</v>
      </c>
      <c r="Q100" s="167">
        <v>4959244</v>
      </c>
      <c r="R100"/>
      <c r="S100"/>
    </row>
    <row r="101" spans="1:19" ht="15.75" hidden="1" outlineLevel="1" thickBot="1">
      <c r="A101" s="264"/>
      <c r="B101" s="264"/>
      <c r="C101" s="264"/>
      <c r="D101" s="199" t="s">
        <v>28</v>
      </c>
      <c r="E101" s="166">
        <v>-301810</v>
      </c>
      <c r="F101" s="166">
        <v>-470094</v>
      </c>
      <c r="G101" s="166">
        <v>-385841</v>
      </c>
      <c r="H101" s="166">
        <v>-441850</v>
      </c>
      <c r="I101" s="166">
        <v>-467268</v>
      </c>
      <c r="J101" s="166">
        <v>-409325</v>
      </c>
      <c r="K101" s="166">
        <v>-377613</v>
      </c>
      <c r="L101" s="166">
        <v>-362500</v>
      </c>
      <c r="M101" s="166">
        <v>-389461</v>
      </c>
      <c r="N101" s="166">
        <v>-386543</v>
      </c>
      <c r="O101" s="166">
        <v>-416525</v>
      </c>
      <c r="P101" s="166">
        <v>-421131</v>
      </c>
      <c r="Q101" s="167">
        <v>-4829961</v>
      </c>
      <c r="R101"/>
      <c r="S101"/>
    </row>
    <row r="102" spans="1:19" ht="15.75" hidden="1" outlineLevel="1" thickBot="1">
      <c r="A102" s="264"/>
      <c r="B102" s="264"/>
      <c r="C102" s="265"/>
      <c r="D102" s="200" t="s">
        <v>89</v>
      </c>
      <c r="E102" s="168">
        <v>168284</v>
      </c>
      <c r="F102" s="168">
        <v>-84253</v>
      </c>
      <c r="G102" s="168">
        <v>56009</v>
      </c>
      <c r="H102" s="168">
        <v>25418</v>
      </c>
      <c r="I102" s="168">
        <v>-57943</v>
      </c>
      <c r="J102" s="168">
        <v>-31712</v>
      </c>
      <c r="K102" s="168">
        <v>-15113</v>
      </c>
      <c r="L102" s="168">
        <v>26961</v>
      </c>
      <c r="M102" s="168">
        <v>-2918</v>
      </c>
      <c r="N102" s="168">
        <v>29982</v>
      </c>
      <c r="O102" s="168">
        <v>4606</v>
      </c>
      <c r="P102" s="168">
        <v>9962</v>
      </c>
      <c r="Q102" s="168">
        <v>129283</v>
      </c>
      <c r="R102"/>
      <c r="S102"/>
    </row>
    <row r="103" spans="1:19" ht="15.75" hidden="1" outlineLevel="1" thickBot="1">
      <c r="A103" s="264"/>
      <c r="B103" s="264"/>
      <c r="C103" s="263" t="s">
        <v>273</v>
      </c>
      <c r="D103" s="199" t="s">
        <v>27</v>
      </c>
      <c r="E103" s="166">
        <v>156717</v>
      </c>
      <c r="F103" s="166">
        <v>160135</v>
      </c>
      <c r="G103" s="166">
        <v>171165</v>
      </c>
      <c r="H103" s="166">
        <v>182594</v>
      </c>
      <c r="I103" s="166">
        <v>128349</v>
      </c>
      <c r="J103" s="166">
        <v>145087</v>
      </c>
      <c r="K103" s="166">
        <v>126369</v>
      </c>
      <c r="L103" s="166">
        <v>134404</v>
      </c>
      <c r="M103" s="166">
        <v>153294</v>
      </c>
      <c r="N103" s="166">
        <v>176035</v>
      </c>
      <c r="O103" s="166">
        <v>157546</v>
      </c>
      <c r="P103" s="166">
        <v>137981</v>
      </c>
      <c r="Q103" s="167">
        <v>1829676</v>
      </c>
      <c r="R103"/>
      <c r="S103"/>
    </row>
    <row r="104" spans="1:19" ht="15.75" hidden="1" outlineLevel="1" thickBot="1">
      <c r="A104" s="264"/>
      <c r="B104" s="264"/>
      <c r="C104" s="264"/>
      <c r="D104" s="199" t="s">
        <v>28</v>
      </c>
      <c r="E104" s="166">
        <v>-145524</v>
      </c>
      <c r="F104" s="166">
        <v>-156717</v>
      </c>
      <c r="G104" s="166">
        <v>-160135</v>
      </c>
      <c r="H104" s="166">
        <v>-171165</v>
      </c>
      <c r="I104" s="166">
        <v>-182594</v>
      </c>
      <c r="J104" s="166">
        <v>-128349</v>
      </c>
      <c r="K104" s="166">
        <v>-145087</v>
      </c>
      <c r="L104" s="166">
        <v>-126369</v>
      </c>
      <c r="M104" s="166">
        <v>-134404</v>
      </c>
      <c r="N104" s="166">
        <v>-153294</v>
      </c>
      <c r="O104" s="166">
        <v>-176035</v>
      </c>
      <c r="P104" s="166">
        <v>-157546</v>
      </c>
      <c r="Q104" s="167">
        <v>-1837219</v>
      </c>
      <c r="R104"/>
      <c r="S104"/>
    </row>
    <row r="105" spans="1:19" ht="15.75" hidden="1" outlineLevel="1" thickBot="1">
      <c r="A105" s="264"/>
      <c r="B105" s="264"/>
      <c r="C105" s="265"/>
      <c r="D105" s="200" t="s">
        <v>89</v>
      </c>
      <c r="E105" s="168">
        <v>11193</v>
      </c>
      <c r="F105" s="168">
        <v>3418</v>
      </c>
      <c r="G105" s="168">
        <v>11030</v>
      </c>
      <c r="H105" s="168">
        <v>11429</v>
      </c>
      <c r="I105" s="168">
        <v>-54245</v>
      </c>
      <c r="J105" s="168">
        <v>16738</v>
      </c>
      <c r="K105" s="168">
        <v>-18718</v>
      </c>
      <c r="L105" s="168">
        <v>8035</v>
      </c>
      <c r="M105" s="168">
        <v>18890</v>
      </c>
      <c r="N105" s="168">
        <v>22741</v>
      </c>
      <c r="O105" s="168">
        <v>-18489</v>
      </c>
      <c r="P105" s="168">
        <v>-19565</v>
      </c>
      <c r="Q105" s="168">
        <v>-7543</v>
      </c>
      <c r="R105"/>
      <c r="S105"/>
    </row>
    <row r="106" spans="1:19" ht="15.75" hidden="1" outlineLevel="1" thickBot="1">
      <c r="A106" s="264"/>
      <c r="B106" s="264"/>
      <c r="C106" s="263" t="s">
        <v>22</v>
      </c>
      <c r="D106" s="199" t="s">
        <v>27</v>
      </c>
      <c r="E106" s="166">
        <v>3471723</v>
      </c>
      <c r="F106" s="166">
        <v>2827748</v>
      </c>
      <c r="G106" s="166">
        <v>2469969</v>
      </c>
      <c r="H106" s="166">
        <v>2457775</v>
      </c>
      <c r="I106" s="166">
        <v>2347342</v>
      </c>
      <c r="J106" s="166">
        <v>2026682</v>
      </c>
      <c r="K106" s="166">
        <v>1884820</v>
      </c>
      <c r="L106" s="166">
        <v>2057307</v>
      </c>
      <c r="M106" s="166">
        <v>1934856</v>
      </c>
      <c r="N106" s="166">
        <v>2501278</v>
      </c>
      <c r="O106" s="166">
        <v>2310652</v>
      </c>
      <c r="P106" s="166">
        <v>2236652</v>
      </c>
      <c r="Q106" s="167">
        <v>28526804</v>
      </c>
      <c r="R106"/>
      <c r="S106"/>
    </row>
    <row r="107" spans="1:19" ht="15.75" hidden="1" outlineLevel="1" thickBot="1">
      <c r="A107" s="264"/>
      <c r="B107" s="264"/>
      <c r="C107" s="264"/>
      <c r="D107" s="199" t="s">
        <v>28</v>
      </c>
      <c r="E107" s="166">
        <v>-2792641</v>
      </c>
      <c r="F107" s="166">
        <v>-3471723</v>
      </c>
      <c r="G107" s="166">
        <v>-2827748</v>
      </c>
      <c r="H107" s="166">
        <v>-2469969</v>
      </c>
      <c r="I107" s="166">
        <v>-2457775</v>
      </c>
      <c r="J107" s="166">
        <v>-2347342</v>
      </c>
      <c r="K107" s="166">
        <v>-2026682</v>
      </c>
      <c r="L107" s="166">
        <v>-1884820</v>
      </c>
      <c r="M107" s="166">
        <v>-2057307</v>
      </c>
      <c r="N107" s="166">
        <v>-1934856</v>
      </c>
      <c r="O107" s="166">
        <v>-2501278</v>
      </c>
      <c r="P107" s="166">
        <v>-2310652</v>
      </c>
      <c r="Q107" s="167">
        <v>-29082793</v>
      </c>
      <c r="R107"/>
      <c r="S107"/>
    </row>
    <row r="108" spans="1:19" ht="15.75" hidden="1" outlineLevel="1" thickBot="1">
      <c r="A108" s="264"/>
      <c r="B108" s="264"/>
      <c r="C108" s="265"/>
      <c r="D108" s="200" t="s">
        <v>89</v>
      </c>
      <c r="E108" s="168">
        <v>679082</v>
      </c>
      <c r="F108" s="168">
        <v>-643975</v>
      </c>
      <c r="G108" s="168">
        <v>-357779</v>
      </c>
      <c r="H108" s="168">
        <v>-12194</v>
      </c>
      <c r="I108" s="168">
        <v>-110433</v>
      </c>
      <c r="J108" s="168">
        <v>-320660</v>
      </c>
      <c r="K108" s="168">
        <v>-141862</v>
      </c>
      <c r="L108" s="168">
        <v>172487</v>
      </c>
      <c r="M108" s="168">
        <v>-122451</v>
      </c>
      <c r="N108" s="168">
        <v>566422</v>
      </c>
      <c r="O108" s="168">
        <v>-190626</v>
      </c>
      <c r="P108" s="168">
        <v>-74000</v>
      </c>
      <c r="Q108" s="168">
        <v>-555989</v>
      </c>
      <c r="R108"/>
      <c r="S108"/>
    </row>
    <row r="109" spans="1:19" ht="15.75" hidden="1" outlineLevel="1" thickBot="1">
      <c r="A109" s="264"/>
      <c r="B109" s="265"/>
      <c r="C109" s="275" t="s">
        <v>89</v>
      </c>
      <c r="D109" s="276"/>
      <c r="E109" s="179">
        <v>-1740488</v>
      </c>
      <c r="F109" s="179">
        <v>1505870</v>
      </c>
      <c r="G109" s="179">
        <v>-2812827</v>
      </c>
      <c r="H109" s="179">
        <v>-1914254</v>
      </c>
      <c r="I109" s="179">
        <v>-1223468</v>
      </c>
      <c r="J109" s="179">
        <v>-1156172</v>
      </c>
      <c r="K109" s="179">
        <v>803858</v>
      </c>
      <c r="L109" s="179">
        <v>433091</v>
      </c>
      <c r="M109" s="179">
        <v>534199</v>
      </c>
      <c r="N109" s="179">
        <v>3744093</v>
      </c>
      <c r="O109" s="179">
        <v>1933436</v>
      </c>
      <c r="P109" s="179">
        <v>213945</v>
      </c>
      <c r="Q109" s="179">
        <v>321283</v>
      </c>
      <c r="R109"/>
      <c r="S109"/>
    </row>
    <row r="110" spans="1:19" ht="15.75" hidden="1" outlineLevel="2" collapsed="1" thickBot="1">
      <c r="A110" s="264"/>
      <c r="B110" s="263" t="s">
        <v>12</v>
      </c>
      <c r="C110" s="263" t="s">
        <v>13</v>
      </c>
      <c r="D110" s="199" t="s">
        <v>27</v>
      </c>
      <c r="E110" s="166">
        <v>11324273</v>
      </c>
      <c r="F110" s="166">
        <v>12810504</v>
      </c>
      <c r="G110" s="166">
        <v>7364449</v>
      </c>
      <c r="H110" s="166">
        <v>4172084</v>
      </c>
      <c r="I110" s="166">
        <v>1901745</v>
      </c>
      <c r="J110" s="166">
        <v>1321131</v>
      </c>
      <c r="K110" s="166">
        <v>1180635</v>
      </c>
      <c r="L110" s="166">
        <v>1257274</v>
      </c>
      <c r="M110" s="166">
        <v>2486278</v>
      </c>
      <c r="N110" s="166">
        <v>7641625</v>
      </c>
      <c r="O110" s="166">
        <v>11025713</v>
      </c>
      <c r="P110" s="166">
        <v>10375003</v>
      </c>
      <c r="Q110" s="167">
        <v>72860714</v>
      </c>
      <c r="R110"/>
      <c r="S110"/>
    </row>
    <row r="111" spans="1:19" ht="15.75" hidden="1" outlineLevel="2" thickBot="1">
      <c r="A111" s="264"/>
      <c r="B111" s="264"/>
      <c r="C111" s="264"/>
      <c r="D111" s="199" t="s">
        <v>28</v>
      </c>
      <c r="E111" s="166">
        <v>-11417514</v>
      </c>
      <c r="F111" s="166">
        <v>-11324273</v>
      </c>
      <c r="G111" s="166">
        <v>-12810504</v>
      </c>
      <c r="H111" s="166">
        <v>-7364449</v>
      </c>
      <c r="I111" s="166">
        <v>-4172084</v>
      </c>
      <c r="J111" s="166">
        <v>-1901745</v>
      </c>
      <c r="K111" s="166">
        <v>-1321131</v>
      </c>
      <c r="L111" s="166">
        <v>-1180635</v>
      </c>
      <c r="M111" s="166">
        <v>-1257274</v>
      </c>
      <c r="N111" s="166">
        <v>-2486278</v>
      </c>
      <c r="O111" s="166">
        <v>-7641625</v>
      </c>
      <c r="P111" s="166">
        <v>-11025713</v>
      </c>
      <c r="Q111" s="167">
        <v>-73903225</v>
      </c>
      <c r="R111"/>
      <c r="S111"/>
    </row>
    <row r="112" spans="1:19" ht="15.75" hidden="1" outlineLevel="2" thickBot="1">
      <c r="A112" s="264"/>
      <c r="B112" s="264"/>
      <c r="C112" s="265"/>
      <c r="D112" s="200" t="s">
        <v>89</v>
      </c>
      <c r="E112" s="168">
        <v>-93241</v>
      </c>
      <c r="F112" s="168">
        <v>1486231</v>
      </c>
      <c r="G112" s="168">
        <v>-5446055</v>
      </c>
      <c r="H112" s="168">
        <v>-3192365</v>
      </c>
      <c r="I112" s="168">
        <v>-2270339</v>
      </c>
      <c r="J112" s="168">
        <v>-580614</v>
      </c>
      <c r="K112" s="168">
        <v>-140496</v>
      </c>
      <c r="L112" s="168">
        <v>76639</v>
      </c>
      <c r="M112" s="168">
        <v>1229004</v>
      </c>
      <c r="N112" s="168">
        <v>5155347</v>
      </c>
      <c r="O112" s="168">
        <v>3384088</v>
      </c>
      <c r="P112" s="168">
        <v>-650710</v>
      </c>
      <c r="Q112" s="168">
        <v>-1042511</v>
      </c>
      <c r="R112"/>
      <c r="S112"/>
    </row>
    <row r="113" spans="1:19" ht="15.75" hidden="1" outlineLevel="2" thickBot="1">
      <c r="A113" s="264"/>
      <c r="B113" s="264"/>
      <c r="C113" s="263" t="s">
        <v>14</v>
      </c>
      <c r="D113" s="199" t="s">
        <v>27</v>
      </c>
      <c r="E113" s="166">
        <v>4053424</v>
      </c>
      <c r="F113" s="166">
        <v>4671541</v>
      </c>
      <c r="G113" s="166">
        <v>2618736</v>
      </c>
      <c r="H113" s="166">
        <v>1797571</v>
      </c>
      <c r="I113" s="166">
        <v>899949</v>
      </c>
      <c r="J113" s="166">
        <v>949948</v>
      </c>
      <c r="K113" s="166">
        <v>835623</v>
      </c>
      <c r="L113" s="166">
        <v>936252</v>
      </c>
      <c r="M113" s="166">
        <v>1802326</v>
      </c>
      <c r="N113" s="166">
        <v>3448041</v>
      </c>
      <c r="O113" s="166">
        <v>4267717</v>
      </c>
      <c r="P113" s="166">
        <v>3794161</v>
      </c>
      <c r="Q113" s="167">
        <v>30075289</v>
      </c>
      <c r="R113"/>
      <c r="S113"/>
    </row>
    <row r="114" spans="1:19" ht="15.75" hidden="1" outlineLevel="2" thickBot="1">
      <c r="A114" s="264"/>
      <c r="B114" s="264"/>
      <c r="C114" s="264"/>
      <c r="D114" s="199" t="s">
        <v>28</v>
      </c>
      <c r="E114" s="166">
        <v>-7634427</v>
      </c>
      <c r="F114" s="166">
        <v>-4053424</v>
      </c>
      <c r="G114" s="166">
        <v>-4671541</v>
      </c>
      <c r="H114" s="166">
        <v>-2618736</v>
      </c>
      <c r="I114" s="166">
        <v>-1797571</v>
      </c>
      <c r="J114" s="166">
        <v>-899949</v>
      </c>
      <c r="K114" s="166">
        <v>-949948</v>
      </c>
      <c r="L114" s="166">
        <v>-835623</v>
      </c>
      <c r="M114" s="166">
        <v>-936252</v>
      </c>
      <c r="N114" s="166">
        <v>-1802326</v>
      </c>
      <c r="O114" s="166">
        <v>-3448041</v>
      </c>
      <c r="P114" s="166">
        <v>-4267717</v>
      </c>
      <c r="Q114" s="167">
        <v>-33915555</v>
      </c>
      <c r="R114"/>
      <c r="S114"/>
    </row>
    <row r="115" spans="1:19" ht="15.75" hidden="1" outlineLevel="2" thickBot="1">
      <c r="A115" s="264"/>
      <c r="B115" s="264"/>
      <c r="C115" s="265"/>
      <c r="D115" s="200" t="s">
        <v>89</v>
      </c>
      <c r="E115" s="168">
        <v>-3581003</v>
      </c>
      <c r="F115" s="168">
        <v>618117</v>
      </c>
      <c r="G115" s="168">
        <v>-2052805</v>
      </c>
      <c r="H115" s="168">
        <v>-821165</v>
      </c>
      <c r="I115" s="168">
        <v>-897622</v>
      </c>
      <c r="J115" s="168">
        <v>49999</v>
      </c>
      <c r="K115" s="168">
        <v>-114325</v>
      </c>
      <c r="L115" s="168">
        <v>100629</v>
      </c>
      <c r="M115" s="168">
        <v>866074</v>
      </c>
      <c r="N115" s="168">
        <v>1645715</v>
      </c>
      <c r="O115" s="168">
        <v>819676</v>
      </c>
      <c r="P115" s="168">
        <v>-473556</v>
      </c>
      <c r="Q115" s="168">
        <v>-3840266</v>
      </c>
      <c r="R115"/>
      <c r="S115"/>
    </row>
    <row r="116" spans="1:19" ht="15.75" hidden="1" outlineLevel="2" thickBot="1">
      <c r="A116" s="264"/>
      <c r="B116" s="264"/>
      <c r="C116" s="263" t="s">
        <v>259</v>
      </c>
      <c r="D116" s="199" t="s">
        <v>27</v>
      </c>
      <c r="E116" s="166">
        <v>9263</v>
      </c>
      <c r="F116" s="166">
        <v>13099</v>
      </c>
      <c r="G116" s="166">
        <v>5399</v>
      </c>
      <c r="H116" s="166">
        <v>4303</v>
      </c>
      <c r="I116" s="166">
        <v>2686</v>
      </c>
      <c r="J116" s="166">
        <v>2543</v>
      </c>
      <c r="K116" s="166">
        <v>2586</v>
      </c>
      <c r="L116" s="166">
        <v>3326</v>
      </c>
      <c r="M116" s="166">
        <v>6886</v>
      </c>
      <c r="N116" s="166">
        <v>11606</v>
      </c>
      <c r="O116" s="166">
        <v>12872</v>
      </c>
      <c r="P116" s="166">
        <v>9733</v>
      </c>
      <c r="Q116" s="167">
        <v>84302</v>
      </c>
      <c r="R116"/>
      <c r="S116"/>
    </row>
    <row r="117" spans="1:19" ht="15.75" hidden="1" outlineLevel="2" thickBot="1">
      <c r="A117" s="264"/>
      <c r="B117" s="264"/>
      <c r="C117" s="264"/>
      <c r="D117" s="199" t="s">
        <v>28</v>
      </c>
      <c r="E117" s="166">
        <v>-10281</v>
      </c>
      <c r="F117" s="166">
        <v>-9263</v>
      </c>
      <c r="G117" s="166">
        <v>-13099</v>
      </c>
      <c r="H117" s="166">
        <v>-5399</v>
      </c>
      <c r="I117" s="166">
        <v>-4303</v>
      </c>
      <c r="J117" s="166">
        <v>-2686</v>
      </c>
      <c r="K117" s="166">
        <v>-2543</v>
      </c>
      <c r="L117" s="166">
        <v>-2586</v>
      </c>
      <c r="M117" s="166">
        <v>-3326</v>
      </c>
      <c r="N117" s="166">
        <v>-6886</v>
      </c>
      <c r="O117" s="166">
        <v>-11606</v>
      </c>
      <c r="P117" s="166">
        <v>-12872</v>
      </c>
      <c r="Q117" s="167">
        <v>-84850</v>
      </c>
      <c r="R117"/>
      <c r="S117"/>
    </row>
    <row r="118" spans="1:19" ht="15.75" hidden="1" outlineLevel="2" thickBot="1">
      <c r="A118" s="264"/>
      <c r="B118" s="264"/>
      <c r="C118" s="265"/>
      <c r="D118" s="200" t="s">
        <v>89</v>
      </c>
      <c r="E118" s="168">
        <v>-1018</v>
      </c>
      <c r="F118" s="168">
        <v>3836</v>
      </c>
      <c r="G118" s="168">
        <v>-7700</v>
      </c>
      <c r="H118" s="168">
        <v>-1096</v>
      </c>
      <c r="I118" s="168">
        <v>-1617</v>
      </c>
      <c r="J118" s="168">
        <v>-143</v>
      </c>
      <c r="K118" s="168">
        <v>43</v>
      </c>
      <c r="L118" s="168">
        <v>740</v>
      </c>
      <c r="M118" s="168">
        <v>3560</v>
      </c>
      <c r="N118" s="168">
        <v>4720</v>
      </c>
      <c r="O118" s="168">
        <v>1266</v>
      </c>
      <c r="P118" s="168">
        <v>-3139</v>
      </c>
      <c r="Q118" s="168">
        <v>-548</v>
      </c>
      <c r="R118"/>
      <c r="S118"/>
    </row>
    <row r="119" spans="1:19" ht="15.75" hidden="1" outlineLevel="2" thickBot="1">
      <c r="A119" s="264"/>
      <c r="B119" s="264"/>
      <c r="C119" s="263" t="s">
        <v>23</v>
      </c>
      <c r="D119" s="199" t="s">
        <v>27</v>
      </c>
      <c r="E119" s="166">
        <v>92544</v>
      </c>
      <c r="F119" s="166">
        <v>99707</v>
      </c>
      <c r="G119" s="166">
        <v>50802</v>
      </c>
      <c r="H119" s="166">
        <v>41565</v>
      </c>
      <c r="I119" s="166">
        <v>31269</v>
      </c>
      <c r="J119" s="166">
        <v>-17856</v>
      </c>
      <c r="K119" s="166">
        <v>36777</v>
      </c>
      <c r="L119" s="166">
        <v>64354</v>
      </c>
      <c r="M119" s="166">
        <v>87993</v>
      </c>
      <c r="N119" s="166">
        <v>138127</v>
      </c>
      <c r="O119" s="166">
        <v>147373</v>
      </c>
      <c r="P119" s="166">
        <v>104730</v>
      </c>
      <c r="Q119" s="167">
        <v>877385</v>
      </c>
      <c r="R119"/>
      <c r="S119"/>
    </row>
    <row r="120" spans="1:19" ht="15.75" hidden="1" outlineLevel="2" thickBot="1">
      <c r="A120" s="264"/>
      <c r="B120" s="264"/>
      <c r="C120" s="264"/>
      <c r="D120" s="199" t="s">
        <v>28</v>
      </c>
      <c r="E120" s="166">
        <v>3544231</v>
      </c>
      <c r="F120" s="166">
        <v>-92544</v>
      </c>
      <c r="G120" s="166">
        <v>-99707</v>
      </c>
      <c r="H120" s="166">
        <v>-50802</v>
      </c>
      <c r="I120" s="166">
        <v>-41565</v>
      </c>
      <c r="J120" s="166">
        <v>-31269</v>
      </c>
      <c r="K120" s="166">
        <v>17856</v>
      </c>
      <c r="L120" s="166">
        <v>-36777</v>
      </c>
      <c r="M120" s="166">
        <v>-64354</v>
      </c>
      <c r="N120" s="166">
        <v>-87993</v>
      </c>
      <c r="O120" s="166">
        <v>-138127</v>
      </c>
      <c r="P120" s="166">
        <v>-147373</v>
      </c>
      <c r="Q120" s="167">
        <v>2771576</v>
      </c>
      <c r="R120"/>
      <c r="S120"/>
    </row>
    <row r="121" spans="1:19" ht="15.75" hidden="1" outlineLevel="2" thickBot="1">
      <c r="A121" s="264"/>
      <c r="B121" s="264"/>
      <c r="C121" s="265"/>
      <c r="D121" s="200" t="s">
        <v>89</v>
      </c>
      <c r="E121" s="168">
        <v>3636775</v>
      </c>
      <c r="F121" s="168">
        <v>7163</v>
      </c>
      <c r="G121" s="168">
        <v>-48905</v>
      </c>
      <c r="H121" s="168">
        <v>-9237</v>
      </c>
      <c r="I121" s="168">
        <v>-10296</v>
      </c>
      <c r="J121" s="168">
        <v>-49125</v>
      </c>
      <c r="K121" s="168">
        <v>54633</v>
      </c>
      <c r="L121" s="168">
        <v>27577</v>
      </c>
      <c r="M121" s="168">
        <v>23639</v>
      </c>
      <c r="N121" s="168">
        <v>50134</v>
      </c>
      <c r="O121" s="168">
        <v>9246</v>
      </c>
      <c r="P121" s="168">
        <v>-42643</v>
      </c>
      <c r="Q121" s="168">
        <v>3648961</v>
      </c>
      <c r="R121"/>
      <c r="S121"/>
    </row>
    <row r="122" spans="1:19" ht="15.75" hidden="1" outlineLevel="2" thickBot="1">
      <c r="A122" s="264"/>
      <c r="B122" s="264"/>
      <c r="C122" s="263" t="s">
        <v>274</v>
      </c>
      <c r="D122" s="199" t="s">
        <v>27</v>
      </c>
      <c r="E122" s="166">
        <v>31328</v>
      </c>
      <c r="F122" s="166">
        <v>32516</v>
      </c>
      <c r="G122" s="166">
        <v>21399</v>
      </c>
      <c r="H122" s="166">
        <v>16621</v>
      </c>
      <c r="I122" s="166">
        <v>11629</v>
      </c>
      <c r="J122" s="166">
        <v>11217</v>
      </c>
      <c r="K122" s="166">
        <v>13607</v>
      </c>
      <c r="L122" s="166">
        <v>14723</v>
      </c>
      <c r="M122" s="166">
        <v>25141</v>
      </c>
      <c r="N122" s="166">
        <v>30949</v>
      </c>
      <c r="O122" s="166">
        <v>208686</v>
      </c>
      <c r="P122" s="166">
        <v>275164</v>
      </c>
      <c r="Q122" s="167">
        <v>692980</v>
      </c>
      <c r="R122"/>
      <c r="S122"/>
    </row>
    <row r="123" spans="1:19" ht="15.75" hidden="1" outlineLevel="2" thickBot="1">
      <c r="A123" s="264"/>
      <c r="B123" s="264"/>
      <c r="C123" s="264"/>
      <c r="D123" s="199" t="s">
        <v>28</v>
      </c>
      <c r="E123" s="166">
        <v>-32072</v>
      </c>
      <c r="F123" s="166">
        <v>-31328</v>
      </c>
      <c r="G123" s="166">
        <v>-32516</v>
      </c>
      <c r="H123" s="166">
        <v>-21399</v>
      </c>
      <c r="I123" s="166">
        <v>-16621</v>
      </c>
      <c r="J123" s="166">
        <v>-11629</v>
      </c>
      <c r="K123" s="166">
        <v>-11217</v>
      </c>
      <c r="L123" s="166">
        <v>-13607</v>
      </c>
      <c r="M123" s="166">
        <v>-14723</v>
      </c>
      <c r="N123" s="166">
        <v>-25141</v>
      </c>
      <c r="O123" s="166">
        <v>-30949</v>
      </c>
      <c r="P123" s="166">
        <v>-208686</v>
      </c>
      <c r="Q123" s="167">
        <v>-449888</v>
      </c>
      <c r="R123"/>
      <c r="S123"/>
    </row>
    <row r="124" spans="1:19" ht="15.75" hidden="1" outlineLevel="2" thickBot="1">
      <c r="A124" s="264"/>
      <c r="B124" s="264"/>
      <c r="C124" s="265"/>
      <c r="D124" s="200" t="s">
        <v>89</v>
      </c>
      <c r="E124" s="168">
        <v>-744</v>
      </c>
      <c r="F124" s="168">
        <v>1188</v>
      </c>
      <c r="G124" s="168">
        <v>-11117</v>
      </c>
      <c r="H124" s="168">
        <v>-4778</v>
      </c>
      <c r="I124" s="168">
        <v>-4992</v>
      </c>
      <c r="J124" s="168">
        <v>-412</v>
      </c>
      <c r="K124" s="168">
        <v>2390</v>
      </c>
      <c r="L124" s="168">
        <v>1116</v>
      </c>
      <c r="M124" s="168">
        <v>10418</v>
      </c>
      <c r="N124" s="168">
        <v>5808</v>
      </c>
      <c r="O124" s="168">
        <v>177737</v>
      </c>
      <c r="P124" s="168">
        <v>66478</v>
      </c>
      <c r="Q124" s="168">
        <v>243092</v>
      </c>
      <c r="R124"/>
      <c r="S124"/>
    </row>
    <row r="125" spans="1:19" ht="15.75" hidden="1" outlineLevel="2" thickBot="1">
      <c r="A125" s="264"/>
      <c r="B125" s="264"/>
      <c r="C125" s="263" t="s">
        <v>15</v>
      </c>
      <c r="D125" s="199" t="s">
        <v>27</v>
      </c>
      <c r="E125" s="166">
        <v>3917947</v>
      </c>
      <c r="F125" s="166">
        <v>3900871</v>
      </c>
      <c r="G125" s="166">
        <v>3691957</v>
      </c>
      <c r="H125" s="166">
        <v>3110199</v>
      </c>
      <c r="I125" s="166">
        <v>2599480</v>
      </c>
      <c r="J125" s="166">
        <v>2420689</v>
      </c>
      <c r="K125" s="166">
        <v>2422964</v>
      </c>
      <c r="L125" s="166">
        <v>2325581</v>
      </c>
      <c r="M125" s="166">
        <v>2566202</v>
      </c>
      <c r="N125" s="166">
        <v>3210986</v>
      </c>
      <c r="O125" s="166">
        <v>3206337</v>
      </c>
      <c r="P125" s="166">
        <v>3156615</v>
      </c>
      <c r="Q125" s="167">
        <v>36529828</v>
      </c>
      <c r="R125"/>
      <c r="S125"/>
    </row>
    <row r="126" spans="1:19" ht="15.75" hidden="1" outlineLevel="2" thickBot="1">
      <c r="A126" s="264"/>
      <c r="B126" s="264"/>
      <c r="C126" s="264"/>
      <c r="D126" s="199" t="s">
        <v>28</v>
      </c>
      <c r="E126" s="166">
        <v>-3542437</v>
      </c>
      <c r="F126" s="166">
        <v>-3917947</v>
      </c>
      <c r="G126" s="166">
        <v>-3900871</v>
      </c>
      <c r="H126" s="166">
        <v>-3691957</v>
      </c>
      <c r="I126" s="166">
        <v>-3110199</v>
      </c>
      <c r="J126" s="166">
        <v>-2599480</v>
      </c>
      <c r="K126" s="166">
        <v>-2420689</v>
      </c>
      <c r="L126" s="166">
        <v>-2422964</v>
      </c>
      <c r="M126" s="166">
        <v>-2325581</v>
      </c>
      <c r="N126" s="166">
        <v>-2566202</v>
      </c>
      <c r="O126" s="166">
        <v>-3210986</v>
      </c>
      <c r="P126" s="166">
        <v>-3206337</v>
      </c>
      <c r="Q126" s="167">
        <v>-36915650</v>
      </c>
      <c r="R126"/>
      <c r="S126"/>
    </row>
    <row r="127" spans="1:19" ht="15.75" hidden="1" outlineLevel="2" thickBot="1">
      <c r="A127" s="264"/>
      <c r="B127" s="264"/>
      <c r="C127" s="265"/>
      <c r="D127" s="200" t="s">
        <v>89</v>
      </c>
      <c r="E127" s="168">
        <v>375510</v>
      </c>
      <c r="F127" s="168">
        <v>-17076</v>
      </c>
      <c r="G127" s="168">
        <v>-208914</v>
      </c>
      <c r="H127" s="168">
        <v>-581758</v>
      </c>
      <c r="I127" s="168">
        <v>-510719</v>
      </c>
      <c r="J127" s="168">
        <v>-178791</v>
      </c>
      <c r="K127" s="168">
        <v>2275</v>
      </c>
      <c r="L127" s="168">
        <v>-97383</v>
      </c>
      <c r="M127" s="168">
        <v>240621</v>
      </c>
      <c r="N127" s="168">
        <v>644784</v>
      </c>
      <c r="O127" s="168">
        <v>-4649</v>
      </c>
      <c r="P127" s="168">
        <v>-49722</v>
      </c>
      <c r="Q127" s="168">
        <v>-385822</v>
      </c>
      <c r="R127"/>
      <c r="S127"/>
    </row>
    <row r="128" spans="1:19" ht="15.75" hidden="1" outlineLevel="2" thickBot="1">
      <c r="A128" s="264"/>
      <c r="B128" s="264"/>
      <c r="C128" s="263" t="s">
        <v>24</v>
      </c>
      <c r="D128" s="199" t="s">
        <v>27</v>
      </c>
      <c r="E128" s="166">
        <v>4829560</v>
      </c>
      <c r="F128" s="166">
        <v>3966821</v>
      </c>
      <c r="G128" s="166">
        <v>4540256</v>
      </c>
      <c r="H128" s="166">
        <v>4029134</v>
      </c>
      <c r="I128" s="166">
        <v>3756335</v>
      </c>
      <c r="J128" s="166">
        <v>3510549</v>
      </c>
      <c r="K128" s="166">
        <v>3507079</v>
      </c>
      <c r="L128" s="166">
        <v>3514085</v>
      </c>
      <c r="M128" s="166">
        <v>3678155</v>
      </c>
      <c r="N128" s="166">
        <v>4165893</v>
      </c>
      <c r="O128" s="166">
        <v>4436580</v>
      </c>
      <c r="P128" s="166">
        <v>4791048</v>
      </c>
      <c r="Q128" s="167">
        <v>48725495</v>
      </c>
      <c r="R128"/>
      <c r="S128"/>
    </row>
    <row r="129" spans="1:19" ht="15.75" hidden="1" outlineLevel="2" thickBot="1">
      <c r="A129" s="264"/>
      <c r="B129" s="264"/>
      <c r="C129" s="264"/>
      <c r="D129" s="199" t="s">
        <v>28</v>
      </c>
      <c r="E129" s="166">
        <v>-4907937</v>
      </c>
      <c r="F129" s="166">
        <v>-4829560</v>
      </c>
      <c r="G129" s="166">
        <v>-3966821</v>
      </c>
      <c r="H129" s="166">
        <v>-4540256</v>
      </c>
      <c r="I129" s="166">
        <v>-4029134</v>
      </c>
      <c r="J129" s="166">
        <v>-3756335</v>
      </c>
      <c r="K129" s="166">
        <v>-3510549</v>
      </c>
      <c r="L129" s="166">
        <v>-3507079</v>
      </c>
      <c r="M129" s="166">
        <v>-3514085</v>
      </c>
      <c r="N129" s="166">
        <v>-3678155</v>
      </c>
      <c r="O129" s="166">
        <v>-4165893</v>
      </c>
      <c r="P129" s="166">
        <v>-4436580</v>
      </c>
      <c r="Q129" s="167">
        <v>-48842384</v>
      </c>
      <c r="R129"/>
      <c r="S129"/>
    </row>
    <row r="130" spans="1:19" ht="15.75" hidden="1" outlineLevel="2" thickBot="1">
      <c r="A130" s="264"/>
      <c r="B130" s="264"/>
      <c r="C130" s="265"/>
      <c r="D130" s="200" t="s">
        <v>89</v>
      </c>
      <c r="E130" s="168">
        <v>-78377</v>
      </c>
      <c r="F130" s="168">
        <v>-862739</v>
      </c>
      <c r="G130" s="168">
        <v>573435</v>
      </c>
      <c r="H130" s="168">
        <v>-511122</v>
      </c>
      <c r="I130" s="168">
        <v>-272799</v>
      </c>
      <c r="J130" s="168">
        <v>-245786</v>
      </c>
      <c r="K130" s="168">
        <v>-3470</v>
      </c>
      <c r="L130" s="168">
        <v>7006</v>
      </c>
      <c r="M130" s="168">
        <v>164070</v>
      </c>
      <c r="N130" s="168">
        <v>487738</v>
      </c>
      <c r="O130" s="168">
        <v>270687</v>
      </c>
      <c r="P130" s="168">
        <v>354468</v>
      </c>
      <c r="Q130" s="168">
        <v>-116889</v>
      </c>
      <c r="R130"/>
      <c r="S130"/>
    </row>
    <row r="131" spans="1:19" ht="15.75" hidden="1" outlineLevel="2" thickBot="1">
      <c r="A131" s="264"/>
      <c r="B131" s="265"/>
      <c r="C131" s="275" t="s">
        <v>89</v>
      </c>
      <c r="D131" s="276"/>
      <c r="E131" s="179">
        <v>257902</v>
      </c>
      <c r="F131" s="179">
        <v>1236720</v>
      </c>
      <c r="G131" s="179">
        <v>-7202061</v>
      </c>
      <c r="H131" s="179">
        <v>-5121521</v>
      </c>
      <c r="I131" s="179">
        <v>-3968384</v>
      </c>
      <c r="J131" s="179">
        <v>-1004872</v>
      </c>
      <c r="K131" s="179">
        <v>-198950</v>
      </c>
      <c r="L131" s="179">
        <v>116324</v>
      </c>
      <c r="M131" s="179">
        <v>2537386</v>
      </c>
      <c r="N131" s="179">
        <v>7994246</v>
      </c>
      <c r="O131" s="179">
        <v>4658051</v>
      </c>
      <c r="P131" s="179">
        <v>-798824</v>
      </c>
      <c r="Q131" s="179">
        <v>-1493983</v>
      </c>
      <c r="R131"/>
      <c r="S131"/>
    </row>
    <row r="132" spans="1:19" ht="15.75" hidden="1" collapsed="1" thickBot="1">
      <c r="A132" s="265"/>
      <c r="B132" s="266" t="s">
        <v>89</v>
      </c>
      <c r="C132" s="277"/>
      <c r="D132" s="267"/>
      <c r="E132" s="168">
        <v>-1815315</v>
      </c>
      <c r="F132" s="168">
        <v>3862499</v>
      </c>
      <c r="G132" s="168">
        <v>-13737720</v>
      </c>
      <c r="H132" s="168">
        <v>-8703443</v>
      </c>
      <c r="I132" s="168">
        <v>-6671492</v>
      </c>
      <c r="J132" s="168">
        <v>-2412163</v>
      </c>
      <c r="K132" s="168">
        <v>516362</v>
      </c>
      <c r="L132" s="168">
        <v>653193</v>
      </c>
      <c r="M132" s="168">
        <v>4248059</v>
      </c>
      <c r="N132" s="168">
        <v>14945466</v>
      </c>
      <c r="O132" s="168">
        <v>8497974</v>
      </c>
      <c r="P132" s="168">
        <v>-1507850</v>
      </c>
      <c r="Q132" s="168">
        <v>-2124430</v>
      </c>
      <c r="R132"/>
      <c r="S132"/>
    </row>
    <row r="133" spans="1:19" ht="15.75" hidden="1" thickBot="1">
      <c r="A133" s="272" t="s">
        <v>89</v>
      </c>
      <c r="B133" s="273"/>
      <c r="C133" s="273"/>
      <c r="D133" s="274"/>
      <c r="E133" s="170">
        <v>-10609444</v>
      </c>
      <c r="F133" s="170">
        <v>-8176359</v>
      </c>
      <c r="G133" s="170">
        <v>-29853021</v>
      </c>
      <c r="H133" s="170">
        <v>-60405499</v>
      </c>
      <c r="I133" s="170">
        <v>16845585</v>
      </c>
      <c r="J133" s="170">
        <v>8048936</v>
      </c>
      <c r="K133" s="170">
        <v>40631596</v>
      </c>
      <c r="L133" s="170">
        <v>20092658</v>
      </c>
      <c r="M133" s="170">
        <v>-76788481</v>
      </c>
      <c r="N133" s="170">
        <v>91583136</v>
      </c>
      <c r="O133" s="170">
        <v>40253925</v>
      </c>
      <c r="P133" s="170">
        <v>-11379742</v>
      </c>
      <c r="Q133" s="170">
        <v>20243290</v>
      </c>
      <c r="R133"/>
      <c r="S133"/>
    </row>
    <row r="134" spans="1:19" ht="15">
      <c r="A134" s="270" t="s">
        <v>260</v>
      </c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70" t="s">
        <v>326</v>
      </c>
      <c r="M134" s="262"/>
      <c r="N134" s="262"/>
      <c r="O134" s="262"/>
      <c r="P134" s="262"/>
      <c r="Q134" s="262"/>
      <c r="R134"/>
      <c r="S134"/>
    </row>
    <row r="135" spans="1:19" ht="15">
      <c r="A135" s="262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/>
      <c r="S135"/>
    </row>
    <row r="136" spans="1:19" ht="15">
      <c r="A136" s="262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/>
      <c r="S136"/>
    </row>
    <row r="137" spans="1:19" ht="15.75" thickBot="1">
      <c r="A137" s="204" t="s">
        <v>327</v>
      </c>
      <c r="B137" s="198"/>
      <c r="C137" s="198"/>
      <c r="D137" s="198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/>
      <c r="S137"/>
    </row>
    <row r="138" spans="1:19" ht="15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/>
      <c r="S138"/>
    </row>
    <row r="139" spans="1:19" ht="15.75" hidden="1" thickBot="1">
      <c r="A139" s="198" t="s">
        <v>258</v>
      </c>
      <c r="B139" s="198" t="s">
        <v>17</v>
      </c>
      <c r="C139" s="198">
        <v>447</v>
      </c>
      <c r="D139" s="199" t="s">
        <v>27</v>
      </c>
      <c r="E139" s="194">
        <f>E94+E97+E100+E103</f>
        <v>837556</v>
      </c>
      <c r="F139" s="194">
        <f t="shared" ref="F139:P140" si="0">F94+F97+F100+F103</f>
        <v>696338</v>
      </c>
      <c r="G139" s="194">
        <f t="shared" si="0"/>
        <v>1117322</v>
      </c>
      <c r="H139" s="194">
        <f t="shared" si="0"/>
        <v>1138196</v>
      </c>
      <c r="I139" s="194">
        <f t="shared" si="0"/>
        <v>966115</v>
      </c>
      <c r="J139" s="194">
        <f t="shared" si="0"/>
        <v>908721</v>
      </c>
      <c r="K139" s="194">
        <f t="shared" si="0"/>
        <v>895166</v>
      </c>
      <c r="L139" s="194">
        <f t="shared" si="0"/>
        <v>937951</v>
      </c>
      <c r="M139" s="194">
        <f t="shared" si="0"/>
        <v>947453</v>
      </c>
      <c r="N139" s="194">
        <f t="shared" si="0"/>
        <v>1105075</v>
      </c>
      <c r="O139" s="194">
        <f t="shared" si="0"/>
        <v>1102249</v>
      </c>
      <c r="P139" s="194">
        <f t="shared" si="0"/>
        <v>1015829</v>
      </c>
      <c r="Q139" s="194">
        <f>SUM(E139:P139)</f>
        <v>11667971</v>
      </c>
      <c r="R139"/>
      <c r="S139"/>
    </row>
    <row r="140" spans="1:19" ht="15.75" hidden="1" thickBot="1">
      <c r="A140" s="198" t="s">
        <v>258</v>
      </c>
      <c r="B140" s="198" t="s">
        <v>17</v>
      </c>
      <c r="C140" s="198">
        <v>447</v>
      </c>
      <c r="D140" s="199" t="s">
        <v>28</v>
      </c>
      <c r="E140" s="194">
        <f>E95+E98+E101+E104</f>
        <v>-583258</v>
      </c>
      <c r="F140" s="194">
        <f t="shared" si="0"/>
        <v>-837556</v>
      </c>
      <c r="G140" s="194">
        <f t="shared" si="0"/>
        <v>-696338</v>
      </c>
      <c r="H140" s="194">
        <f t="shared" si="0"/>
        <v>-1117322</v>
      </c>
      <c r="I140" s="194">
        <f t="shared" si="0"/>
        <v>-1138196</v>
      </c>
      <c r="J140" s="194">
        <f t="shared" si="0"/>
        <v>-966115</v>
      </c>
      <c r="K140" s="194">
        <f t="shared" si="0"/>
        <v>-908721</v>
      </c>
      <c r="L140" s="194">
        <f t="shared" si="0"/>
        <v>-895166</v>
      </c>
      <c r="M140" s="194">
        <f t="shared" si="0"/>
        <v>-937951</v>
      </c>
      <c r="N140" s="194">
        <f t="shared" si="0"/>
        <v>-947453</v>
      </c>
      <c r="O140" s="194">
        <f t="shared" si="0"/>
        <v>-1105075</v>
      </c>
      <c r="P140" s="194">
        <f t="shared" si="0"/>
        <v>-1102249</v>
      </c>
      <c r="Q140" s="194">
        <f>SUM(E140:P140)</f>
        <v>-11235400</v>
      </c>
      <c r="R140"/>
      <c r="S140"/>
    </row>
    <row r="141" spans="1:19" ht="15" hidden="1">
      <c r="A141" s="161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61"/>
      <c r="M141" s="159"/>
      <c r="N141" s="159"/>
      <c r="O141" s="159"/>
      <c r="P141" s="159"/>
      <c r="Q141" s="159"/>
      <c r="S141"/>
    </row>
    <row r="142" spans="1:19" ht="15" hidden="1">
      <c r="S142"/>
    </row>
    <row r="143" spans="1:19" ht="15">
      <c r="S143"/>
    </row>
    <row r="144" spans="1:19" ht="15">
      <c r="B144" s="20" t="s">
        <v>147</v>
      </c>
    </row>
    <row r="145" spans="2:17" ht="15">
      <c r="B145" s="22" t="s">
        <v>237</v>
      </c>
      <c r="E145" s="21">
        <f>E39+E42</f>
        <v>-744659</v>
      </c>
      <c r="F145" s="21">
        <f t="shared" ref="F145:P145" si="1">F39+F42</f>
        <v>-2683367</v>
      </c>
      <c r="G145" s="21">
        <f t="shared" si="1"/>
        <v>-20846183</v>
      </c>
      <c r="H145" s="21">
        <f t="shared" si="1"/>
        <v>-23671293</v>
      </c>
      <c r="I145" s="21">
        <f t="shared" si="1"/>
        <v>-2222282</v>
      </c>
      <c r="J145" s="21">
        <f t="shared" si="1"/>
        <v>1855413</v>
      </c>
      <c r="K145" s="21">
        <f t="shared" si="1"/>
        <v>12095334</v>
      </c>
      <c r="L145" s="21">
        <f t="shared" si="1"/>
        <v>7754773</v>
      </c>
      <c r="M145" s="21">
        <f t="shared" si="1"/>
        <v>-21671300</v>
      </c>
      <c r="N145" s="21">
        <f t="shared" si="1"/>
        <v>21863253</v>
      </c>
      <c r="O145" s="21">
        <f t="shared" si="1"/>
        <v>22946150</v>
      </c>
      <c r="P145" s="21">
        <f t="shared" si="1"/>
        <v>402730</v>
      </c>
      <c r="Q145" s="21">
        <f>SUM(E145:P145)</f>
        <v>-4921431</v>
      </c>
    </row>
    <row r="146" spans="2:17" ht="15">
      <c r="B146" s="20" t="s">
        <v>119</v>
      </c>
      <c r="E146" s="21">
        <f>E45+E48</f>
        <v>-1292707</v>
      </c>
      <c r="F146" s="21">
        <f t="shared" ref="F146:P146" si="2">F45+F48</f>
        <v>581461</v>
      </c>
      <c r="G146" s="21">
        <f t="shared" si="2"/>
        <v>-5503135</v>
      </c>
      <c r="H146" s="21">
        <f t="shared" si="2"/>
        <v>-2343069</v>
      </c>
      <c r="I146" s="21">
        <f t="shared" si="2"/>
        <v>1099299</v>
      </c>
      <c r="J146" s="21">
        <f t="shared" si="2"/>
        <v>1707800</v>
      </c>
      <c r="K146" s="21">
        <f t="shared" si="2"/>
        <v>2646801</v>
      </c>
      <c r="L146" s="21">
        <f t="shared" si="2"/>
        <v>1310656</v>
      </c>
      <c r="M146" s="21">
        <f t="shared" si="2"/>
        <v>-5243733</v>
      </c>
      <c r="N146" s="21">
        <f t="shared" si="2"/>
        <v>5116676</v>
      </c>
      <c r="O146" s="21">
        <f t="shared" si="2"/>
        <v>3081066</v>
      </c>
      <c r="P146" s="21">
        <f t="shared" si="2"/>
        <v>-2249056</v>
      </c>
      <c r="Q146" s="21">
        <f t="shared" ref="Q146:Q157" si="3">SUM(E146:P146)</f>
        <v>-1087941</v>
      </c>
    </row>
    <row r="147" spans="2:17" ht="15">
      <c r="B147" s="20" t="s">
        <v>120</v>
      </c>
      <c r="E147" s="21">
        <f>E51+E54</f>
        <v>-4855163</v>
      </c>
      <c r="F147" s="21">
        <f t="shared" ref="F147:P147" si="4">F51+F54</f>
        <v>-391203</v>
      </c>
      <c r="G147" s="21">
        <f t="shared" si="4"/>
        <v>-10975898</v>
      </c>
      <c r="H147" s="21">
        <f t="shared" si="4"/>
        <v>164290</v>
      </c>
      <c r="I147" s="21">
        <f t="shared" si="4"/>
        <v>6455952</v>
      </c>
      <c r="J147" s="21">
        <f t="shared" si="4"/>
        <v>5885973</v>
      </c>
      <c r="K147" s="21">
        <f t="shared" si="4"/>
        <v>5568586</v>
      </c>
      <c r="L147" s="21">
        <f t="shared" si="4"/>
        <v>341680</v>
      </c>
      <c r="M147" s="21">
        <f t="shared" si="4"/>
        <v>-12220860</v>
      </c>
      <c r="N147" s="21">
        <f t="shared" si="4"/>
        <v>15456139</v>
      </c>
      <c r="O147" s="21">
        <f t="shared" si="4"/>
        <v>-344627</v>
      </c>
      <c r="P147" s="21">
        <f t="shared" si="4"/>
        <v>-8756371</v>
      </c>
      <c r="Q147" s="21">
        <f t="shared" si="3"/>
        <v>-3671502</v>
      </c>
    </row>
    <row r="148" spans="2:17" ht="15">
      <c r="B148" s="20" t="s">
        <v>121</v>
      </c>
      <c r="E148" s="21">
        <f>E57</f>
        <v>-1031038</v>
      </c>
      <c r="F148" s="21">
        <f t="shared" ref="F148:P148" si="5">F57</f>
        <v>-6550179</v>
      </c>
      <c r="G148" s="21">
        <f t="shared" si="5"/>
        <v>4553432</v>
      </c>
      <c r="H148" s="21">
        <f t="shared" si="5"/>
        <v>-10032940</v>
      </c>
      <c r="I148" s="21">
        <f t="shared" si="5"/>
        <v>12560606</v>
      </c>
      <c r="J148" s="21">
        <f t="shared" si="5"/>
        <v>-820004</v>
      </c>
      <c r="K148" s="21">
        <f t="shared" si="5"/>
        <v>4580814</v>
      </c>
      <c r="L148" s="21">
        <f t="shared" si="5"/>
        <v>-1007572</v>
      </c>
      <c r="M148" s="21">
        <f t="shared" si="5"/>
        <v>-2841277</v>
      </c>
      <c r="N148" s="21">
        <f t="shared" si="5"/>
        <v>1800578</v>
      </c>
      <c r="O148" s="21">
        <f t="shared" si="5"/>
        <v>-10126123</v>
      </c>
      <c r="P148" s="21">
        <f t="shared" si="5"/>
        <v>7291439</v>
      </c>
      <c r="Q148" s="21">
        <f t="shared" si="3"/>
        <v>-1622264</v>
      </c>
    </row>
    <row r="149" spans="2:17" ht="15">
      <c r="B149" s="20" t="s">
        <v>122</v>
      </c>
      <c r="E149" s="21">
        <f>E60+E63+E66</f>
        <v>-27568</v>
      </c>
      <c r="F149" s="21">
        <f t="shared" ref="F149:P149" si="6">F60+F63+F66</f>
        <v>68064</v>
      </c>
      <c r="G149" s="21">
        <f t="shared" si="6"/>
        <v>-376525</v>
      </c>
      <c r="H149" s="21">
        <f t="shared" si="6"/>
        <v>201549</v>
      </c>
      <c r="I149" s="21">
        <f t="shared" si="6"/>
        <v>1215463</v>
      </c>
      <c r="J149" s="21">
        <f t="shared" si="6"/>
        <v>2150665</v>
      </c>
      <c r="K149" s="21">
        <f t="shared" si="6"/>
        <v>1965064</v>
      </c>
      <c r="L149" s="21">
        <f t="shared" si="6"/>
        <v>1604802</v>
      </c>
      <c r="M149" s="21">
        <f t="shared" si="6"/>
        <v>-2204896</v>
      </c>
      <c r="N149" s="21">
        <f t="shared" si="6"/>
        <v>-2381165</v>
      </c>
      <c r="O149" s="21">
        <f t="shared" si="6"/>
        <v>-1828420</v>
      </c>
      <c r="P149" s="21">
        <f t="shared" si="6"/>
        <v>-323959</v>
      </c>
      <c r="Q149" s="21">
        <f t="shared" si="3"/>
        <v>63074</v>
      </c>
    </row>
    <row r="150" spans="2:17" ht="15">
      <c r="B150" s="20" t="s">
        <v>123</v>
      </c>
      <c r="E150" s="21">
        <f>0</f>
        <v>0</v>
      </c>
      <c r="F150" s="21">
        <f>0</f>
        <v>0</v>
      </c>
      <c r="G150" s="21">
        <f>0</f>
        <v>0</v>
      </c>
      <c r="H150" s="21">
        <f>0</f>
        <v>0</v>
      </c>
      <c r="I150" s="21">
        <f>0</f>
        <v>0</v>
      </c>
      <c r="J150" s="21">
        <f>0</f>
        <v>0</v>
      </c>
      <c r="K150" s="21">
        <f>0</f>
        <v>0</v>
      </c>
      <c r="L150" s="21">
        <f>0</f>
        <v>0</v>
      </c>
      <c r="M150" s="21">
        <f>0</f>
        <v>0</v>
      </c>
      <c r="N150" s="21">
        <f>0</f>
        <v>0</v>
      </c>
      <c r="O150" s="21">
        <f>0</f>
        <v>0</v>
      </c>
      <c r="P150" s="21">
        <f>0</f>
        <v>0</v>
      </c>
      <c r="Q150" s="21">
        <f t="shared" si="3"/>
        <v>0</v>
      </c>
    </row>
    <row r="151" spans="2:17" ht="15" hidden="1">
      <c r="B151" s="20" t="s">
        <v>35</v>
      </c>
      <c r="E151" s="21">
        <f>E8</f>
        <v>-2935918</v>
      </c>
      <c r="F151" s="21">
        <f t="shared" ref="F151:P151" si="7">F8</f>
        <v>1272287</v>
      </c>
      <c r="G151" s="21">
        <f t="shared" si="7"/>
        <v>-14297769</v>
      </c>
      <c r="H151" s="21">
        <f t="shared" si="7"/>
        <v>-8972843</v>
      </c>
      <c r="I151" s="21">
        <f t="shared" si="7"/>
        <v>-2574677</v>
      </c>
      <c r="J151" s="21">
        <f t="shared" si="7"/>
        <v>1789941</v>
      </c>
      <c r="K151" s="21">
        <f t="shared" si="7"/>
        <v>3931838</v>
      </c>
      <c r="L151" s="21">
        <f t="shared" si="7"/>
        <v>4473392</v>
      </c>
      <c r="M151" s="21">
        <f t="shared" si="7"/>
        <v>-12016763</v>
      </c>
      <c r="N151" s="21">
        <f t="shared" si="7"/>
        <v>11266958</v>
      </c>
      <c r="O151" s="21">
        <f t="shared" si="7"/>
        <v>15743339</v>
      </c>
      <c r="P151" s="21">
        <f t="shared" si="7"/>
        <v>-1764866</v>
      </c>
      <c r="Q151" s="21">
        <f t="shared" si="3"/>
        <v>-4085081</v>
      </c>
    </row>
    <row r="152" spans="2:17" ht="15" hidden="1">
      <c r="B152" s="20" t="s">
        <v>124</v>
      </c>
      <c r="E152" s="21">
        <f>E11+E14</f>
        <v>-806765</v>
      </c>
      <c r="F152" s="21">
        <f t="shared" ref="F152:P152" si="8">F11+F14</f>
        <v>530546</v>
      </c>
      <c r="G152" s="21">
        <f t="shared" si="8"/>
        <v>-4212105</v>
      </c>
      <c r="H152" s="21">
        <f t="shared" si="8"/>
        <v>-1159557</v>
      </c>
      <c r="I152" s="21">
        <f t="shared" si="8"/>
        <v>414889</v>
      </c>
      <c r="J152" s="21">
        <f t="shared" si="8"/>
        <v>1333571</v>
      </c>
      <c r="K152" s="21">
        <f t="shared" si="8"/>
        <v>1438721</v>
      </c>
      <c r="L152" s="21">
        <f t="shared" si="8"/>
        <v>1274420</v>
      </c>
      <c r="M152" s="21">
        <f t="shared" si="8"/>
        <v>-3621457</v>
      </c>
      <c r="N152" s="21">
        <f t="shared" si="8"/>
        <v>2870204</v>
      </c>
      <c r="O152" s="21">
        <f t="shared" si="8"/>
        <v>2976066</v>
      </c>
      <c r="P152" s="21">
        <f t="shared" si="8"/>
        <v>-1553976</v>
      </c>
      <c r="Q152" s="21">
        <f t="shared" si="3"/>
        <v>-515443</v>
      </c>
    </row>
    <row r="153" spans="2:17" ht="15" hidden="1">
      <c r="B153" s="20" t="s">
        <v>125</v>
      </c>
      <c r="E153" s="21">
        <f>E17+E20</f>
        <v>-2368697</v>
      </c>
      <c r="F153" s="21">
        <f t="shared" ref="F153:P153" si="9">F17+F20</f>
        <v>1157634</v>
      </c>
      <c r="G153" s="21">
        <f t="shared" si="9"/>
        <v>-6381093</v>
      </c>
      <c r="H153" s="21">
        <f t="shared" si="9"/>
        <v>766903</v>
      </c>
      <c r="I153" s="21">
        <f t="shared" si="9"/>
        <v>2048986</v>
      </c>
      <c r="J153" s="21">
        <f t="shared" si="9"/>
        <v>2581307</v>
      </c>
      <c r="K153" s="21">
        <f t="shared" si="9"/>
        <v>1611613</v>
      </c>
      <c r="L153" s="21">
        <f t="shared" si="9"/>
        <v>1198644</v>
      </c>
      <c r="M153" s="21">
        <f t="shared" si="9"/>
        <v>-5141875</v>
      </c>
      <c r="N153" s="21">
        <f t="shared" si="9"/>
        <v>4946615</v>
      </c>
      <c r="O153" s="21">
        <f t="shared" si="9"/>
        <v>2351351</v>
      </c>
      <c r="P153" s="21">
        <f t="shared" si="9"/>
        <v>-4142797</v>
      </c>
      <c r="Q153" s="21">
        <f t="shared" si="3"/>
        <v>-1371409</v>
      </c>
    </row>
    <row r="154" spans="2:17" ht="15" hidden="1">
      <c r="B154" s="20" t="s">
        <v>126</v>
      </c>
      <c r="E154" s="21">
        <f>E23</f>
        <v>549305</v>
      </c>
      <c r="F154" s="21">
        <f t="shared" ref="F154:P154" si="10">F23</f>
        <v>-1604048</v>
      </c>
      <c r="G154" s="21">
        <f t="shared" si="10"/>
        <v>1929591</v>
      </c>
      <c r="H154" s="21">
        <f t="shared" si="10"/>
        <v>-1286424</v>
      </c>
      <c r="I154" s="21">
        <f t="shared" si="10"/>
        <v>-1349947</v>
      </c>
      <c r="J154" s="21">
        <f t="shared" si="10"/>
        <v>-210839</v>
      </c>
      <c r="K154" s="21">
        <f t="shared" si="10"/>
        <v>259402</v>
      </c>
      <c r="L154" s="21">
        <f t="shared" si="10"/>
        <v>-242219</v>
      </c>
      <c r="M154" s="21">
        <f t="shared" si="10"/>
        <v>-111797</v>
      </c>
      <c r="N154" s="21">
        <f t="shared" si="10"/>
        <v>2912829</v>
      </c>
      <c r="O154" s="21">
        <f t="shared" si="10"/>
        <v>-608263</v>
      </c>
      <c r="P154" s="21">
        <f t="shared" si="10"/>
        <v>-329482</v>
      </c>
      <c r="Q154" s="21">
        <f t="shared" si="3"/>
        <v>-91892</v>
      </c>
    </row>
    <row r="155" spans="2:17" ht="15" hidden="1">
      <c r="B155" s="20" t="s">
        <v>127</v>
      </c>
      <c r="E155" s="21">
        <f>E26+E35</f>
        <v>4898790</v>
      </c>
      <c r="F155" s="21">
        <f t="shared" ref="F155:P155" si="11">F26+F35</f>
        <v>-4547801</v>
      </c>
      <c r="G155" s="21">
        <f t="shared" si="11"/>
        <v>40436836</v>
      </c>
      <c r="H155" s="21">
        <f t="shared" si="11"/>
        <v>-5522285</v>
      </c>
      <c r="I155" s="21">
        <f t="shared" si="11"/>
        <v>5474043</v>
      </c>
      <c r="J155" s="21">
        <f t="shared" si="11"/>
        <v>-6674659</v>
      </c>
      <c r="K155" s="21">
        <f t="shared" si="11"/>
        <v>5150766</v>
      </c>
      <c r="L155" s="21">
        <f t="shared" si="11"/>
        <v>2370630</v>
      </c>
      <c r="M155" s="21">
        <f t="shared" si="11"/>
        <v>-15086678</v>
      </c>
      <c r="N155" s="21">
        <f t="shared" si="11"/>
        <v>13557054</v>
      </c>
      <c r="O155" s="21">
        <f t="shared" si="11"/>
        <v>-2000889</v>
      </c>
      <c r="P155" s="21">
        <f t="shared" si="11"/>
        <v>1643729</v>
      </c>
      <c r="Q155" s="21">
        <f t="shared" si="3"/>
        <v>39699536</v>
      </c>
    </row>
    <row r="156" spans="2:17" ht="15" hidden="1">
      <c r="B156" s="20" t="s">
        <v>128</v>
      </c>
      <c r="E156" s="21">
        <f>E29+E32</f>
        <v>-179709</v>
      </c>
      <c r="F156" s="21">
        <f t="shared" ref="F156:P156" si="12">F29+F32</f>
        <v>127748</v>
      </c>
      <c r="G156" s="21">
        <f t="shared" si="12"/>
        <v>-442452</v>
      </c>
      <c r="H156" s="21">
        <f t="shared" si="12"/>
        <v>153613</v>
      </c>
      <c r="I156" s="21">
        <f t="shared" si="12"/>
        <v>394745</v>
      </c>
      <c r="J156" s="21">
        <f t="shared" si="12"/>
        <v>861931</v>
      </c>
      <c r="K156" s="21">
        <f t="shared" si="12"/>
        <v>866295</v>
      </c>
      <c r="L156" s="21">
        <f t="shared" si="12"/>
        <v>360259</v>
      </c>
      <c r="M156" s="21">
        <f t="shared" si="12"/>
        <v>-875904</v>
      </c>
      <c r="N156" s="21">
        <f t="shared" si="12"/>
        <v>-771471</v>
      </c>
      <c r="O156" s="21">
        <f t="shared" si="12"/>
        <v>-433699</v>
      </c>
      <c r="P156" s="21">
        <f t="shared" si="12"/>
        <v>-89283</v>
      </c>
      <c r="Q156" s="21">
        <f t="shared" si="3"/>
        <v>-27927</v>
      </c>
    </row>
    <row r="157" spans="2:17" ht="15" hidden="1">
      <c r="B157" s="20" t="s">
        <v>129</v>
      </c>
      <c r="E157" s="21">
        <f>0</f>
        <v>0</v>
      </c>
      <c r="F157" s="21">
        <f>0</f>
        <v>0</v>
      </c>
      <c r="G157" s="21">
        <f>0</f>
        <v>0</v>
      </c>
      <c r="H157" s="21">
        <f>0</f>
        <v>0</v>
      </c>
      <c r="I157" s="21">
        <f>0</f>
        <v>0</v>
      </c>
      <c r="J157" s="21">
        <f>0</f>
        <v>0</v>
      </c>
      <c r="K157" s="21">
        <f>0</f>
        <v>0</v>
      </c>
      <c r="L157" s="21">
        <f>0</f>
        <v>0</v>
      </c>
      <c r="M157" s="21">
        <f>0</f>
        <v>0</v>
      </c>
      <c r="N157" s="21">
        <f>0</f>
        <v>0</v>
      </c>
      <c r="O157" s="21">
        <f>0</f>
        <v>0</v>
      </c>
      <c r="P157" s="21">
        <f>0</f>
        <v>0</v>
      </c>
      <c r="Q157" s="21">
        <f t="shared" si="3"/>
        <v>0</v>
      </c>
    </row>
    <row r="158" spans="2:17" ht="15" hidden="1">
      <c r="B158" s="20"/>
    </row>
    <row r="159" spans="2:17" ht="15" hidden="1">
      <c r="B159" s="22" t="s">
        <v>238</v>
      </c>
      <c r="E159" s="21">
        <f>E112</f>
        <v>-93241</v>
      </c>
      <c r="F159" s="21">
        <f t="shared" ref="F159:P159" si="13">F112</f>
        <v>1486231</v>
      </c>
      <c r="G159" s="21">
        <f t="shared" si="13"/>
        <v>-5446055</v>
      </c>
      <c r="H159" s="21">
        <f t="shared" si="13"/>
        <v>-3192365</v>
      </c>
      <c r="I159" s="21">
        <f t="shared" si="13"/>
        <v>-2270339</v>
      </c>
      <c r="J159" s="21">
        <f t="shared" si="13"/>
        <v>-580614</v>
      </c>
      <c r="K159" s="21">
        <f t="shared" si="13"/>
        <v>-140496</v>
      </c>
      <c r="L159" s="21">
        <f t="shared" si="13"/>
        <v>76639</v>
      </c>
      <c r="M159" s="21">
        <f t="shared" si="13"/>
        <v>1229004</v>
      </c>
      <c r="N159" s="21">
        <f t="shared" si="13"/>
        <v>5155347</v>
      </c>
      <c r="O159" s="21">
        <f t="shared" si="13"/>
        <v>3384088</v>
      </c>
      <c r="P159" s="21">
        <f t="shared" si="13"/>
        <v>-650710</v>
      </c>
      <c r="Q159" s="21">
        <f>SUM(E159:P159)</f>
        <v>-1042511</v>
      </c>
    </row>
    <row r="160" spans="2:17" ht="15" hidden="1">
      <c r="B160" s="20" t="s">
        <v>130</v>
      </c>
      <c r="E160" s="21">
        <f>E115+E118+3544231+134000</f>
        <v>96210</v>
      </c>
      <c r="F160" s="21">
        <f t="shared" ref="F160:P160" si="14">F115+F118</f>
        <v>621953</v>
      </c>
      <c r="G160" s="21">
        <f t="shared" si="14"/>
        <v>-2060505</v>
      </c>
      <c r="H160" s="21">
        <f t="shared" si="14"/>
        <v>-822261</v>
      </c>
      <c r="I160" s="21">
        <f t="shared" si="14"/>
        <v>-899239</v>
      </c>
      <c r="J160" s="21">
        <f t="shared" si="14"/>
        <v>49856</v>
      </c>
      <c r="K160" s="21">
        <f t="shared" si="14"/>
        <v>-114282</v>
      </c>
      <c r="L160" s="21">
        <f t="shared" si="14"/>
        <v>101369</v>
      </c>
      <c r="M160" s="21">
        <f t="shared" si="14"/>
        <v>869634</v>
      </c>
      <c r="N160" s="21">
        <f t="shared" si="14"/>
        <v>1650435</v>
      </c>
      <c r="O160" s="21">
        <f t="shared" si="14"/>
        <v>820942</v>
      </c>
      <c r="P160" s="21">
        <f t="shared" si="14"/>
        <v>-476695</v>
      </c>
      <c r="Q160" s="21">
        <f t="shared" ref="Q160:Q178" si="15">SUM(E160:P160)</f>
        <v>-162583</v>
      </c>
    </row>
    <row r="161" spans="2:17" ht="15" hidden="1">
      <c r="B161" s="20" t="s">
        <v>131</v>
      </c>
      <c r="E161" s="21">
        <f>E121+E124-3544231-134000</f>
        <v>-42200</v>
      </c>
      <c r="F161" s="21">
        <f t="shared" ref="F161:P161" si="16">F121+F124</f>
        <v>8351</v>
      </c>
      <c r="G161" s="21">
        <f t="shared" si="16"/>
        <v>-60022</v>
      </c>
      <c r="H161" s="21">
        <f t="shared" si="16"/>
        <v>-14015</v>
      </c>
      <c r="I161" s="21">
        <f t="shared" si="16"/>
        <v>-15288</v>
      </c>
      <c r="J161" s="21">
        <f t="shared" si="16"/>
        <v>-49537</v>
      </c>
      <c r="K161" s="21">
        <f t="shared" si="16"/>
        <v>57023</v>
      </c>
      <c r="L161" s="21">
        <f t="shared" si="16"/>
        <v>28693</v>
      </c>
      <c r="M161" s="21">
        <f t="shared" si="16"/>
        <v>34057</v>
      </c>
      <c r="N161" s="21">
        <f t="shared" si="16"/>
        <v>55942</v>
      </c>
      <c r="O161" s="21">
        <f t="shared" si="16"/>
        <v>186983</v>
      </c>
      <c r="P161" s="21">
        <f t="shared" si="16"/>
        <v>23835</v>
      </c>
      <c r="Q161" s="21">
        <f t="shared" si="15"/>
        <v>213822</v>
      </c>
    </row>
    <row r="162" spans="2:17" ht="15" hidden="1">
      <c r="B162" s="20" t="s">
        <v>132</v>
      </c>
      <c r="E162" s="19">
        <f>0</f>
        <v>0</v>
      </c>
      <c r="F162" s="19">
        <f>0</f>
        <v>0</v>
      </c>
      <c r="G162" s="19">
        <f>0</f>
        <v>0</v>
      </c>
      <c r="H162" s="19">
        <f>0</f>
        <v>0</v>
      </c>
      <c r="I162" s="19">
        <f>0</f>
        <v>0</v>
      </c>
      <c r="J162" s="19">
        <f>0</f>
        <v>0</v>
      </c>
      <c r="K162" s="19">
        <f>0</f>
        <v>0</v>
      </c>
      <c r="L162" s="19">
        <f>0</f>
        <v>0</v>
      </c>
      <c r="M162" s="19">
        <f>0</f>
        <v>0</v>
      </c>
      <c r="N162" s="19">
        <f>0</f>
        <v>0</v>
      </c>
      <c r="O162" s="19">
        <f>0</f>
        <v>0</v>
      </c>
      <c r="P162" s="19">
        <f>0</f>
        <v>0</v>
      </c>
      <c r="Q162" s="21">
        <f t="shared" si="15"/>
        <v>0</v>
      </c>
    </row>
    <row r="163" spans="2:17" ht="15" hidden="1">
      <c r="B163" s="20" t="s">
        <v>133</v>
      </c>
      <c r="E163" s="21">
        <f>E127</f>
        <v>375510</v>
      </c>
      <c r="F163" s="21">
        <f t="shared" ref="F163:P163" si="17">F127</f>
        <v>-17076</v>
      </c>
      <c r="G163" s="21">
        <f t="shared" si="17"/>
        <v>-208914</v>
      </c>
      <c r="H163" s="21">
        <f t="shared" si="17"/>
        <v>-581758</v>
      </c>
      <c r="I163" s="21">
        <f t="shared" si="17"/>
        <v>-510719</v>
      </c>
      <c r="J163" s="21">
        <f t="shared" si="17"/>
        <v>-178791</v>
      </c>
      <c r="K163" s="21">
        <f t="shared" si="17"/>
        <v>2275</v>
      </c>
      <c r="L163" s="21">
        <f t="shared" si="17"/>
        <v>-97383</v>
      </c>
      <c r="M163" s="21">
        <f t="shared" si="17"/>
        <v>240621</v>
      </c>
      <c r="N163" s="21">
        <f t="shared" si="17"/>
        <v>644784</v>
      </c>
      <c r="O163" s="21">
        <f t="shared" si="17"/>
        <v>-4649</v>
      </c>
      <c r="P163" s="21">
        <f t="shared" si="17"/>
        <v>-49722</v>
      </c>
      <c r="Q163" s="21">
        <f t="shared" si="15"/>
        <v>-385822</v>
      </c>
    </row>
    <row r="164" spans="2:17" ht="15" hidden="1">
      <c r="B164" s="20" t="s">
        <v>134</v>
      </c>
      <c r="E164" s="21">
        <f>E130</f>
        <v>-78377</v>
      </c>
      <c r="F164" s="21">
        <f t="shared" ref="F164:P164" si="18">F130</f>
        <v>-862739</v>
      </c>
      <c r="G164" s="21">
        <f t="shared" si="18"/>
        <v>573435</v>
      </c>
      <c r="H164" s="21">
        <f t="shared" si="18"/>
        <v>-511122</v>
      </c>
      <c r="I164" s="21">
        <f t="shared" si="18"/>
        <v>-272799</v>
      </c>
      <c r="J164" s="21">
        <f t="shared" si="18"/>
        <v>-245786</v>
      </c>
      <c r="K164" s="21">
        <f t="shared" si="18"/>
        <v>-3470</v>
      </c>
      <c r="L164" s="21">
        <f t="shared" si="18"/>
        <v>7006</v>
      </c>
      <c r="M164" s="21">
        <f t="shared" si="18"/>
        <v>164070</v>
      </c>
      <c r="N164" s="21">
        <f t="shared" si="18"/>
        <v>487738</v>
      </c>
      <c r="O164" s="21">
        <f t="shared" si="18"/>
        <v>270687</v>
      </c>
      <c r="P164" s="21">
        <f t="shared" si="18"/>
        <v>354468</v>
      </c>
      <c r="Q164" s="21">
        <f t="shared" si="15"/>
        <v>-116889</v>
      </c>
    </row>
    <row r="165" spans="2:17" ht="15" hidden="1">
      <c r="B165" s="20" t="s">
        <v>135</v>
      </c>
      <c r="E165" s="21">
        <f>E71</f>
        <v>-303452</v>
      </c>
      <c r="F165" s="21">
        <f t="shared" ref="F165:P165" si="19">F71</f>
        <v>936233</v>
      </c>
      <c r="G165" s="21">
        <f t="shared" si="19"/>
        <v>-2932257</v>
      </c>
      <c r="H165" s="21">
        <f t="shared" si="19"/>
        <v>-1354407</v>
      </c>
      <c r="I165" s="21">
        <f t="shared" si="19"/>
        <v>-1104658</v>
      </c>
      <c r="J165" s="21">
        <f t="shared" si="19"/>
        <v>-212741</v>
      </c>
      <c r="K165" s="21">
        <f t="shared" si="19"/>
        <v>-128677</v>
      </c>
      <c r="L165" s="21">
        <f t="shared" si="19"/>
        <v>33572</v>
      </c>
      <c r="M165" s="21">
        <f t="shared" si="19"/>
        <v>619439</v>
      </c>
      <c r="N165" s="21">
        <f t="shared" si="19"/>
        <v>2613157</v>
      </c>
      <c r="O165" s="21">
        <f t="shared" si="19"/>
        <v>1706266</v>
      </c>
      <c r="P165" s="21">
        <f t="shared" si="19"/>
        <v>-577077</v>
      </c>
      <c r="Q165" s="21">
        <f t="shared" si="15"/>
        <v>-704602</v>
      </c>
    </row>
    <row r="166" spans="2:17" ht="15" hidden="1">
      <c r="B166" s="20" t="s">
        <v>136</v>
      </c>
      <c r="E166" s="21">
        <f>E74</f>
        <v>-70045</v>
      </c>
      <c r="F166" s="21">
        <f t="shared" ref="F166:P166" si="20">F74</f>
        <v>253216</v>
      </c>
      <c r="G166" s="21">
        <f t="shared" si="20"/>
        <v>-854329</v>
      </c>
      <c r="H166" s="21">
        <f t="shared" si="20"/>
        <v>-330653</v>
      </c>
      <c r="I166" s="21">
        <f t="shared" si="20"/>
        <v>-315363</v>
      </c>
      <c r="J166" s="21">
        <f t="shared" si="20"/>
        <v>20729</v>
      </c>
      <c r="K166" s="21">
        <f t="shared" si="20"/>
        <v>48331</v>
      </c>
      <c r="L166" s="21">
        <f t="shared" si="20"/>
        <v>106176</v>
      </c>
      <c r="M166" s="21">
        <f t="shared" si="20"/>
        <v>404419</v>
      </c>
      <c r="N166" s="21">
        <f t="shared" si="20"/>
        <v>603332</v>
      </c>
      <c r="O166" s="21">
        <f t="shared" si="20"/>
        <v>243757</v>
      </c>
      <c r="P166" s="21">
        <f t="shared" si="20"/>
        <v>-348248</v>
      </c>
      <c r="Q166" s="21">
        <f t="shared" si="15"/>
        <v>-238678</v>
      </c>
    </row>
    <row r="167" spans="2:17" ht="15" hidden="1">
      <c r="B167" s="20" t="s">
        <v>137</v>
      </c>
      <c r="E167" s="19">
        <f>0</f>
        <v>0</v>
      </c>
      <c r="F167" s="19">
        <f>0</f>
        <v>0</v>
      </c>
      <c r="G167" s="19">
        <f>0</f>
        <v>0</v>
      </c>
      <c r="H167" s="19">
        <f>0</f>
        <v>0</v>
      </c>
      <c r="I167" s="19">
        <f>0</f>
        <v>0</v>
      </c>
      <c r="J167" s="19">
        <f>0</f>
        <v>0</v>
      </c>
      <c r="K167" s="19">
        <f>0</f>
        <v>0</v>
      </c>
      <c r="L167" s="19">
        <f>0</f>
        <v>0</v>
      </c>
      <c r="M167" s="19">
        <f>0</f>
        <v>0</v>
      </c>
      <c r="N167" s="19">
        <f>0</f>
        <v>0</v>
      </c>
      <c r="O167" s="19">
        <f>0</f>
        <v>0</v>
      </c>
      <c r="P167" s="19">
        <f>0</f>
        <v>0</v>
      </c>
      <c r="Q167" s="21">
        <f t="shared" si="15"/>
        <v>0</v>
      </c>
    </row>
    <row r="168" spans="2:17" ht="15" hidden="1">
      <c r="B168" s="20" t="s">
        <v>138</v>
      </c>
      <c r="E168" s="21">
        <f>E77</f>
        <v>37508</v>
      </c>
      <c r="F168" s="21">
        <f t="shared" ref="F168:P168" si="21">F77</f>
        <v>-52869</v>
      </c>
      <c r="G168" s="21">
        <f t="shared" si="21"/>
        <v>36082</v>
      </c>
      <c r="H168" s="21">
        <f t="shared" si="21"/>
        <v>41775</v>
      </c>
      <c r="I168" s="21">
        <f t="shared" si="21"/>
        <v>-66427</v>
      </c>
      <c r="J168" s="21">
        <f t="shared" si="21"/>
        <v>-43237</v>
      </c>
      <c r="K168" s="21">
        <f t="shared" si="21"/>
        <v>-2227</v>
      </c>
      <c r="L168" s="21">
        <f t="shared" si="21"/>
        <v>-2209</v>
      </c>
      <c r="M168" s="21">
        <f t="shared" si="21"/>
        <v>139052</v>
      </c>
      <c r="N168" s="21">
        <f t="shared" si="21"/>
        <v>-62407</v>
      </c>
      <c r="O168" s="21">
        <f t="shared" si="21"/>
        <v>-29309</v>
      </c>
      <c r="P168" s="21">
        <f t="shared" si="21"/>
        <v>-2298</v>
      </c>
      <c r="Q168" s="21">
        <f t="shared" si="15"/>
        <v>-6566</v>
      </c>
    </row>
    <row r="169" spans="2:17" ht="15" hidden="1">
      <c r="B169" s="20" t="s">
        <v>139</v>
      </c>
      <c r="E169" s="21">
        <f>E80</f>
        <v>3260</v>
      </c>
      <c r="F169" s="21">
        <f t="shared" ref="F169:P169" si="22">F80</f>
        <v>-16671</v>
      </c>
      <c r="G169" s="21">
        <f t="shared" si="22"/>
        <v>27672</v>
      </c>
      <c r="H169" s="21">
        <f t="shared" si="22"/>
        <v>-24383</v>
      </c>
      <c r="I169" s="21">
        <f t="shared" si="22"/>
        <v>6808</v>
      </c>
      <c r="J169" s="21">
        <f t="shared" si="22"/>
        <v>-15870</v>
      </c>
      <c r="K169" s="21">
        <f t="shared" si="22"/>
        <v>-5973</v>
      </c>
      <c r="L169" s="21">
        <f t="shared" si="22"/>
        <v>-33761</v>
      </c>
      <c r="M169" s="21">
        <f t="shared" si="22"/>
        <v>13564</v>
      </c>
      <c r="N169" s="21">
        <f t="shared" si="22"/>
        <v>53045</v>
      </c>
      <c r="O169" s="21">
        <f t="shared" si="22"/>
        <v>-14227</v>
      </c>
      <c r="P169" s="21">
        <f t="shared" si="22"/>
        <v>4652</v>
      </c>
      <c r="Q169" s="21">
        <f t="shared" si="15"/>
        <v>-1884</v>
      </c>
    </row>
    <row r="170" spans="2:17" ht="15" hidden="1">
      <c r="B170" s="20" t="s">
        <v>140</v>
      </c>
      <c r="E170" s="21">
        <f>E84</f>
        <v>-1648344</v>
      </c>
      <c r="F170" s="21">
        <f t="shared" ref="F170:P170" si="23">F84</f>
        <v>1337275</v>
      </c>
      <c r="G170" s="21">
        <f t="shared" si="23"/>
        <v>-1783111</v>
      </c>
      <c r="H170" s="21">
        <f t="shared" si="23"/>
        <v>-1166422</v>
      </c>
      <c r="I170" s="21">
        <f t="shared" si="23"/>
        <v>-579892</v>
      </c>
      <c r="J170" s="21">
        <f t="shared" si="23"/>
        <v>-418672</v>
      </c>
      <c r="K170" s="21">
        <f t="shared" si="23"/>
        <v>376400</v>
      </c>
      <c r="L170" s="21">
        <f t="shared" si="23"/>
        <v>69723</v>
      </c>
      <c r="M170" s="21">
        <f t="shared" si="23"/>
        <v>268120</v>
      </c>
      <c r="N170" s="21">
        <f t="shared" si="23"/>
        <v>1908386</v>
      </c>
      <c r="O170" s="21">
        <f t="shared" si="23"/>
        <v>1380478</v>
      </c>
      <c r="P170" s="21">
        <f t="shared" si="23"/>
        <v>421943</v>
      </c>
      <c r="Q170" s="21">
        <f t="shared" si="15"/>
        <v>165884</v>
      </c>
    </row>
    <row r="171" spans="2:17" ht="15" hidden="1">
      <c r="B171" s="20" t="s">
        <v>141</v>
      </c>
      <c r="E171" s="21">
        <f>E87</f>
        <v>-828781</v>
      </c>
      <c r="F171" s="21">
        <f t="shared" ref="F171:P171" si="24">F87</f>
        <v>737079</v>
      </c>
      <c r="G171" s="21">
        <f t="shared" si="24"/>
        <v>-931928</v>
      </c>
      <c r="H171" s="21">
        <f t="shared" si="24"/>
        <v>-621129</v>
      </c>
      <c r="I171" s="21">
        <f t="shared" si="24"/>
        <v>-319749</v>
      </c>
      <c r="J171" s="21">
        <f t="shared" si="24"/>
        <v>-227366</v>
      </c>
      <c r="K171" s="21">
        <f t="shared" si="24"/>
        <v>301152</v>
      </c>
      <c r="L171" s="21">
        <f t="shared" si="24"/>
        <v>74000</v>
      </c>
      <c r="M171" s="21">
        <f t="shared" si="24"/>
        <v>186068</v>
      </c>
      <c r="N171" s="21">
        <f t="shared" si="24"/>
        <v>876345</v>
      </c>
      <c r="O171" s="21">
        <f t="shared" si="24"/>
        <v>676963</v>
      </c>
      <c r="P171" s="21">
        <f t="shared" si="24"/>
        <v>173492</v>
      </c>
      <c r="Q171" s="21">
        <f t="shared" si="15"/>
        <v>96146</v>
      </c>
    </row>
    <row r="172" spans="2:17" ht="15" hidden="1">
      <c r="B172" s="20" t="s">
        <v>142</v>
      </c>
      <c r="E172" s="21">
        <f>E90</f>
        <v>-110483</v>
      </c>
      <c r="F172" s="21">
        <f t="shared" ref="F172:P172" si="25">F90</f>
        <v>74354</v>
      </c>
      <c r="G172" s="21">
        <f t="shared" si="25"/>
        <v>-91139</v>
      </c>
      <c r="H172" s="21">
        <f t="shared" si="25"/>
        <v>-37412</v>
      </c>
      <c r="I172" s="21">
        <f t="shared" si="25"/>
        <v>-28084</v>
      </c>
      <c r="J172" s="21">
        <f t="shared" si="25"/>
        <v>-36475</v>
      </c>
      <c r="K172" s="21">
        <f t="shared" si="25"/>
        <v>85084</v>
      </c>
      <c r="L172" s="21">
        <f t="shared" si="25"/>
        <v>37188</v>
      </c>
      <c r="M172" s="21">
        <f t="shared" si="25"/>
        <v>36584</v>
      </c>
      <c r="N172" s="21">
        <f t="shared" si="25"/>
        <v>116007</v>
      </c>
      <c r="O172" s="21">
        <f t="shared" si="25"/>
        <v>12315</v>
      </c>
      <c r="P172" s="21">
        <f t="shared" si="25"/>
        <v>-43437</v>
      </c>
      <c r="Q172" s="21">
        <f t="shared" si="15"/>
        <v>14502</v>
      </c>
    </row>
    <row r="173" spans="2:17" ht="15" hidden="1">
      <c r="B173" s="20" t="s">
        <v>143</v>
      </c>
      <c r="E173" s="21">
        <f>E93</f>
        <v>-86260</v>
      </c>
      <c r="F173" s="21">
        <f t="shared" ref="F173:P173" si="26">F93</f>
        <v>142355</v>
      </c>
      <c r="G173" s="21">
        <f t="shared" si="26"/>
        <v>-69854</v>
      </c>
      <c r="H173" s="21">
        <f t="shared" si="26"/>
        <v>-97971</v>
      </c>
      <c r="I173" s="21">
        <f t="shared" si="26"/>
        <v>-13229</v>
      </c>
      <c r="J173" s="21">
        <f t="shared" si="26"/>
        <v>-95605</v>
      </c>
      <c r="K173" s="21">
        <f t="shared" si="26"/>
        <v>196639</v>
      </c>
      <c r="L173" s="21">
        <f t="shared" si="26"/>
        <v>36908</v>
      </c>
      <c r="M173" s="21">
        <f t="shared" si="26"/>
        <v>156376</v>
      </c>
      <c r="N173" s="21">
        <f t="shared" si="26"/>
        <v>119311</v>
      </c>
      <c r="O173" s="21">
        <f t="shared" si="26"/>
        <v>57132</v>
      </c>
      <c r="P173" s="21">
        <f t="shared" si="26"/>
        <v>-177633</v>
      </c>
      <c r="Q173" s="21">
        <f t="shared" si="15"/>
        <v>168169</v>
      </c>
    </row>
    <row r="174" spans="2:17" ht="15" hidden="1">
      <c r="B174" s="20" t="s">
        <v>144</v>
      </c>
      <c r="E174" s="19">
        <f>0</f>
        <v>0</v>
      </c>
      <c r="F174" s="19">
        <f>0</f>
        <v>0</v>
      </c>
      <c r="G174" s="19">
        <f>0</f>
        <v>0</v>
      </c>
      <c r="H174" s="19">
        <f>0</f>
        <v>0</v>
      </c>
      <c r="I174" s="19">
        <f>0</f>
        <v>0</v>
      </c>
      <c r="J174" s="19">
        <f>0</f>
        <v>0</v>
      </c>
      <c r="K174" s="19">
        <f>0</f>
        <v>0</v>
      </c>
      <c r="L174" s="19">
        <f>0</f>
        <v>0</v>
      </c>
      <c r="M174" s="19">
        <f>0</f>
        <v>0</v>
      </c>
      <c r="N174" s="19">
        <f>0</f>
        <v>0</v>
      </c>
      <c r="O174" s="19">
        <f>0</f>
        <v>0</v>
      </c>
      <c r="P174" s="19">
        <f>0</f>
        <v>0</v>
      </c>
      <c r="Q174" s="21">
        <f t="shared" si="15"/>
        <v>0</v>
      </c>
    </row>
    <row r="175" spans="2:17" ht="15" hidden="1">
      <c r="B175" s="20" t="s">
        <v>145</v>
      </c>
      <c r="E175" s="21">
        <f>E108</f>
        <v>679082</v>
      </c>
      <c r="F175" s="21">
        <f t="shared" ref="F175:P175" si="27">F108</f>
        <v>-643975</v>
      </c>
      <c r="G175" s="21">
        <f t="shared" si="27"/>
        <v>-357779</v>
      </c>
      <c r="H175" s="21">
        <f t="shared" si="27"/>
        <v>-12194</v>
      </c>
      <c r="I175" s="21">
        <f t="shared" si="27"/>
        <v>-110433</v>
      </c>
      <c r="J175" s="21">
        <f t="shared" si="27"/>
        <v>-320660</v>
      </c>
      <c r="K175" s="21">
        <f t="shared" si="27"/>
        <v>-141862</v>
      </c>
      <c r="L175" s="21">
        <f t="shared" si="27"/>
        <v>172487</v>
      </c>
      <c r="M175" s="21">
        <f t="shared" si="27"/>
        <v>-122451</v>
      </c>
      <c r="N175" s="21">
        <f t="shared" si="27"/>
        <v>566422</v>
      </c>
      <c r="O175" s="21">
        <f t="shared" si="27"/>
        <v>-190626</v>
      </c>
      <c r="P175" s="21">
        <f t="shared" si="27"/>
        <v>-74000</v>
      </c>
      <c r="Q175" s="21">
        <f t="shared" si="15"/>
        <v>-555989</v>
      </c>
    </row>
    <row r="176" spans="2:17" ht="15" hidden="1">
      <c r="B176" s="20" t="s">
        <v>146</v>
      </c>
      <c r="E176" s="21">
        <f>E139+E140</f>
        <v>254298</v>
      </c>
      <c r="F176" s="21">
        <f t="shared" ref="F176:P176" si="28">F139+F140</f>
        <v>-141218</v>
      </c>
      <c r="G176" s="21">
        <f t="shared" si="28"/>
        <v>420984</v>
      </c>
      <c r="H176" s="21">
        <f t="shared" si="28"/>
        <v>20874</v>
      </c>
      <c r="I176" s="21">
        <f t="shared" si="28"/>
        <v>-172081</v>
      </c>
      <c r="J176" s="21">
        <f t="shared" si="28"/>
        <v>-57394</v>
      </c>
      <c r="K176" s="21">
        <f t="shared" si="28"/>
        <v>-13555</v>
      </c>
      <c r="L176" s="21">
        <f t="shared" si="28"/>
        <v>42785</v>
      </c>
      <c r="M176" s="21">
        <f t="shared" si="28"/>
        <v>9502</v>
      </c>
      <c r="N176" s="21">
        <f t="shared" si="28"/>
        <v>157622</v>
      </c>
      <c r="O176" s="21">
        <f t="shared" si="28"/>
        <v>-2826</v>
      </c>
      <c r="P176" s="21">
        <f t="shared" si="28"/>
        <v>-86420</v>
      </c>
      <c r="Q176" s="21">
        <f t="shared" si="15"/>
        <v>432571</v>
      </c>
    </row>
    <row r="177" spans="5:17" hidden="1"/>
    <row r="178" spans="5:17" hidden="1">
      <c r="E178" s="21">
        <f>SUM(E145:E176)</f>
        <v>-10609444</v>
      </c>
      <c r="F178" s="21">
        <f t="shared" ref="F178:P178" si="29">SUM(F145:F176)</f>
        <v>-8176359</v>
      </c>
      <c r="G178" s="21">
        <f t="shared" si="29"/>
        <v>-29853021</v>
      </c>
      <c r="H178" s="21">
        <f t="shared" si="29"/>
        <v>-60405499</v>
      </c>
      <c r="I178" s="21">
        <f t="shared" si="29"/>
        <v>16845585</v>
      </c>
      <c r="J178" s="21">
        <f t="shared" si="29"/>
        <v>8048936</v>
      </c>
      <c r="K178" s="21">
        <f t="shared" si="29"/>
        <v>40631596</v>
      </c>
      <c r="L178" s="21">
        <f t="shared" si="29"/>
        <v>20092658</v>
      </c>
      <c r="M178" s="21">
        <f t="shared" si="29"/>
        <v>-76788481</v>
      </c>
      <c r="N178" s="21">
        <f t="shared" si="29"/>
        <v>91583136</v>
      </c>
      <c r="O178" s="21">
        <f t="shared" si="29"/>
        <v>40253925</v>
      </c>
      <c r="P178" s="21">
        <f t="shared" si="29"/>
        <v>-11379742</v>
      </c>
      <c r="Q178" s="21">
        <f t="shared" si="15"/>
        <v>20243290</v>
      </c>
    </row>
    <row r="179" spans="5:17" hidden="1">
      <c r="G179" s="21"/>
    </row>
  </sheetData>
  <mergeCells count="67">
    <mergeCell ref="E136:K136"/>
    <mergeCell ref="L136:Q136"/>
    <mergeCell ref="E137:K137"/>
    <mergeCell ref="L137:Q137"/>
    <mergeCell ref="E134:K134"/>
    <mergeCell ref="L134:Q134"/>
    <mergeCell ref="E135:K135"/>
    <mergeCell ref="L135:Q135"/>
    <mergeCell ref="B68:D68"/>
    <mergeCell ref="A69:A132"/>
    <mergeCell ref="B69:B81"/>
    <mergeCell ref="C69:C71"/>
    <mergeCell ref="C72:C74"/>
    <mergeCell ref="C75:C77"/>
    <mergeCell ref="C81:D81"/>
    <mergeCell ref="B82:B109"/>
    <mergeCell ref="C82:C84"/>
    <mergeCell ref="C85:C87"/>
    <mergeCell ref="C88:C90"/>
    <mergeCell ref="C91:C93"/>
    <mergeCell ref="C94:C96"/>
    <mergeCell ref="C97:C99"/>
    <mergeCell ref="C100:C102"/>
    <mergeCell ref="C103:C105"/>
    <mergeCell ref="C67:D67"/>
    <mergeCell ref="C37:C39"/>
    <mergeCell ref="C40:C42"/>
    <mergeCell ref="C43:C45"/>
    <mergeCell ref="C46:C48"/>
    <mergeCell ref="C55:C57"/>
    <mergeCell ref="C49:C51"/>
    <mergeCell ref="C52:C54"/>
    <mergeCell ref="C58:C60"/>
    <mergeCell ref="C61:C63"/>
    <mergeCell ref="C64:C66"/>
    <mergeCell ref="C110:C112"/>
    <mergeCell ref="C106:C108"/>
    <mergeCell ref="C109:D109"/>
    <mergeCell ref="B110:B131"/>
    <mergeCell ref="C113:C115"/>
    <mergeCell ref="B132:D132"/>
    <mergeCell ref="A133:D133"/>
    <mergeCell ref="A134:D134"/>
    <mergeCell ref="A136:D136"/>
    <mergeCell ref="C116:C118"/>
    <mergeCell ref="C119:C121"/>
    <mergeCell ref="C122:C124"/>
    <mergeCell ref="C125:C127"/>
    <mergeCell ref="C128:C130"/>
    <mergeCell ref="C131:D131"/>
    <mergeCell ref="A135:D135"/>
    <mergeCell ref="A4:D4"/>
    <mergeCell ref="C6:C8"/>
    <mergeCell ref="C9:C11"/>
    <mergeCell ref="C78:C80"/>
    <mergeCell ref="A6:A68"/>
    <mergeCell ref="B6:B36"/>
    <mergeCell ref="C12:C14"/>
    <mergeCell ref="C15:C17"/>
    <mergeCell ref="C18:C20"/>
    <mergeCell ref="C21:C23"/>
    <mergeCell ref="C24:C26"/>
    <mergeCell ref="C27:C29"/>
    <mergeCell ref="C30:C32"/>
    <mergeCell ref="C33:C35"/>
    <mergeCell ref="C36:D36"/>
    <mergeCell ref="B37:B67"/>
  </mergeCells>
  <printOptions horizontalCentered="1"/>
  <pageMargins left="0.5" right="0.5" top="0.75" bottom="0.67" header="0.3" footer="0.47"/>
  <pageSetup scale="63" orientation="landscape" r:id="rId1"/>
  <headerFooter scaleWithDoc="0">
    <oddFooter>&amp;LFile: &amp;F /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9"/>
  <sheetViews>
    <sheetView workbookViewId="0">
      <selection activeCell="S30" sqref="S30"/>
    </sheetView>
  </sheetViews>
  <sheetFormatPr defaultRowHeight="15"/>
  <cols>
    <col min="1" max="1" width="4.42578125" customWidth="1"/>
    <col min="2" max="2" width="19.140625" customWidth="1"/>
    <col min="3" max="3" width="11.28515625" customWidth="1"/>
    <col min="4" max="4" width="11.42578125" customWidth="1"/>
    <col min="5" max="5" width="13.7109375" customWidth="1"/>
    <col min="6" max="7" width="13.28515625" customWidth="1"/>
    <col min="8" max="8" width="13.7109375" customWidth="1"/>
    <col min="9" max="9" width="13.140625" customWidth="1"/>
    <col min="10" max="10" width="13" customWidth="1"/>
    <col min="11" max="11" width="13.42578125" customWidth="1"/>
    <col min="12" max="12" width="13" customWidth="1"/>
    <col min="13" max="13" width="13.42578125" customWidth="1"/>
    <col min="14" max="14" width="13.140625" customWidth="1"/>
    <col min="15" max="15" width="12.85546875" customWidth="1"/>
    <col min="16" max="16" width="13.42578125" customWidth="1"/>
    <col min="17" max="17" width="13.85546875" customWidth="1"/>
    <col min="19" max="19" width="10.140625" customWidth="1"/>
    <col min="20" max="20" width="11.140625" customWidth="1"/>
  </cols>
  <sheetData>
    <row r="1" spans="1:20">
      <c r="A1" s="100" t="s">
        <v>181</v>
      </c>
      <c r="B1" s="101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3" t="s">
        <v>151</v>
      </c>
      <c r="T1" s="104">
        <f>S2</f>
        <v>500000</v>
      </c>
    </row>
    <row r="2" spans="1:20">
      <c r="A2" s="19" t="s">
        <v>331</v>
      </c>
      <c r="B2" s="102"/>
      <c r="C2" s="102"/>
      <c r="D2" s="102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5" t="s">
        <v>152</v>
      </c>
      <c r="R2" s="101"/>
      <c r="S2" s="106">
        <v>500000</v>
      </c>
      <c r="T2" s="107">
        <v>99999999</v>
      </c>
    </row>
    <row r="3" spans="1:20" ht="12.75" customHeight="1">
      <c r="A3" s="108" t="s">
        <v>182</v>
      </c>
      <c r="B3" s="101"/>
      <c r="C3" s="72" t="s">
        <v>239</v>
      </c>
      <c r="D3" s="38" t="s">
        <v>240</v>
      </c>
      <c r="E3" s="57">
        <v>43466</v>
      </c>
      <c r="F3" s="57">
        <f>EDATE(E3,1)</f>
        <v>43497</v>
      </c>
      <c r="G3" s="57">
        <f t="shared" ref="G3:P3" si="0">EDATE(F3,1)</f>
        <v>43525</v>
      </c>
      <c r="H3" s="57">
        <f t="shared" si="0"/>
        <v>43556</v>
      </c>
      <c r="I3" s="57">
        <f t="shared" si="0"/>
        <v>43586</v>
      </c>
      <c r="J3" s="57">
        <f t="shared" si="0"/>
        <v>43617</v>
      </c>
      <c r="K3" s="57">
        <f t="shared" si="0"/>
        <v>43647</v>
      </c>
      <c r="L3" s="57">
        <f t="shared" si="0"/>
        <v>43678</v>
      </c>
      <c r="M3" s="57">
        <f t="shared" si="0"/>
        <v>43709</v>
      </c>
      <c r="N3" s="57">
        <f t="shared" si="0"/>
        <v>43739</v>
      </c>
      <c r="O3" s="57">
        <f t="shared" si="0"/>
        <v>43770</v>
      </c>
      <c r="P3" s="57">
        <f t="shared" si="0"/>
        <v>43800</v>
      </c>
      <c r="Q3" s="105" t="s">
        <v>89</v>
      </c>
      <c r="R3" s="101"/>
      <c r="S3" s="109" t="s">
        <v>154</v>
      </c>
      <c r="T3" s="109" t="s">
        <v>154</v>
      </c>
    </row>
    <row r="4" spans="1:20" ht="12.75" customHeight="1">
      <c r="A4" s="105">
        <v>1</v>
      </c>
      <c r="B4" s="102"/>
      <c r="C4" s="248"/>
      <c r="D4" s="248"/>
      <c r="E4" s="58">
        <v>3788529.57</v>
      </c>
      <c r="F4" s="58">
        <v>3409321.51</v>
      </c>
      <c r="G4" s="58">
        <v>3780129.26</v>
      </c>
      <c r="H4" s="58">
        <v>3740885.05</v>
      </c>
      <c r="I4" s="58">
        <v>3673838.45</v>
      </c>
      <c r="J4" s="58">
        <v>3699048.59</v>
      </c>
      <c r="K4" s="58">
        <v>3625105.7</v>
      </c>
      <c r="L4" s="58">
        <v>3765962.06</v>
      </c>
      <c r="M4" s="58">
        <v>3480502.79</v>
      </c>
      <c r="N4" s="58">
        <v>4134308.09</v>
      </c>
      <c r="O4" s="58">
        <v>3842897.28</v>
      </c>
      <c r="P4" s="58">
        <v>3771199.7</v>
      </c>
      <c r="Q4" s="110">
        <f t="shared" ref="Q4:Q14" si="1">SUM(E4:P4)</f>
        <v>44711728.049999997</v>
      </c>
      <c r="R4" s="101"/>
      <c r="S4" s="111">
        <f>S$2*12-SUMPRODUCT(--($E4:$P4&lt;=S$2),S$2-$E4:$P4)</f>
        <v>6000000</v>
      </c>
      <c r="T4" s="111">
        <f>T$2*12-SUM($R4:S4)-SUMPRODUCT(--($E4:$P4&lt;=T$2),T$2-$E4:$P4)</f>
        <v>38711728.049999952</v>
      </c>
    </row>
    <row r="5" spans="1:20" ht="12.75" customHeight="1">
      <c r="A5" s="105">
        <v>2</v>
      </c>
      <c r="B5" s="102"/>
      <c r="C5" s="248"/>
      <c r="D5" s="248"/>
      <c r="E5" s="67">
        <v>3269541.6</v>
      </c>
      <c r="F5" s="67">
        <v>3282148.8</v>
      </c>
      <c r="G5" s="67">
        <v>3458052</v>
      </c>
      <c r="H5" s="67">
        <v>3322584</v>
      </c>
      <c r="I5" s="67">
        <v>3064327.2</v>
      </c>
      <c r="J5" s="67">
        <v>3070562.4</v>
      </c>
      <c r="K5" s="67">
        <v>3255480</v>
      </c>
      <c r="L5" s="67">
        <v>3178152</v>
      </c>
      <c r="M5" s="67">
        <v>3040617.6</v>
      </c>
      <c r="N5" s="67">
        <v>3539505.6</v>
      </c>
      <c r="O5" s="67">
        <v>3195316.8</v>
      </c>
      <c r="P5" s="67">
        <v>3168856.8</v>
      </c>
      <c r="Q5" s="110">
        <f t="shared" si="1"/>
        <v>38845144.799999997</v>
      </c>
      <c r="R5" s="101"/>
      <c r="S5" s="111">
        <f>S$2*12-SUMPRODUCT(--($E5:$P5&lt;=S$2),S$2-$E5:$P5)</f>
        <v>6000000</v>
      </c>
      <c r="T5" s="111">
        <f>T$2*12-SUM($R5:S5)-SUMPRODUCT(--($E5:$P5&lt;=T$2),T$2-$E5:$P5)</f>
        <v>32845144.799999952</v>
      </c>
    </row>
    <row r="6" spans="1:20" ht="12.75" customHeight="1">
      <c r="A6" s="105">
        <v>3</v>
      </c>
      <c r="B6" s="102"/>
      <c r="C6" s="248"/>
      <c r="D6" s="248"/>
      <c r="E6" s="58">
        <v>2001190.8</v>
      </c>
      <c r="F6" s="58">
        <v>1873586.4</v>
      </c>
      <c r="G6" s="58">
        <v>1953008.4</v>
      </c>
      <c r="H6" s="58">
        <v>1881037.2</v>
      </c>
      <c r="I6" s="58">
        <v>1818003.6</v>
      </c>
      <c r="J6" s="58">
        <v>1816298.4</v>
      </c>
      <c r="K6" s="58">
        <v>2075707.2</v>
      </c>
      <c r="L6" s="58">
        <v>2294964</v>
      </c>
      <c r="M6" s="58">
        <v>1784428.8</v>
      </c>
      <c r="N6" s="58">
        <v>1438390.8</v>
      </c>
      <c r="O6" s="58">
        <v>1296170.3999999999</v>
      </c>
      <c r="P6" s="58">
        <v>1365520.8</v>
      </c>
      <c r="Q6" s="110">
        <f t="shared" si="1"/>
        <v>21598306.800000001</v>
      </c>
      <c r="R6" s="101"/>
      <c r="S6" s="111">
        <f t="shared" ref="S6:S14" si="2">S$2*12-SUMPRODUCT(--($E6:$P6&lt;=S$2),S$2-$E6:$P6)</f>
        <v>6000000</v>
      </c>
      <c r="T6" s="111">
        <f>T$2*12-SUM($R6:S6)-SUMPRODUCT(--($E6:$P6&lt;=T$2),T$2-$E6:$P6)</f>
        <v>15598306.799999952</v>
      </c>
    </row>
    <row r="7" spans="1:20" ht="12.75" customHeight="1">
      <c r="A7" s="105">
        <v>4</v>
      </c>
      <c r="B7" s="102"/>
      <c r="C7" s="248"/>
      <c r="D7" s="248"/>
      <c r="E7" s="58">
        <v>2862476.4</v>
      </c>
      <c r="F7" s="58">
        <v>2601303.6</v>
      </c>
      <c r="G7" s="58">
        <v>2830730</v>
      </c>
      <c r="H7" s="58">
        <v>2692799.2</v>
      </c>
      <c r="I7" s="58">
        <v>2865301.6</v>
      </c>
      <c r="J7" s="58">
        <v>2781161.6</v>
      </c>
      <c r="K7" s="58">
        <v>2828086.8</v>
      </c>
      <c r="L7" s="58">
        <v>2865410.8</v>
      </c>
      <c r="M7" s="58">
        <v>2677446.7999999998</v>
      </c>
      <c r="N7" s="58">
        <v>2746506</v>
      </c>
      <c r="O7" s="58">
        <v>2683447.2000000002</v>
      </c>
      <c r="P7" s="58">
        <v>2798143.6</v>
      </c>
      <c r="Q7" s="110">
        <f t="shared" si="1"/>
        <v>33232813.600000001</v>
      </c>
      <c r="R7" s="101"/>
      <c r="S7" s="111">
        <f t="shared" si="2"/>
        <v>6000000</v>
      </c>
      <c r="T7" s="111">
        <f>T$2*12-SUM($R7:S7)-SUMPRODUCT(--($E7:$P7&lt;=T$2),T$2-$E7:$P7)</f>
        <v>27232813.599999905</v>
      </c>
    </row>
    <row r="8" spans="1:20" ht="12.75" customHeight="1">
      <c r="A8" s="105">
        <v>5</v>
      </c>
      <c r="B8" s="102"/>
      <c r="C8" s="248"/>
      <c r="D8" s="248"/>
      <c r="E8" s="58">
        <v>2099647.2000000002</v>
      </c>
      <c r="F8" s="58">
        <v>1947372</v>
      </c>
      <c r="G8" s="58">
        <v>2073881.6000000001</v>
      </c>
      <c r="H8" s="58">
        <v>1916829.6</v>
      </c>
      <c r="I8" s="58">
        <v>1854496</v>
      </c>
      <c r="J8" s="58">
        <v>1758344</v>
      </c>
      <c r="K8" s="58">
        <v>1845944.8</v>
      </c>
      <c r="L8" s="58">
        <v>1896731.2</v>
      </c>
      <c r="M8" s="58">
        <v>2142336</v>
      </c>
      <c r="N8" s="58">
        <v>2482317.6</v>
      </c>
      <c r="O8" s="58">
        <v>2441616.7999999998</v>
      </c>
      <c r="P8" s="58">
        <v>2505574.3999999999</v>
      </c>
      <c r="Q8" s="110">
        <f t="shared" si="1"/>
        <v>24965091.199999999</v>
      </c>
      <c r="R8" s="101"/>
      <c r="S8" s="111">
        <f t="shared" si="2"/>
        <v>6000000</v>
      </c>
      <c r="T8" s="111">
        <f>T$2*12-SUM($R8:S8)-SUMPRODUCT(--($E8:$P8&lt;=T$2),T$2-$E8:$P8)</f>
        <v>18965091.200000048</v>
      </c>
    </row>
    <row r="9" spans="1:20" ht="12.75" customHeight="1">
      <c r="A9" s="105">
        <v>6</v>
      </c>
      <c r="B9" s="102"/>
      <c r="C9" s="248"/>
      <c r="D9" s="248"/>
      <c r="E9" s="58">
        <v>2145913.0499999998</v>
      </c>
      <c r="F9" s="58">
        <v>2131712.9</v>
      </c>
      <c r="G9" s="58">
        <v>2326691.81</v>
      </c>
      <c r="H9" s="58">
        <v>2213386.96</v>
      </c>
      <c r="I9" s="58">
        <v>2144379.4300000002</v>
      </c>
      <c r="J9" s="58">
        <v>2069674.1</v>
      </c>
      <c r="K9" s="58">
        <v>2059177.03</v>
      </c>
      <c r="L9" s="58">
        <v>2142382.7000000002</v>
      </c>
      <c r="M9" s="58">
        <v>1950632.91</v>
      </c>
      <c r="N9" s="58">
        <v>2391202.3199999998</v>
      </c>
      <c r="O9" s="58">
        <v>2185083.21</v>
      </c>
      <c r="P9" s="58">
        <v>2132404.87</v>
      </c>
      <c r="Q9" s="110">
        <f t="shared" si="1"/>
        <v>25892641.289999999</v>
      </c>
      <c r="R9" s="101"/>
      <c r="S9" s="111">
        <f t="shared" si="2"/>
        <v>6000000</v>
      </c>
      <c r="T9" s="111">
        <f>T$2*12-SUM($R9:S9)-SUMPRODUCT(--($E9:$P9&lt;=T$2),T$2-$E9:$P9)</f>
        <v>19892641.289999962</v>
      </c>
    </row>
    <row r="10" spans="1:20" ht="12.75" customHeight="1">
      <c r="A10" s="105">
        <v>7</v>
      </c>
      <c r="B10" s="102"/>
      <c r="C10" s="248"/>
      <c r="D10" s="248"/>
      <c r="E10" s="58">
        <v>4353485.8</v>
      </c>
      <c r="F10" s="58">
        <v>4237782.2</v>
      </c>
      <c r="G10" s="58">
        <v>4427606.5999999996</v>
      </c>
      <c r="H10" s="58">
        <v>4572682.5999999996</v>
      </c>
      <c r="I10" s="58">
        <v>4425364.8</v>
      </c>
      <c r="J10" s="58">
        <v>4393052</v>
      </c>
      <c r="K10" s="58">
        <v>4543425.4000000004</v>
      </c>
      <c r="L10" s="58">
        <v>4460041.8</v>
      </c>
      <c r="M10" s="58">
        <v>4448237.2</v>
      </c>
      <c r="N10" s="58">
        <v>4786175.5999999996</v>
      </c>
      <c r="O10" s="58">
        <v>4249378.8</v>
      </c>
      <c r="P10" s="58">
        <v>4668001.8</v>
      </c>
      <c r="Q10" s="110">
        <f t="shared" si="1"/>
        <v>53565234.599999994</v>
      </c>
      <c r="R10" s="101"/>
      <c r="S10" s="111">
        <f t="shared" si="2"/>
        <v>6000000</v>
      </c>
      <c r="T10" s="111">
        <f>T$2*12-SUM($R10:S10)-SUMPRODUCT(--($E10:$P10&lt;=T$2),T$2-$E10:$P10)</f>
        <v>47565234.599999905</v>
      </c>
    </row>
    <row r="11" spans="1:20" ht="12.75" customHeight="1">
      <c r="A11" s="105">
        <v>8</v>
      </c>
      <c r="B11" s="102"/>
      <c r="C11" s="248"/>
      <c r="D11" s="248"/>
      <c r="E11" s="58">
        <v>3466254.24</v>
      </c>
      <c r="F11" s="58">
        <v>3190682.64</v>
      </c>
      <c r="G11" s="58">
        <v>3391937.52</v>
      </c>
      <c r="H11" s="58">
        <v>3085864.08</v>
      </c>
      <c r="I11" s="58">
        <v>2973930.96</v>
      </c>
      <c r="J11" s="58">
        <v>2877995.52</v>
      </c>
      <c r="K11" s="58">
        <v>2982732.24</v>
      </c>
      <c r="L11" s="58">
        <v>3057318.48</v>
      </c>
      <c r="M11" s="58">
        <v>2698362</v>
      </c>
      <c r="N11" s="58">
        <v>3322246.08</v>
      </c>
      <c r="O11" s="58">
        <v>2934331.92</v>
      </c>
      <c r="P11" s="58">
        <v>2962270.8</v>
      </c>
      <c r="Q11" s="110">
        <f t="shared" si="1"/>
        <v>36943926.480000004</v>
      </c>
      <c r="R11" s="101"/>
      <c r="S11" s="111">
        <f t="shared" si="2"/>
        <v>6000000</v>
      </c>
      <c r="T11" s="111">
        <f>T$2*12-SUM($R11:S11)-SUMPRODUCT(--($E11:$P11&lt;=T$2),T$2-$E11:$P11)</f>
        <v>30943926.480000019</v>
      </c>
    </row>
    <row r="12" spans="1:20" ht="12.75" customHeight="1">
      <c r="A12" s="105">
        <v>9</v>
      </c>
      <c r="B12" s="102"/>
      <c r="C12" s="248"/>
      <c r="D12" s="248"/>
      <c r="E12" s="58">
        <v>1534341.9</v>
      </c>
      <c r="F12" s="58">
        <v>1374916.2</v>
      </c>
      <c r="G12" s="58">
        <v>1207080</v>
      </c>
      <c r="H12" s="58">
        <v>296961</v>
      </c>
      <c r="I12" s="249"/>
      <c r="J12" s="249"/>
      <c r="K12" s="249"/>
      <c r="L12" s="249"/>
      <c r="M12" s="249"/>
      <c r="N12" s="249"/>
      <c r="O12" s="249"/>
      <c r="P12" s="249"/>
      <c r="Q12" s="110">
        <f t="shared" si="1"/>
        <v>4413299.0999999996</v>
      </c>
      <c r="R12" s="101"/>
      <c r="S12" s="111">
        <f t="shared" si="2"/>
        <v>1796961</v>
      </c>
      <c r="T12" s="111">
        <f>T$2*12-SUM($R12:S12)-SUMPRODUCT(--($E12:$P12&lt;=T$2),T$2-$E12:$P12)</f>
        <v>2616338.0999999046</v>
      </c>
    </row>
    <row r="13" spans="1:20" s="174" customFormat="1" ht="12.75" customHeight="1">
      <c r="A13" s="105">
        <v>10</v>
      </c>
      <c r="B13" s="102"/>
      <c r="C13" s="248"/>
      <c r="D13" s="248"/>
      <c r="E13" s="58">
        <v>1265157.6000000001</v>
      </c>
      <c r="F13" s="58">
        <v>1181381.6000000001</v>
      </c>
      <c r="G13" s="58">
        <v>1275808.8</v>
      </c>
      <c r="H13" s="58">
        <v>1267554.3999999999</v>
      </c>
      <c r="I13" s="58">
        <v>1390415.6</v>
      </c>
      <c r="J13" s="58">
        <v>1418410</v>
      </c>
      <c r="K13" s="58">
        <v>1520680</v>
      </c>
      <c r="L13" s="58">
        <v>1537799.2</v>
      </c>
      <c r="M13" s="58">
        <v>1321535.6000000001</v>
      </c>
      <c r="N13" s="58">
        <v>1216966.8</v>
      </c>
      <c r="O13" s="58">
        <v>1190862.3999999999</v>
      </c>
      <c r="P13" s="58">
        <v>1228463.6000000001</v>
      </c>
      <c r="Q13" s="110">
        <f t="shared" si="1"/>
        <v>15815035.6</v>
      </c>
      <c r="R13" s="101"/>
      <c r="S13" s="111">
        <f t="shared" si="2"/>
        <v>6000000</v>
      </c>
      <c r="T13" s="111">
        <f>T$2*12-SUM($R13:S13)-SUMPRODUCT(--($E13:$P13&lt;=T$2),T$2-$E13:$P13)</f>
        <v>9815035.5999999046</v>
      </c>
    </row>
    <row r="14" spans="1:20" ht="12.75" customHeight="1">
      <c r="A14" s="105">
        <v>11</v>
      </c>
      <c r="B14" s="102"/>
      <c r="C14" s="248"/>
      <c r="D14" s="248"/>
      <c r="E14" s="58">
        <v>952606</v>
      </c>
      <c r="F14" s="58">
        <v>884044</v>
      </c>
      <c r="G14" s="58">
        <v>908998</v>
      </c>
      <c r="H14" s="58">
        <v>811580</v>
      </c>
      <c r="I14" s="58">
        <v>819466</v>
      </c>
      <c r="J14" s="58">
        <v>792446</v>
      </c>
      <c r="K14" s="58">
        <v>734546</v>
      </c>
      <c r="L14" s="58">
        <v>763146</v>
      </c>
      <c r="M14" s="58">
        <v>742288</v>
      </c>
      <c r="N14" s="58">
        <v>886274</v>
      </c>
      <c r="O14" s="58">
        <v>865974</v>
      </c>
      <c r="P14" s="58">
        <v>896606</v>
      </c>
      <c r="Q14" s="110">
        <f t="shared" si="1"/>
        <v>10057974</v>
      </c>
      <c r="R14" s="101"/>
      <c r="S14" s="111">
        <f t="shared" si="2"/>
        <v>6000000</v>
      </c>
      <c r="T14" s="111">
        <f>T$2*12-SUM($R14:S14)-SUMPRODUCT(--($E14:$P14&lt;=T$2),T$2-$E14:$P14)</f>
        <v>4057974</v>
      </c>
    </row>
    <row r="15" spans="1:20" ht="12.75" customHeight="1" thickBot="1">
      <c r="A15" s="105"/>
      <c r="B15" s="102" t="s">
        <v>155</v>
      </c>
      <c r="C15" s="102"/>
      <c r="D15" s="102"/>
      <c r="E15" s="112">
        <f t="shared" ref="E15:P15" si="3">SUM(E4:E14)</f>
        <v>27739144.160000004</v>
      </c>
      <c r="F15" s="112">
        <f t="shared" si="3"/>
        <v>26114251.850000001</v>
      </c>
      <c r="G15" s="112">
        <f t="shared" si="3"/>
        <v>27633923.990000002</v>
      </c>
      <c r="H15" s="112">
        <f t="shared" si="3"/>
        <v>25802164.089999996</v>
      </c>
      <c r="I15" s="112">
        <f t="shared" si="3"/>
        <v>25029523.640000001</v>
      </c>
      <c r="J15" s="112">
        <f t="shared" si="3"/>
        <v>24676992.609999999</v>
      </c>
      <c r="K15" s="112">
        <f t="shared" si="3"/>
        <v>25470885.170000002</v>
      </c>
      <c r="L15" s="112">
        <f t="shared" si="3"/>
        <v>25961908.239999998</v>
      </c>
      <c r="M15" s="112">
        <f t="shared" si="3"/>
        <v>24286387.700000003</v>
      </c>
      <c r="N15" s="112">
        <f t="shared" si="3"/>
        <v>26943892.889999997</v>
      </c>
      <c r="O15" s="112">
        <f t="shared" si="3"/>
        <v>24885078.810000002</v>
      </c>
      <c r="P15" s="112">
        <f t="shared" si="3"/>
        <v>25497042.370000005</v>
      </c>
      <c r="Q15" s="113">
        <f>IF(ROUND(SUM(E15:P15),3)&lt;&gt;ROUND(SUM(Q4:Q14),3),#VALUE!,SUM(E15:P15))</f>
        <v>310041195.51999998</v>
      </c>
      <c r="R15" s="101"/>
      <c r="S15" s="112">
        <f>SUM(S4:S14)</f>
        <v>61796961</v>
      </c>
      <c r="T15" s="112">
        <f>SUM(T4:T14)</f>
        <v>248244234.5199995</v>
      </c>
    </row>
    <row r="16" spans="1:20" ht="12.75" customHeight="1" thickTop="1">
      <c r="A16" s="105"/>
      <c r="B16" s="102"/>
      <c r="C16" s="102"/>
      <c r="D16" s="102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14"/>
      <c r="R16" s="101"/>
      <c r="S16" s="101"/>
      <c r="T16" s="115">
        <f>SUM(S15:T15)</f>
        <v>310041195.5199995</v>
      </c>
    </row>
    <row r="17" spans="1:20" ht="12.75" customHeight="1">
      <c r="A17" s="143"/>
      <c r="B17" s="101" t="s">
        <v>156</v>
      </c>
      <c r="C17" s="101"/>
      <c r="D17" s="101"/>
      <c r="E17" s="59">
        <f>'Billed Usage'!D111</f>
        <v>26991875.749000002</v>
      </c>
      <c r="F17" s="59">
        <f>'Billed Usage'!E111</f>
        <v>27653410.079999998</v>
      </c>
      <c r="G17" s="59">
        <f>'Billed Usage'!F111</f>
        <v>26114251.850000001</v>
      </c>
      <c r="H17" s="59">
        <f>'Billed Usage'!G111</f>
        <v>27633923.989999998</v>
      </c>
      <c r="I17" s="59">
        <f>'Billed Usage'!H111</f>
        <v>25802164.09</v>
      </c>
      <c r="J17" s="59">
        <f>'Billed Usage'!I111</f>
        <v>25029523.640000001</v>
      </c>
      <c r="K17" s="59">
        <f>'Billed Usage'!J111</f>
        <v>24676992.609999999</v>
      </c>
      <c r="L17" s="59">
        <f>'Billed Usage'!K111</f>
        <v>25470885.170000002</v>
      </c>
      <c r="M17" s="59">
        <f>'Billed Usage'!L111</f>
        <v>25961908.239999998</v>
      </c>
      <c r="N17" s="59">
        <f>'Billed Usage'!M111</f>
        <v>24286387.699999999</v>
      </c>
      <c r="O17" s="59">
        <f>'Billed Usage'!N111</f>
        <v>26943892.890000001</v>
      </c>
      <c r="P17" s="59">
        <f>'Billed Usage'!O111</f>
        <v>24885078.809999999</v>
      </c>
      <c r="Q17" s="110">
        <f>SUM(E17:P17)</f>
        <v>311450294.81900001</v>
      </c>
      <c r="R17" s="101"/>
      <c r="S17" s="101"/>
      <c r="T17" s="101"/>
    </row>
    <row r="18" spans="1:20" ht="12.75" customHeight="1">
      <c r="A18" s="143"/>
      <c r="B18" s="102" t="s">
        <v>157</v>
      </c>
      <c r="C18" s="102"/>
      <c r="D18" s="102"/>
      <c r="E18" s="59">
        <f>'Unbilled Usage '!E22</f>
        <v>-27065983</v>
      </c>
      <c r="F18" s="59">
        <f>'Unbilled Usage '!F22</f>
        <v>-27615288</v>
      </c>
      <c r="G18" s="59">
        <f>'Unbilled Usage '!G22</f>
        <v>-26011240</v>
      </c>
      <c r="H18" s="59">
        <f>'Unbilled Usage '!H22</f>
        <v>-27940831</v>
      </c>
      <c r="I18" s="59">
        <f>'Unbilled Usage '!I22</f>
        <v>-26654407</v>
      </c>
      <c r="J18" s="59">
        <f>'Unbilled Usage '!J22</f>
        <v>-25304460</v>
      </c>
      <c r="K18" s="59">
        <f>'Unbilled Usage '!K22</f>
        <v>-25093621</v>
      </c>
      <c r="L18" s="59">
        <f>'Unbilled Usage '!L22</f>
        <v>-25353023</v>
      </c>
      <c r="M18" s="59">
        <f>'Unbilled Usage '!M22</f>
        <v>-25110804</v>
      </c>
      <c r="N18" s="59">
        <f>'Unbilled Usage '!N22</f>
        <v>-24999007</v>
      </c>
      <c r="O18" s="59">
        <f>'Unbilled Usage '!O22</f>
        <v>-27911836</v>
      </c>
      <c r="P18" s="59">
        <f>'Unbilled Usage '!P22</f>
        <v>-27303573</v>
      </c>
      <c r="Q18" s="110">
        <f>SUM(E18:P18)</f>
        <v>-316364073</v>
      </c>
      <c r="R18" s="101"/>
      <c r="S18" s="101"/>
      <c r="T18" s="101"/>
    </row>
    <row r="19" spans="1:20" ht="12.75" customHeight="1">
      <c r="A19" s="143"/>
      <c r="B19" s="102" t="s">
        <v>158</v>
      </c>
      <c r="C19" s="102"/>
      <c r="D19" s="102"/>
      <c r="E19" s="59">
        <f>'Unbilled Usage '!E21</f>
        <v>27615288</v>
      </c>
      <c r="F19" s="59">
        <f>'Unbilled Usage '!F21</f>
        <v>26011240</v>
      </c>
      <c r="G19" s="59">
        <f>'Unbilled Usage '!G21</f>
        <v>27940831</v>
      </c>
      <c r="H19" s="59">
        <f>'Unbilled Usage '!H21</f>
        <v>26654407</v>
      </c>
      <c r="I19" s="59">
        <f>'Unbilled Usage '!I21</f>
        <v>25304460</v>
      </c>
      <c r="J19" s="59">
        <f>'Unbilled Usage '!J21</f>
        <v>25093621</v>
      </c>
      <c r="K19" s="59">
        <f>'Unbilled Usage '!K21</f>
        <v>25353023</v>
      </c>
      <c r="L19" s="59">
        <f>'Unbilled Usage '!L21</f>
        <v>25110804</v>
      </c>
      <c r="M19" s="59">
        <f>'Unbilled Usage '!M21</f>
        <v>24999007</v>
      </c>
      <c r="N19" s="59">
        <f>'Unbilled Usage '!N21</f>
        <v>27911836</v>
      </c>
      <c r="O19" s="59">
        <f>'Unbilled Usage '!O21</f>
        <v>27303573</v>
      </c>
      <c r="P19" s="59">
        <f>'Unbilled Usage '!P21</f>
        <v>26974091</v>
      </c>
      <c r="Q19" s="110">
        <f>SUM(E19:P19)</f>
        <v>316272181</v>
      </c>
      <c r="R19" s="101"/>
      <c r="S19" s="101"/>
      <c r="T19" s="101"/>
    </row>
    <row r="20" spans="1:20" ht="12.75" customHeight="1">
      <c r="A20" s="105"/>
      <c r="B20" s="101" t="s">
        <v>183</v>
      </c>
      <c r="C20" s="101"/>
      <c r="D20" s="101"/>
      <c r="E20" s="60">
        <f t="shared" ref="E20:Q20" si="4">SUM(E17:E19)</f>
        <v>27541180.749000002</v>
      </c>
      <c r="F20" s="60">
        <f t="shared" si="4"/>
        <v>26049362.079999998</v>
      </c>
      <c r="G20" s="60">
        <f t="shared" si="4"/>
        <v>28043842.850000001</v>
      </c>
      <c r="H20" s="60">
        <f t="shared" si="4"/>
        <v>26347499.989999998</v>
      </c>
      <c r="I20" s="60">
        <f t="shared" si="4"/>
        <v>24452217.09</v>
      </c>
      <c r="J20" s="60">
        <f t="shared" si="4"/>
        <v>24818684.640000001</v>
      </c>
      <c r="K20" s="60">
        <f t="shared" si="4"/>
        <v>24936394.609999999</v>
      </c>
      <c r="L20" s="60">
        <f t="shared" si="4"/>
        <v>25228666.170000002</v>
      </c>
      <c r="M20" s="60">
        <f t="shared" si="4"/>
        <v>25850111.239999998</v>
      </c>
      <c r="N20" s="60">
        <f t="shared" si="4"/>
        <v>27199216.699999999</v>
      </c>
      <c r="O20" s="60">
        <f t="shared" si="4"/>
        <v>26335629.890000001</v>
      </c>
      <c r="P20" s="60">
        <f t="shared" si="4"/>
        <v>24555596.809999999</v>
      </c>
      <c r="Q20" s="60">
        <f t="shared" si="4"/>
        <v>311358402.81900001</v>
      </c>
      <c r="R20" s="101"/>
      <c r="S20" s="101"/>
      <c r="T20" s="101"/>
    </row>
    <row r="21" spans="1:20" ht="12.75" customHeight="1">
      <c r="A21" s="105"/>
      <c r="B21" s="116" t="s">
        <v>159</v>
      </c>
      <c r="C21" s="116"/>
      <c r="D21" s="116"/>
      <c r="E21" s="58">
        <f>E15-E20-E22</f>
        <v>123856.16000000387</v>
      </c>
      <c r="F21" s="58">
        <f>F15-F20-F22</f>
        <v>188745.93000000715</v>
      </c>
      <c r="G21" s="58">
        <f>G15-G20-G22</f>
        <v>-221172.92999999225</v>
      </c>
      <c r="H21" s="58">
        <f>H15-H20-H22</f>
        <v>-766508.82999999449</v>
      </c>
      <c r="I21" s="58">
        <f t="shared" ref="I21:P21" si="5">I15-I20-I22</f>
        <v>-189202.27999999374</v>
      </c>
      <c r="J21" s="58">
        <f t="shared" si="5"/>
        <v>-330894.30999999493</v>
      </c>
      <c r="K21" s="58">
        <f t="shared" si="5"/>
        <v>203596.25000000745</v>
      </c>
      <c r="L21" s="58">
        <f t="shared" si="5"/>
        <v>936838.32000000402</v>
      </c>
      <c r="M21" s="58">
        <f t="shared" si="5"/>
        <v>-626885.21999999136</v>
      </c>
      <c r="N21" s="58">
        <f t="shared" si="5"/>
        <v>-882209.02999999374</v>
      </c>
      <c r="O21" s="58">
        <f t="shared" si="5"/>
        <v>-2332760.109999992</v>
      </c>
      <c r="P21" s="58">
        <f t="shared" si="5"/>
        <v>-1391314.5499999858</v>
      </c>
      <c r="Q21" s="110">
        <f>SUM(E21:P21)</f>
        <v>-5287910.5999999158</v>
      </c>
      <c r="R21" s="101"/>
      <c r="S21" s="101"/>
      <c r="T21" s="101"/>
    </row>
    <row r="22" spans="1:20" ht="12.75" customHeight="1">
      <c r="A22" s="105"/>
      <c r="B22" s="116" t="s">
        <v>160</v>
      </c>
      <c r="C22" s="116"/>
      <c r="D22" s="116"/>
      <c r="E22" s="58">
        <f>-(E17+E18)</f>
        <v>74107.250999998301</v>
      </c>
      <c r="F22" s="58">
        <f>-E21</f>
        <v>-123856.16000000387</v>
      </c>
      <c r="G22" s="58">
        <f>-F21</f>
        <v>-188745.93000000715</v>
      </c>
      <c r="H22" s="58">
        <f>-G21</f>
        <v>221172.92999999225</v>
      </c>
      <c r="I22" s="58">
        <f t="shared" ref="I22:P22" si="6">-H21</f>
        <v>766508.82999999449</v>
      </c>
      <c r="J22" s="58">
        <f t="shared" si="6"/>
        <v>189202.27999999374</v>
      </c>
      <c r="K22" s="58">
        <f t="shared" si="6"/>
        <v>330894.30999999493</v>
      </c>
      <c r="L22" s="58">
        <f t="shared" si="6"/>
        <v>-203596.25000000745</v>
      </c>
      <c r="M22" s="58">
        <f t="shared" si="6"/>
        <v>-936838.32000000402</v>
      </c>
      <c r="N22" s="58">
        <f t="shared" si="6"/>
        <v>626885.21999999136</v>
      </c>
      <c r="O22" s="58">
        <f t="shared" si="6"/>
        <v>882209.02999999374</v>
      </c>
      <c r="P22" s="58">
        <f t="shared" si="6"/>
        <v>2332760.109999992</v>
      </c>
      <c r="Q22" s="110">
        <f>SUM(E22:P22)</f>
        <v>3970703.3009999283</v>
      </c>
      <c r="R22" s="101"/>
      <c r="S22" s="101"/>
      <c r="T22" s="101"/>
    </row>
    <row r="23" spans="1:20" ht="15.75" thickBot="1">
      <c r="A23" s="105"/>
      <c r="B23" s="116" t="s">
        <v>161</v>
      </c>
      <c r="C23" s="116"/>
      <c r="D23" s="116"/>
      <c r="E23" s="112">
        <f>SUM(E20:E22)</f>
        <v>27739144.160000004</v>
      </c>
      <c r="F23" s="112">
        <f t="shared" ref="F23" si="7">SUM(F20:F22)</f>
        <v>26114251.850000001</v>
      </c>
      <c r="G23" s="112">
        <f>SUM(G20:G22)</f>
        <v>27633923.990000002</v>
      </c>
      <c r="H23" s="112">
        <f t="shared" ref="H23:O23" si="8">SUM(H20:H22)</f>
        <v>25802164.089999996</v>
      </c>
      <c r="I23" s="112">
        <f t="shared" si="8"/>
        <v>25029523.640000001</v>
      </c>
      <c r="J23" s="112">
        <f t="shared" si="8"/>
        <v>24676992.609999999</v>
      </c>
      <c r="K23" s="112">
        <f t="shared" si="8"/>
        <v>25470885.170000002</v>
      </c>
      <c r="L23" s="112">
        <f t="shared" si="8"/>
        <v>25961908.239999998</v>
      </c>
      <c r="M23" s="112">
        <f t="shared" si="8"/>
        <v>24286387.700000003</v>
      </c>
      <c r="N23" s="112">
        <f t="shared" si="8"/>
        <v>26943892.889999997</v>
      </c>
      <c r="O23" s="112">
        <f t="shared" si="8"/>
        <v>24885078.810000002</v>
      </c>
      <c r="P23" s="112">
        <f>SUM(P20:P22)</f>
        <v>25497042.370000005</v>
      </c>
      <c r="Q23" s="117">
        <f>SUM(Q20:Q22)</f>
        <v>310041195.52000004</v>
      </c>
      <c r="R23" s="101"/>
      <c r="S23" s="103"/>
      <c r="T23" s="104"/>
    </row>
    <row r="24" spans="1:20" ht="15.75" thickTop="1">
      <c r="A24" s="105"/>
      <c r="B24" s="118"/>
      <c r="C24" s="118"/>
      <c r="D24" s="11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01"/>
      <c r="S24" s="101"/>
      <c r="T24" s="101"/>
    </row>
    <row r="25" spans="1:20">
      <c r="A25" s="120" t="s">
        <v>184</v>
      </c>
      <c r="B25" s="101"/>
      <c r="C25" s="120"/>
      <c r="D25" s="120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19"/>
      <c r="R25" s="101"/>
      <c r="S25" s="101"/>
      <c r="T25" s="101"/>
    </row>
    <row r="26" spans="1:20" ht="12.75" customHeight="1">
      <c r="A26" s="64">
        <v>1</v>
      </c>
      <c r="B26" s="62"/>
      <c r="C26" s="248"/>
      <c r="D26" s="248"/>
      <c r="E26" s="63">
        <v>35210010</v>
      </c>
      <c r="F26" s="63">
        <v>30823170</v>
      </c>
      <c r="G26" s="63">
        <v>35740380</v>
      </c>
      <c r="H26" s="63">
        <v>31016760</v>
      </c>
      <c r="I26" s="63">
        <v>32290770</v>
      </c>
      <c r="J26" s="63">
        <v>29648650</v>
      </c>
      <c r="K26" s="63">
        <v>32657540</v>
      </c>
      <c r="L26" s="63">
        <v>39269540</v>
      </c>
      <c r="M26" s="63">
        <v>31549600</v>
      </c>
      <c r="N26" s="63">
        <v>29938810</v>
      </c>
      <c r="O26" s="63">
        <v>29702540</v>
      </c>
      <c r="P26" s="63">
        <v>31900980</v>
      </c>
      <c r="Q26" s="123">
        <f>SUM(E26:P26)</f>
        <v>389748750</v>
      </c>
      <c r="R26" s="101"/>
      <c r="S26" s="115">
        <f>Q26/8760/1000</f>
        <v>44.491866438356162</v>
      </c>
      <c r="T26" s="101"/>
    </row>
    <row r="27" spans="1:20" ht="12.75" customHeight="1">
      <c r="A27" s="64"/>
      <c r="B27" s="62"/>
      <c r="C27" s="186"/>
      <c r="D27" s="186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123">
        <f>SUM(E27:P27)</f>
        <v>0</v>
      </c>
      <c r="R27" s="101"/>
      <c r="S27" s="115">
        <f>Q27/8760/1000</f>
        <v>0</v>
      </c>
      <c r="T27" s="101"/>
    </row>
    <row r="28" spans="1:20" ht="12.75" customHeight="1" thickBot="1">
      <c r="A28" s="187" t="s">
        <v>280</v>
      </c>
      <c r="B28" s="62"/>
      <c r="C28" s="62"/>
      <c r="D28" s="62"/>
      <c r="E28" s="65">
        <f t="shared" ref="E28:P28" si="9">E26-E27</f>
        <v>35210010</v>
      </c>
      <c r="F28" s="65">
        <f t="shared" si="9"/>
        <v>30823170</v>
      </c>
      <c r="G28" s="65">
        <f t="shared" si="9"/>
        <v>35740380</v>
      </c>
      <c r="H28" s="65">
        <f t="shared" si="9"/>
        <v>31016760</v>
      </c>
      <c r="I28" s="65">
        <f t="shared" si="9"/>
        <v>32290770</v>
      </c>
      <c r="J28" s="65">
        <f t="shared" si="9"/>
        <v>29648650</v>
      </c>
      <c r="K28" s="65">
        <f t="shared" si="9"/>
        <v>32657540</v>
      </c>
      <c r="L28" s="65">
        <f t="shared" si="9"/>
        <v>39269540</v>
      </c>
      <c r="M28" s="65">
        <f t="shared" si="9"/>
        <v>31549600</v>
      </c>
      <c r="N28" s="65">
        <f t="shared" si="9"/>
        <v>29938810</v>
      </c>
      <c r="O28" s="65">
        <f t="shared" si="9"/>
        <v>29702540</v>
      </c>
      <c r="P28" s="65">
        <f t="shared" si="9"/>
        <v>31900980</v>
      </c>
      <c r="Q28" s="66">
        <f>IF(ROUND(SUM(E28:P28),3)&lt;&gt;ROUND(Q26-Q27,3),#VALUE!,SUM(E28:P28))</f>
        <v>389748750</v>
      </c>
      <c r="R28" s="101"/>
      <c r="S28" s="115">
        <f>Q28/8760/1000</f>
        <v>44.491866438356162</v>
      </c>
      <c r="T28" s="101"/>
    </row>
    <row r="29" spans="1:20" ht="15.75" thickTop="1">
      <c r="A29" s="105"/>
      <c r="B29" s="121"/>
      <c r="C29" s="121"/>
      <c r="D29" s="121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01"/>
      <c r="S29" s="101"/>
      <c r="T29" s="101"/>
    </row>
    <row r="30" spans="1:20">
      <c r="A30" s="101"/>
      <c r="B30" s="101" t="s">
        <v>156</v>
      </c>
      <c r="C30" s="185"/>
      <c r="D30" s="185"/>
      <c r="E30" s="59">
        <f>'Billed Usage'!D112</f>
        <v>34319970</v>
      </c>
      <c r="F30" s="59">
        <f>'Billed Usage'!E112</f>
        <v>35210010</v>
      </c>
      <c r="G30" s="59">
        <f>'Billed Usage'!F112</f>
        <v>30823170</v>
      </c>
      <c r="H30" s="59">
        <f>'Billed Usage'!G112-H40</f>
        <v>35740380</v>
      </c>
      <c r="I30" s="59">
        <f>'Billed Usage'!H112-I40</f>
        <v>31016760</v>
      </c>
      <c r="J30" s="59">
        <f>'Billed Usage'!I112-J40</f>
        <v>32290770</v>
      </c>
      <c r="K30" s="59">
        <f>'Billed Usage'!J112-K40</f>
        <v>29648650</v>
      </c>
      <c r="L30" s="59">
        <f>'Billed Usage'!K112-L40</f>
        <v>32657540</v>
      </c>
      <c r="M30" s="59">
        <f>'Billed Usage'!L112-M40</f>
        <v>39269540</v>
      </c>
      <c r="N30" s="59">
        <f>'Billed Usage'!M112-N40</f>
        <v>31549600</v>
      </c>
      <c r="O30" s="59">
        <f>'Billed Usage'!N112-O40</f>
        <v>29938810</v>
      </c>
      <c r="P30" s="59">
        <f>'Billed Usage'!O112-P40</f>
        <v>29702540</v>
      </c>
      <c r="Q30" s="110">
        <f>SUM(E30:P30)</f>
        <v>392167740</v>
      </c>
      <c r="R30" s="101"/>
      <c r="S30" s="101"/>
      <c r="T30" s="101"/>
    </row>
    <row r="31" spans="1:20" s="174" customFormat="1">
      <c r="A31" s="102"/>
      <c r="B31" s="102" t="s">
        <v>157</v>
      </c>
      <c r="C31" s="185"/>
      <c r="D31" s="185"/>
      <c r="E31" s="59">
        <f>'Unbilled Usage '!E25</f>
        <v>-30311220</v>
      </c>
      <c r="F31" s="59">
        <f>'Unbilled Usage '!F25</f>
        <v>-35210010</v>
      </c>
      <c r="G31" s="59">
        <f>'Unbilled Usage '!G25</f>
        <v>-30662209</v>
      </c>
      <c r="H31" s="59">
        <f>'Unbilled Usage '!H25-H42</f>
        <v>-35873045</v>
      </c>
      <c r="I31" s="59">
        <f>'Unbilled Usage '!I25-I42</f>
        <v>-31016760</v>
      </c>
      <c r="J31" s="59">
        <f>'Unbilled Usage '!J25</f>
        <v>-32285803</v>
      </c>
      <c r="K31" s="59">
        <f>'Unbilled Usage '!K25</f>
        <v>-29531144</v>
      </c>
      <c r="L31" s="59">
        <f>'Unbilled Usage '!L25</f>
        <v>-31560910</v>
      </c>
      <c r="M31" s="59">
        <f>'Unbilled Usage '!M25</f>
        <v>-39269540</v>
      </c>
      <c r="N31" s="59">
        <f>'Unbilled Usage '!N25</f>
        <v>-31702862</v>
      </c>
      <c r="O31" s="59">
        <f>'Unbilled Usage '!O25</f>
        <v>-30095916</v>
      </c>
      <c r="P31" s="59">
        <f>'Unbilled Usage '!P25</f>
        <v>-29626027</v>
      </c>
      <c r="Q31" s="110">
        <f>SUM(E31:P31)</f>
        <v>-387145446</v>
      </c>
      <c r="R31" s="101"/>
      <c r="S31" s="101"/>
      <c r="T31" s="101"/>
    </row>
    <row r="32" spans="1:20" s="174" customFormat="1">
      <c r="A32" s="102"/>
      <c r="B32" s="102" t="s">
        <v>158</v>
      </c>
      <c r="C32" s="185"/>
      <c r="D32" s="185"/>
      <c r="E32" s="59">
        <f>'Unbilled Usage '!E24</f>
        <v>35210010</v>
      </c>
      <c r="F32" s="59">
        <f>'Unbilled Usage '!F24</f>
        <v>30662209</v>
      </c>
      <c r="G32" s="59">
        <f>'Unbilled Usage '!G24-G41</f>
        <v>35873045</v>
      </c>
      <c r="H32" s="59">
        <f>'Unbilled Usage '!H24-H41</f>
        <v>31016760</v>
      </c>
      <c r="I32" s="59">
        <f>'Unbilled Usage '!I24</f>
        <v>32285803</v>
      </c>
      <c r="J32" s="59">
        <f>'Unbilled Usage '!J24</f>
        <v>29531144</v>
      </c>
      <c r="K32" s="59">
        <f>'Unbilled Usage '!K24</f>
        <v>31560910</v>
      </c>
      <c r="L32" s="59">
        <f>'Unbilled Usage '!L24</f>
        <v>39269540</v>
      </c>
      <c r="M32" s="59">
        <f>'Unbilled Usage '!M24</f>
        <v>31702862</v>
      </c>
      <c r="N32" s="59">
        <f>'Unbilled Usage '!N24</f>
        <v>30095916</v>
      </c>
      <c r="O32" s="59">
        <f>'Unbilled Usage '!O24</f>
        <v>29626027</v>
      </c>
      <c r="P32" s="59">
        <f>'Unbilled Usage '!P24</f>
        <v>31873756</v>
      </c>
      <c r="Q32" s="110">
        <f>SUM(E32:P32)</f>
        <v>388707982</v>
      </c>
      <c r="R32" s="101"/>
      <c r="S32" s="101"/>
      <c r="T32" s="101"/>
    </row>
    <row r="33" spans="1:20" s="174" customFormat="1">
      <c r="A33" s="101"/>
      <c r="B33" s="101" t="s">
        <v>183</v>
      </c>
      <c r="C33" s="185"/>
      <c r="D33" s="185"/>
      <c r="E33" s="60">
        <f t="shared" ref="E33:Q33" si="10">SUM(E30:E32)</f>
        <v>39218760</v>
      </c>
      <c r="F33" s="60">
        <f t="shared" si="10"/>
        <v>30662209</v>
      </c>
      <c r="G33" s="60">
        <f t="shared" si="10"/>
        <v>36034006</v>
      </c>
      <c r="H33" s="60">
        <f t="shared" si="10"/>
        <v>30884095</v>
      </c>
      <c r="I33" s="60">
        <f t="shared" si="10"/>
        <v>32285803</v>
      </c>
      <c r="J33" s="60">
        <f t="shared" si="10"/>
        <v>29536111</v>
      </c>
      <c r="K33" s="60">
        <f t="shared" si="10"/>
        <v>31678416</v>
      </c>
      <c r="L33" s="60">
        <f t="shared" si="10"/>
        <v>40366170</v>
      </c>
      <c r="M33" s="60">
        <f t="shared" si="10"/>
        <v>31702862</v>
      </c>
      <c r="N33" s="60">
        <f t="shared" si="10"/>
        <v>29942654</v>
      </c>
      <c r="O33" s="60">
        <f t="shared" si="10"/>
        <v>29468921</v>
      </c>
      <c r="P33" s="60">
        <f t="shared" si="10"/>
        <v>31950269</v>
      </c>
      <c r="Q33" s="60">
        <f t="shared" si="10"/>
        <v>393730276</v>
      </c>
      <c r="R33" s="101"/>
      <c r="S33" s="101"/>
      <c r="T33" s="101"/>
    </row>
    <row r="34" spans="1:20" s="174" customFormat="1">
      <c r="A34" s="116"/>
      <c r="B34" s="116" t="s">
        <v>159</v>
      </c>
      <c r="C34" s="188"/>
      <c r="D34" s="188"/>
      <c r="E34" s="59">
        <f t="shared" ref="E34:P34" si="11">E28-E33-E35</f>
        <v>0</v>
      </c>
      <c r="F34" s="59">
        <f t="shared" si="11"/>
        <v>160961</v>
      </c>
      <c r="G34" s="59">
        <f t="shared" si="11"/>
        <v>-132665</v>
      </c>
      <c r="H34" s="59">
        <f t="shared" si="11"/>
        <v>0</v>
      </c>
      <c r="I34" s="59">
        <f t="shared" si="11"/>
        <v>4967</v>
      </c>
      <c r="J34" s="59">
        <f t="shared" si="11"/>
        <v>117506</v>
      </c>
      <c r="K34" s="59">
        <f t="shared" si="11"/>
        <v>1096630</v>
      </c>
      <c r="L34" s="59">
        <f t="shared" si="11"/>
        <v>0</v>
      </c>
      <c r="M34" s="59">
        <f t="shared" si="11"/>
        <v>-153262</v>
      </c>
      <c r="N34" s="59">
        <f t="shared" si="11"/>
        <v>-157106</v>
      </c>
      <c r="O34" s="59">
        <f t="shared" si="11"/>
        <v>76513</v>
      </c>
      <c r="P34" s="59">
        <f t="shared" si="11"/>
        <v>27224</v>
      </c>
      <c r="Q34" s="110">
        <f>SUM(E34:P34)</f>
        <v>1040768</v>
      </c>
      <c r="R34" s="101"/>
      <c r="S34" s="101"/>
      <c r="T34" s="101"/>
    </row>
    <row r="35" spans="1:20" s="174" customFormat="1">
      <c r="A35" s="116"/>
      <c r="B35" s="116" t="s">
        <v>160</v>
      </c>
      <c r="C35" s="188"/>
      <c r="D35" s="188"/>
      <c r="E35" s="59">
        <f>-(E30+E31)</f>
        <v>-4008750</v>
      </c>
      <c r="F35" s="59">
        <f>-E34</f>
        <v>0</v>
      </c>
      <c r="G35" s="59">
        <f>-F34</f>
        <v>-160961</v>
      </c>
      <c r="H35" s="59">
        <f>-G34</f>
        <v>132665</v>
      </c>
      <c r="I35" s="59">
        <f t="shared" ref="I35:P35" si="12">-H34</f>
        <v>0</v>
      </c>
      <c r="J35" s="59">
        <f t="shared" si="12"/>
        <v>-4967</v>
      </c>
      <c r="K35" s="59">
        <f t="shared" si="12"/>
        <v>-117506</v>
      </c>
      <c r="L35" s="59">
        <f t="shared" si="12"/>
        <v>-1096630</v>
      </c>
      <c r="M35" s="59">
        <f t="shared" si="12"/>
        <v>0</v>
      </c>
      <c r="N35" s="59">
        <f t="shared" si="12"/>
        <v>153262</v>
      </c>
      <c r="O35" s="59">
        <f t="shared" si="12"/>
        <v>157106</v>
      </c>
      <c r="P35" s="59">
        <f t="shared" si="12"/>
        <v>-76513</v>
      </c>
      <c r="Q35" s="110">
        <f>SUM(E35:P35)</f>
        <v>-5022294</v>
      </c>
      <c r="R35" s="101"/>
      <c r="S35" s="101"/>
      <c r="T35" s="101"/>
    </row>
    <row r="36" spans="1:20" s="174" customFormat="1" ht="15.75" thickBot="1">
      <c r="A36" s="116"/>
      <c r="B36" s="116" t="s">
        <v>281</v>
      </c>
      <c r="C36" s="188"/>
      <c r="D36" s="188"/>
      <c r="E36" s="112">
        <f t="shared" ref="E36:F36" si="13">SUM(E33:E35)</f>
        <v>35210010</v>
      </c>
      <c r="F36" s="112">
        <f t="shared" si="13"/>
        <v>30823170</v>
      </c>
      <c r="G36" s="112">
        <f>SUM(G33:G35)</f>
        <v>35740380</v>
      </c>
      <c r="H36" s="112">
        <f t="shared" ref="H36:O36" si="14">SUM(H33:H35)</f>
        <v>31016760</v>
      </c>
      <c r="I36" s="112">
        <f t="shared" si="14"/>
        <v>32290770</v>
      </c>
      <c r="J36" s="112">
        <f t="shared" si="14"/>
        <v>29648650</v>
      </c>
      <c r="K36" s="112">
        <f t="shared" si="14"/>
        <v>32657540</v>
      </c>
      <c r="L36" s="112">
        <f t="shared" si="14"/>
        <v>39269540</v>
      </c>
      <c r="M36" s="112">
        <f t="shared" si="14"/>
        <v>31549600</v>
      </c>
      <c r="N36" s="112">
        <f t="shared" si="14"/>
        <v>29938810</v>
      </c>
      <c r="O36" s="112">
        <f t="shared" si="14"/>
        <v>29702540</v>
      </c>
      <c r="P36" s="112">
        <f>SUM(P33:P35)</f>
        <v>31900980</v>
      </c>
      <c r="Q36" s="117">
        <f>SUM(Q33:Q35)</f>
        <v>389748750</v>
      </c>
      <c r="R36" s="101"/>
      <c r="S36" s="101"/>
      <c r="T36" s="101"/>
    </row>
    <row r="37" spans="1:20" ht="15.75" thickTop="1">
      <c r="A37" s="105"/>
      <c r="B37" s="102"/>
      <c r="C37" s="102"/>
      <c r="D37" s="102"/>
      <c r="E37" s="125">
        <f>E36-E26</f>
        <v>0</v>
      </c>
      <c r="F37" s="125">
        <f t="shared" ref="F37:Q37" si="15">F36-F26</f>
        <v>0</v>
      </c>
      <c r="G37" s="125">
        <f t="shared" si="15"/>
        <v>0</v>
      </c>
      <c r="H37" s="125">
        <f t="shared" si="15"/>
        <v>0</v>
      </c>
      <c r="I37" s="125">
        <f t="shared" si="15"/>
        <v>0</v>
      </c>
      <c r="J37" s="125">
        <f t="shared" si="15"/>
        <v>0</v>
      </c>
      <c r="K37" s="125">
        <f t="shared" si="15"/>
        <v>0</v>
      </c>
      <c r="L37" s="125">
        <f t="shared" si="15"/>
        <v>0</v>
      </c>
      <c r="M37" s="125">
        <f t="shared" si="15"/>
        <v>0</v>
      </c>
      <c r="N37" s="125">
        <f t="shared" si="15"/>
        <v>0</v>
      </c>
      <c r="O37" s="125">
        <f t="shared" si="15"/>
        <v>0</v>
      </c>
      <c r="P37" s="125">
        <f t="shared" si="15"/>
        <v>0</v>
      </c>
      <c r="Q37" s="125">
        <f t="shared" si="15"/>
        <v>0</v>
      </c>
      <c r="R37" s="101"/>
      <c r="S37" s="101"/>
      <c r="T37" s="101"/>
    </row>
    <row r="38" spans="1:20" s="203" customFormat="1">
      <c r="B38" s="203" t="s">
        <v>332</v>
      </c>
      <c r="C38" s="248"/>
      <c r="D38" s="248"/>
      <c r="E38" s="63"/>
      <c r="F38" s="63"/>
      <c r="G38" s="63">
        <v>35226000</v>
      </c>
      <c r="H38" s="63">
        <f>68418000-33858000</f>
        <v>34560000</v>
      </c>
      <c r="I38" s="63">
        <v>38765000</v>
      </c>
      <c r="J38" s="63">
        <v>34845000</v>
      </c>
      <c r="K38" s="63">
        <v>37966000</v>
      </c>
      <c r="L38" s="63">
        <v>32628000</v>
      </c>
      <c r="M38" s="63">
        <v>25108000</v>
      </c>
      <c r="N38" s="63">
        <v>40272000</v>
      </c>
      <c r="O38" s="63">
        <v>38741000</v>
      </c>
      <c r="P38" s="63">
        <v>38137000</v>
      </c>
      <c r="Q38" s="123">
        <f>SUM(E38:P38)</f>
        <v>356248000</v>
      </c>
      <c r="R38" s="101"/>
      <c r="S38" s="101"/>
      <c r="T38" s="101"/>
    </row>
    <row r="39" spans="1:20" s="203" customFormat="1">
      <c r="C39" s="248"/>
      <c r="D39" s="248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123"/>
      <c r="R39" s="101"/>
      <c r="S39" s="101"/>
      <c r="T39" s="101"/>
    </row>
    <row r="40" spans="1:20" s="203" customFormat="1">
      <c r="A40" s="250"/>
      <c r="B40" s="250" t="s">
        <v>156</v>
      </c>
      <c r="E40" s="63">
        <f>'Billed Usage'!D27</f>
        <v>0</v>
      </c>
      <c r="F40" s="63">
        <f>'Billed Usage'!E27</f>
        <v>0</v>
      </c>
      <c r="G40" s="63">
        <f>'Billed Usage'!F27</f>
        <v>0</v>
      </c>
      <c r="H40" s="63">
        <f>'Billed Usage'!G27</f>
        <v>35226000</v>
      </c>
      <c r="I40" s="63">
        <f>'Billed Usage'!H27</f>
        <v>34560000</v>
      </c>
      <c r="J40" s="63">
        <f>'Billed Usage'!I27</f>
        <v>38765000</v>
      </c>
      <c r="K40" s="63">
        <f>'Billed Usage'!J27</f>
        <v>34845000</v>
      </c>
      <c r="L40" s="63">
        <f>'Billed Usage'!K27</f>
        <v>37966000</v>
      </c>
      <c r="M40" s="63">
        <f>'Billed Usage'!L27</f>
        <v>32628000</v>
      </c>
      <c r="N40" s="63">
        <f>'Billed Usage'!M27</f>
        <v>25108000</v>
      </c>
      <c r="O40" s="63">
        <f>'Billed Usage'!N27</f>
        <v>40272000</v>
      </c>
      <c r="P40" s="63">
        <f>'Billed Usage'!O27</f>
        <v>38741000</v>
      </c>
      <c r="Q40" s="123">
        <f>SUM(E40:P40)</f>
        <v>318111000</v>
      </c>
      <c r="R40" s="101"/>
      <c r="S40" s="101"/>
      <c r="T40" s="101"/>
    </row>
    <row r="41" spans="1:20" s="203" customFormat="1">
      <c r="A41" s="250"/>
      <c r="B41" s="250" t="s">
        <v>158</v>
      </c>
      <c r="C41" s="194"/>
      <c r="E41" s="63">
        <f>'Unbilled Usage '!E33</f>
        <v>0</v>
      </c>
      <c r="F41" s="63">
        <f>'Unbilled Usage '!F33</f>
        <v>0</v>
      </c>
      <c r="G41" s="63">
        <f>'Unbilled Usage '!G33+G38</f>
        <v>35226000</v>
      </c>
      <c r="H41" s="63">
        <f>'Unbilled Usage '!H33+H38</f>
        <v>34560000</v>
      </c>
      <c r="I41" s="63">
        <f>'Unbilled Usage '!I33</f>
        <v>38765000</v>
      </c>
      <c r="J41" s="63">
        <f>'Unbilled Usage '!J33</f>
        <v>34845000</v>
      </c>
      <c r="K41" s="63">
        <f>'Unbilled Usage '!K33</f>
        <v>37966000</v>
      </c>
      <c r="L41" s="63">
        <f>'Unbilled Usage '!L33</f>
        <v>32628000</v>
      </c>
      <c r="M41" s="63">
        <f>'Unbilled Usage '!M33</f>
        <v>25108000</v>
      </c>
      <c r="N41" s="63">
        <f>'Unbilled Usage '!N33</f>
        <v>40272000</v>
      </c>
      <c r="O41" s="63">
        <f>'Unbilled Usage '!O33</f>
        <v>38741000</v>
      </c>
      <c r="P41" s="63">
        <f>'Unbilled Usage '!P33</f>
        <v>38137000</v>
      </c>
      <c r="Q41" s="123">
        <f t="shared" ref="Q41:Q42" si="16">SUM(E41:P41)</f>
        <v>356248000</v>
      </c>
      <c r="R41" s="101"/>
      <c r="S41" s="101"/>
      <c r="T41" s="101"/>
    </row>
    <row r="42" spans="1:20" s="203" customFormat="1">
      <c r="A42" s="250"/>
      <c r="B42" s="250" t="s">
        <v>157</v>
      </c>
      <c r="E42" s="63">
        <f>'Unbilled Usage '!E34</f>
        <v>0</v>
      </c>
      <c r="F42" s="63">
        <f>'Unbilled Usage '!F34</f>
        <v>0</v>
      </c>
      <c r="G42" s="63">
        <f>'Unbilled Usage '!G34</f>
        <v>0</v>
      </c>
      <c r="H42" s="63">
        <f>'Unbilled Usage '!H34-G41</f>
        <v>-35226000</v>
      </c>
      <c r="I42" s="63">
        <f>'Unbilled Usage '!I34-H41</f>
        <v>-34560000</v>
      </c>
      <c r="J42" s="63">
        <f>'Unbilled Usage '!J34</f>
        <v>-38765000</v>
      </c>
      <c r="K42" s="63">
        <f>'Unbilled Usage '!K34</f>
        <v>-34845000</v>
      </c>
      <c r="L42" s="63">
        <f>'Unbilled Usage '!L34</f>
        <v>-37966000</v>
      </c>
      <c r="M42" s="63">
        <f>'Unbilled Usage '!M34</f>
        <v>-32628000</v>
      </c>
      <c r="N42" s="63">
        <f>'Unbilled Usage '!N34</f>
        <v>-25108000</v>
      </c>
      <c r="O42" s="63">
        <f>'Unbilled Usage '!O34</f>
        <v>-40272000</v>
      </c>
      <c r="P42" s="63">
        <f>'Unbilled Usage '!P34</f>
        <v>-38741000</v>
      </c>
      <c r="Q42" s="123">
        <f t="shared" si="16"/>
        <v>-318111000</v>
      </c>
      <c r="R42" s="101"/>
      <c r="S42" s="101"/>
      <c r="T42" s="101"/>
    </row>
    <row r="43" spans="1:20" s="203" customFormat="1">
      <c r="A43" s="250"/>
      <c r="B43" s="250" t="s">
        <v>183</v>
      </c>
      <c r="E43" s="60">
        <f t="shared" ref="E43:Q43" si="17">SUM(E40:E42)</f>
        <v>0</v>
      </c>
      <c r="F43" s="60">
        <f t="shared" si="17"/>
        <v>0</v>
      </c>
      <c r="G43" s="60">
        <f t="shared" si="17"/>
        <v>35226000</v>
      </c>
      <c r="H43" s="60">
        <f t="shared" si="17"/>
        <v>34560000</v>
      </c>
      <c r="I43" s="60">
        <f t="shared" si="17"/>
        <v>38765000</v>
      </c>
      <c r="J43" s="60">
        <f t="shared" si="17"/>
        <v>34845000</v>
      </c>
      <c r="K43" s="60">
        <f t="shared" si="17"/>
        <v>37966000</v>
      </c>
      <c r="L43" s="60">
        <f t="shared" si="17"/>
        <v>32628000</v>
      </c>
      <c r="M43" s="60">
        <f t="shared" si="17"/>
        <v>25108000</v>
      </c>
      <c r="N43" s="60">
        <f t="shared" si="17"/>
        <v>40272000</v>
      </c>
      <c r="O43" s="60">
        <f t="shared" si="17"/>
        <v>38741000</v>
      </c>
      <c r="P43" s="60">
        <f t="shared" si="17"/>
        <v>38137000</v>
      </c>
      <c r="Q43" s="60">
        <f t="shared" si="17"/>
        <v>356248000</v>
      </c>
      <c r="R43" s="101"/>
      <c r="S43" s="101"/>
      <c r="T43" s="101"/>
    </row>
    <row r="44" spans="1:20" s="203" customFormat="1">
      <c r="A44" s="105"/>
      <c r="B44" s="102"/>
      <c r="C44" s="102"/>
      <c r="D44" s="102"/>
      <c r="E44" s="125">
        <f>E43-E38</f>
        <v>0</v>
      </c>
      <c r="F44" s="125">
        <f t="shared" ref="F44:Q44" si="18">F43-F38</f>
        <v>0</v>
      </c>
      <c r="G44" s="125">
        <f t="shared" si="18"/>
        <v>0</v>
      </c>
      <c r="H44" s="125">
        <f t="shared" si="18"/>
        <v>0</v>
      </c>
      <c r="I44" s="125">
        <f t="shared" si="18"/>
        <v>0</v>
      </c>
      <c r="J44" s="125">
        <f t="shared" si="18"/>
        <v>0</v>
      </c>
      <c r="K44" s="125">
        <f t="shared" si="18"/>
        <v>0</v>
      </c>
      <c r="L44" s="125">
        <f t="shared" si="18"/>
        <v>0</v>
      </c>
      <c r="M44" s="125">
        <f t="shared" si="18"/>
        <v>0</v>
      </c>
      <c r="N44" s="125">
        <f t="shared" si="18"/>
        <v>0</v>
      </c>
      <c r="O44" s="125">
        <f t="shared" si="18"/>
        <v>0</v>
      </c>
      <c r="P44" s="125">
        <f t="shared" si="18"/>
        <v>0</v>
      </c>
      <c r="Q44" s="125">
        <f t="shared" si="18"/>
        <v>0</v>
      </c>
      <c r="R44" s="101"/>
      <c r="S44" s="101"/>
      <c r="T44" s="101"/>
    </row>
    <row r="45" spans="1:20">
      <c r="A45" s="105"/>
      <c r="B45" s="102"/>
      <c r="C45" s="102"/>
      <c r="D45" s="102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5" t="str">
        <f>Q$2</f>
        <v>12-mo Ended</v>
      </c>
      <c r="R45" s="101"/>
      <c r="S45" s="101"/>
      <c r="T45" s="101"/>
    </row>
    <row r="46" spans="1:20">
      <c r="A46" s="108" t="s">
        <v>162</v>
      </c>
      <c r="B46" s="101"/>
      <c r="C46" s="189"/>
      <c r="D46" s="189"/>
      <c r="E46" s="127">
        <f t="shared" ref="E46:P46" si="19">E$3</f>
        <v>43466</v>
      </c>
      <c r="F46" s="127">
        <f t="shared" si="19"/>
        <v>43497</v>
      </c>
      <c r="G46" s="127">
        <f t="shared" si="19"/>
        <v>43525</v>
      </c>
      <c r="H46" s="127">
        <f t="shared" si="19"/>
        <v>43556</v>
      </c>
      <c r="I46" s="127">
        <f t="shared" si="19"/>
        <v>43586</v>
      </c>
      <c r="J46" s="127">
        <f t="shared" si="19"/>
        <v>43617</v>
      </c>
      <c r="K46" s="127">
        <f t="shared" si="19"/>
        <v>43647</v>
      </c>
      <c r="L46" s="127">
        <f t="shared" si="19"/>
        <v>43678</v>
      </c>
      <c r="M46" s="127">
        <f t="shared" si="19"/>
        <v>43709</v>
      </c>
      <c r="N46" s="127">
        <f t="shared" si="19"/>
        <v>43739</v>
      </c>
      <c r="O46" s="127">
        <f t="shared" si="19"/>
        <v>43770</v>
      </c>
      <c r="P46" s="127">
        <f t="shared" si="19"/>
        <v>43800</v>
      </c>
      <c r="Q46" s="105" t="s">
        <v>89</v>
      </c>
      <c r="R46" s="101"/>
      <c r="S46" s="103" t="s">
        <v>163</v>
      </c>
      <c r="T46" s="103" t="s">
        <v>164</v>
      </c>
    </row>
    <row r="47" spans="1:20">
      <c r="A47" s="105">
        <v>1</v>
      </c>
      <c r="B47" s="185">
        <f>B4</f>
        <v>0</v>
      </c>
      <c r="C47" s="185">
        <f t="shared" ref="C47:D47" si="20">C4</f>
        <v>0</v>
      </c>
      <c r="D47" s="185">
        <f t="shared" si="20"/>
        <v>0</v>
      </c>
      <c r="E47" s="58">
        <v>9630.3799999999992</v>
      </c>
      <c r="F47" s="58">
        <v>9349.34</v>
      </c>
      <c r="G47" s="58">
        <v>9341.16</v>
      </c>
      <c r="H47" s="67">
        <v>9584.9500000000007</v>
      </c>
      <c r="I47" s="67">
        <v>9251.57</v>
      </c>
      <c r="J47" s="67">
        <v>9767.57</v>
      </c>
      <c r="K47" s="67">
        <v>9650.19</v>
      </c>
      <c r="L47" s="67">
        <v>9793.81</v>
      </c>
      <c r="M47" s="67">
        <v>9504.4699999999993</v>
      </c>
      <c r="N47" s="67">
        <v>9875.4500000000007</v>
      </c>
      <c r="O47" s="67">
        <v>9930.6</v>
      </c>
      <c r="P47" s="67">
        <v>9274.18</v>
      </c>
      <c r="Q47" s="110">
        <f>SUM(E47:P47)</f>
        <v>114953.67000000001</v>
      </c>
      <c r="R47" s="101"/>
      <c r="S47" s="126">
        <f>MAX(F47:P47)</f>
        <v>9930.6</v>
      </c>
      <c r="T47" s="128">
        <f t="shared" ref="T47:T57" si="21">INDEX($E$46:$P$46,MATCH(S47,$E47:$P47,0))</f>
        <v>43770</v>
      </c>
    </row>
    <row r="48" spans="1:20">
      <c r="A48" s="105">
        <v>2</v>
      </c>
      <c r="B48" s="185">
        <f t="shared" ref="B48:D48" si="22">B5</f>
        <v>0</v>
      </c>
      <c r="C48" s="185">
        <f t="shared" si="22"/>
        <v>0</v>
      </c>
      <c r="D48" s="185">
        <f t="shared" si="22"/>
        <v>0</v>
      </c>
      <c r="E48" s="58">
        <v>9117.4290000000001</v>
      </c>
      <c r="F48" s="58">
        <v>9222.3430000000008</v>
      </c>
      <c r="G48" s="58">
        <v>9219.7119999999995</v>
      </c>
      <c r="H48" s="67">
        <v>9020.482</v>
      </c>
      <c r="I48" s="67">
        <v>8931.2160000000003</v>
      </c>
      <c r="J48" s="67">
        <v>9272.1350000000002</v>
      </c>
      <c r="K48" s="67">
        <v>9206.0159999999996</v>
      </c>
      <c r="L48" s="67">
        <v>9045.6759999999995</v>
      </c>
      <c r="M48" s="67">
        <v>9115.018</v>
      </c>
      <c r="N48" s="67">
        <v>9696.9750000000004</v>
      </c>
      <c r="O48" s="67">
        <v>9538.6710000000003</v>
      </c>
      <c r="P48" s="67">
        <v>9630.8439999999991</v>
      </c>
      <c r="Q48" s="110">
        <f t="shared" ref="Q48:Q57" si="23">SUM(E48:P48)</f>
        <v>111016.51699999999</v>
      </c>
      <c r="R48" s="101"/>
      <c r="S48" s="126">
        <f>MAX(F48:P48)</f>
        <v>9696.9750000000004</v>
      </c>
      <c r="T48" s="128">
        <f t="shared" si="21"/>
        <v>43739</v>
      </c>
    </row>
    <row r="49" spans="1:20">
      <c r="A49" s="105">
        <v>3</v>
      </c>
      <c r="B49" s="185">
        <f t="shared" ref="B49:D49" si="24">B6</f>
        <v>0</v>
      </c>
      <c r="C49" s="185">
        <f t="shared" si="24"/>
        <v>0</v>
      </c>
      <c r="D49" s="185">
        <f t="shared" si="24"/>
        <v>0</v>
      </c>
      <c r="E49" s="67">
        <v>3566.866</v>
      </c>
      <c r="F49" s="67">
        <v>3545.2779999999998</v>
      </c>
      <c r="G49" s="67">
        <v>3525.6390000000001</v>
      </c>
      <c r="H49" s="67">
        <v>3710.4050000000002</v>
      </c>
      <c r="I49" s="67">
        <v>4131.1949999999997</v>
      </c>
      <c r="J49" s="67">
        <v>3981.7420000000002</v>
      </c>
      <c r="K49" s="67">
        <v>4442.4799999999996</v>
      </c>
      <c r="L49" s="67">
        <v>4860.8649999999998</v>
      </c>
      <c r="M49" s="67">
        <v>4904.5929999999998</v>
      </c>
      <c r="N49" s="67">
        <v>3069.806</v>
      </c>
      <c r="O49" s="67">
        <v>2477.3589999999999</v>
      </c>
      <c r="P49" s="67">
        <v>2617.4589999999998</v>
      </c>
      <c r="Q49" s="110">
        <f t="shared" si="23"/>
        <v>44833.686999999998</v>
      </c>
      <c r="R49" s="101"/>
      <c r="S49" s="126">
        <f t="shared" ref="S49:S54" si="25">MAX(F49:P49)</f>
        <v>4904.5929999999998</v>
      </c>
      <c r="T49" s="128">
        <f t="shared" si="21"/>
        <v>43709</v>
      </c>
    </row>
    <row r="50" spans="1:20">
      <c r="A50" s="105">
        <v>4</v>
      </c>
      <c r="B50" s="185">
        <f t="shared" ref="B50:D50" si="26">B7</f>
        <v>0</v>
      </c>
      <c r="C50" s="185">
        <f t="shared" si="26"/>
        <v>0</v>
      </c>
      <c r="D50" s="185">
        <f t="shared" si="26"/>
        <v>0</v>
      </c>
      <c r="E50" s="67">
        <v>4725.0789999999997</v>
      </c>
      <c r="F50" s="67">
        <v>4749.942</v>
      </c>
      <c r="G50" s="67">
        <v>4706.4560000000001</v>
      </c>
      <c r="H50" s="67">
        <v>4711.8770000000004</v>
      </c>
      <c r="I50" s="67">
        <v>4789.9480000000003</v>
      </c>
      <c r="J50" s="67">
        <v>4777.3739999999998</v>
      </c>
      <c r="K50" s="67">
        <v>4818.62</v>
      </c>
      <c r="L50" s="67">
        <v>4834.7979999999998</v>
      </c>
      <c r="M50" s="67">
        <v>4605.7</v>
      </c>
      <c r="N50" s="67">
        <v>4554.7560000000003</v>
      </c>
      <c r="O50" s="67">
        <v>4638.5479999999998</v>
      </c>
      <c r="P50" s="67">
        <v>4599.1139999999996</v>
      </c>
      <c r="Q50" s="110">
        <f t="shared" si="23"/>
        <v>56512.212000000007</v>
      </c>
      <c r="R50" s="101"/>
      <c r="S50" s="126">
        <f t="shared" si="25"/>
        <v>4834.7979999999998</v>
      </c>
      <c r="T50" s="128">
        <f t="shared" si="21"/>
        <v>43678</v>
      </c>
    </row>
    <row r="51" spans="1:20">
      <c r="A51" s="105">
        <v>5</v>
      </c>
      <c r="B51" s="185">
        <f t="shared" ref="B51:D51" si="27">B8</f>
        <v>0</v>
      </c>
      <c r="C51" s="185">
        <f t="shared" si="27"/>
        <v>0</v>
      </c>
      <c r="D51" s="185">
        <f t="shared" si="27"/>
        <v>0</v>
      </c>
      <c r="E51" s="67">
        <v>3594.9209999999998</v>
      </c>
      <c r="F51" s="67">
        <v>3711.8159999999998</v>
      </c>
      <c r="G51" s="67">
        <v>3640.9479999999999</v>
      </c>
      <c r="H51" s="67">
        <v>3492.174</v>
      </c>
      <c r="I51" s="67">
        <v>3354.2640000000001</v>
      </c>
      <c r="J51" s="67">
        <v>3311.0540000000001</v>
      </c>
      <c r="K51" s="67">
        <v>3409.1080000000002</v>
      </c>
      <c r="L51" s="67">
        <v>3598.4090000000001</v>
      </c>
      <c r="M51" s="67">
        <v>4137.0619999999999</v>
      </c>
      <c r="N51" s="67">
        <v>4444.933</v>
      </c>
      <c r="O51" s="67">
        <v>4460.5959999999995</v>
      </c>
      <c r="P51" s="67">
        <v>4552.0110000000004</v>
      </c>
      <c r="Q51" s="110">
        <f t="shared" si="23"/>
        <v>45707.295999999995</v>
      </c>
      <c r="R51" s="101"/>
      <c r="S51" s="126">
        <f t="shared" si="25"/>
        <v>4552.0110000000004</v>
      </c>
      <c r="T51" s="128">
        <f t="shared" si="21"/>
        <v>43800</v>
      </c>
    </row>
    <row r="52" spans="1:20">
      <c r="A52" s="105">
        <v>6</v>
      </c>
      <c r="B52" s="185">
        <f t="shared" ref="B52:D52" si="28">B9</f>
        <v>0</v>
      </c>
      <c r="C52" s="185">
        <f t="shared" si="28"/>
        <v>0</v>
      </c>
      <c r="D52" s="185">
        <f t="shared" si="28"/>
        <v>0</v>
      </c>
      <c r="E52" s="67">
        <v>4668</v>
      </c>
      <c r="F52" s="67">
        <v>4888.71</v>
      </c>
      <c r="G52" s="67">
        <v>4778.93</v>
      </c>
      <c r="H52" s="67">
        <v>4468.26</v>
      </c>
      <c r="I52" s="67">
        <v>4342.97</v>
      </c>
      <c r="J52" s="67">
        <v>4375.63</v>
      </c>
      <c r="K52" s="67">
        <v>4349.8599999999997</v>
      </c>
      <c r="L52" s="67">
        <v>4476.74</v>
      </c>
      <c r="M52" s="67">
        <v>4490.3599999999997</v>
      </c>
      <c r="N52" s="67">
        <v>4704.8999999999996</v>
      </c>
      <c r="O52" s="67">
        <v>4677.29</v>
      </c>
      <c r="P52" s="67">
        <v>4871.83</v>
      </c>
      <c r="Q52" s="110">
        <f t="shared" si="23"/>
        <v>55093.48000000001</v>
      </c>
      <c r="R52" s="101"/>
      <c r="S52" s="126">
        <f t="shared" si="25"/>
        <v>4888.71</v>
      </c>
      <c r="T52" s="128">
        <f t="shared" si="21"/>
        <v>43497</v>
      </c>
    </row>
    <row r="53" spans="1:20">
      <c r="A53" s="105">
        <v>7</v>
      </c>
      <c r="B53" s="185">
        <f t="shared" ref="B53:D53" si="29">B10</f>
        <v>0</v>
      </c>
      <c r="C53" s="185">
        <f t="shared" si="29"/>
        <v>0</v>
      </c>
      <c r="D53" s="185">
        <f t="shared" si="29"/>
        <v>0</v>
      </c>
      <c r="E53" s="67">
        <f>3000+5183.294</f>
        <v>8183.2939999999999</v>
      </c>
      <c r="F53" s="67">
        <f>3000+5517.607</f>
        <v>8517.607</v>
      </c>
      <c r="G53" s="67">
        <f>3000+5465.311</f>
        <v>8465.3109999999997</v>
      </c>
      <c r="H53" s="67">
        <f>3000+5566.249</f>
        <v>8566.2489999999998</v>
      </c>
      <c r="I53" s="67">
        <f>3000+5529.259</f>
        <v>8529.259</v>
      </c>
      <c r="J53" s="67">
        <f>3000+5316.368</f>
        <v>8316.3680000000004</v>
      </c>
      <c r="K53" s="67">
        <f>3000+5790.911</f>
        <v>8790.9110000000001</v>
      </c>
      <c r="L53" s="67">
        <f>3000+5399.336</f>
        <v>8399.3359999999993</v>
      </c>
      <c r="M53" s="67">
        <f>3000+6065.984</f>
        <v>9065.9840000000004</v>
      </c>
      <c r="N53" s="67">
        <f>3000+5914.351</f>
        <v>8914.3509999999987</v>
      </c>
      <c r="O53" s="67">
        <f>3000+5911.909</f>
        <v>8911.9089999999997</v>
      </c>
      <c r="P53" s="67">
        <f>3000+5794.946</f>
        <v>8794.9459999999999</v>
      </c>
      <c r="Q53" s="110">
        <f t="shared" si="23"/>
        <v>103455.52499999998</v>
      </c>
      <c r="R53" s="101"/>
      <c r="S53" s="126">
        <f t="shared" si="25"/>
        <v>9065.9840000000004</v>
      </c>
      <c r="T53" s="128">
        <f t="shared" si="21"/>
        <v>43709</v>
      </c>
    </row>
    <row r="54" spans="1:20">
      <c r="A54" s="105">
        <v>8</v>
      </c>
      <c r="B54" s="185">
        <f t="shared" ref="B54:D54" si="30">B11</f>
        <v>0</v>
      </c>
      <c r="C54" s="185">
        <f t="shared" si="30"/>
        <v>0</v>
      </c>
      <c r="D54" s="185">
        <f t="shared" si="30"/>
        <v>0</v>
      </c>
      <c r="E54" s="67">
        <v>7700.09</v>
      </c>
      <c r="F54" s="67">
        <v>7670.8130000000001</v>
      </c>
      <c r="G54" s="67">
        <v>7436.6319999999996</v>
      </c>
      <c r="H54" s="67">
        <v>6969.12</v>
      </c>
      <c r="I54" s="67">
        <v>6792.2039999999997</v>
      </c>
      <c r="J54" s="67">
        <v>6771.2079999999996</v>
      </c>
      <c r="K54" s="67">
        <v>6895.9520000000002</v>
      </c>
      <c r="L54" s="67">
        <v>6688.0820000000003</v>
      </c>
      <c r="M54" s="67">
        <v>7074.1570000000002</v>
      </c>
      <c r="N54" s="67">
        <v>7668.3559999999998</v>
      </c>
      <c r="O54" s="67">
        <v>7631.866</v>
      </c>
      <c r="P54" s="67">
        <v>7089.4939999999997</v>
      </c>
      <c r="Q54" s="110">
        <f t="shared" si="23"/>
        <v>86387.974000000002</v>
      </c>
      <c r="R54" s="101"/>
      <c r="S54" s="126">
        <f t="shared" si="25"/>
        <v>7670.8130000000001</v>
      </c>
      <c r="T54" s="128">
        <f t="shared" si="21"/>
        <v>43497</v>
      </c>
    </row>
    <row r="55" spans="1:20">
      <c r="A55" s="105">
        <v>9</v>
      </c>
      <c r="B55" s="185">
        <f t="shared" ref="B55:D55" si="31">B12</f>
        <v>0</v>
      </c>
      <c r="C55" s="185">
        <f t="shared" si="31"/>
        <v>0</v>
      </c>
      <c r="D55" s="185">
        <f t="shared" si="31"/>
        <v>0</v>
      </c>
      <c r="E55" s="67">
        <v>3166.31</v>
      </c>
      <c r="F55" s="67">
        <v>3170.7080000000001</v>
      </c>
      <c r="G55" s="67">
        <v>3123.857</v>
      </c>
      <c r="H55" s="67">
        <v>1389.902</v>
      </c>
      <c r="I55" s="251"/>
      <c r="J55" s="251"/>
      <c r="K55" s="251"/>
      <c r="L55" s="251"/>
      <c r="M55" s="251"/>
      <c r="N55" s="251"/>
      <c r="O55" s="251"/>
      <c r="P55" s="251"/>
      <c r="Q55" s="110">
        <f t="shared" si="23"/>
        <v>10850.777</v>
      </c>
      <c r="R55" s="101"/>
      <c r="S55" s="126">
        <f>MAX(F55:P55)</f>
        <v>3170.7080000000001</v>
      </c>
      <c r="T55" s="128">
        <f t="shared" si="21"/>
        <v>43497</v>
      </c>
    </row>
    <row r="56" spans="1:20">
      <c r="A56" s="105">
        <v>10</v>
      </c>
      <c r="B56" s="185">
        <f t="shared" ref="B56:D56" si="32">B13</f>
        <v>0</v>
      </c>
      <c r="C56" s="185">
        <f t="shared" si="32"/>
        <v>0</v>
      </c>
      <c r="D56" s="185">
        <f t="shared" si="32"/>
        <v>0</v>
      </c>
      <c r="E56" s="67">
        <v>2081.7020000000002</v>
      </c>
      <c r="F56" s="67">
        <v>2156.2620000000002</v>
      </c>
      <c r="G56" s="67">
        <v>2224.9409999999998</v>
      </c>
      <c r="H56" s="67">
        <v>2279.172</v>
      </c>
      <c r="I56" s="67">
        <v>2589.3690000000001</v>
      </c>
      <c r="J56" s="67">
        <v>2700.9479999999999</v>
      </c>
      <c r="K56" s="67">
        <v>2658.2550000000001</v>
      </c>
      <c r="L56" s="67">
        <v>2746.6559999999999</v>
      </c>
      <c r="M56" s="67">
        <v>2553.723</v>
      </c>
      <c r="N56" s="67">
        <v>2121.6979999999999</v>
      </c>
      <c r="O56" s="67">
        <v>2086.5990000000002</v>
      </c>
      <c r="P56" s="67">
        <v>2021.135</v>
      </c>
      <c r="Q56" s="110">
        <f t="shared" si="23"/>
        <v>28220.459999999995</v>
      </c>
      <c r="R56" s="101"/>
      <c r="S56" s="126">
        <f t="shared" ref="S56:S57" si="33">MAX(F56:P56)</f>
        <v>2746.6559999999999</v>
      </c>
      <c r="T56" s="128">
        <f t="shared" si="21"/>
        <v>43678</v>
      </c>
    </row>
    <row r="57" spans="1:20">
      <c r="A57" s="105">
        <v>11</v>
      </c>
      <c r="B57" s="185">
        <f t="shared" ref="B57:D57" si="34">B14</f>
        <v>0</v>
      </c>
      <c r="C57" s="185">
        <f t="shared" si="34"/>
        <v>0</v>
      </c>
      <c r="D57" s="185">
        <f t="shared" si="34"/>
        <v>0</v>
      </c>
      <c r="E57" s="67">
        <v>2621.194</v>
      </c>
      <c r="F57" s="67">
        <v>2612.6370000000002</v>
      </c>
      <c r="G57" s="67">
        <v>2593.1260000000002</v>
      </c>
      <c r="H57" s="67">
        <v>2473.3649999999998</v>
      </c>
      <c r="I57" s="67">
        <v>2361.4839999999999</v>
      </c>
      <c r="J57" s="67">
        <v>2342.6889999999999</v>
      </c>
      <c r="K57" s="67">
        <v>2305.1179999999999</v>
      </c>
      <c r="L57" s="67">
        <v>2276.1410000000001</v>
      </c>
      <c r="M57" s="67">
        <v>2350.288</v>
      </c>
      <c r="N57" s="67">
        <v>2568.797</v>
      </c>
      <c r="O57" s="67">
        <v>2562.7550000000001</v>
      </c>
      <c r="P57" s="67">
        <v>2532.4299999999998</v>
      </c>
      <c r="Q57" s="110">
        <f t="shared" si="23"/>
        <v>29600.024000000001</v>
      </c>
      <c r="R57" s="101"/>
      <c r="S57" s="126">
        <f t="shared" si="33"/>
        <v>2612.6370000000002</v>
      </c>
      <c r="T57" s="128">
        <f t="shared" si="21"/>
        <v>43497</v>
      </c>
    </row>
    <row r="58" spans="1:20" ht="15.75" thickBot="1">
      <c r="A58" s="105"/>
      <c r="B58" s="102"/>
      <c r="C58" s="185"/>
      <c r="D58" s="185"/>
      <c r="E58" s="129">
        <f t="shared" ref="E58:P58" si="35">SUM(E47:E57)</f>
        <v>59055.265000000007</v>
      </c>
      <c r="F58" s="129">
        <f t="shared" si="35"/>
        <v>59595.455999999998</v>
      </c>
      <c r="G58" s="129">
        <f t="shared" si="35"/>
        <v>59056.712</v>
      </c>
      <c r="H58" s="129">
        <f t="shared" si="35"/>
        <v>56665.955999999998</v>
      </c>
      <c r="I58" s="129">
        <f t="shared" si="35"/>
        <v>55073.478999999992</v>
      </c>
      <c r="J58" s="129">
        <f t="shared" si="35"/>
        <v>55616.717999999993</v>
      </c>
      <c r="K58" s="129">
        <f t="shared" si="35"/>
        <v>56526.509999999995</v>
      </c>
      <c r="L58" s="129">
        <f t="shared" si="35"/>
        <v>56720.512999999999</v>
      </c>
      <c r="M58" s="129">
        <f t="shared" si="35"/>
        <v>57801.355000000003</v>
      </c>
      <c r="N58" s="129">
        <f t="shared" si="35"/>
        <v>57620.021999999997</v>
      </c>
      <c r="O58" s="129">
        <f t="shared" si="35"/>
        <v>56916.192999999999</v>
      </c>
      <c r="P58" s="129">
        <f t="shared" si="35"/>
        <v>55983.442999999992</v>
      </c>
      <c r="Q58" s="113">
        <f>IF(ROUND(SUM(E58:P58),3)&lt;&gt;ROUND(SUM(Q47:Q57),3),#VALUE!,SUM(E58:P58))</f>
        <v>686631.62199999997</v>
      </c>
      <c r="R58" s="101"/>
      <c r="S58" s="101"/>
      <c r="T58" s="101"/>
    </row>
    <row r="59" spans="1:20" ht="15.75" thickTop="1">
      <c r="A59" s="105"/>
      <c r="B59" s="102"/>
      <c r="C59" s="185"/>
      <c r="D59" s="185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01"/>
      <c r="S59" s="101"/>
      <c r="T59" s="101"/>
    </row>
    <row r="60" spans="1:20">
      <c r="A60" s="105"/>
      <c r="B60" s="102"/>
      <c r="C60" s="185"/>
      <c r="D60" s="185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5" t="str">
        <f>Q$2</f>
        <v>12-mo Ended</v>
      </c>
      <c r="R60" s="101"/>
      <c r="S60" s="101"/>
      <c r="T60" s="101"/>
    </row>
    <row r="61" spans="1:20">
      <c r="A61" s="108" t="s">
        <v>165</v>
      </c>
      <c r="B61" s="101"/>
      <c r="C61" s="189"/>
      <c r="D61" s="189"/>
      <c r="E61" s="127">
        <f t="shared" ref="E61:P61" si="36">E$3</f>
        <v>43466</v>
      </c>
      <c r="F61" s="127">
        <f t="shared" si="36"/>
        <v>43497</v>
      </c>
      <c r="G61" s="127">
        <f t="shared" si="36"/>
        <v>43525</v>
      </c>
      <c r="H61" s="127">
        <f t="shared" si="36"/>
        <v>43556</v>
      </c>
      <c r="I61" s="127">
        <f t="shared" si="36"/>
        <v>43586</v>
      </c>
      <c r="J61" s="127">
        <f t="shared" si="36"/>
        <v>43617</v>
      </c>
      <c r="K61" s="127">
        <f t="shared" si="36"/>
        <v>43647</v>
      </c>
      <c r="L61" s="127">
        <f t="shared" si="36"/>
        <v>43678</v>
      </c>
      <c r="M61" s="127">
        <f t="shared" si="36"/>
        <v>43709</v>
      </c>
      <c r="N61" s="127">
        <f t="shared" si="36"/>
        <v>43739</v>
      </c>
      <c r="O61" s="127">
        <f t="shared" si="36"/>
        <v>43770</v>
      </c>
      <c r="P61" s="127">
        <f t="shared" si="36"/>
        <v>43800</v>
      </c>
      <c r="Q61" s="105" t="s">
        <v>89</v>
      </c>
      <c r="R61" s="101"/>
      <c r="S61" s="101"/>
      <c r="T61" s="101"/>
    </row>
    <row r="62" spans="1:20">
      <c r="A62" s="105">
        <v>1</v>
      </c>
      <c r="B62" s="185">
        <f t="shared" ref="B62:D72" si="37">B47</f>
        <v>0</v>
      </c>
      <c r="C62" s="185">
        <f t="shared" si="37"/>
        <v>0</v>
      </c>
      <c r="D62" s="185">
        <f t="shared" si="37"/>
        <v>0</v>
      </c>
      <c r="E62" s="131">
        <f t="shared" ref="E62:P62" si="38">MAX(0,E47-3000)</f>
        <v>6630.3799999999992</v>
      </c>
      <c r="F62" s="131">
        <f t="shared" si="38"/>
        <v>6349.34</v>
      </c>
      <c r="G62" s="131">
        <f t="shared" si="38"/>
        <v>6341.16</v>
      </c>
      <c r="H62" s="131">
        <f t="shared" si="38"/>
        <v>6584.9500000000007</v>
      </c>
      <c r="I62" s="131">
        <f t="shared" si="38"/>
        <v>6251.57</v>
      </c>
      <c r="J62" s="131">
        <f t="shared" si="38"/>
        <v>6767.57</v>
      </c>
      <c r="K62" s="131">
        <f t="shared" si="38"/>
        <v>6650.1900000000005</v>
      </c>
      <c r="L62" s="131">
        <f t="shared" si="38"/>
        <v>6793.8099999999995</v>
      </c>
      <c r="M62" s="131">
        <f t="shared" si="38"/>
        <v>6504.4699999999993</v>
      </c>
      <c r="N62" s="131">
        <f t="shared" si="38"/>
        <v>6875.4500000000007</v>
      </c>
      <c r="O62" s="131">
        <f t="shared" si="38"/>
        <v>6930.6</v>
      </c>
      <c r="P62" s="131">
        <f t="shared" si="38"/>
        <v>6274.18</v>
      </c>
      <c r="Q62" s="110">
        <f t="shared" ref="Q62:Q72" si="39">SUM(E62:P62)</f>
        <v>78953.670000000013</v>
      </c>
      <c r="R62" s="101"/>
      <c r="S62" s="101"/>
      <c r="T62" s="101"/>
    </row>
    <row r="63" spans="1:20">
      <c r="A63" s="105">
        <v>2</v>
      </c>
      <c r="B63" s="185">
        <f t="shared" si="37"/>
        <v>0</v>
      </c>
      <c r="C63" s="185">
        <f t="shared" si="37"/>
        <v>0</v>
      </c>
      <c r="D63" s="185">
        <f t="shared" si="37"/>
        <v>0</v>
      </c>
      <c r="E63" s="131">
        <f t="shared" ref="E63:P63" si="40">MAX(0,E48-3000)</f>
        <v>6117.4290000000001</v>
      </c>
      <c r="F63" s="131">
        <f t="shared" si="40"/>
        <v>6222.3430000000008</v>
      </c>
      <c r="G63" s="131">
        <f t="shared" si="40"/>
        <v>6219.7119999999995</v>
      </c>
      <c r="H63" s="131">
        <f t="shared" si="40"/>
        <v>6020.482</v>
      </c>
      <c r="I63" s="131">
        <f t="shared" si="40"/>
        <v>5931.2160000000003</v>
      </c>
      <c r="J63" s="131">
        <f t="shared" si="40"/>
        <v>6272.1350000000002</v>
      </c>
      <c r="K63" s="131">
        <f t="shared" si="40"/>
        <v>6206.0159999999996</v>
      </c>
      <c r="L63" s="131">
        <f t="shared" si="40"/>
        <v>6045.6759999999995</v>
      </c>
      <c r="M63" s="131">
        <f t="shared" si="40"/>
        <v>6115.018</v>
      </c>
      <c r="N63" s="131">
        <f t="shared" si="40"/>
        <v>6696.9750000000004</v>
      </c>
      <c r="O63" s="131">
        <f t="shared" si="40"/>
        <v>6538.6710000000003</v>
      </c>
      <c r="P63" s="131">
        <f t="shared" si="40"/>
        <v>6630.8439999999991</v>
      </c>
      <c r="Q63" s="110">
        <f t="shared" si="39"/>
        <v>75016.516999999993</v>
      </c>
      <c r="R63" s="101"/>
      <c r="S63" s="101"/>
      <c r="T63" s="101"/>
    </row>
    <row r="64" spans="1:20">
      <c r="A64" s="105">
        <v>3</v>
      </c>
      <c r="B64" s="185">
        <f t="shared" si="37"/>
        <v>0</v>
      </c>
      <c r="C64" s="185">
        <f t="shared" si="37"/>
        <v>0</v>
      </c>
      <c r="D64" s="185">
        <f t="shared" si="37"/>
        <v>0</v>
      </c>
      <c r="E64" s="131">
        <f t="shared" ref="E64:P64" si="41">MAX(0,E49-3000)</f>
        <v>566.86599999999999</v>
      </c>
      <c r="F64" s="131">
        <f t="shared" si="41"/>
        <v>545.27799999999979</v>
      </c>
      <c r="G64" s="131">
        <f t="shared" si="41"/>
        <v>525.63900000000012</v>
      </c>
      <c r="H64" s="131">
        <f t="shared" si="41"/>
        <v>710.4050000000002</v>
      </c>
      <c r="I64" s="131">
        <f t="shared" si="41"/>
        <v>1131.1949999999997</v>
      </c>
      <c r="J64" s="131">
        <f t="shared" si="41"/>
        <v>981.74200000000019</v>
      </c>
      <c r="K64" s="131">
        <f t="shared" si="41"/>
        <v>1442.4799999999996</v>
      </c>
      <c r="L64" s="131">
        <f t="shared" si="41"/>
        <v>1860.8649999999998</v>
      </c>
      <c r="M64" s="131">
        <f t="shared" si="41"/>
        <v>1904.5929999999998</v>
      </c>
      <c r="N64" s="131">
        <f t="shared" si="41"/>
        <v>69.80600000000004</v>
      </c>
      <c r="O64" s="131">
        <f t="shared" si="41"/>
        <v>0</v>
      </c>
      <c r="P64" s="131">
        <f t="shared" si="41"/>
        <v>0</v>
      </c>
      <c r="Q64" s="110">
        <f t="shared" si="39"/>
        <v>9738.8689999999988</v>
      </c>
      <c r="R64" s="101"/>
      <c r="S64" s="101"/>
      <c r="T64" s="101"/>
    </row>
    <row r="65" spans="1:20">
      <c r="A65" s="105">
        <v>4</v>
      </c>
      <c r="B65" s="185">
        <f t="shared" si="37"/>
        <v>0</v>
      </c>
      <c r="C65" s="185">
        <f t="shared" si="37"/>
        <v>0</v>
      </c>
      <c r="D65" s="185">
        <f t="shared" si="37"/>
        <v>0</v>
      </c>
      <c r="E65" s="131">
        <f t="shared" ref="E65:P65" si="42">MAX(0,E50-3000)</f>
        <v>1725.0789999999997</v>
      </c>
      <c r="F65" s="131">
        <f t="shared" si="42"/>
        <v>1749.942</v>
      </c>
      <c r="G65" s="131">
        <f t="shared" si="42"/>
        <v>1706.4560000000001</v>
      </c>
      <c r="H65" s="131">
        <f t="shared" si="42"/>
        <v>1711.8770000000004</v>
      </c>
      <c r="I65" s="131">
        <f t="shared" si="42"/>
        <v>1789.9480000000003</v>
      </c>
      <c r="J65" s="131">
        <f t="shared" si="42"/>
        <v>1777.3739999999998</v>
      </c>
      <c r="K65" s="131">
        <f t="shared" si="42"/>
        <v>1818.62</v>
      </c>
      <c r="L65" s="131">
        <f t="shared" si="42"/>
        <v>1834.7979999999998</v>
      </c>
      <c r="M65" s="131">
        <f t="shared" si="42"/>
        <v>1605.6999999999998</v>
      </c>
      <c r="N65" s="131">
        <f t="shared" si="42"/>
        <v>1554.7560000000003</v>
      </c>
      <c r="O65" s="131">
        <f t="shared" si="42"/>
        <v>1638.5479999999998</v>
      </c>
      <c r="P65" s="131">
        <f t="shared" si="42"/>
        <v>1599.1139999999996</v>
      </c>
      <c r="Q65" s="110">
        <f t="shared" si="39"/>
        <v>20512.212</v>
      </c>
      <c r="R65" s="174"/>
      <c r="S65" s="174"/>
      <c r="T65" s="174"/>
    </row>
    <row r="66" spans="1:20">
      <c r="A66" s="105">
        <v>5</v>
      </c>
      <c r="B66" s="185">
        <f t="shared" si="37"/>
        <v>0</v>
      </c>
      <c r="C66" s="185">
        <f t="shared" si="37"/>
        <v>0</v>
      </c>
      <c r="D66" s="185">
        <f t="shared" si="37"/>
        <v>0</v>
      </c>
      <c r="E66" s="131">
        <f t="shared" ref="E66:P66" si="43">MAX(0,E51-3000)</f>
        <v>594.92099999999982</v>
      </c>
      <c r="F66" s="131">
        <f t="shared" si="43"/>
        <v>711.8159999999998</v>
      </c>
      <c r="G66" s="131">
        <f t="shared" si="43"/>
        <v>640.94799999999987</v>
      </c>
      <c r="H66" s="131">
        <f t="shared" si="43"/>
        <v>492.17399999999998</v>
      </c>
      <c r="I66" s="131">
        <f t="shared" si="43"/>
        <v>354.26400000000012</v>
      </c>
      <c r="J66" s="131">
        <f t="shared" si="43"/>
        <v>311.05400000000009</v>
      </c>
      <c r="K66" s="131">
        <f t="shared" si="43"/>
        <v>409.10800000000017</v>
      </c>
      <c r="L66" s="131">
        <f t="shared" si="43"/>
        <v>598.40900000000011</v>
      </c>
      <c r="M66" s="131">
        <f t="shared" si="43"/>
        <v>1137.0619999999999</v>
      </c>
      <c r="N66" s="131">
        <f t="shared" si="43"/>
        <v>1444.933</v>
      </c>
      <c r="O66" s="131">
        <f t="shared" si="43"/>
        <v>1460.5959999999995</v>
      </c>
      <c r="P66" s="131">
        <f t="shared" si="43"/>
        <v>1552.0110000000004</v>
      </c>
      <c r="Q66" s="110">
        <f t="shared" si="39"/>
        <v>9707.2959999999985</v>
      </c>
      <c r="R66" s="174"/>
      <c r="S66" s="174"/>
      <c r="T66" s="174"/>
    </row>
    <row r="67" spans="1:20">
      <c r="A67" s="105">
        <v>6</v>
      </c>
      <c r="B67" s="185">
        <f t="shared" si="37"/>
        <v>0</v>
      </c>
      <c r="C67" s="185">
        <f t="shared" si="37"/>
        <v>0</v>
      </c>
      <c r="D67" s="185">
        <f t="shared" si="37"/>
        <v>0</v>
      </c>
      <c r="E67" s="131">
        <f t="shared" ref="E67:P67" si="44">MAX(0,E52-3000)</f>
        <v>1668</v>
      </c>
      <c r="F67" s="131">
        <f t="shared" si="44"/>
        <v>1888.71</v>
      </c>
      <c r="G67" s="131">
        <f t="shared" si="44"/>
        <v>1778.9300000000003</v>
      </c>
      <c r="H67" s="131">
        <f t="shared" si="44"/>
        <v>1468.2600000000002</v>
      </c>
      <c r="I67" s="131">
        <f t="shared" si="44"/>
        <v>1342.9700000000003</v>
      </c>
      <c r="J67" s="131">
        <f t="shared" si="44"/>
        <v>1375.63</v>
      </c>
      <c r="K67" s="131">
        <f t="shared" si="44"/>
        <v>1349.8599999999997</v>
      </c>
      <c r="L67" s="131">
        <f t="shared" si="44"/>
        <v>1476.7399999999998</v>
      </c>
      <c r="M67" s="131">
        <f t="shared" si="44"/>
        <v>1490.3599999999997</v>
      </c>
      <c r="N67" s="131">
        <f t="shared" si="44"/>
        <v>1704.8999999999996</v>
      </c>
      <c r="O67" s="131">
        <f t="shared" si="44"/>
        <v>1677.29</v>
      </c>
      <c r="P67" s="131">
        <f t="shared" si="44"/>
        <v>1871.83</v>
      </c>
      <c r="Q67" s="110">
        <f t="shared" si="39"/>
        <v>19093.479999999996</v>
      </c>
      <c r="R67" s="174"/>
      <c r="S67" s="174"/>
      <c r="T67" s="174"/>
    </row>
    <row r="68" spans="1:20">
      <c r="A68" s="105">
        <v>7</v>
      </c>
      <c r="B68" s="185">
        <f t="shared" si="37"/>
        <v>0</v>
      </c>
      <c r="C68" s="185">
        <f t="shared" si="37"/>
        <v>0</v>
      </c>
      <c r="D68" s="185">
        <f t="shared" si="37"/>
        <v>0</v>
      </c>
      <c r="E68" s="131">
        <f t="shared" ref="E68:P68" si="45">MAX(0,E53-3000)</f>
        <v>5183.2939999999999</v>
      </c>
      <c r="F68" s="131">
        <f t="shared" si="45"/>
        <v>5517.607</v>
      </c>
      <c r="G68" s="131">
        <f t="shared" si="45"/>
        <v>5465.3109999999997</v>
      </c>
      <c r="H68" s="131">
        <f t="shared" si="45"/>
        <v>5566.2489999999998</v>
      </c>
      <c r="I68" s="131">
        <f t="shared" si="45"/>
        <v>5529.259</v>
      </c>
      <c r="J68" s="131">
        <f t="shared" si="45"/>
        <v>5316.3680000000004</v>
      </c>
      <c r="K68" s="131">
        <f t="shared" si="45"/>
        <v>5790.9110000000001</v>
      </c>
      <c r="L68" s="131">
        <f t="shared" si="45"/>
        <v>5399.3359999999993</v>
      </c>
      <c r="M68" s="131">
        <f t="shared" si="45"/>
        <v>6065.9840000000004</v>
      </c>
      <c r="N68" s="131">
        <f t="shared" si="45"/>
        <v>5914.3509999999987</v>
      </c>
      <c r="O68" s="131">
        <f t="shared" si="45"/>
        <v>5911.9089999999997</v>
      </c>
      <c r="P68" s="131">
        <f t="shared" si="45"/>
        <v>5794.9459999999999</v>
      </c>
      <c r="Q68" s="110">
        <f t="shared" si="39"/>
        <v>67455.524999999994</v>
      </c>
      <c r="R68" s="174"/>
      <c r="S68" s="174"/>
      <c r="T68" s="174"/>
    </row>
    <row r="69" spans="1:20">
      <c r="A69" s="105">
        <v>8</v>
      </c>
      <c r="B69" s="185">
        <f t="shared" si="37"/>
        <v>0</v>
      </c>
      <c r="C69" s="185">
        <f t="shared" si="37"/>
        <v>0</v>
      </c>
      <c r="D69" s="185">
        <f t="shared" si="37"/>
        <v>0</v>
      </c>
      <c r="E69" s="131">
        <f t="shared" ref="E69:P69" si="46">MAX(0,E54-3000)</f>
        <v>4700.09</v>
      </c>
      <c r="F69" s="131">
        <f t="shared" si="46"/>
        <v>4670.8130000000001</v>
      </c>
      <c r="G69" s="131">
        <f t="shared" si="46"/>
        <v>4436.6319999999996</v>
      </c>
      <c r="H69" s="131">
        <f t="shared" si="46"/>
        <v>3969.12</v>
      </c>
      <c r="I69" s="131">
        <f t="shared" si="46"/>
        <v>3792.2039999999997</v>
      </c>
      <c r="J69" s="131">
        <f t="shared" si="46"/>
        <v>3771.2079999999996</v>
      </c>
      <c r="K69" s="131">
        <f t="shared" si="46"/>
        <v>3895.9520000000002</v>
      </c>
      <c r="L69" s="131">
        <f t="shared" si="46"/>
        <v>3688.0820000000003</v>
      </c>
      <c r="M69" s="131">
        <f t="shared" si="46"/>
        <v>4074.1570000000002</v>
      </c>
      <c r="N69" s="131">
        <f t="shared" si="46"/>
        <v>4668.3559999999998</v>
      </c>
      <c r="O69" s="131">
        <f t="shared" si="46"/>
        <v>4631.866</v>
      </c>
      <c r="P69" s="131">
        <f t="shared" si="46"/>
        <v>4089.4939999999997</v>
      </c>
      <c r="Q69" s="110">
        <f t="shared" si="39"/>
        <v>50387.973999999995</v>
      </c>
      <c r="R69" s="174"/>
      <c r="S69" s="174"/>
      <c r="T69" s="174"/>
    </row>
    <row r="70" spans="1:20">
      <c r="A70" s="105">
        <v>9</v>
      </c>
      <c r="B70" s="185">
        <f t="shared" si="37"/>
        <v>0</v>
      </c>
      <c r="C70" s="185">
        <f t="shared" si="37"/>
        <v>0</v>
      </c>
      <c r="D70" s="185">
        <f t="shared" si="37"/>
        <v>0</v>
      </c>
      <c r="E70" s="131">
        <f t="shared" ref="E70:P70" si="47">MAX(0,E55-3000)</f>
        <v>166.30999999999995</v>
      </c>
      <c r="F70" s="131">
        <f t="shared" si="47"/>
        <v>170.70800000000008</v>
      </c>
      <c r="G70" s="131">
        <f t="shared" si="47"/>
        <v>123.85699999999997</v>
      </c>
      <c r="H70" s="131">
        <f t="shared" si="47"/>
        <v>0</v>
      </c>
      <c r="I70" s="131">
        <f t="shared" si="47"/>
        <v>0</v>
      </c>
      <c r="J70" s="131">
        <f t="shared" si="47"/>
        <v>0</v>
      </c>
      <c r="K70" s="131">
        <f t="shared" si="47"/>
        <v>0</v>
      </c>
      <c r="L70" s="131">
        <f t="shared" si="47"/>
        <v>0</v>
      </c>
      <c r="M70" s="131">
        <f t="shared" si="47"/>
        <v>0</v>
      </c>
      <c r="N70" s="131">
        <f t="shared" si="47"/>
        <v>0</v>
      </c>
      <c r="O70" s="131">
        <f t="shared" si="47"/>
        <v>0</v>
      </c>
      <c r="P70" s="131">
        <f t="shared" si="47"/>
        <v>0</v>
      </c>
      <c r="Q70" s="110">
        <f t="shared" si="39"/>
        <v>460.875</v>
      </c>
      <c r="R70" s="174"/>
      <c r="S70" s="174"/>
      <c r="T70" s="174"/>
    </row>
    <row r="71" spans="1:20">
      <c r="A71" s="105">
        <v>10</v>
      </c>
      <c r="B71" s="185">
        <f t="shared" si="37"/>
        <v>0</v>
      </c>
      <c r="C71" s="185">
        <f t="shared" si="37"/>
        <v>0</v>
      </c>
      <c r="D71" s="185">
        <f t="shared" si="37"/>
        <v>0</v>
      </c>
      <c r="E71" s="131">
        <f t="shared" ref="E71:P71" si="48">MAX(0,E56-3000)</f>
        <v>0</v>
      </c>
      <c r="F71" s="131">
        <f t="shared" si="48"/>
        <v>0</v>
      </c>
      <c r="G71" s="131">
        <f t="shared" si="48"/>
        <v>0</v>
      </c>
      <c r="H71" s="131">
        <f t="shared" si="48"/>
        <v>0</v>
      </c>
      <c r="I71" s="131">
        <f t="shared" si="48"/>
        <v>0</v>
      </c>
      <c r="J71" s="131">
        <f t="shared" si="48"/>
        <v>0</v>
      </c>
      <c r="K71" s="131">
        <f t="shared" si="48"/>
        <v>0</v>
      </c>
      <c r="L71" s="131">
        <f t="shared" si="48"/>
        <v>0</v>
      </c>
      <c r="M71" s="131">
        <f t="shared" si="48"/>
        <v>0</v>
      </c>
      <c r="N71" s="131">
        <f t="shared" si="48"/>
        <v>0</v>
      </c>
      <c r="O71" s="131">
        <f t="shared" si="48"/>
        <v>0</v>
      </c>
      <c r="P71" s="131">
        <f t="shared" si="48"/>
        <v>0</v>
      </c>
      <c r="Q71" s="110">
        <f t="shared" si="39"/>
        <v>0</v>
      </c>
      <c r="R71" s="174"/>
      <c r="S71" s="174"/>
      <c r="T71" s="174"/>
    </row>
    <row r="72" spans="1:20">
      <c r="A72" s="105">
        <v>11</v>
      </c>
      <c r="B72" s="185">
        <f t="shared" si="37"/>
        <v>0</v>
      </c>
      <c r="C72" s="185">
        <f t="shared" si="37"/>
        <v>0</v>
      </c>
      <c r="D72" s="185">
        <f t="shared" si="37"/>
        <v>0</v>
      </c>
      <c r="E72" s="131">
        <f t="shared" ref="E72:P72" si="49">MAX(0,E57-3000)</f>
        <v>0</v>
      </c>
      <c r="F72" s="131">
        <f t="shared" si="49"/>
        <v>0</v>
      </c>
      <c r="G72" s="131">
        <f t="shared" si="49"/>
        <v>0</v>
      </c>
      <c r="H72" s="131">
        <f t="shared" si="49"/>
        <v>0</v>
      </c>
      <c r="I72" s="131">
        <f t="shared" si="49"/>
        <v>0</v>
      </c>
      <c r="J72" s="131">
        <f t="shared" si="49"/>
        <v>0</v>
      </c>
      <c r="K72" s="131">
        <f t="shared" si="49"/>
        <v>0</v>
      </c>
      <c r="L72" s="131">
        <f t="shared" si="49"/>
        <v>0</v>
      </c>
      <c r="M72" s="131">
        <f t="shared" si="49"/>
        <v>0</v>
      </c>
      <c r="N72" s="131">
        <f t="shared" si="49"/>
        <v>0</v>
      </c>
      <c r="O72" s="131">
        <f t="shared" si="49"/>
        <v>0</v>
      </c>
      <c r="P72" s="131">
        <f t="shared" si="49"/>
        <v>0</v>
      </c>
      <c r="Q72" s="110">
        <f t="shared" si="39"/>
        <v>0</v>
      </c>
      <c r="R72" s="174"/>
      <c r="S72" s="174"/>
      <c r="T72" s="174"/>
    </row>
    <row r="73" spans="1:20" ht="15.75" thickBot="1">
      <c r="A73" s="105"/>
      <c r="B73" s="102"/>
      <c r="C73" s="185"/>
      <c r="D73" s="185"/>
      <c r="E73" s="132">
        <f t="shared" ref="E73:P73" si="50">SUM(E62:E72)</f>
        <v>27352.368999999999</v>
      </c>
      <c r="F73" s="132">
        <f t="shared" si="50"/>
        <v>27826.557000000001</v>
      </c>
      <c r="G73" s="132">
        <f t="shared" si="50"/>
        <v>27238.645</v>
      </c>
      <c r="H73" s="132">
        <f t="shared" si="50"/>
        <v>26523.517</v>
      </c>
      <c r="I73" s="132">
        <f t="shared" si="50"/>
        <v>26122.625999999997</v>
      </c>
      <c r="J73" s="132">
        <f t="shared" si="50"/>
        <v>26573.080999999998</v>
      </c>
      <c r="K73" s="132">
        <f t="shared" si="50"/>
        <v>27563.137000000002</v>
      </c>
      <c r="L73" s="132">
        <f t="shared" si="50"/>
        <v>27697.715999999993</v>
      </c>
      <c r="M73" s="132">
        <f t="shared" si="50"/>
        <v>28897.344000000001</v>
      </c>
      <c r="N73" s="132">
        <f t="shared" si="50"/>
        <v>28929.526999999998</v>
      </c>
      <c r="O73" s="132">
        <f t="shared" si="50"/>
        <v>28789.480000000003</v>
      </c>
      <c r="P73" s="132">
        <f t="shared" si="50"/>
        <v>27812.418999999998</v>
      </c>
      <c r="Q73" s="113">
        <f>IF(ROUND(SUM(E73:P73),3)&lt;&gt;ROUND(SUM(Q62:Q72),3),#VALUE!,SUM(E73:P73))</f>
        <v>331326.41799999995</v>
      </c>
      <c r="R73" s="174"/>
      <c r="S73" s="174"/>
      <c r="T73" s="174"/>
    </row>
    <row r="74" spans="1:20" ht="15.75" thickTop="1">
      <c r="A74" s="105"/>
      <c r="B74" s="102"/>
      <c r="C74" s="185"/>
      <c r="D74" s="185"/>
      <c r="E74" s="133">
        <f t="shared" ref="E74:P74" si="51">E58-E73</f>
        <v>31702.896000000008</v>
      </c>
      <c r="F74" s="133">
        <f t="shared" si="51"/>
        <v>31768.898999999998</v>
      </c>
      <c r="G74" s="133">
        <f t="shared" si="51"/>
        <v>31818.066999999999</v>
      </c>
      <c r="H74" s="133">
        <f t="shared" si="51"/>
        <v>30142.438999999998</v>
      </c>
      <c r="I74" s="133">
        <f t="shared" si="51"/>
        <v>28950.852999999996</v>
      </c>
      <c r="J74" s="133">
        <f t="shared" si="51"/>
        <v>29043.636999999995</v>
      </c>
      <c r="K74" s="133">
        <f t="shared" si="51"/>
        <v>28963.372999999992</v>
      </c>
      <c r="L74" s="133">
        <f t="shared" si="51"/>
        <v>29022.797000000006</v>
      </c>
      <c r="M74" s="133">
        <f t="shared" si="51"/>
        <v>28904.011000000002</v>
      </c>
      <c r="N74" s="133">
        <f t="shared" si="51"/>
        <v>28690.494999999999</v>
      </c>
      <c r="O74" s="133">
        <f t="shared" si="51"/>
        <v>28126.712999999996</v>
      </c>
      <c r="P74" s="133">
        <f t="shared" si="51"/>
        <v>28171.023999999994</v>
      </c>
      <c r="Q74" s="114"/>
      <c r="R74" s="174"/>
      <c r="S74" s="174"/>
      <c r="T74" s="174"/>
    </row>
    <row r="75" spans="1:20">
      <c r="A75" s="105"/>
      <c r="B75" s="102"/>
      <c r="C75" s="185"/>
      <c r="D75" s="185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90"/>
      <c r="R75" s="174"/>
      <c r="S75" s="174"/>
      <c r="T75" s="174"/>
    </row>
    <row r="76" spans="1:20">
      <c r="A76" s="105"/>
      <c r="B76" s="102"/>
      <c r="C76" s="185"/>
      <c r="D76" s="185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5" t="str">
        <f>Q$2</f>
        <v>12-mo Ended</v>
      </c>
      <c r="R76" s="174"/>
      <c r="S76" s="174"/>
      <c r="T76" s="174"/>
    </row>
    <row r="77" spans="1:20">
      <c r="A77" s="108" t="s">
        <v>333</v>
      </c>
      <c r="B77" s="101"/>
      <c r="C77" s="189"/>
      <c r="D77" s="189"/>
      <c r="E77" s="127">
        <f t="shared" ref="E77:P77" si="52">E$3</f>
        <v>43466</v>
      </c>
      <c r="F77" s="127">
        <f t="shared" si="52"/>
        <v>43497</v>
      </c>
      <c r="G77" s="127">
        <f t="shared" si="52"/>
        <v>43525</v>
      </c>
      <c r="H77" s="127">
        <f t="shared" si="52"/>
        <v>43556</v>
      </c>
      <c r="I77" s="127">
        <f t="shared" si="52"/>
        <v>43586</v>
      </c>
      <c r="J77" s="127">
        <f t="shared" si="52"/>
        <v>43617</v>
      </c>
      <c r="K77" s="127">
        <f t="shared" si="52"/>
        <v>43647</v>
      </c>
      <c r="L77" s="127">
        <f t="shared" si="52"/>
        <v>43678</v>
      </c>
      <c r="M77" s="127">
        <f t="shared" si="52"/>
        <v>43709</v>
      </c>
      <c r="N77" s="127">
        <f t="shared" si="52"/>
        <v>43739</v>
      </c>
      <c r="O77" s="127">
        <f t="shared" si="52"/>
        <v>43770</v>
      </c>
      <c r="P77" s="127">
        <f t="shared" si="52"/>
        <v>43800</v>
      </c>
      <c r="Q77" s="105" t="s">
        <v>89</v>
      </c>
      <c r="R77" s="174"/>
      <c r="S77" s="174"/>
      <c r="T77" s="174"/>
    </row>
    <row r="78" spans="1:20">
      <c r="A78" s="105"/>
      <c r="B78" s="102" t="s">
        <v>282</v>
      </c>
      <c r="C78" s="185"/>
      <c r="D78" s="18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10">
        <f>SUM(E78:P78)</f>
        <v>0</v>
      </c>
      <c r="R78" s="174"/>
      <c r="S78" s="174"/>
      <c r="T78" s="174"/>
    </row>
    <row r="79" spans="1:20">
      <c r="A79" s="105"/>
      <c r="B79" s="102" t="s">
        <v>282</v>
      </c>
      <c r="C79" s="185"/>
      <c r="D79" s="18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10">
        <f>SUM(E79:P79)</f>
        <v>0</v>
      </c>
      <c r="R79" s="174"/>
      <c r="S79" s="174"/>
      <c r="T79" s="174"/>
    </row>
    <row r="80" spans="1:20">
      <c r="A80" s="105"/>
      <c r="B80" s="102" t="s">
        <v>283</v>
      </c>
      <c r="C80" s="185"/>
      <c r="D80" s="18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10">
        <f>SUM(E80:P80)</f>
        <v>0</v>
      </c>
      <c r="R80" s="174"/>
      <c r="S80" s="174"/>
      <c r="T80" s="174"/>
    </row>
    <row r="81" spans="1:20" ht="15.75" thickBot="1">
      <c r="A81" s="105" t="s">
        <v>185</v>
      </c>
      <c r="B81" s="61"/>
      <c r="C81" s="191"/>
      <c r="D81" s="191"/>
      <c r="E81" s="129">
        <f t="shared" ref="E81:P81" si="53">SUM(E78:E80)</f>
        <v>0</v>
      </c>
      <c r="F81" s="129">
        <f t="shared" si="53"/>
        <v>0</v>
      </c>
      <c r="G81" s="129">
        <f t="shared" si="53"/>
        <v>0</v>
      </c>
      <c r="H81" s="129">
        <f t="shared" si="53"/>
        <v>0</v>
      </c>
      <c r="I81" s="129">
        <f t="shared" si="53"/>
        <v>0</v>
      </c>
      <c r="J81" s="129">
        <f t="shared" si="53"/>
        <v>0</v>
      </c>
      <c r="K81" s="129">
        <f t="shared" si="53"/>
        <v>0</v>
      </c>
      <c r="L81" s="129">
        <f t="shared" si="53"/>
        <v>0</v>
      </c>
      <c r="M81" s="129">
        <f t="shared" si="53"/>
        <v>0</v>
      </c>
      <c r="N81" s="129">
        <f t="shared" si="53"/>
        <v>0</v>
      </c>
      <c r="O81" s="129">
        <f t="shared" si="53"/>
        <v>0</v>
      </c>
      <c r="P81" s="129">
        <f t="shared" si="53"/>
        <v>0</v>
      </c>
      <c r="Q81" s="136">
        <f>IF(ROUND(SUM(E81:P81),3)&lt;&gt;ROUND(SUM(Q78:Q80),3),#VALUE!,SUM(E81:P81))</f>
        <v>0</v>
      </c>
      <c r="R81" s="174"/>
      <c r="S81" s="174"/>
      <c r="T81" s="174"/>
    </row>
    <row r="82" spans="1:20" ht="15.75" thickTop="1">
      <c r="A82" s="105"/>
      <c r="B82" s="102"/>
      <c r="C82" s="185"/>
      <c r="D82" s="185"/>
      <c r="E82" s="115">
        <f t="shared" ref="E82:P82" si="54">E10</f>
        <v>4353485.8</v>
      </c>
      <c r="F82" s="115">
        <f t="shared" si="54"/>
        <v>4237782.2</v>
      </c>
      <c r="G82" s="115">
        <f t="shared" si="54"/>
        <v>4427606.5999999996</v>
      </c>
      <c r="H82" s="115">
        <f t="shared" si="54"/>
        <v>4572682.5999999996</v>
      </c>
      <c r="I82" s="115">
        <f t="shared" si="54"/>
        <v>4425364.8</v>
      </c>
      <c r="J82" s="115">
        <f t="shared" si="54"/>
        <v>4393052</v>
      </c>
      <c r="K82" s="115">
        <f t="shared" si="54"/>
        <v>4543425.4000000004</v>
      </c>
      <c r="L82" s="115">
        <f t="shared" si="54"/>
        <v>4460041.8</v>
      </c>
      <c r="M82" s="115">
        <f t="shared" si="54"/>
        <v>4448237.2</v>
      </c>
      <c r="N82" s="115">
        <f t="shared" si="54"/>
        <v>4786175.5999999996</v>
      </c>
      <c r="O82" s="115">
        <f t="shared" si="54"/>
        <v>4249378.8</v>
      </c>
      <c r="P82" s="115">
        <f t="shared" si="54"/>
        <v>4668001.8</v>
      </c>
      <c r="Q82" s="115">
        <f>Q17</f>
        <v>311450294.81900001</v>
      </c>
      <c r="R82" s="174"/>
      <c r="S82" s="174"/>
      <c r="T82" s="174"/>
    </row>
    <row r="83" spans="1:20">
      <c r="A83" s="108" t="s">
        <v>334</v>
      </c>
      <c r="B83" s="108"/>
      <c r="C83" s="189"/>
      <c r="D83" s="189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74"/>
      <c r="S83" s="174"/>
      <c r="T83" s="174"/>
    </row>
    <row r="84" spans="1:20">
      <c r="A84" s="105"/>
      <c r="B84" s="102" t="s">
        <v>282</v>
      </c>
      <c r="C84" s="185">
        <v>9500610000</v>
      </c>
      <c r="D84" s="185">
        <v>9500733110</v>
      </c>
      <c r="E84" s="134">
        <v>7425.2280000000001</v>
      </c>
      <c r="F84" s="134">
        <v>7507.6180000000004</v>
      </c>
      <c r="G84" s="134">
        <v>7697.4639999999999</v>
      </c>
      <c r="H84" s="134">
        <v>7782.6059999999998</v>
      </c>
      <c r="I84" s="134">
        <v>7403.6149999999998</v>
      </c>
      <c r="J84" s="134">
        <v>7441.4620000000004</v>
      </c>
      <c r="K84" s="134">
        <v>7859.7269999999999</v>
      </c>
      <c r="L84" s="134">
        <v>7155.74</v>
      </c>
      <c r="M84" s="134">
        <v>7672.8580000000002</v>
      </c>
      <c r="N84" s="134">
        <v>7917.6</v>
      </c>
      <c r="O84" s="134">
        <v>8139.442</v>
      </c>
      <c r="P84" s="134">
        <v>7303.4390000000003</v>
      </c>
      <c r="Q84" s="110">
        <f>SUM(E84:P84)</f>
        <v>91306.798999999999</v>
      </c>
      <c r="R84" s="174"/>
      <c r="S84" s="174"/>
      <c r="T84" s="174"/>
    </row>
    <row r="85" spans="1:20">
      <c r="A85" s="105"/>
      <c r="B85" s="102" t="s">
        <v>282</v>
      </c>
      <c r="C85" s="185">
        <v>9500610000</v>
      </c>
      <c r="D85" s="185">
        <v>9509358876</v>
      </c>
      <c r="E85" s="134">
        <v>216.923</v>
      </c>
      <c r="F85" s="134">
        <v>219.49199999999999</v>
      </c>
      <c r="G85" s="134">
        <v>241.726</v>
      </c>
      <c r="H85" s="134">
        <v>220.98699999999999</v>
      </c>
      <c r="I85" s="134">
        <v>282.02300000000002</v>
      </c>
      <c r="J85" s="134">
        <v>283.13200000000001</v>
      </c>
      <c r="K85" s="134">
        <v>286.928</v>
      </c>
      <c r="L85" s="134">
        <v>293.46600000000001</v>
      </c>
      <c r="M85" s="134">
        <v>286.928</v>
      </c>
      <c r="N85" s="134">
        <v>284.47199999999998</v>
      </c>
      <c r="O85" s="134">
        <v>317.69799999999998</v>
      </c>
      <c r="P85" s="134">
        <v>283.13200000000001</v>
      </c>
      <c r="Q85" s="110">
        <f>SUM(E85:P85)</f>
        <v>3216.9069999999992</v>
      </c>
      <c r="R85" s="174"/>
      <c r="S85" s="174"/>
      <c r="T85" s="174"/>
    </row>
    <row r="86" spans="1:20">
      <c r="A86" s="105"/>
      <c r="B86" s="102" t="s">
        <v>283</v>
      </c>
      <c r="C86" s="102"/>
      <c r="D86" s="102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10">
        <f>SUM(E86:P86)</f>
        <v>0</v>
      </c>
      <c r="R86" s="174"/>
      <c r="S86" s="174"/>
      <c r="T86" s="174"/>
    </row>
    <row r="87" spans="1:20" ht="15.75" thickBot="1">
      <c r="A87" s="105" t="s">
        <v>185</v>
      </c>
      <c r="B87" s="61"/>
      <c r="C87" s="61"/>
      <c r="D87" s="61"/>
      <c r="E87" s="132">
        <f t="shared" ref="E87:Q87" si="55">SUM(E84:E86)</f>
        <v>7642.1509999999998</v>
      </c>
      <c r="F87" s="132">
        <f t="shared" si="55"/>
        <v>7727.1100000000006</v>
      </c>
      <c r="G87" s="132">
        <f t="shared" si="55"/>
        <v>7939.19</v>
      </c>
      <c r="H87" s="132">
        <f t="shared" si="55"/>
        <v>8003.5929999999998</v>
      </c>
      <c r="I87" s="132">
        <f t="shared" si="55"/>
        <v>7685.6379999999999</v>
      </c>
      <c r="J87" s="132">
        <f t="shared" si="55"/>
        <v>7724.5940000000001</v>
      </c>
      <c r="K87" s="132">
        <f t="shared" si="55"/>
        <v>8146.6549999999997</v>
      </c>
      <c r="L87" s="132">
        <f t="shared" si="55"/>
        <v>7449.2060000000001</v>
      </c>
      <c r="M87" s="132">
        <f t="shared" si="55"/>
        <v>7959.7860000000001</v>
      </c>
      <c r="N87" s="132">
        <f t="shared" si="55"/>
        <v>8202.0720000000001</v>
      </c>
      <c r="O87" s="132">
        <f t="shared" si="55"/>
        <v>8457.14</v>
      </c>
      <c r="P87" s="132">
        <f t="shared" si="55"/>
        <v>7586.5709999999999</v>
      </c>
      <c r="Q87" s="136">
        <f t="shared" si="55"/>
        <v>94523.706000000006</v>
      </c>
      <c r="R87" s="174"/>
      <c r="S87" s="174"/>
      <c r="T87" s="174"/>
    </row>
    <row r="88" spans="1:20" ht="15.75" thickTop="1">
      <c r="A88" s="105"/>
      <c r="B88" s="102"/>
      <c r="C88" s="102"/>
      <c r="D88" s="192" t="s">
        <v>284</v>
      </c>
      <c r="E88" s="138">
        <f t="shared" ref="E88:Q88" si="56">E53</f>
        <v>8183.2939999999999</v>
      </c>
      <c r="F88" s="138">
        <f t="shared" si="56"/>
        <v>8517.607</v>
      </c>
      <c r="G88" s="138">
        <f t="shared" si="56"/>
        <v>8465.3109999999997</v>
      </c>
      <c r="H88" s="138">
        <f t="shared" si="56"/>
        <v>8566.2489999999998</v>
      </c>
      <c r="I88" s="138">
        <f t="shared" si="56"/>
        <v>8529.259</v>
      </c>
      <c r="J88" s="138">
        <f t="shared" si="56"/>
        <v>8316.3680000000004</v>
      </c>
      <c r="K88" s="138">
        <f t="shared" si="56"/>
        <v>8790.9110000000001</v>
      </c>
      <c r="L88" s="138">
        <f t="shared" si="56"/>
        <v>8399.3359999999993</v>
      </c>
      <c r="M88" s="138">
        <f t="shared" si="56"/>
        <v>9065.9840000000004</v>
      </c>
      <c r="N88" s="138">
        <f t="shared" si="56"/>
        <v>8914.3509999999987</v>
      </c>
      <c r="O88" s="138">
        <f t="shared" si="56"/>
        <v>8911.9089999999997</v>
      </c>
      <c r="P88" s="138">
        <f t="shared" si="56"/>
        <v>8794.9459999999999</v>
      </c>
      <c r="Q88" s="138">
        <f t="shared" si="56"/>
        <v>103455.52499999998</v>
      </c>
      <c r="R88" s="174"/>
      <c r="S88" s="174"/>
      <c r="T88" s="174"/>
    </row>
    <row r="89" spans="1:20">
      <c r="A89" s="105"/>
      <c r="B89" s="102"/>
      <c r="C89" s="102"/>
      <c r="D89" s="174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01"/>
      <c r="R89" s="174"/>
      <c r="S89" s="174"/>
      <c r="T89" s="174"/>
    </row>
    <row r="90" spans="1:20">
      <c r="A90" s="105"/>
      <c r="B90" s="102" t="s">
        <v>285</v>
      </c>
      <c r="C90" s="102"/>
      <c r="D90" s="102">
        <v>-0.2</v>
      </c>
      <c r="E90" s="140">
        <f t="shared" ref="E90:P90" si="57">(E58-E53+E84+E85)*$D$90</f>
        <v>-11702.824400000003</v>
      </c>
      <c r="F90" s="140">
        <f t="shared" si="57"/>
        <v>-11760.991800000002</v>
      </c>
      <c r="G90" s="140">
        <f t="shared" si="57"/>
        <v>-11706.118200000001</v>
      </c>
      <c r="H90" s="140">
        <f t="shared" si="57"/>
        <v>-11220.66</v>
      </c>
      <c r="I90" s="140">
        <f t="shared" si="57"/>
        <v>-10845.971599999999</v>
      </c>
      <c r="J90" s="140">
        <f t="shared" si="57"/>
        <v>-11004.988799999999</v>
      </c>
      <c r="K90" s="140">
        <f t="shared" si="57"/>
        <v>-11176.450799999999</v>
      </c>
      <c r="L90" s="140">
        <f t="shared" si="57"/>
        <v>-11154.0766</v>
      </c>
      <c r="M90" s="140">
        <f t="shared" si="57"/>
        <v>-11339.0314</v>
      </c>
      <c r="N90" s="140">
        <f t="shared" si="57"/>
        <v>-11381.548600000002</v>
      </c>
      <c r="O90" s="140">
        <f t="shared" si="57"/>
        <v>-11292.284800000001</v>
      </c>
      <c r="P90" s="140">
        <f t="shared" si="57"/>
        <v>-10955.013599999998</v>
      </c>
      <c r="Q90" s="140">
        <f>SUM(E90:P90)</f>
        <v>-135539.96060000002</v>
      </c>
      <c r="R90" s="174"/>
      <c r="S90" s="174"/>
      <c r="T90" s="174"/>
    </row>
    <row r="91" spans="1:20">
      <c r="A91" s="105"/>
      <c r="B91" s="102"/>
      <c r="C91" s="102"/>
      <c r="D91" s="102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74"/>
      <c r="S91" s="174"/>
      <c r="T91" s="174"/>
    </row>
    <row r="92" spans="1:20">
      <c r="A92" s="105"/>
      <c r="B92" s="102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</row>
    <row r="93" spans="1:20">
      <c r="A93" s="71" t="s">
        <v>186</v>
      </c>
      <c r="B93" s="61"/>
      <c r="C93" s="61"/>
      <c r="D93" s="61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19"/>
      <c r="R93" s="174"/>
      <c r="S93" s="174"/>
      <c r="T93" s="174"/>
    </row>
    <row r="94" spans="1:20">
      <c r="A94" s="64"/>
      <c r="B94" s="61" t="s">
        <v>286</v>
      </c>
      <c r="C94" s="191">
        <f>C26</f>
        <v>0</v>
      </c>
      <c r="D94" s="191">
        <f>D26</f>
        <v>0</v>
      </c>
      <c r="E94" s="68">
        <v>95870</v>
      </c>
      <c r="F94" s="68">
        <v>73780</v>
      </c>
      <c r="G94" s="68">
        <v>78150</v>
      </c>
      <c r="H94" s="68">
        <v>62970</v>
      </c>
      <c r="I94" s="68">
        <v>61540</v>
      </c>
      <c r="J94" s="68">
        <v>53900</v>
      </c>
      <c r="K94" s="68">
        <v>83520</v>
      </c>
      <c r="L94" s="68">
        <v>80500</v>
      </c>
      <c r="M94" s="68">
        <v>86480</v>
      </c>
      <c r="N94" s="68">
        <v>91940</v>
      </c>
      <c r="O94" s="68">
        <v>60180</v>
      </c>
      <c r="P94" s="68">
        <v>73590</v>
      </c>
      <c r="Q94" s="123">
        <f>SUM(E94:P94)</f>
        <v>902420</v>
      </c>
      <c r="R94" s="174"/>
      <c r="S94" s="174"/>
      <c r="T94" s="174"/>
    </row>
    <row r="95" spans="1:20">
      <c r="A95" s="64"/>
      <c r="B95" s="61" t="s">
        <v>287</v>
      </c>
      <c r="C95" s="61"/>
      <c r="D95" s="61"/>
      <c r="E95" s="141">
        <f t="shared" ref="E95:P95" si="58">IF(E94&gt;55000, 52000,E94-3000)</f>
        <v>52000</v>
      </c>
      <c r="F95" s="141">
        <f t="shared" si="58"/>
        <v>52000</v>
      </c>
      <c r="G95" s="141">
        <f t="shared" si="58"/>
        <v>52000</v>
      </c>
      <c r="H95" s="141">
        <f t="shared" si="58"/>
        <v>52000</v>
      </c>
      <c r="I95" s="141">
        <f t="shared" si="58"/>
        <v>52000</v>
      </c>
      <c r="J95" s="141">
        <f t="shared" si="58"/>
        <v>50900</v>
      </c>
      <c r="K95" s="141">
        <f t="shared" si="58"/>
        <v>52000</v>
      </c>
      <c r="L95" s="141">
        <f t="shared" si="58"/>
        <v>52000</v>
      </c>
      <c r="M95" s="141">
        <f t="shared" si="58"/>
        <v>52000</v>
      </c>
      <c r="N95" s="141">
        <f t="shared" si="58"/>
        <v>52000</v>
      </c>
      <c r="O95" s="141">
        <f t="shared" si="58"/>
        <v>52000</v>
      </c>
      <c r="P95" s="141">
        <f t="shared" si="58"/>
        <v>52000</v>
      </c>
      <c r="Q95" s="142">
        <f>SUM(E95:P95)</f>
        <v>622900</v>
      </c>
      <c r="R95" s="174"/>
      <c r="S95" s="174"/>
      <c r="T95" s="174"/>
    </row>
    <row r="96" spans="1:20">
      <c r="A96" s="64"/>
      <c r="B96" s="61" t="s">
        <v>288</v>
      </c>
      <c r="C96" s="61"/>
      <c r="D96" s="61"/>
      <c r="E96" s="141">
        <f t="shared" ref="E96:P96" si="59">MAX(0,E94-55000)</f>
        <v>40870</v>
      </c>
      <c r="F96" s="141">
        <f t="shared" si="59"/>
        <v>18780</v>
      </c>
      <c r="G96" s="141">
        <f t="shared" si="59"/>
        <v>23150</v>
      </c>
      <c r="H96" s="141">
        <f t="shared" si="59"/>
        <v>7970</v>
      </c>
      <c r="I96" s="141">
        <f t="shared" si="59"/>
        <v>6540</v>
      </c>
      <c r="J96" s="141">
        <f t="shared" si="59"/>
        <v>0</v>
      </c>
      <c r="K96" s="141">
        <f t="shared" si="59"/>
        <v>28520</v>
      </c>
      <c r="L96" s="141">
        <f t="shared" si="59"/>
        <v>25500</v>
      </c>
      <c r="M96" s="141">
        <f t="shared" si="59"/>
        <v>31480</v>
      </c>
      <c r="N96" s="141">
        <f t="shared" si="59"/>
        <v>36940</v>
      </c>
      <c r="O96" s="141">
        <f t="shared" si="59"/>
        <v>5180</v>
      </c>
      <c r="P96" s="141">
        <f t="shared" si="59"/>
        <v>18590</v>
      </c>
      <c r="Q96" s="142">
        <f>SUM(E96:P96)</f>
        <v>243520</v>
      </c>
      <c r="R96" s="174"/>
      <c r="S96" s="174"/>
      <c r="T96" s="174"/>
    </row>
    <row r="97" spans="1:20">
      <c r="A97" s="174"/>
      <c r="B97" s="193" t="s">
        <v>289</v>
      </c>
      <c r="C97" s="174"/>
      <c r="D97" s="174"/>
      <c r="E97" s="174">
        <v>1</v>
      </c>
      <c r="F97" s="174">
        <v>1</v>
      </c>
      <c r="G97" s="174">
        <v>1</v>
      </c>
      <c r="H97" s="174">
        <v>1</v>
      </c>
      <c r="I97" s="174">
        <v>1</v>
      </c>
      <c r="J97" s="174">
        <v>1</v>
      </c>
      <c r="K97" s="174">
        <v>1</v>
      </c>
      <c r="L97" s="174">
        <v>1</v>
      </c>
      <c r="M97" s="174">
        <v>1</v>
      </c>
      <c r="N97" s="174">
        <v>1</v>
      </c>
      <c r="O97" s="174">
        <v>1</v>
      </c>
      <c r="P97" s="174">
        <v>1</v>
      </c>
      <c r="Q97" s="174">
        <f>SUM(E97:P97)</f>
        <v>12</v>
      </c>
      <c r="R97" s="174"/>
      <c r="S97" s="174"/>
      <c r="T97" s="174"/>
    </row>
    <row r="98" spans="1:20">
      <c r="A98" s="174"/>
      <c r="B98" s="193" t="s">
        <v>290</v>
      </c>
      <c r="C98" s="174"/>
      <c r="D98" s="174"/>
      <c r="E98" s="194">
        <f t="shared" ref="E98:P98" si="60">E28</f>
        <v>35210010</v>
      </c>
      <c r="F98" s="194">
        <f t="shared" si="60"/>
        <v>30823170</v>
      </c>
      <c r="G98" s="194">
        <f t="shared" si="60"/>
        <v>35740380</v>
      </c>
      <c r="H98" s="194">
        <f t="shared" si="60"/>
        <v>31016760</v>
      </c>
      <c r="I98" s="194">
        <f t="shared" si="60"/>
        <v>32290770</v>
      </c>
      <c r="J98" s="194">
        <f t="shared" si="60"/>
        <v>29648650</v>
      </c>
      <c r="K98" s="194">
        <f t="shared" si="60"/>
        <v>32657540</v>
      </c>
      <c r="L98" s="194">
        <f t="shared" si="60"/>
        <v>39269540</v>
      </c>
      <c r="M98" s="194">
        <f t="shared" si="60"/>
        <v>31549600</v>
      </c>
      <c r="N98" s="194">
        <f t="shared" si="60"/>
        <v>29938810</v>
      </c>
      <c r="O98" s="194">
        <f t="shared" si="60"/>
        <v>29702540</v>
      </c>
      <c r="P98" s="194">
        <f t="shared" si="60"/>
        <v>31900980</v>
      </c>
      <c r="Q98" s="8">
        <f t="shared" ref="Q98:Q99" si="61">SUM(E98:P98)</f>
        <v>389748750</v>
      </c>
      <c r="R98" s="174"/>
      <c r="S98" s="174"/>
      <c r="T98" s="174"/>
    </row>
    <row r="99" spans="1:20">
      <c r="A99" s="174"/>
      <c r="B99" s="193" t="s">
        <v>291</v>
      </c>
      <c r="C99" s="174"/>
      <c r="D99" s="174"/>
      <c r="E99" s="194">
        <f>E38</f>
        <v>0</v>
      </c>
      <c r="F99" s="194">
        <f t="shared" ref="F99:P99" si="62">F38</f>
        <v>0</v>
      </c>
      <c r="G99" s="194">
        <f t="shared" si="62"/>
        <v>35226000</v>
      </c>
      <c r="H99" s="194">
        <f t="shared" si="62"/>
        <v>34560000</v>
      </c>
      <c r="I99" s="194">
        <f t="shared" si="62"/>
        <v>38765000</v>
      </c>
      <c r="J99" s="194">
        <f t="shared" si="62"/>
        <v>34845000</v>
      </c>
      <c r="K99" s="194">
        <f t="shared" si="62"/>
        <v>37966000</v>
      </c>
      <c r="L99" s="194">
        <f t="shared" si="62"/>
        <v>32628000</v>
      </c>
      <c r="M99" s="194">
        <f t="shared" si="62"/>
        <v>25108000</v>
      </c>
      <c r="N99" s="194">
        <f t="shared" si="62"/>
        <v>40272000</v>
      </c>
      <c r="O99" s="194">
        <f t="shared" si="62"/>
        <v>38741000</v>
      </c>
      <c r="P99" s="194">
        <f t="shared" si="62"/>
        <v>38137000</v>
      </c>
      <c r="Q99" s="8">
        <f t="shared" si="61"/>
        <v>356248000</v>
      </c>
      <c r="R99" s="174"/>
      <c r="S99" s="174"/>
      <c r="T99" s="174"/>
    </row>
    <row r="100" spans="1:20">
      <c r="A100" s="174"/>
      <c r="B100" s="193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</row>
    <row r="101" spans="1:20">
      <c r="A101" s="4" t="s">
        <v>292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</row>
    <row r="102" spans="1:20">
      <c r="A102" s="174"/>
      <c r="B102" s="4" t="s">
        <v>289</v>
      </c>
      <c r="C102" s="174"/>
      <c r="D102" s="174"/>
      <c r="E102" s="174">
        <v>11</v>
      </c>
      <c r="F102" s="203">
        <v>11</v>
      </c>
      <c r="G102" s="203">
        <v>11</v>
      </c>
      <c r="H102" s="203">
        <v>11</v>
      </c>
      <c r="I102" s="174">
        <v>10</v>
      </c>
      <c r="J102" s="203">
        <v>10</v>
      </c>
      <c r="K102" s="203">
        <v>10</v>
      </c>
      <c r="L102" s="203">
        <v>10</v>
      </c>
      <c r="M102" s="203">
        <v>10</v>
      </c>
      <c r="N102" s="203">
        <v>10</v>
      </c>
      <c r="O102" s="203">
        <v>10</v>
      </c>
      <c r="P102" s="203">
        <v>10</v>
      </c>
      <c r="Q102" s="174">
        <f>SUM(E102:P102)</f>
        <v>124</v>
      </c>
      <c r="R102" s="174"/>
      <c r="S102" s="174"/>
      <c r="T102" s="174"/>
    </row>
    <row r="103" spans="1:20">
      <c r="A103" s="174"/>
      <c r="B103" s="4" t="s">
        <v>293</v>
      </c>
      <c r="C103" s="174"/>
      <c r="D103" s="195">
        <v>500000</v>
      </c>
      <c r="E103" s="195">
        <f>E102*$D$103</f>
        <v>5500000</v>
      </c>
      <c r="F103" s="195">
        <f t="shared" ref="F103:P103" si="63">F102*$D$103</f>
        <v>5500000</v>
      </c>
      <c r="G103" s="195">
        <f t="shared" si="63"/>
        <v>5500000</v>
      </c>
      <c r="H103" s="195">
        <f t="shared" si="63"/>
        <v>5500000</v>
      </c>
      <c r="I103" s="195">
        <f t="shared" si="63"/>
        <v>5000000</v>
      </c>
      <c r="J103" s="195">
        <f t="shared" si="63"/>
        <v>5000000</v>
      </c>
      <c r="K103" s="195">
        <f t="shared" si="63"/>
        <v>5000000</v>
      </c>
      <c r="L103" s="195">
        <f t="shared" si="63"/>
        <v>5000000</v>
      </c>
      <c r="M103" s="195">
        <f t="shared" si="63"/>
        <v>5000000</v>
      </c>
      <c r="N103" s="195">
        <f t="shared" si="63"/>
        <v>5000000</v>
      </c>
      <c r="O103" s="195">
        <f t="shared" si="63"/>
        <v>5000000</v>
      </c>
      <c r="P103" s="195">
        <f t="shared" si="63"/>
        <v>5000000</v>
      </c>
      <c r="Q103" s="8">
        <f>SUM(E103:P103)</f>
        <v>62000000</v>
      </c>
      <c r="R103" s="174"/>
      <c r="S103" s="174"/>
      <c r="T103" s="174"/>
    </row>
    <row r="104" spans="1:20">
      <c r="A104" s="174"/>
      <c r="B104" s="4" t="s">
        <v>294</v>
      </c>
      <c r="C104" s="174"/>
      <c r="D104" s="174" t="s">
        <v>295</v>
      </c>
      <c r="E104" s="195">
        <f t="shared" ref="E104:P104" si="64">E15-E103</f>
        <v>22239144.160000004</v>
      </c>
      <c r="F104" s="195">
        <f t="shared" si="64"/>
        <v>20614251.850000001</v>
      </c>
      <c r="G104" s="195">
        <f t="shared" si="64"/>
        <v>22133923.990000002</v>
      </c>
      <c r="H104" s="195">
        <f t="shared" si="64"/>
        <v>20302164.089999996</v>
      </c>
      <c r="I104" s="195">
        <f t="shared" si="64"/>
        <v>20029523.640000001</v>
      </c>
      <c r="J104" s="195">
        <f t="shared" si="64"/>
        <v>19676992.609999999</v>
      </c>
      <c r="K104" s="195">
        <f t="shared" si="64"/>
        <v>20470885.170000002</v>
      </c>
      <c r="L104" s="195">
        <f t="shared" si="64"/>
        <v>20961908.239999998</v>
      </c>
      <c r="M104" s="195">
        <f t="shared" si="64"/>
        <v>19286387.700000003</v>
      </c>
      <c r="N104" s="195">
        <f t="shared" si="64"/>
        <v>21943892.889999997</v>
      </c>
      <c r="O104" s="195">
        <f t="shared" si="64"/>
        <v>19885078.810000002</v>
      </c>
      <c r="P104" s="195">
        <f t="shared" si="64"/>
        <v>20497042.370000005</v>
      </c>
      <c r="Q104" s="8">
        <f>SUM(E104:P104)</f>
        <v>248041195.51999998</v>
      </c>
      <c r="R104" s="174"/>
      <c r="S104" s="174"/>
      <c r="T104" s="174"/>
    </row>
    <row r="105" spans="1:20">
      <c r="A105" s="174"/>
      <c r="B105" s="4" t="s">
        <v>296</v>
      </c>
      <c r="C105" s="174"/>
      <c r="D105" s="174"/>
      <c r="E105" s="196">
        <f>SUM(E102:E104)</f>
        <v>27739155.160000004</v>
      </c>
      <c r="F105" s="196">
        <f t="shared" ref="F105:Q105" si="65">SUM(F102:F104)</f>
        <v>26114262.850000001</v>
      </c>
      <c r="G105" s="196">
        <f t="shared" si="65"/>
        <v>27633934.990000002</v>
      </c>
      <c r="H105" s="196">
        <f t="shared" si="65"/>
        <v>25802175.089999996</v>
      </c>
      <c r="I105" s="196">
        <f t="shared" si="65"/>
        <v>25029533.640000001</v>
      </c>
      <c r="J105" s="196">
        <f t="shared" si="65"/>
        <v>24677002.609999999</v>
      </c>
      <c r="K105" s="196">
        <f t="shared" si="65"/>
        <v>25470895.170000002</v>
      </c>
      <c r="L105" s="196">
        <f t="shared" si="65"/>
        <v>25961918.239999998</v>
      </c>
      <c r="M105" s="196">
        <f t="shared" si="65"/>
        <v>24286397.700000003</v>
      </c>
      <c r="N105" s="196">
        <f t="shared" si="65"/>
        <v>26943902.889999997</v>
      </c>
      <c r="O105" s="196">
        <f t="shared" si="65"/>
        <v>24885088.810000002</v>
      </c>
      <c r="P105" s="196">
        <f t="shared" si="65"/>
        <v>25497052.370000005</v>
      </c>
      <c r="Q105" s="196">
        <f t="shared" si="65"/>
        <v>310041319.51999998</v>
      </c>
      <c r="R105" s="174"/>
      <c r="S105" s="174"/>
      <c r="T105" s="174"/>
    </row>
    <row r="106" spans="1:20">
      <c r="A106" s="174"/>
      <c r="B106" s="108" t="s">
        <v>297</v>
      </c>
      <c r="C106" s="174"/>
      <c r="D106" s="102"/>
      <c r="E106" s="195">
        <f t="shared" ref="E106:P106" si="66">E58-E53+E84+E85</f>
        <v>58514.12200000001</v>
      </c>
      <c r="F106" s="195">
        <f t="shared" si="66"/>
        <v>58804.959000000003</v>
      </c>
      <c r="G106" s="195">
        <f t="shared" si="66"/>
        <v>58530.591</v>
      </c>
      <c r="H106" s="195">
        <f t="shared" si="66"/>
        <v>56103.299999999996</v>
      </c>
      <c r="I106" s="195">
        <f t="shared" si="66"/>
        <v>54229.857999999993</v>
      </c>
      <c r="J106" s="195">
        <f t="shared" si="66"/>
        <v>55024.943999999989</v>
      </c>
      <c r="K106" s="195">
        <f t="shared" si="66"/>
        <v>55882.253999999994</v>
      </c>
      <c r="L106" s="195">
        <f t="shared" si="66"/>
        <v>55770.382999999994</v>
      </c>
      <c r="M106" s="195">
        <f t="shared" si="66"/>
        <v>56695.156999999999</v>
      </c>
      <c r="N106" s="195">
        <f t="shared" si="66"/>
        <v>56907.743000000002</v>
      </c>
      <c r="O106" s="195">
        <f t="shared" si="66"/>
        <v>56461.423999999999</v>
      </c>
      <c r="P106" s="195">
        <f t="shared" si="66"/>
        <v>54775.067999999985</v>
      </c>
      <c r="Q106" s="195">
        <f>SUM(E106:P106)</f>
        <v>677699.80299999996</v>
      </c>
      <c r="R106" s="174"/>
      <c r="S106" s="174"/>
      <c r="T106" s="174"/>
    </row>
    <row r="107" spans="1:20">
      <c r="A107" s="174"/>
      <c r="B107" s="4" t="s">
        <v>298</v>
      </c>
      <c r="C107" s="174"/>
      <c r="D107" s="174"/>
      <c r="E107" s="195">
        <f>E73</f>
        <v>27352.368999999999</v>
      </c>
      <c r="F107" s="195">
        <f t="shared" ref="F107:P107" si="67">F73</f>
        <v>27826.557000000001</v>
      </c>
      <c r="G107" s="195">
        <f t="shared" si="67"/>
        <v>27238.645</v>
      </c>
      <c r="H107" s="195">
        <f t="shared" si="67"/>
        <v>26523.517</v>
      </c>
      <c r="I107" s="195">
        <f t="shared" si="67"/>
        <v>26122.625999999997</v>
      </c>
      <c r="J107" s="195">
        <f t="shared" si="67"/>
        <v>26573.080999999998</v>
      </c>
      <c r="K107" s="195">
        <f t="shared" si="67"/>
        <v>27563.137000000002</v>
      </c>
      <c r="L107" s="195">
        <f t="shared" si="67"/>
        <v>27697.715999999993</v>
      </c>
      <c r="M107" s="195">
        <f t="shared" si="67"/>
        <v>28897.344000000001</v>
      </c>
      <c r="N107" s="195">
        <f t="shared" si="67"/>
        <v>28929.526999999998</v>
      </c>
      <c r="O107" s="195">
        <f t="shared" si="67"/>
        <v>28789.480000000003</v>
      </c>
      <c r="P107" s="195">
        <f t="shared" si="67"/>
        <v>27812.418999999998</v>
      </c>
      <c r="Q107" s="195">
        <f>SUM(E107:P107)</f>
        <v>331326.41799999995</v>
      </c>
      <c r="R107" s="174"/>
      <c r="S107" s="174"/>
      <c r="T107" s="174"/>
    </row>
    <row r="108" spans="1:20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1:20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</sheetData>
  <conditionalFormatting sqref="T16">
    <cfRule type="expression" dxfId="0" priority="1" stopIfTrue="1">
      <formula>ABS(#REF!-#REF!)&gt;0.5</formula>
    </cfRule>
  </conditionalFormatting>
  <printOptions horizontalCentered="1"/>
  <pageMargins left="0.25" right="0.25" top="0.47" bottom="0.21" header="0.4" footer="0.18"/>
  <pageSetup scale="75" fitToHeight="2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35"/>
  <sheetViews>
    <sheetView tabSelected="1" zoomScaleNormal="100" workbookViewId="0">
      <selection activeCell="P48" sqref="P48"/>
    </sheetView>
  </sheetViews>
  <sheetFormatPr defaultRowHeight="15" outlineLevelRow="1"/>
  <cols>
    <col min="1" max="1" width="6.5703125" style="19" customWidth="1"/>
    <col min="2" max="2" width="13.7109375" style="19" bestFit="1" customWidth="1"/>
    <col min="3" max="3" width="17.85546875" style="19" bestFit="1" customWidth="1"/>
    <col min="4" max="4" width="13.42578125" style="19" bestFit="1" customWidth="1"/>
    <col min="5" max="5" width="7.7109375" style="19" customWidth="1"/>
    <col min="6" max="15" width="7.5703125" style="19" customWidth="1"/>
    <col min="16" max="16" width="12" style="19" customWidth="1"/>
    <col min="17" max="17" width="15.5703125" bestFit="1" customWidth="1"/>
    <col min="18" max="255" width="9.140625" style="19"/>
    <col min="256" max="256" width="6.5703125" style="19" customWidth="1"/>
    <col min="257" max="257" width="13.7109375" style="19" bestFit="1" customWidth="1"/>
    <col min="258" max="258" width="17.85546875" style="19" bestFit="1" customWidth="1"/>
    <col min="259" max="259" width="13.42578125" style="19" bestFit="1" customWidth="1"/>
    <col min="260" max="260" width="5.85546875" style="19" customWidth="1"/>
    <col min="261" max="272" width="6.5703125" style="19" customWidth="1"/>
    <col min="273" max="273" width="15.5703125" style="19" bestFit="1" customWidth="1"/>
    <col min="274" max="511" width="9.140625" style="19"/>
    <col min="512" max="512" width="6.5703125" style="19" customWidth="1"/>
    <col min="513" max="513" width="13.7109375" style="19" bestFit="1" customWidth="1"/>
    <col min="514" max="514" width="17.85546875" style="19" bestFit="1" customWidth="1"/>
    <col min="515" max="515" width="13.42578125" style="19" bestFit="1" customWidth="1"/>
    <col min="516" max="516" width="5.85546875" style="19" customWidth="1"/>
    <col min="517" max="528" width="6.5703125" style="19" customWidth="1"/>
    <col min="529" max="529" width="15.5703125" style="19" bestFit="1" customWidth="1"/>
    <col min="530" max="767" width="9.140625" style="19"/>
    <col min="768" max="768" width="6.5703125" style="19" customWidth="1"/>
    <col min="769" max="769" width="13.7109375" style="19" bestFit="1" customWidth="1"/>
    <col min="770" max="770" width="17.85546875" style="19" bestFit="1" customWidth="1"/>
    <col min="771" max="771" width="13.42578125" style="19" bestFit="1" customWidth="1"/>
    <col min="772" max="772" width="5.85546875" style="19" customWidth="1"/>
    <col min="773" max="784" width="6.5703125" style="19" customWidth="1"/>
    <col min="785" max="785" width="15.5703125" style="19" bestFit="1" customWidth="1"/>
    <col min="786" max="1023" width="9.140625" style="19"/>
    <col min="1024" max="1024" width="6.5703125" style="19" customWidth="1"/>
    <col min="1025" max="1025" width="13.7109375" style="19" bestFit="1" customWidth="1"/>
    <col min="1026" max="1026" width="17.85546875" style="19" bestFit="1" customWidth="1"/>
    <col min="1027" max="1027" width="13.42578125" style="19" bestFit="1" customWidth="1"/>
    <col min="1028" max="1028" width="5.85546875" style="19" customWidth="1"/>
    <col min="1029" max="1040" width="6.5703125" style="19" customWidth="1"/>
    <col min="1041" max="1041" width="15.5703125" style="19" bestFit="1" customWidth="1"/>
    <col min="1042" max="1279" width="9.140625" style="19"/>
    <col min="1280" max="1280" width="6.5703125" style="19" customWidth="1"/>
    <col min="1281" max="1281" width="13.7109375" style="19" bestFit="1" customWidth="1"/>
    <col min="1282" max="1282" width="17.85546875" style="19" bestFit="1" customWidth="1"/>
    <col min="1283" max="1283" width="13.42578125" style="19" bestFit="1" customWidth="1"/>
    <col min="1284" max="1284" width="5.85546875" style="19" customWidth="1"/>
    <col min="1285" max="1296" width="6.5703125" style="19" customWidth="1"/>
    <col min="1297" max="1297" width="15.5703125" style="19" bestFit="1" customWidth="1"/>
    <col min="1298" max="1535" width="9.140625" style="19"/>
    <col min="1536" max="1536" width="6.5703125" style="19" customWidth="1"/>
    <col min="1537" max="1537" width="13.7109375" style="19" bestFit="1" customWidth="1"/>
    <col min="1538" max="1538" width="17.85546875" style="19" bestFit="1" customWidth="1"/>
    <col min="1539" max="1539" width="13.42578125" style="19" bestFit="1" customWidth="1"/>
    <col min="1540" max="1540" width="5.85546875" style="19" customWidth="1"/>
    <col min="1541" max="1552" width="6.5703125" style="19" customWidth="1"/>
    <col min="1553" max="1553" width="15.5703125" style="19" bestFit="1" customWidth="1"/>
    <col min="1554" max="1791" width="9.140625" style="19"/>
    <col min="1792" max="1792" width="6.5703125" style="19" customWidth="1"/>
    <col min="1793" max="1793" width="13.7109375" style="19" bestFit="1" customWidth="1"/>
    <col min="1794" max="1794" width="17.85546875" style="19" bestFit="1" customWidth="1"/>
    <col min="1795" max="1795" width="13.42578125" style="19" bestFit="1" customWidth="1"/>
    <col min="1796" max="1796" width="5.85546875" style="19" customWidth="1"/>
    <col min="1797" max="1808" width="6.5703125" style="19" customWidth="1"/>
    <col min="1809" max="1809" width="15.5703125" style="19" bestFit="1" customWidth="1"/>
    <col min="1810" max="2047" width="9.140625" style="19"/>
    <col min="2048" max="2048" width="6.5703125" style="19" customWidth="1"/>
    <col min="2049" max="2049" width="13.7109375" style="19" bestFit="1" customWidth="1"/>
    <col min="2050" max="2050" width="17.85546875" style="19" bestFit="1" customWidth="1"/>
    <col min="2051" max="2051" width="13.42578125" style="19" bestFit="1" customWidth="1"/>
    <col min="2052" max="2052" width="5.85546875" style="19" customWidth="1"/>
    <col min="2053" max="2064" width="6.5703125" style="19" customWidth="1"/>
    <col min="2065" max="2065" width="15.5703125" style="19" bestFit="1" customWidth="1"/>
    <col min="2066" max="2303" width="9.140625" style="19"/>
    <col min="2304" max="2304" width="6.5703125" style="19" customWidth="1"/>
    <col min="2305" max="2305" width="13.7109375" style="19" bestFit="1" customWidth="1"/>
    <col min="2306" max="2306" width="17.85546875" style="19" bestFit="1" customWidth="1"/>
    <col min="2307" max="2307" width="13.42578125" style="19" bestFit="1" customWidth="1"/>
    <col min="2308" max="2308" width="5.85546875" style="19" customWidth="1"/>
    <col min="2309" max="2320" width="6.5703125" style="19" customWidth="1"/>
    <col min="2321" max="2321" width="15.5703125" style="19" bestFit="1" customWidth="1"/>
    <col min="2322" max="2559" width="9.140625" style="19"/>
    <col min="2560" max="2560" width="6.5703125" style="19" customWidth="1"/>
    <col min="2561" max="2561" width="13.7109375" style="19" bestFit="1" customWidth="1"/>
    <col min="2562" max="2562" width="17.85546875" style="19" bestFit="1" customWidth="1"/>
    <col min="2563" max="2563" width="13.42578125" style="19" bestFit="1" customWidth="1"/>
    <col min="2564" max="2564" width="5.85546875" style="19" customWidth="1"/>
    <col min="2565" max="2576" width="6.5703125" style="19" customWidth="1"/>
    <col min="2577" max="2577" width="15.5703125" style="19" bestFit="1" customWidth="1"/>
    <col min="2578" max="2815" width="9.140625" style="19"/>
    <col min="2816" max="2816" width="6.5703125" style="19" customWidth="1"/>
    <col min="2817" max="2817" width="13.7109375" style="19" bestFit="1" customWidth="1"/>
    <col min="2818" max="2818" width="17.85546875" style="19" bestFit="1" customWidth="1"/>
    <col min="2819" max="2819" width="13.42578125" style="19" bestFit="1" customWidth="1"/>
    <col min="2820" max="2820" width="5.85546875" style="19" customWidth="1"/>
    <col min="2821" max="2832" width="6.5703125" style="19" customWidth="1"/>
    <col min="2833" max="2833" width="15.5703125" style="19" bestFit="1" customWidth="1"/>
    <col min="2834" max="3071" width="9.140625" style="19"/>
    <col min="3072" max="3072" width="6.5703125" style="19" customWidth="1"/>
    <col min="3073" max="3073" width="13.7109375" style="19" bestFit="1" customWidth="1"/>
    <col min="3074" max="3074" width="17.85546875" style="19" bestFit="1" customWidth="1"/>
    <col min="3075" max="3075" width="13.42578125" style="19" bestFit="1" customWidth="1"/>
    <col min="3076" max="3076" width="5.85546875" style="19" customWidth="1"/>
    <col min="3077" max="3088" width="6.5703125" style="19" customWidth="1"/>
    <col min="3089" max="3089" width="15.5703125" style="19" bestFit="1" customWidth="1"/>
    <col min="3090" max="3327" width="9.140625" style="19"/>
    <col min="3328" max="3328" width="6.5703125" style="19" customWidth="1"/>
    <col min="3329" max="3329" width="13.7109375" style="19" bestFit="1" customWidth="1"/>
    <col min="3330" max="3330" width="17.85546875" style="19" bestFit="1" customWidth="1"/>
    <col min="3331" max="3331" width="13.42578125" style="19" bestFit="1" customWidth="1"/>
    <col min="3332" max="3332" width="5.85546875" style="19" customWidth="1"/>
    <col min="3333" max="3344" width="6.5703125" style="19" customWidth="1"/>
    <col min="3345" max="3345" width="15.5703125" style="19" bestFit="1" customWidth="1"/>
    <col min="3346" max="3583" width="9.140625" style="19"/>
    <col min="3584" max="3584" width="6.5703125" style="19" customWidth="1"/>
    <col min="3585" max="3585" width="13.7109375" style="19" bestFit="1" customWidth="1"/>
    <col min="3586" max="3586" width="17.85546875" style="19" bestFit="1" customWidth="1"/>
    <col min="3587" max="3587" width="13.42578125" style="19" bestFit="1" customWidth="1"/>
    <col min="3588" max="3588" width="5.85546875" style="19" customWidth="1"/>
    <col min="3589" max="3600" width="6.5703125" style="19" customWidth="1"/>
    <col min="3601" max="3601" width="15.5703125" style="19" bestFit="1" customWidth="1"/>
    <col min="3602" max="3839" width="9.140625" style="19"/>
    <col min="3840" max="3840" width="6.5703125" style="19" customWidth="1"/>
    <col min="3841" max="3841" width="13.7109375" style="19" bestFit="1" customWidth="1"/>
    <col min="3842" max="3842" width="17.85546875" style="19" bestFit="1" customWidth="1"/>
    <col min="3843" max="3843" width="13.42578125" style="19" bestFit="1" customWidth="1"/>
    <col min="3844" max="3844" width="5.85546875" style="19" customWidth="1"/>
    <col min="3845" max="3856" width="6.5703125" style="19" customWidth="1"/>
    <col min="3857" max="3857" width="15.5703125" style="19" bestFit="1" customWidth="1"/>
    <col min="3858" max="4095" width="9.140625" style="19"/>
    <col min="4096" max="4096" width="6.5703125" style="19" customWidth="1"/>
    <col min="4097" max="4097" width="13.7109375" style="19" bestFit="1" customWidth="1"/>
    <col min="4098" max="4098" width="17.85546875" style="19" bestFit="1" customWidth="1"/>
    <col min="4099" max="4099" width="13.42578125" style="19" bestFit="1" customWidth="1"/>
    <col min="4100" max="4100" width="5.85546875" style="19" customWidth="1"/>
    <col min="4101" max="4112" width="6.5703125" style="19" customWidth="1"/>
    <col min="4113" max="4113" width="15.5703125" style="19" bestFit="1" customWidth="1"/>
    <col min="4114" max="4351" width="9.140625" style="19"/>
    <col min="4352" max="4352" width="6.5703125" style="19" customWidth="1"/>
    <col min="4353" max="4353" width="13.7109375" style="19" bestFit="1" customWidth="1"/>
    <col min="4354" max="4354" width="17.85546875" style="19" bestFit="1" customWidth="1"/>
    <col min="4355" max="4355" width="13.42578125" style="19" bestFit="1" customWidth="1"/>
    <col min="4356" max="4356" width="5.85546875" style="19" customWidth="1"/>
    <col min="4357" max="4368" width="6.5703125" style="19" customWidth="1"/>
    <col min="4369" max="4369" width="15.5703125" style="19" bestFit="1" customWidth="1"/>
    <col min="4370" max="4607" width="9.140625" style="19"/>
    <col min="4608" max="4608" width="6.5703125" style="19" customWidth="1"/>
    <col min="4609" max="4609" width="13.7109375" style="19" bestFit="1" customWidth="1"/>
    <col min="4610" max="4610" width="17.85546875" style="19" bestFit="1" customWidth="1"/>
    <col min="4611" max="4611" width="13.42578125" style="19" bestFit="1" customWidth="1"/>
    <col min="4612" max="4612" width="5.85546875" style="19" customWidth="1"/>
    <col min="4613" max="4624" width="6.5703125" style="19" customWidth="1"/>
    <col min="4625" max="4625" width="15.5703125" style="19" bestFit="1" customWidth="1"/>
    <col min="4626" max="4863" width="9.140625" style="19"/>
    <col min="4864" max="4864" width="6.5703125" style="19" customWidth="1"/>
    <col min="4865" max="4865" width="13.7109375" style="19" bestFit="1" customWidth="1"/>
    <col min="4866" max="4866" width="17.85546875" style="19" bestFit="1" customWidth="1"/>
    <col min="4867" max="4867" width="13.42578125" style="19" bestFit="1" customWidth="1"/>
    <col min="4868" max="4868" width="5.85546875" style="19" customWidth="1"/>
    <col min="4869" max="4880" width="6.5703125" style="19" customWidth="1"/>
    <col min="4881" max="4881" width="15.5703125" style="19" bestFit="1" customWidth="1"/>
    <col min="4882" max="5119" width="9.140625" style="19"/>
    <col min="5120" max="5120" width="6.5703125" style="19" customWidth="1"/>
    <col min="5121" max="5121" width="13.7109375" style="19" bestFit="1" customWidth="1"/>
    <col min="5122" max="5122" width="17.85546875" style="19" bestFit="1" customWidth="1"/>
    <col min="5123" max="5123" width="13.42578125" style="19" bestFit="1" customWidth="1"/>
    <col min="5124" max="5124" width="5.85546875" style="19" customWidth="1"/>
    <col min="5125" max="5136" width="6.5703125" style="19" customWidth="1"/>
    <col min="5137" max="5137" width="15.5703125" style="19" bestFit="1" customWidth="1"/>
    <col min="5138" max="5375" width="9.140625" style="19"/>
    <col min="5376" max="5376" width="6.5703125" style="19" customWidth="1"/>
    <col min="5377" max="5377" width="13.7109375" style="19" bestFit="1" customWidth="1"/>
    <col min="5378" max="5378" width="17.85546875" style="19" bestFit="1" customWidth="1"/>
    <col min="5379" max="5379" width="13.42578125" style="19" bestFit="1" customWidth="1"/>
    <col min="5380" max="5380" width="5.85546875" style="19" customWidth="1"/>
    <col min="5381" max="5392" width="6.5703125" style="19" customWidth="1"/>
    <col min="5393" max="5393" width="15.5703125" style="19" bestFit="1" customWidth="1"/>
    <col min="5394" max="5631" width="9.140625" style="19"/>
    <col min="5632" max="5632" width="6.5703125" style="19" customWidth="1"/>
    <col min="5633" max="5633" width="13.7109375" style="19" bestFit="1" customWidth="1"/>
    <col min="5634" max="5634" width="17.85546875" style="19" bestFit="1" customWidth="1"/>
    <col min="5635" max="5635" width="13.42578125" style="19" bestFit="1" customWidth="1"/>
    <col min="5636" max="5636" width="5.85546875" style="19" customWidth="1"/>
    <col min="5637" max="5648" width="6.5703125" style="19" customWidth="1"/>
    <col min="5649" max="5649" width="15.5703125" style="19" bestFit="1" customWidth="1"/>
    <col min="5650" max="5887" width="9.140625" style="19"/>
    <col min="5888" max="5888" width="6.5703125" style="19" customWidth="1"/>
    <col min="5889" max="5889" width="13.7109375" style="19" bestFit="1" customWidth="1"/>
    <col min="5890" max="5890" width="17.85546875" style="19" bestFit="1" customWidth="1"/>
    <col min="5891" max="5891" width="13.42578125" style="19" bestFit="1" customWidth="1"/>
    <col min="5892" max="5892" width="5.85546875" style="19" customWidth="1"/>
    <col min="5893" max="5904" width="6.5703125" style="19" customWidth="1"/>
    <col min="5905" max="5905" width="15.5703125" style="19" bestFit="1" customWidth="1"/>
    <col min="5906" max="6143" width="9.140625" style="19"/>
    <col min="6144" max="6144" width="6.5703125" style="19" customWidth="1"/>
    <col min="6145" max="6145" width="13.7109375" style="19" bestFit="1" customWidth="1"/>
    <col min="6146" max="6146" width="17.85546875" style="19" bestFit="1" customWidth="1"/>
    <col min="6147" max="6147" width="13.42578125" style="19" bestFit="1" customWidth="1"/>
    <col min="6148" max="6148" width="5.85546875" style="19" customWidth="1"/>
    <col min="6149" max="6160" width="6.5703125" style="19" customWidth="1"/>
    <col min="6161" max="6161" width="15.5703125" style="19" bestFit="1" customWidth="1"/>
    <col min="6162" max="6399" width="9.140625" style="19"/>
    <col min="6400" max="6400" width="6.5703125" style="19" customWidth="1"/>
    <col min="6401" max="6401" width="13.7109375" style="19" bestFit="1" customWidth="1"/>
    <col min="6402" max="6402" width="17.85546875" style="19" bestFit="1" customWidth="1"/>
    <col min="6403" max="6403" width="13.42578125" style="19" bestFit="1" customWidth="1"/>
    <col min="6404" max="6404" width="5.85546875" style="19" customWidth="1"/>
    <col min="6405" max="6416" width="6.5703125" style="19" customWidth="1"/>
    <col min="6417" max="6417" width="15.5703125" style="19" bestFit="1" customWidth="1"/>
    <col min="6418" max="6655" width="9.140625" style="19"/>
    <col min="6656" max="6656" width="6.5703125" style="19" customWidth="1"/>
    <col min="6657" max="6657" width="13.7109375" style="19" bestFit="1" customWidth="1"/>
    <col min="6658" max="6658" width="17.85546875" style="19" bestFit="1" customWidth="1"/>
    <col min="6659" max="6659" width="13.42578125" style="19" bestFit="1" customWidth="1"/>
    <col min="6660" max="6660" width="5.85546875" style="19" customWidth="1"/>
    <col min="6661" max="6672" width="6.5703125" style="19" customWidth="1"/>
    <col min="6673" max="6673" width="15.5703125" style="19" bestFit="1" customWidth="1"/>
    <col min="6674" max="6911" width="9.140625" style="19"/>
    <col min="6912" max="6912" width="6.5703125" style="19" customWidth="1"/>
    <col min="6913" max="6913" width="13.7109375" style="19" bestFit="1" customWidth="1"/>
    <col min="6914" max="6914" width="17.85546875" style="19" bestFit="1" customWidth="1"/>
    <col min="6915" max="6915" width="13.42578125" style="19" bestFit="1" customWidth="1"/>
    <col min="6916" max="6916" width="5.85546875" style="19" customWidth="1"/>
    <col min="6917" max="6928" width="6.5703125" style="19" customWidth="1"/>
    <col min="6929" max="6929" width="15.5703125" style="19" bestFit="1" customWidth="1"/>
    <col min="6930" max="7167" width="9.140625" style="19"/>
    <col min="7168" max="7168" width="6.5703125" style="19" customWidth="1"/>
    <col min="7169" max="7169" width="13.7109375" style="19" bestFit="1" customWidth="1"/>
    <col min="7170" max="7170" width="17.85546875" style="19" bestFit="1" customWidth="1"/>
    <col min="7171" max="7171" width="13.42578125" style="19" bestFit="1" customWidth="1"/>
    <col min="7172" max="7172" width="5.85546875" style="19" customWidth="1"/>
    <col min="7173" max="7184" width="6.5703125" style="19" customWidth="1"/>
    <col min="7185" max="7185" width="15.5703125" style="19" bestFit="1" customWidth="1"/>
    <col min="7186" max="7423" width="9.140625" style="19"/>
    <col min="7424" max="7424" width="6.5703125" style="19" customWidth="1"/>
    <col min="7425" max="7425" width="13.7109375" style="19" bestFit="1" customWidth="1"/>
    <col min="7426" max="7426" width="17.85546875" style="19" bestFit="1" customWidth="1"/>
    <col min="7427" max="7427" width="13.42578125" style="19" bestFit="1" customWidth="1"/>
    <col min="7428" max="7428" width="5.85546875" style="19" customWidth="1"/>
    <col min="7429" max="7440" width="6.5703125" style="19" customWidth="1"/>
    <col min="7441" max="7441" width="15.5703125" style="19" bestFit="1" customWidth="1"/>
    <col min="7442" max="7679" width="9.140625" style="19"/>
    <col min="7680" max="7680" width="6.5703125" style="19" customWidth="1"/>
    <col min="7681" max="7681" width="13.7109375" style="19" bestFit="1" customWidth="1"/>
    <col min="7682" max="7682" width="17.85546875" style="19" bestFit="1" customWidth="1"/>
    <col min="7683" max="7683" width="13.42578125" style="19" bestFit="1" customWidth="1"/>
    <col min="7684" max="7684" width="5.85546875" style="19" customWidth="1"/>
    <col min="7685" max="7696" width="6.5703125" style="19" customWidth="1"/>
    <col min="7697" max="7697" width="15.5703125" style="19" bestFit="1" customWidth="1"/>
    <col min="7698" max="7935" width="9.140625" style="19"/>
    <col min="7936" max="7936" width="6.5703125" style="19" customWidth="1"/>
    <col min="7937" max="7937" width="13.7109375" style="19" bestFit="1" customWidth="1"/>
    <col min="7938" max="7938" width="17.85546875" style="19" bestFit="1" customWidth="1"/>
    <col min="7939" max="7939" width="13.42578125" style="19" bestFit="1" customWidth="1"/>
    <col min="7940" max="7940" width="5.85546875" style="19" customWidth="1"/>
    <col min="7941" max="7952" width="6.5703125" style="19" customWidth="1"/>
    <col min="7953" max="7953" width="15.5703125" style="19" bestFit="1" customWidth="1"/>
    <col min="7954" max="8191" width="9.140625" style="19"/>
    <col min="8192" max="8192" width="6.5703125" style="19" customWidth="1"/>
    <col min="8193" max="8193" width="13.7109375" style="19" bestFit="1" customWidth="1"/>
    <col min="8194" max="8194" width="17.85546875" style="19" bestFit="1" customWidth="1"/>
    <col min="8195" max="8195" width="13.42578125" style="19" bestFit="1" customWidth="1"/>
    <col min="8196" max="8196" width="5.85546875" style="19" customWidth="1"/>
    <col min="8197" max="8208" width="6.5703125" style="19" customWidth="1"/>
    <col min="8209" max="8209" width="15.5703125" style="19" bestFit="1" customWidth="1"/>
    <col min="8210" max="8447" width="9.140625" style="19"/>
    <col min="8448" max="8448" width="6.5703125" style="19" customWidth="1"/>
    <col min="8449" max="8449" width="13.7109375" style="19" bestFit="1" customWidth="1"/>
    <col min="8450" max="8450" width="17.85546875" style="19" bestFit="1" customWidth="1"/>
    <col min="8451" max="8451" width="13.42578125" style="19" bestFit="1" customWidth="1"/>
    <col min="8452" max="8452" width="5.85546875" style="19" customWidth="1"/>
    <col min="8453" max="8464" width="6.5703125" style="19" customWidth="1"/>
    <col min="8465" max="8465" width="15.5703125" style="19" bestFit="1" customWidth="1"/>
    <col min="8466" max="8703" width="9.140625" style="19"/>
    <col min="8704" max="8704" width="6.5703125" style="19" customWidth="1"/>
    <col min="8705" max="8705" width="13.7109375" style="19" bestFit="1" customWidth="1"/>
    <col min="8706" max="8706" width="17.85546875" style="19" bestFit="1" customWidth="1"/>
    <col min="8707" max="8707" width="13.42578125" style="19" bestFit="1" customWidth="1"/>
    <col min="8708" max="8708" width="5.85546875" style="19" customWidth="1"/>
    <col min="8709" max="8720" width="6.5703125" style="19" customWidth="1"/>
    <col min="8721" max="8721" width="15.5703125" style="19" bestFit="1" customWidth="1"/>
    <col min="8722" max="8959" width="9.140625" style="19"/>
    <col min="8960" max="8960" width="6.5703125" style="19" customWidth="1"/>
    <col min="8961" max="8961" width="13.7109375" style="19" bestFit="1" customWidth="1"/>
    <col min="8962" max="8962" width="17.85546875" style="19" bestFit="1" customWidth="1"/>
    <col min="8963" max="8963" width="13.42578125" style="19" bestFit="1" customWidth="1"/>
    <col min="8964" max="8964" width="5.85546875" style="19" customWidth="1"/>
    <col min="8965" max="8976" width="6.5703125" style="19" customWidth="1"/>
    <col min="8977" max="8977" width="15.5703125" style="19" bestFit="1" customWidth="1"/>
    <col min="8978" max="9215" width="9.140625" style="19"/>
    <col min="9216" max="9216" width="6.5703125" style="19" customWidth="1"/>
    <col min="9217" max="9217" width="13.7109375" style="19" bestFit="1" customWidth="1"/>
    <col min="9218" max="9218" width="17.85546875" style="19" bestFit="1" customWidth="1"/>
    <col min="9219" max="9219" width="13.42578125" style="19" bestFit="1" customWidth="1"/>
    <col min="9220" max="9220" width="5.85546875" style="19" customWidth="1"/>
    <col min="9221" max="9232" width="6.5703125" style="19" customWidth="1"/>
    <col min="9233" max="9233" width="15.5703125" style="19" bestFit="1" customWidth="1"/>
    <col min="9234" max="9471" width="9.140625" style="19"/>
    <col min="9472" max="9472" width="6.5703125" style="19" customWidth="1"/>
    <col min="9473" max="9473" width="13.7109375" style="19" bestFit="1" customWidth="1"/>
    <col min="9474" max="9474" width="17.85546875" style="19" bestFit="1" customWidth="1"/>
    <col min="9475" max="9475" width="13.42578125" style="19" bestFit="1" customWidth="1"/>
    <col min="9476" max="9476" width="5.85546875" style="19" customWidth="1"/>
    <col min="9477" max="9488" width="6.5703125" style="19" customWidth="1"/>
    <col min="9489" max="9489" width="15.5703125" style="19" bestFit="1" customWidth="1"/>
    <col min="9490" max="9727" width="9.140625" style="19"/>
    <col min="9728" max="9728" width="6.5703125" style="19" customWidth="1"/>
    <col min="9729" max="9729" width="13.7109375" style="19" bestFit="1" customWidth="1"/>
    <col min="9730" max="9730" width="17.85546875" style="19" bestFit="1" customWidth="1"/>
    <col min="9731" max="9731" width="13.42578125" style="19" bestFit="1" customWidth="1"/>
    <col min="9732" max="9732" width="5.85546875" style="19" customWidth="1"/>
    <col min="9733" max="9744" width="6.5703125" style="19" customWidth="1"/>
    <col min="9745" max="9745" width="15.5703125" style="19" bestFit="1" customWidth="1"/>
    <col min="9746" max="9983" width="9.140625" style="19"/>
    <col min="9984" max="9984" width="6.5703125" style="19" customWidth="1"/>
    <col min="9985" max="9985" width="13.7109375" style="19" bestFit="1" customWidth="1"/>
    <col min="9986" max="9986" width="17.85546875" style="19" bestFit="1" customWidth="1"/>
    <col min="9987" max="9987" width="13.42578125" style="19" bestFit="1" customWidth="1"/>
    <col min="9988" max="9988" width="5.85546875" style="19" customWidth="1"/>
    <col min="9989" max="10000" width="6.5703125" style="19" customWidth="1"/>
    <col min="10001" max="10001" width="15.5703125" style="19" bestFit="1" customWidth="1"/>
    <col min="10002" max="10239" width="9.140625" style="19"/>
    <col min="10240" max="10240" width="6.5703125" style="19" customWidth="1"/>
    <col min="10241" max="10241" width="13.7109375" style="19" bestFit="1" customWidth="1"/>
    <col min="10242" max="10242" width="17.85546875" style="19" bestFit="1" customWidth="1"/>
    <col min="10243" max="10243" width="13.42578125" style="19" bestFit="1" customWidth="1"/>
    <col min="10244" max="10244" width="5.85546875" style="19" customWidth="1"/>
    <col min="10245" max="10256" width="6.5703125" style="19" customWidth="1"/>
    <col min="10257" max="10257" width="15.5703125" style="19" bestFit="1" customWidth="1"/>
    <col min="10258" max="10495" width="9.140625" style="19"/>
    <col min="10496" max="10496" width="6.5703125" style="19" customWidth="1"/>
    <col min="10497" max="10497" width="13.7109375" style="19" bestFit="1" customWidth="1"/>
    <col min="10498" max="10498" width="17.85546875" style="19" bestFit="1" customWidth="1"/>
    <col min="10499" max="10499" width="13.42578125" style="19" bestFit="1" customWidth="1"/>
    <col min="10500" max="10500" width="5.85546875" style="19" customWidth="1"/>
    <col min="10501" max="10512" width="6.5703125" style="19" customWidth="1"/>
    <col min="10513" max="10513" width="15.5703125" style="19" bestFit="1" customWidth="1"/>
    <col min="10514" max="10751" width="9.140625" style="19"/>
    <col min="10752" max="10752" width="6.5703125" style="19" customWidth="1"/>
    <col min="10753" max="10753" width="13.7109375" style="19" bestFit="1" customWidth="1"/>
    <col min="10754" max="10754" width="17.85546875" style="19" bestFit="1" customWidth="1"/>
    <col min="10755" max="10755" width="13.42578125" style="19" bestFit="1" customWidth="1"/>
    <col min="10756" max="10756" width="5.85546875" style="19" customWidth="1"/>
    <col min="10757" max="10768" width="6.5703125" style="19" customWidth="1"/>
    <col min="10769" max="10769" width="15.5703125" style="19" bestFit="1" customWidth="1"/>
    <col min="10770" max="11007" width="9.140625" style="19"/>
    <col min="11008" max="11008" width="6.5703125" style="19" customWidth="1"/>
    <col min="11009" max="11009" width="13.7109375" style="19" bestFit="1" customWidth="1"/>
    <col min="11010" max="11010" width="17.85546875" style="19" bestFit="1" customWidth="1"/>
    <col min="11011" max="11011" width="13.42578125" style="19" bestFit="1" customWidth="1"/>
    <col min="11012" max="11012" width="5.85546875" style="19" customWidth="1"/>
    <col min="11013" max="11024" width="6.5703125" style="19" customWidth="1"/>
    <col min="11025" max="11025" width="15.5703125" style="19" bestFit="1" customWidth="1"/>
    <col min="11026" max="11263" width="9.140625" style="19"/>
    <col min="11264" max="11264" width="6.5703125" style="19" customWidth="1"/>
    <col min="11265" max="11265" width="13.7109375" style="19" bestFit="1" customWidth="1"/>
    <col min="11266" max="11266" width="17.85546875" style="19" bestFit="1" customWidth="1"/>
    <col min="11267" max="11267" width="13.42578125" style="19" bestFit="1" customWidth="1"/>
    <col min="11268" max="11268" width="5.85546875" style="19" customWidth="1"/>
    <col min="11269" max="11280" width="6.5703125" style="19" customWidth="1"/>
    <col min="11281" max="11281" width="15.5703125" style="19" bestFit="1" customWidth="1"/>
    <col min="11282" max="11519" width="9.140625" style="19"/>
    <col min="11520" max="11520" width="6.5703125" style="19" customWidth="1"/>
    <col min="11521" max="11521" width="13.7109375" style="19" bestFit="1" customWidth="1"/>
    <col min="11522" max="11522" width="17.85546875" style="19" bestFit="1" customWidth="1"/>
    <col min="11523" max="11523" width="13.42578125" style="19" bestFit="1" customWidth="1"/>
    <col min="11524" max="11524" width="5.85546875" style="19" customWidth="1"/>
    <col min="11525" max="11536" width="6.5703125" style="19" customWidth="1"/>
    <col min="11537" max="11537" width="15.5703125" style="19" bestFit="1" customWidth="1"/>
    <col min="11538" max="11775" width="9.140625" style="19"/>
    <col min="11776" max="11776" width="6.5703125" style="19" customWidth="1"/>
    <col min="11777" max="11777" width="13.7109375" style="19" bestFit="1" customWidth="1"/>
    <col min="11778" max="11778" width="17.85546875" style="19" bestFit="1" customWidth="1"/>
    <col min="11779" max="11779" width="13.42578125" style="19" bestFit="1" customWidth="1"/>
    <col min="11780" max="11780" width="5.85546875" style="19" customWidth="1"/>
    <col min="11781" max="11792" width="6.5703125" style="19" customWidth="1"/>
    <col min="11793" max="11793" width="15.5703125" style="19" bestFit="1" customWidth="1"/>
    <col min="11794" max="12031" width="9.140625" style="19"/>
    <col min="12032" max="12032" width="6.5703125" style="19" customWidth="1"/>
    <col min="12033" max="12033" width="13.7109375" style="19" bestFit="1" customWidth="1"/>
    <col min="12034" max="12034" width="17.85546875" style="19" bestFit="1" customWidth="1"/>
    <col min="12035" max="12035" width="13.42578125" style="19" bestFit="1" customWidth="1"/>
    <col min="12036" max="12036" width="5.85546875" style="19" customWidth="1"/>
    <col min="12037" max="12048" width="6.5703125" style="19" customWidth="1"/>
    <col min="12049" max="12049" width="15.5703125" style="19" bestFit="1" customWidth="1"/>
    <col min="12050" max="12287" width="9.140625" style="19"/>
    <col min="12288" max="12288" width="6.5703125" style="19" customWidth="1"/>
    <col min="12289" max="12289" width="13.7109375" style="19" bestFit="1" customWidth="1"/>
    <col min="12290" max="12290" width="17.85546875" style="19" bestFit="1" customWidth="1"/>
    <col min="12291" max="12291" width="13.42578125" style="19" bestFit="1" customWidth="1"/>
    <col min="12292" max="12292" width="5.85546875" style="19" customWidth="1"/>
    <col min="12293" max="12304" width="6.5703125" style="19" customWidth="1"/>
    <col min="12305" max="12305" width="15.5703125" style="19" bestFit="1" customWidth="1"/>
    <col min="12306" max="12543" width="9.140625" style="19"/>
    <col min="12544" max="12544" width="6.5703125" style="19" customWidth="1"/>
    <col min="12545" max="12545" width="13.7109375" style="19" bestFit="1" customWidth="1"/>
    <col min="12546" max="12546" width="17.85546875" style="19" bestFit="1" customWidth="1"/>
    <col min="12547" max="12547" width="13.42578125" style="19" bestFit="1" customWidth="1"/>
    <col min="12548" max="12548" width="5.85546875" style="19" customWidth="1"/>
    <col min="12549" max="12560" width="6.5703125" style="19" customWidth="1"/>
    <col min="12561" max="12561" width="15.5703125" style="19" bestFit="1" customWidth="1"/>
    <col min="12562" max="12799" width="9.140625" style="19"/>
    <col min="12800" max="12800" width="6.5703125" style="19" customWidth="1"/>
    <col min="12801" max="12801" width="13.7109375" style="19" bestFit="1" customWidth="1"/>
    <col min="12802" max="12802" width="17.85546875" style="19" bestFit="1" customWidth="1"/>
    <col min="12803" max="12803" width="13.42578125" style="19" bestFit="1" customWidth="1"/>
    <col min="12804" max="12804" width="5.85546875" style="19" customWidth="1"/>
    <col min="12805" max="12816" width="6.5703125" style="19" customWidth="1"/>
    <col min="12817" max="12817" width="15.5703125" style="19" bestFit="1" customWidth="1"/>
    <col min="12818" max="13055" width="9.140625" style="19"/>
    <col min="13056" max="13056" width="6.5703125" style="19" customWidth="1"/>
    <col min="13057" max="13057" width="13.7109375" style="19" bestFit="1" customWidth="1"/>
    <col min="13058" max="13058" width="17.85546875" style="19" bestFit="1" customWidth="1"/>
    <col min="13059" max="13059" width="13.42578125" style="19" bestFit="1" customWidth="1"/>
    <col min="13060" max="13060" width="5.85546875" style="19" customWidth="1"/>
    <col min="13061" max="13072" width="6.5703125" style="19" customWidth="1"/>
    <col min="13073" max="13073" width="15.5703125" style="19" bestFit="1" customWidth="1"/>
    <col min="13074" max="13311" width="9.140625" style="19"/>
    <col min="13312" max="13312" width="6.5703125" style="19" customWidth="1"/>
    <col min="13313" max="13313" width="13.7109375" style="19" bestFit="1" customWidth="1"/>
    <col min="13314" max="13314" width="17.85546875" style="19" bestFit="1" customWidth="1"/>
    <col min="13315" max="13315" width="13.42578125" style="19" bestFit="1" customWidth="1"/>
    <col min="13316" max="13316" width="5.85546875" style="19" customWidth="1"/>
    <col min="13317" max="13328" width="6.5703125" style="19" customWidth="1"/>
    <col min="13329" max="13329" width="15.5703125" style="19" bestFit="1" customWidth="1"/>
    <col min="13330" max="13567" width="9.140625" style="19"/>
    <col min="13568" max="13568" width="6.5703125" style="19" customWidth="1"/>
    <col min="13569" max="13569" width="13.7109375" style="19" bestFit="1" customWidth="1"/>
    <col min="13570" max="13570" width="17.85546875" style="19" bestFit="1" customWidth="1"/>
    <col min="13571" max="13571" width="13.42578125" style="19" bestFit="1" customWidth="1"/>
    <col min="13572" max="13572" width="5.85546875" style="19" customWidth="1"/>
    <col min="13573" max="13584" width="6.5703125" style="19" customWidth="1"/>
    <col min="13585" max="13585" width="15.5703125" style="19" bestFit="1" customWidth="1"/>
    <col min="13586" max="13823" width="9.140625" style="19"/>
    <col min="13824" max="13824" width="6.5703125" style="19" customWidth="1"/>
    <col min="13825" max="13825" width="13.7109375" style="19" bestFit="1" customWidth="1"/>
    <col min="13826" max="13826" width="17.85546875" style="19" bestFit="1" customWidth="1"/>
    <col min="13827" max="13827" width="13.42578125" style="19" bestFit="1" customWidth="1"/>
    <col min="13828" max="13828" width="5.85546875" style="19" customWidth="1"/>
    <col min="13829" max="13840" width="6.5703125" style="19" customWidth="1"/>
    <col min="13841" max="13841" width="15.5703125" style="19" bestFit="1" customWidth="1"/>
    <col min="13842" max="14079" width="9.140625" style="19"/>
    <col min="14080" max="14080" width="6.5703125" style="19" customWidth="1"/>
    <col min="14081" max="14081" width="13.7109375" style="19" bestFit="1" customWidth="1"/>
    <col min="14082" max="14082" width="17.85546875" style="19" bestFit="1" customWidth="1"/>
    <col min="14083" max="14083" width="13.42578125" style="19" bestFit="1" customWidth="1"/>
    <col min="14084" max="14084" width="5.85546875" style="19" customWidth="1"/>
    <col min="14085" max="14096" width="6.5703125" style="19" customWidth="1"/>
    <col min="14097" max="14097" width="15.5703125" style="19" bestFit="1" customWidth="1"/>
    <col min="14098" max="14335" width="9.140625" style="19"/>
    <col min="14336" max="14336" width="6.5703125" style="19" customWidth="1"/>
    <col min="14337" max="14337" width="13.7109375" style="19" bestFit="1" customWidth="1"/>
    <col min="14338" max="14338" width="17.85546875" style="19" bestFit="1" customWidth="1"/>
    <col min="14339" max="14339" width="13.42578125" style="19" bestFit="1" customWidth="1"/>
    <col min="14340" max="14340" width="5.85546875" style="19" customWidth="1"/>
    <col min="14341" max="14352" width="6.5703125" style="19" customWidth="1"/>
    <col min="14353" max="14353" width="15.5703125" style="19" bestFit="1" customWidth="1"/>
    <col min="14354" max="14591" width="9.140625" style="19"/>
    <col min="14592" max="14592" width="6.5703125" style="19" customWidth="1"/>
    <col min="14593" max="14593" width="13.7109375" style="19" bestFit="1" customWidth="1"/>
    <col min="14594" max="14594" width="17.85546875" style="19" bestFit="1" customWidth="1"/>
    <col min="14595" max="14595" width="13.42578125" style="19" bestFit="1" customWidth="1"/>
    <col min="14596" max="14596" width="5.85546875" style="19" customWidth="1"/>
    <col min="14597" max="14608" width="6.5703125" style="19" customWidth="1"/>
    <col min="14609" max="14609" width="15.5703125" style="19" bestFit="1" customWidth="1"/>
    <col min="14610" max="14847" width="9.140625" style="19"/>
    <col min="14848" max="14848" width="6.5703125" style="19" customWidth="1"/>
    <col min="14849" max="14849" width="13.7109375" style="19" bestFit="1" customWidth="1"/>
    <col min="14850" max="14850" width="17.85546875" style="19" bestFit="1" customWidth="1"/>
    <col min="14851" max="14851" width="13.42578125" style="19" bestFit="1" customWidth="1"/>
    <col min="14852" max="14852" width="5.85546875" style="19" customWidth="1"/>
    <col min="14853" max="14864" width="6.5703125" style="19" customWidth="1"/>
    <col min="14865" max="14865" width="15.5703125" style="19" bestFit="1" customWidth="1"/>
    <col min="14866" max="15103" width="9.140625" style="19"/>
    <col min="15104" max="15104" width="6.5703125" style="19" customWidth="1"/>
    <col min="15105" max="15105" width="13.7109375" style="19" bestFit="1" customWidth="1"/>
    <col min="15106" max="15106" width="17.85546875" style="19" bestFit="1" customWidth="1"/>
    <col min="15107" max="15107" width="13.42578125" style="19" bestFit="1" customWidth="1"/>
    <col min="15108" max="15108" width="5.85546875" style="19" customWidth="1"/>
    <col min="15109" max="15120" width="6.5703125" style="19" customWidth="1"/>
    <col min="15121" max="15121" width="15.5703125" style="19" bestFit="1" customWidth="1"/>
    <col min="15122" max="15359" width="9.140625" style="19"/>
    <col min="15360" max="15360" width="6.5703125" style="19" customWidth="1"/>
    <col min="15361" max="15361" width="13.7109375" style="19" bestFit="1" customWidth="1"/>
    <col min="15362" max="15362" width="17.85546875" style="19" bestFit="1" customWidth="1"/>
    <col min="15363" max="15363" width="13.42578125" style="19" bestFit="1" customWidth="1"/>
    <col min="15364" max="15364" width="5.85546875" style="19" customWidth="1"/>
    <col min="15365" max="15376" width="6.5703125" style="19" customWidth="1"/>
    <col min="15377" max="15377" width="15.5703125" style="19" bestFit="1" customWidth="1"/>
    <col min="15378" max="15615" width="9.140625" style="19"/>
    <col min="15616" max="15616" width="6.5703125" style="19" customWidth="1"/>
    <col min="15617" max="15617" width="13.7109375" style="19" bestFit="1" customWidth="1"/>
    <col min="15618" max="15618" width="17.85546875" style="19" bestFit="1" customWidth="1"/>
    <col min="15619" max="15619" width="13.42578125" style="19" bestFit="1" customWidth="1"/>
    <col min="15620" max="15620" width="5.85546875" style="19" customWidth="1"/>
    <col min="15621" max="15632" width="6.5703125" style="19" customWidth="1"/>
    <col min="15633" max="15633" width="15.5703125" style="19" bestFit="1" customWidth="1"/>
    <col min="15634" max="15871" width="9.140625" style="19"/>
    <col min="15872" max="15872" width="6.5703125" style="19" customWidth="1"/>
    <col min="15873" max="15873" width="13.7109375" style="19" bestFit="1" customWidth="1"/>
    <col min="15874" max="15874" width="17.85546875" style="19" bestFit="1" customWidth="1"/>
    <col min="15875" max="15875" width="13.42578125" style="19" bestFit="1" customWidth="1"/>
    <col min="15876" max="15876" width="5.85546875" style="19" customWidth="1"/>
    <col min="15877" max="15888" width="6.5703125" style="19" customWidth="1"/>
    <col min="15889" max="15889" width="15.5703125" style="19" bestFit="1" customWidth="1"/>
    <col min="15890" max="16127" width="9.140625" style="19"/>
    <col min="16128" max="16128" width="6.5703125" style="19" customWidth="1"/>
    <col min="16129" max="16129" width="13.7109375" style="19" bestFit="1" customWidth="1"/>
    <col min="16130" max="16130" width="17.85546875" style="19" bestFit="1" customWidth="1"/>
    <col min="16131" max="16131" width="13.42578125" style="19" bestFit="1" customWidth="1"/>
    <col min="16132" max="16132" width="5.85546875" style="19" customWidth="1"/>
    <col min="16133" max="16144" width="6.5703125" style="19" customWidth="1"/>
    <col min="16145" max="16145" width="15.5703125" style="19" bestFit="1" customWidth="1"/>
    <col min="16146" max="16383" width="9.140625" style="19"/>
    <col min="16384" max="16384" width="9.140625" style="19" customWidth="1"/>
  </cols>
  <sheetData>
    <row r="1" spans="1:16" ht="18">
      <c r="A1" s="159"/>
      <c r="B1" s="159"/>
      <c r="C1" s="159"/>
      <c r="D1" s="159"/>
      <c r="E1" s="159"/>
      <c r="F1" s="159"/>
      <c r="G1" s="178" t="s">
        <v>264</v>
      </c>
      <c r="H1" s="159"/>
      <c r="I1" s="159"/>
      <c r="J1" s="159"/>
      <c r="K1" s="160" t="s">
        <v>251</v>
      </c>
      <c r="L1" s="159"/>
      <c r="M1" s="159"/>
      <c r="N1" s="159"/>
      <c r="O1" s="159"/>
      <c r="P1" s="159"/>
    </row>
    <row r="2" spans="1:16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61" t="s">
        <v>252</v>
      </c>
      <c r="L2" s="159"/>
      <c r="M2" s="159"/>
      <c r="N2" s="159"/>
      <c r="O2" s="159"/>
      <c r="P2" s="159"/>
    </row>
    <row r="3" spans="1:16" ht="15.75" thickBo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ht="15.75" thickBot="1">
      <c r="A4" s="271" t="s">
        <v>265</v>
      </c>
      <c r="B4" s="262"/>
      <c r="C4" s="262"/>
      <c r="D4" s="162" t="s">
        <v>312</v>
      </c>
      <c r="E4" s="162" t="s">
        <v>313</v>
      </c>
      <c r="F4" s="162" t="s">
        <v>314</v>
      </c>
      <c r="G4" s="162" t="s">
        <v>315</v>
      </c>
      <c r="H4" s="162" t="s">
        <v>316</v>
      </c>
      <c r="I4" s="162" t="s">
        <v>317</v>
      </c>
      <c r="J4" s="162" t="s">
        <v>318</v>
      </c>
      <c r="K4" s="162" t="s">
        <v>319</v>
      </c>
      <c r="L4" s="162" t="s">
        <v>320</v>
      </c>
      <c r="M4" s="162" t="s">
        <v>321</v>
      </c>
      <c r="N4" s="162" t="s">
        <v>322</v>
      </c>
      <c r="O4" s="162" t="s">
        <v>323</v>
      </c>
      <c r="P4" s="163" t="s">
        <v>89</v>
      </c>
    </row>
    <row r="5" spans="1:16" ht="15.75" thickBot="1">
      <c r="A5" s="162" t="s">
        <v>0</v>
      </c>
      <c r="B5" s="162" t="s">
        <v>254</v>
      </c>
      <c r="C5" s="162" t="s">
        <v>266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5"/>
    </row>
    <row r="6" spans="1:16" ht="15.75" hidden="1" outlineLevel="1" thickBot="1">
      <c r="A6" s="263" t="s">
        <v>257</v>
      </c>
      <c r="B6" s="263" t="s">
        <v>1</v>
      </c>
      <c r="C6" s="176" t="s">
        <v>190</v>
      </c>
      <c r="D6" s="166">
        <v>109286</v>
      </c>
      <c r="E6" s="166">
        <v>109293</v>
      </c>
      <c r="F6" s="166">
        <v>109375</v>
      </c>
      <c r="G6" s="166">
        <v>109351</v>
      </c>
      <c r="H6" s="166">
        <v>109463</v>
      </c>
      <c r="I6" s="166">
        <v>109289</v>
      </c>
      <c r="J6" s="166">
        <v>109677</v>
      </c>
      <c r="K6" s="166">
        <v>109863</v>
      </c>
      <c r="L6" s="166">
        <v>110109</v>
      </c>
      <c r="M6" s="166">
        <v>110469</v>
      </c>
      <c r="N6" s="166">
        <v>110573</v>
      </c>
      <c r="O6" s="166">
        <v>110900</v>
      </c>
      <c r="P6" s="167">
        <v>1317648</v>
      </c>
    </row>
    <row r="7" spans="1:16" ht="15.75" hidden="1" outlineLevel="1" thickBot="1">
      <c r="A7" s="264"/>
      <c r="B7" s="264"/>
      <c r="C7" s="176" t="s">
        <v>191</v>
      </c>
      <c r="D7" s="166">
        <v>16367</v>
      </c>
      <c r="E7" s="166">
        <v>16251</v>
      </c>
      <c r="F7" s="166">
        <v>16330</v>
      </c>
      <c r="G7" s="166">
        <v>16305</v>
      </c>
      <c r="H7" s="166">
        <v>16397</v>
      </c>
      <c r="I7" s="166">
        <v>16259</v>
      </c>
      <c r="J7" s="166">
        <v>16402</v>
      </c>
      <c r="K7" s="166">
        <v>16413</v>
      </c>
      <c r="L7" s="166">
        <v>16334</v>
      </c>
      <c r="M7" s="166">
        <v>16533</v>
      </c>
      <c r="N7" s="166">
        <v>16409</v>
      </c>
      <c r="O7" s="166">
        <v>16181</v>
      </c>
      <c r="P7" s="167">
        <v>196181</v>
      </c>
    </row>
    <row r="8" spans="1:16" ht="15.75" hidden="1" outlineLevel="1" thickBot="1">
      <c r="A8" s="264"/>
      <c r="B8" s="264"/>
      <c r="C8" s="176" t="s">
        <v>192</v>
      </c>
      <c r="D8" s="166">
        <v>5590</v>
      </c>
      <c r="E8" s="166">
        <v>5558</v>
      </c>
      <c r="F8" s="166">
        <v>5598</v>
      </c>
      <c r="G8" s="166">
        <v>5612</v>
      </c>
      <c r="H8" s="166">
        <v>5659</v>
      </c>
      <c r="I8" s="166">
        <v>5607</v>
      </c>
      <c r="J8" s="166">
        <v>5692</v>
      </c>
      <c r="K8" s="166">
        <v>5679</v>
      </c>
      <c r="L8" s="166">
        <v>5667</v>
      </c>
      <c r="M8" s="166">
        <v>5767</v>
      </c>
      <c r="N8" s="166">
        <v>5753</v>
      </c>
      <c r="O8" s="166">
        <v>5807</v>
      </c>
      <c r="P8" s="167">
        <v>67989</v>
      </c>
    </row>
    <row r="9" spans="1:16" ht="15.75" hidden="1" outlineLevel="1" thickBot="1">
      <c r="A9" s="264"/>
      <c r="B9" s="264"/>
      <c r="C9" s="176" t="s">
        <v>193</v>
      </c>
      <c r="D9" s="166">
        <v>1055</v>
      </c>
      <c r="E9" s="166">
        <v>1045</v>
      </c>
      <c r="F9" s="166">
        <v>1053</v>
      </c>
      <c r="G9" s="166">
        <v>1048</v>
      </c>
      <c r="H9" s="166">
        <v>1053</v>
      </c>
      <c r="I9" s="166">
        <v>1041</v>
      </c>
      <c r="J9" s="166">
        <v>1044</v>
      </c>
      <c r="K9" s="166">
        <v>1035</v>
      </c>
      <c r="L9" s="166">
        <v>1036</v>
      </c>
      <c r="M9" s="166">
        <v>1038</v>
      </c>
      <c r="N9" s="166">
        <v>1028</v>
      </c>
      <c r="O9" s="166">
        <v>1034</v>
      </c>
      <c r="P9" s="167">
        <v>12510</v>
      </c>
    </row>
    <row r="10" spans="1:16" ht="15.75" hidden="1" outlineLevel="1" thickBot="1">
      <c r="A10" s="264"/>
      <c r="B10" s="264"/>
      <c r="C10" s="176" t="s">
        <v>194</v>
      </c>
      <c r="D10" s="166">
        <v>17</v>
      </c>
      <c r="E10" s="166">
        <v>17</v>
      </c>
      <c r="F10" s="166">
        <v>17</v>
      </c>
      <c r="G10" s="166">
        <v>17</v>
      </c>
      <c r="H10" s="166">
        <v>17</v>
      </c>
      <c r="I10" s="166">
        <v>17</v>
      </c>
      <c r="J10" s="166">
        <v>17</v>
      </c>
      <c r="K10" s="166">
        <v>17</v>
      </c>
      <c r="L10" s="166">
        <v>17</v>
      </c>
      <c r="M10" s="166">
        <v>17</v>
      </c>
      <c r="N10" s="166">
        <v>17</v>
      </c>
      <c r="O10" s="166">
        <v>17</v>
      </c>
      <c r="P10" s="167">
        <v>204</v>
      </c>
    </row>
    <row r="11" spans="1:16" ht="15.75" hidden="1" outlineLevel="1" thickBot="1">
      <c r="A11" s="264"/>
      <c r="B11" s="264"/>
      <c r="C11" s="176" t="s">
        <v>195</v>
      </c>
      <c r="D11" s="166">
        <v>12</v>
      </c>
      <c r="E11" s="166">
        <v>11</v>
      </c>
      <c r="F11" s="166">
        <v>11</v>
      </c>
      <c r="G11" s="166">
        <v>11</v>
      </c>
      <c r="H11" s="166">
        <v>11</v>
      </c>
      <c r="I11" s="166">
        <v>10</v>
      </c>
      <c r="J11" s="166">
        <v>10</v>
      </c>
      <c r="K11" s="166">
        <v>10</v>
      </c>
      <c r="L11" s="166">
        <v>10</v>
      </c>
      <c r="M11" s="166">
        <v>10</v>
      </c>
      <c r="N11" s="166">
        <v>10</v>
      </c>
      <c r="O11" s="166">
        <v>10</v>
      </c>
      <c r="P11" s="167">
        <v>126</v>
      </c>
    </row>
    <row r="12" spans="1:16" ht="15.75" hidden="1" outlineLevel="1" thickBot="1">
      <c r="A12" s="264"/>
      <c r="B12" s="264"/>
      <c r="C12" s="176" t="s">
        <v>196</v>
      </c>
      <c r="D12" s="166">
        <v>784</v>
      </c>
      <c r="E12" s="166">
        <v>752</v>
      </c>
      <c r="F12" s="166">
        <v>775</v>
      </c>
      <c r="G12" s="166">
        <v>765</v>
      </c>
      <c r="H12" s="166">
        <v>784</v>
      </c>
      <c r="I12" s="166">
        <v>769</v>
      </c>
      <c r="J12" s="166">
        <v>773</v>
      </c>
      <c r="K12" s="166">
        <v>767</v>
      </c>
      <c r="L12" s="166">
        <v>758</v>
      </c>
      <c r="M12" s="166">
        <v>785</v>
      </c>
      <c r="N12" s="166">
        <v>760</v>
      </c>
      <c r="O12" s="166">
        <v>770</v>
      </c>
      <c r="P12" s="167">
        <v>9242</v>
      </c>
    </row>
    <row r="13" spans="1:16" ht="15.75" hidden="1" outlineLevel="1" thickBot="1">
      <c r="A13" s="264"/>
      <c r="B13" s="264"/>
      <c r="C13" s="176" t="s">
        <v>197</v>
      </c>
      <c r="D13" s="166">
        <v>665</v>
      </c>
      <c r="E13" s="166">
        <v>659</v>
      </c>
      <c r="F13" s="166">
        <v>662</v>
      </c>
      <c r="G13" s="166">
        <v>665</v>
      </c>
      <c r="H13" s="166">
        <v>669</v>
      </c>
      <c r="I13" s="166">
        <v>663</v>
      </c>
      <c r="J13" s="166">
        <v>675</v>
      </c>
      <c r="K13" s="166">
        <v>668</v>
      </c>
      <c r="L13" s="166">
        <v>665</v>
      </c>
      <c r="M13" s="166">
        <v>670</v>
      </c>
      <c r="N13" s="166">
        <v>663</v>
      </c>
      <c r="O13" s="166">
        <v>671</v>
      </c>
      <c r="P13" s="167">
        <v>7995</v>
      </c>
    </row>
    <row r="14" spans="1:16" ht="15.75" hidden="1" outlineLevel="1" thickBot="1">
      <c r="A14" s="264"/>
      <c r="B14" s="264"/>
      <c r="C14" s="176" t="s">
        <v>198</v>
      </c>
      <c r="D14" s="166">
        <v>2</v>
      </c>
      <c r="E14" s="166">
        <v>2</v>
      </c>
      <c r="F14" s="166">
        <v>2</v>
      </c>
      <c r="G14" s="166">
        <v>2</v>
      </c>
      <c r="H14" s="166">
        <v>2</v>
      </c>
      <c r="I14" s="166">
        <v>2</v>
      </c>
      <c r="J14" s="166">
        <v>2</v>
      </c>
      <c r="K14" s="166">
        <v>2</v>
      </c>
      <c r="L14" s="166">
        <v>2</v>
      </c>
      <c r="M14" s="166">
        <v>2</v>
      </c>
      <c r="N14" s="166">
        <v>2</v>
      </c>
      <c r="O14" s="166">
        <v>2</v>
      </c>
      <c r="P14" s="167">
        <v>24</v>
      </c>
    </row>
    <row r="15" spans="1:16" ht="15.75" hidden="1" outlineLevel="1" thickBot="1">
      <c r="A15" s="264"/>
      <c r="B15" s="264"/>
      <c r="C15" s="176" t="s">
        <v>199</v>
      </c>
      <c r="D15" s="166">
        <v>138</v>
      </c>
      <c r="E15" s="166">
        <v>138</v>
      </c>
      <c r="F15" s="166">
        <v>138</v>
      </c>
      <c r="G15" s="166">
        <v>138</v>
      </c>
      <c r="H15" s="166">
        <v>138</v>
      </c>
      <c r="I15" s="166">
        <v>138</v>
      </c>
      <c r="J15" s="166">
        <v>138</v>
      </c>
      <c r="K15" s="166">
        <v>140</v>
      </c>
      <c r="L15" s="166">
        <v>141</v>
      </c>
      <c r="M15" s="166">
        <v>141</v>
      </c>
      <c r="N15" s="166">
        <v>138</v>
      </c>
      <c r="O15" s="166">
        <v>141</v>
      </c>
      <c r="P15" s="167">
        <v>1667</v>
      </c>
    </row>
    <row r="16" spans="1:16" ht="15.75" hidden="1" outlineLevel="1" thickBot="1">
      <c r="A16" s="264"/>
      <c r="B16" s="264"/>
      <c r="C16" s="176" t="s">
        <v>200</v>
      </c>
      <c r="D16" s="166">
        <v>13</v>
      </c>
      <c r="E16" s="166">
        <v>13</v>
      </c>
      <c r="F16" s="166">
        <v>12</v>
      </c>
      <c r="G16" s="166">
        <v>14</v>
      </c>
      <c r="H16" s="166">
        <v>13</v>
      </c>
      <c r="I16" s="166">
        <v>13</v>
      </c>
      <c r="J16" s="166">
        <v>13</v>
      </c>
      <c r="K16" s="166">
        <v>13</v>
      </c>
      <c r="L16" s="166">
        <v>13</v>
      </c>
      <c r="M16" s="166">
        <v>13</v>
      </c>
      <c r="N16" s="166">
        <v>13</v>
      </c>
      <c r="O16" s="166">
        <v>13</v>
      </c>
      <c r="P16" s="167">
        <v>156</v>
      </c>
    </row>
    <row r="17" spans="1:16" ht="15.75" hidden="1" outlineLevel="1" thickBot="1">
      <c r="A17" s="264"/>
      <c r="B17" s="264"/>
      <c r="C17" s="176" t="s">
        <v>201</v>
      </c>
      <c r="D17" s="166">
        <v>5</v>
      </c>
      <c r="E17" s="166">
        <v>5</v>
      </c>
      <c r="F17" s="166">
        <v>5</v>
      </c>
      <c r="G17" s="166">
        <v>5</v>
      </c>
      <c r="H17" s="166">
        <v>5</v>
      </c>
      <c r="I17" s="166">
        <v>5</v>
      </c>
      <c r="J17" s="166">
        <v>5</v>
      </c>
      <c r="K17" s="166">
        <v>5</v>
      </c>
      <c r="L17" s="166">
        <v>5</v>
      </c>
      <c r="M17" s="166">
        <v>5</v>
      </c>
      <c r="N17" s="166">
        <v>5</v>
      </c>
      <c r="O17" s="166">
        <v>5</v>
      </c>
      <c r="P17" s="167">
        <v>60</v>
      </c>
    </row>
    <row r="18" spans="1:16" ht="15.75" hidden="1" outlineLevel="1" thickBot="1">
      <c r="A18" s="264"/>
      <c r="B18" s="264"/>
      <c r="C18" s="176" t="s">
        <v>202</v>
      </c>
      <c r="D18" s="166">
        <v>13</v>
      </c>
      <c r="E18" s="166">
        <v>13</v>
      </c>
      <c r="F18" s="166">
        <v>13</v>
      </c>
      <c r="G18" s="166">
        <v>13</v>
      </c>
      <c r="H18" s="166">
        <v>13</v>
      </c>
      <c r="I18" s="166">
        <v>13</v>
      </c>
      <c r="J18" s="166">
        <v>13</v>
      </c>
      <c r="K18" s="166">
        <v>13</v>
      </c>
      <c r="L18" s="166">
        <v>13</v>
      </c>
      <c r="M18" s="166">
        <v>13</v>
      </c>
      <c r="N18" s="166">
        <v>13</v>
      </c>
      <c r="O18" s="166">
        <v>10</v>
      </c>
      <c r="P18" s="167">
        <v>153</v>
      </c>
    </row>
    <row r="19" spans="1:16" ht="15.75" hidden="1" outlineLevel="1" thickBot="1">
      <c r="A19" s="264"/>
      <c r="B19" s="264"/>
      <c r="C19" s="176" t="s">
        <v>203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v>0</v>
      </c>
      <c r="P19" s="167">
        <v>0</v>
      </c>
    </row>
    <row r="20" spans="1:16" ht="15.75" hidden="1" outlineLevel="1" thickBot="1">
      <c r="A20" s="264"/>
      <c r="B20" s="264"/>
      <c r="C20" s="176" t="s">
        <v>204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6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</v>
      </c>
      <c r="O20" s="166">
        <v>0</v>
      </c>
      <c r="P20" s="167">
        <v>0</v>
      </c>
    </row>
    <row r="21" spans="1:16" ht="15.75" hidden="1" outlineLevel="1" thickBot="1">
      <c r="A21" s="264"/>
      <c r="B21" s="264"/>
      <c r="C21" s="176" t="s">
        <v>205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7">
        <v>0</v>
      </c>
    </row>
    <row r="22" spans="1:16" ht="15.75" hidden="1" outlineLevel="1" thickBot="1">
      <c r="A22" s="264"/>
      <c r="B22" s="264"/>
      <c r="C22" s="176" t="s">
        <v>206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167">
        <v>0</v>
      </c>
    </row>
    <row r="23" spans="1:16" ht="15.75" hidden="1" outlineLevel="1" thickBot="1">
      <c r="A23" s="264"/>
      <c r="B23" s="264"/>
      <c r="C23" s="176" t="s">
        <v>207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7">
        <v>0</v>
      </c>
    </row>
    <row r="24" spans="1:16" ht="15.75" hidden="1" outlineLevel="1" thickBot="1">
      <c r="A24" s="264"/>
      <c r="B24" s="264"/>
      <c r="C24" s="176" t="s">
        <v>208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7">
        <v>0</v>
      </c>
    </row>
    <row r="25" spans="1:16" ht="15.75" hidden="1" outlineLevel="1" thickBot="1">
      <c r="A25" s="264"/>
      <c r="B25" s="264"/>
      <c r="C25" s="176" t="s">
        <v>211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167">
        <v>0</v>
      </c>
    </row>
    <row r="26" spans="1:16" ht="15.75" hidden="1" outlineLevel="1" thickBot="1">
      <c r="A26" s="264"/>
      <c r="B26" s="264"/>
      <c r="C26" s="176" t="s">
        <v>8</v>
      </c>
      <c r="D26" s="166">
        <v>1</v>
      </c>
      <c r="E26" s="166">
        <v>1</v>
      </c>
      <c r="F26" s="166">
        <v>1</v>
      </c>
      <c r="G26" s="166">
        <v>1</v>
      </c>
      <c r="H26" s="166">
        <v>1</v>
      </c>
      <c r="I26" s="166">
        <v>1</v>
      </c>
      <c r="J26" s="166">
        <v>1</v>
      </c>
      <c r="K26" s="166">
        <v>1</v>
      </c>
      <c r="L26" s="166">
        <v>1</v>
      </c>
      <c r="M26" s="166">
        <v>1</v>
      </c>
      <c r="N26" s="166">
        <v>1</v>
      </c>
      <c r="O26" s="166">
        <v>1</v>
      </c>
      <c r="P26" s="167">
        <v>12</v>
      </c>
    </row>
    <row r="27" spans="1:16" ht="15.75" hidden="1" outlineLevel="1" thickBot="1">
      <c r="A27" s="264"/>
      <c r="B27" s="264"/>
      <c r="C27" s="176" t="s">
        <v>324</v>
      </c>
      <c r="D27" s="164"/>
      <c r="E27" s="164"/>
      <c r="F27" s="164"/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7">
        <v>0</v>
      </c>
    </row>
    <row r="28" spans="1:16" ht="15.75" hidden="1" outlineLevel="1" thickBot="1">
      <c r="A28" s="264"/>
      <c r="B28" s="265"/>
      <c r="C28" s="177" t="s">
        <v>89</v>
      </c>
      <c r="D28" s="171">
        <v>133948</v>
      </c>
      <c r="E28" s="171">
        <v>133758</v>
      </c>
      <c r="F28" s="171">
        <v>133992</v>
      </c>
      <c r="G28" s="171">
        <v>133947</v>
      </c>
      <c r="H28" s="171">
        <v>134225</v>
      </c>
      <c r="I28" s="171">
        <v>133827</v>
      </c>
      <c r="J28" s="171">
        <v>134462</v>
      </c>
      <c r="K28" s="171">
        <v>134626</v>
      </c>
      <c r="L28" s="171">
        <v>134771</v>
      </c>
      <c r="M28" s="171">
        <v>135464</v>
      </c>
      <c r="N28" s="171">
        <v>135385</v>
      </c>
      <c r="O28" s="171">
        <v>135562</v>
      </c>
      <c r="P28" s="171">
        <v>1613967</v>
      </c>
    </row>
    <row r="29" spans="1:16" ht="15.75" hidden="1" outlineLevel="1" thickBot="1">
      <c r="A29" s="264"/>
      <c r="B29" s="263" t="s">
        <v>11</v>
      </c>
      <c r="C29" s="176" t="s">
        <v>190</v>
      </c>
      <c r="D29" s="166">
        <v>12</v>
      </c>
      <c r="E29" s="166">
        <v>12</v>
      </c>
      <c r="F29" s="166">
        <v>12</v>
      </c>
      <c r="G29" s="166">
        <v>12</v>
      </c>
      <c r="H29" s="166">
        <v>12</v>
      </c>
      <c r="I29" s="166">
        <v>12</v>
      </c>
      <c r="J29" s="166">
        <v>10</v>
      </c>
      <c r="K29" s="166">
        <v>12</v>
      </c>
      <c r="L29" s="166">
        <v>12</v>
      </c>
      <c r="M29" s="166">
        <v>12</v>
      </c>
      <c r="N29" s="166">
        <v>11</v>
      </c>
      <c r="O29" s="166">
        <v>12</v>
      </c>
      <c r="P29" s="167">
        <v>141</v>
      </c>
    </row>
    <row r="30" spans="1:16" ht="15.75" hidden="1" outlineLevel="1" thickBot="1">
      <c r="A30" s="264"/>
      <c r="B30" s="264"/>
      <c r="C30" s="176" t="s">
        <v>191</v>
      </c>
      <c r="D30" s="166">
        <v>17</v>
      </c>
      <c r="E30" s="166">
        <v>17</v>
      </c>
      <c r="F30" s="166">
        <v>17</v>
      </c>
      <c r="G30" s="166">
        <v>17</v>
      </c>
      <c r="H30" s="166">
        <v>17</v>
      </c>
      <c r="I30" s="166">
        <v>17</v>
      </c>
      <c r="J30" s="166">
        <v>17</v>
      </c>
      <c r="K30" s="166">
        <v>17</v>
      </c>
      <c r="L30" s="166">
        <v>17</v>
      </c>
      <c r="M30" s="166">
        <v>18</v>
      </c>
      <c r="N30" s="166">
        <v>18</v>
      </c>
      <c r="O30" s="166">
        <v>18</v>
      </c>
      <c r="P30" s="167">
        <v>207</v>
      </c>
    </row>
    <row r="31" spans="1:16" ht="15.75" hidden="1" outlineLevel="1" thickBot="1">
      <c r="A31" s="264"/>
      <c r="B31" s="264"/>
      <c r="C31" s="176" t="s">
        <v>193</v>
      </c>
      <c r="D31" s="166">
        <v>1</v>
      </c>
      <c r="E31" s="166">
        <v>1</v>
      </c>
      <c r="F31" s="166">
        <v>1</v>
      </c>
      <c r="G31" s="166">
        <v>1</v>
      </c>
      <c r="H31" s="166">
        <v>1</v>
      </c>
      <c r="I31" s="166">
        <v>1</v>
      </c>
      <c r="J31" s="166">
        <v>1</v>
      </c>
      <c r="K31" s="166">
        <v>1</v>
      </c>
      <c r="L31" s="166">
        <v>1</v>
      </c>
      <c r="M31" s="166">
        <v>1</v>
      </c>
      <c r="N31" s="166">
        <v>1</v>
      </c>
      <c r="O31" s="166">
        <v>1</v>
      </c>
      <c r="P31" s="167">
        <v>12</v>
      </c>
    </row>
    <row r="32" spans="1:16" ht="15.75" hidden="1" outlineLevel="1" thickBot="1">
      <c r="A32" s="264"/>
      <c r="B32" s="265"/>
      <c r="C32" s="177" t="s">
        <v>89</v>
      </c>
      <c r="D32" s="171">
        <v>30</v>
      </c>
      <c r="E32" s="171">
        <v>30</v>
      </c>
      <c r="F32" s="171">
        <v>30</v>
      </c>
      <c r="G32" s="171">
        <v>30</v>
      </c>
      <c r="H32" s="171">
        <v>30</v>
      </c>
      <c r="I32" s="171">
        <v>30</v>
      </c>
      <c r="J32" s="171">
        <v>28</v>
      </c>
      <c r="K32" s="171">
        <v>30</v>
      </c>
      <c r="L32" s="171">
        <v>30</v>
      </c>
      <c r="M32" s="171">
        <v>31</v>
      </c>
      <c r="N32" s="171">
        <v>30</v>
      </c>
      <c r="O32" s="171">
        <v>31</v>
      </c>
      <c r="P32" s="171">
        <v>360</v>
      </c>
    </row>
    <row r="33" spans="1:16" ht="15.75" collapsed="1" thickBot="1">
      <c r="A33" s="264"/>
      <c r="B33" s="263" t="s">
        <v>12</v>
      </c>
      <c r="C33" s="176" t="s">
        <v>190</v>
      </c>
      <c r="D33" s="166">
        <v>217684</v>
      </c>
      <c r="E33" s="166">
        <v>211540</v>
      </c>
      <c r="F33" s="166">
        <v>222366</v>
      </c>
      <c r="G33" s="166">
        <v>215628</v>
      </c>
      <c r="H33" s="166">
        <v>219714</v>
      </c>
      <c r="I33" s="166">
        <v>217018</v>
      </c>
      <c r="J33" s="166">
        <v>217513</v>
      </c>
      <c r="K33" s="166">
        <v>218216</v>
      </c>
      <c r="L33" s="166">
        <v>212112</v>
      </c>
      <c r="M33" s="166">
        <v>224928</v>
      </c>
      <c r="N33" s="166">
        <v>219143</v>
      </c>
      <c r="O33" s="166">
        <v>219477</v>
      </c>
      <c r="P33" s="167">
        <v>2615339</v>
      </c>
    </row>
    <row r="34" spans="1:16" ht="15.75" thickBot="1">
      <c r="A34" s="264"/>
      <c r="B34" s="264"/>
      <c r="C34" s="176" t="s">
        <v>212</v>
      </c>
      <c r="D34" s="166">
        <v>388</v>
      </c>
      <c r="E34" s="166">
        <v>362</v>
      </c>
      <c r="F34" s="166">
        <v>381</v>
      </c>
      <c r="G34" s="166">
        <v>365</v>
      </c>
      <c r="H34" s="166">
        <v>373</v>
      </c>
      <c r="I34" s="166">
        <v>366</v>
      </c>
      <c r="J34" s="166">
        <v>359</v>
      </c>
      <c r="K34" s="166">
        <v>351</v>
      </c>
      <c r="L34" s="166">
        <v>343</v>
      </c>
      <c r="M34" s="166">
        <v>272</v>
      </c>
      <c r="N34" s="166">
        <v>290</v>
      </c>
      <c r="O34" s="166">
        <v>328</v>
      </c>
      <c r="P34" s="167">
        <v>4178</v>
      </c>
    </row>
    <row r="35" spans="1:16" ht="15.75" thickBot="1">
      <c r="A35" s="264"/>
      <c r="B35" s="264"/>
      <c r="C35" s="176" t="s">
        <v>191</v>
      </c>
      <c r="D35" s="166">
        <v>22982</v>
      </c>
      <c r="E35" s="166">
        <v>22350</v>
      </c>
      <c r="F35" s="166">
        <v>23346</v>
      </c>
      <c r="G35" s="166">
        <v>22874</v>
      </c>
      <c r="H35" s="166">
        <v>23001</v>
      </c>
      <c r="I35" s="166">
        <v>22905</v>
      </c>
      <c r="J35" s="166">
        <v>22923</v>
      </c>
      <c r="K35" s="166">
        <v>22963</v>
      </c>
      <c r="L35" s="166">
        <v>22548</v>
      </c>
      <c r="M35" s="166">
        <v>23421</v>
      </c>
      <c r="N35" s="166">
        <v>22854</v>
      </c>
      <c r="O35" s="166">
        <v>22937</v>
      </c>
      <c r="P35" s="167">
        <v>275104</v>
      </c>
    </row>
    <row r="36" spans="1:16" ht="15.75" thickBot="1">
      <c r="A36" s="264"/>
      <c r="B36" s="264"/>
      <c r="C36" s="176" t="s">
        <v>192</v>
      </c>
      <c r="D36" s="166">
        <v>9681</v>
      </c>
      <c r="E36" s="166">
        <v>9412</v>
      </c>
      <c r="F36" s="166">
        <v>9903</v>
      </c>
      <c r="G36" s="166">
        <v>9672</v>
      </c>
      <c r="H36" s="166">
        <v>9767</v>
      </c>
      <c r="I36" s="166">
        <v>9693</v>
      </c>
      <c r="J36" s="166">
        <v>9737</v>
      </c>
      <c r="K36" s="166">
        <v>9768</v>
      </c>
      <c r="L36" s="166">
        <v>9552</v>
      </c>
      <c r="M36" s="166">
        <v>10012</v>
      </c>
      <c r="N36" s="166">
        <v>9706</v>
      </c>
      <c r="O36" s="166">
        <v>9796</v>
      </c>
      <c r="P36" s="167">
        <v>116699</v>
      </c>
    </row>
    <row r="37" spans="1:16" ht="15.75" thickBot="1">
      <c r="A37" s="264"/>
      <c r="B37" s="264"/>
      <c r="C37" s="176" t="s">
        <v>193</v>
      </c>
      <c r="D37" s="166">
        <v>1860</v>
      </c>
      <c r="E37" s="166">
        <v>1809</v>
      </c>
      <c r="F37" s="166">
        <v>1910</v>
      </c>
      <c r="G37" s="166">
        <v>1865</v>
      </c>
      <c r="H37" s="166">
        <v>1846</v>
      </c>
      <c r="I37" s="166">
        <v>1877</v>
      </c>
      <c r="J37" s="166">
        <v>1876</v>
      </c>
      <c r="K37" s="166">
        <v>1868</v>
      </c>
      <c r="L37" s="166">
        <v>1811</v>
      </c>
      <c r="M37" s="166">
        <v>1920</v>
      </c>
      <c r="N37" s="166">
        <v>1846</v>
      </c>
      <c r="O37" s="166">
        <v>1879</v>
      </c>
      <c r="P37" s="167">
        <v>22367</v>
      </c>
    </row>
    <row r="38" spans="1:16" ht="15.75" thickBot="1">
      <c r="A38" s="264"/>
      <c r="B38" s="264"/>
      <c r="C38" s="176" t="s">
        <v>194</v>
      </c>
      <c r="D38" s="166">
        <v>50</v>
      </c>
      <c r="E38" s="166">
        <v>44</v>
      </c>
      <c r="F38" s="166">
        <v>50</v>
      </c>
      <c r="G38" s="166">
        <v>47</v>
      </c>
      <c r="H38" s="166">
        <v>48</v>
      </c>
      <c r="I38" s="166">
        <v>48</v>
      </c>
      <c r="J38" s="166">
        <v>47</v>
      </c>
      <c r="K38" s="166">
        <v>49</v>
      </c>
      <c r="L38" s="166">
        <v>44</v>
      </c>
      <c r="M38" s="166">
        <v>52</v>
      </c>
      <c r="N38" s="166">
        <v>48</v>
      </c>
      <c r="O38" s="166">
        <v>47</v>
      </c>
      <c r="P38" s="167">
        <v>574</v>
      </c>
    </row>
    <row r="39" spans="1:16" ht="15.75" thickBot="1">
      <c r="A39" s="264"/>
      <c r="B39" s="264"/>
      <c r="C39" s="176" t="s">
        <v>195</v>
      </c>
      <c r="D39" s="166">
        <v>23</v>
      </c>
      <c r="E39" s="166">
        <v>23</v>
      </c>
      <c r="F39" s="166">
        <v>23</v>
      </c>
      <c r="G39" s="166">
        <v>23</v>
      </c>
      <c r="H39" s="166">
        <v>23</v>
      </c>
      <c r="I39" s="166">
        <v>23</v>
      </c>
      <c r="J39" s="166">
        <v>23</v>
      </c>
      <c r="K39" s="166">
        <v>23</v>
      </c>
      <c r="L39" s="166">
        <v>23</v>
      </c>
      <c r="M39" s="166">
        <v>23</v>
      </c>
      <c r="N39" s="166">
        <v>23</v>
      </c>
      <c r="O39" s="166">
        <v>23</v>
      </c>
      <c r="P39" s="167">
        <v>276</v>
      </c>
    </row>
    <row r="40" spans="1:16" ht="15.75" thickBot="1">
      <c r="A40" s="264"/>
      <c r="B40" s="264"/>
      <c r="C40" s="176" t="s">
        <v>213</v>
      </c>
      <c r="D40" s="166">
        <v>58</v>
      </c>
      <c r="E40" s="166">
        <v>53</v>
      </c>
      <c r="F40" s="166">
        <v>53</v>
      </c>
      <c r="G40" s="166">
        <v>52</v>
      </c>
      <c r="H40" s="166">
        <v>53</v>
      </c>
      <c r="I40" s="166">
        <v>52</v>
      </c>
      <c r="J40" s="166">
        <v>52</v>
      </c>
      <c r="K40" s="166">
        <v>51</v>
      </c>
      <c r="L40" s="166">
        <v>53</v>
      </c>
      <c r="M40" s="166">
        <v>52</v>
      </c>
      <c r="N40" s="166">
        <v>51</v>
      </c>
      <c r="O40" s="166">
        <v>51</v>
      </c>
      <c r="P40" s="167">
        <v>631</v>
      </c>
    </row>
    <row r="41" spans="1:16" ht="15.75" thickBot="1">
      <c r="A41" s="264"/>
      <c r="B41" s="264"/>
      <c r="C41" s="176" t="s">
        <v>196</v>
      </c>
      <c r="D41" s="166">
        <v>1216</v>
      </c>
      <c r="E41" s="166">
        <v>1170</v>
      </c>
      <c r="F41" s="166">
        <v>1203</v>
      </c>
      <c r="G41" s="166">
        <v>1200</v>
      </c>
      <c r="H41" s="166">
        <v>1209</v>
      </c>
      <c r="I41" s="166">
        <v>1201</v>
      </c>
      <c r="J41" s="166">
        <v>1212</v>
      </c>
      <c r="K41" s="166">
        <v>1198</v>
      </c>
      <c r="L41" s="166">
        <v>1197</v>
      </c>
      <c r="M41" s="166">
        <v>1228</v>
      </c>
      <c r="N41" s="166">
        <v>1180</v>
      </c>
      <c r="O41" s="166">
        <v>1197</v>
      </c>
      <c r="P41" s="167">
        <v>14411</v>
      </c>
    </row>
    <row r="42" spans="1:16" ht="15.75" thickBot="1">
      <c r="A42" s="264"/>
      <c r="B42" s="264"/>
      <c r="C42" s="176" t="s">
        <v>197</v>
      </c>
      <c r="D42" s="166">
        <v>1211</v>
      </c>
      <c r="E42" s="166">
        <v>1164</v>
      </c>
      <c r="F42" s="166">
        <v>1218</v>
      </c>
      <c r="G42" s="166">
        <v>1227</v>
      </c>
      <c r="H42" s="166">
        <v>1210</v>
      </c>
      <c r="I42" s="166">
        <v>1204</v>
      </c>
      <c r="J42" s="166">
        <v>1183</v>
      </c>
      <c r="K42" s="166">
        <v>1211</v>
      </c>
      <c r="L42" s="166">
        <v>1200</v>
      </c>
      <c r="M42" s="166">
        <v>1232</v>
      </c>
      <c r="N42" s="166">
        <v>1194</v>
      </c>
      <c r="O42" s="166">
        <v>1196</v>
      </c>
      <c r="P42" s="167">
        <v>14450</v>
      </c>
    </row>
    <row r="43" spans="1:16" ht="15.75" thickBot="1">
      <c r="A43" s="264"/>
      <c r="B43" s="264"/>
      <c r="C43" s="176" t="s">
        <v>198</v>
      </c>
      <c r="D43" s="166">
        <v>4</v>
      </c>
      <c r="E43" s="166">
        <v>6</v>
      </c>
      <c r="F43" s="166">
        <v>5</v>
      </c>
      <c r="G43" s="166">
        <v>3</v>
      </c>
      <c r="H43" s="166">
        <v>3</v>
      </c>
      <c r="I43" s="166">
        <v>5</v>
      </c>
      <c r="J43" s="166">
        <v>2</v>
      </c>
      <c r="K43" s="166">
        <v>3</v>
      </c>
      <c r="L43" s="166">
        <v>3</v>
      </c>
      <c r="M43" s="166">
        <v>3</v>
      </c>
      <c r="N43" s="166">
        <v>2</v>
      </c>
      <c r="O43" s="166">
        <v>3</v>
      </c>
      <c r="P43" s="167">
        <v>42</v>
      </c>
    </row>
    <row r="44" spans="1:16" ht="15.75" thickBot="1">
      <c r="A44" s="264"/>
      <c r="B44" s="264"/>
      <c r="C44" s="176" t="s">
        <v>199</v>
      </c>
      <c r="D44" s="166">
        <v>352</v>
      </c>
      <c r="E44" s="166">
        <v>358</v>
      </c>
      <c r="F44" s="166">
        <v>358</v>
      </c>
      <c r="G44" s="166">
        <v>356</v>
      </c>
      <c r="H44" s="166">
        <v>363</v>
      </c>
      <c r="I44" s="166">
        <v>363</v>
      </c>
      <c r="J44" s="166">
        <v>369</v>
      </c>
      <c r="K44" s="166">
        <v>370</v>
      </c>
      <c r="L44" s="166">
        <v>370</v>
      </c>
      <c r="M44" s="166">
        <v>373</v>
      </c>
      <c r="N44" s="166">
        <v>379</v>
      </c>
      <c r="O44" s="166">
        <v>390</v>
      </c>
      <c r="P44" s="167">
        <v>4401</v>
      </c>
    </row>
    <row r="45" spans="1:16" ht="15.75" thickBot="1">
      <c r="A45" s="264"/>
      <c r="B45" s="264"/>
      <c r="C45" s="176" t="s">
        <v>200</v>
      </c>
      <c r="D45" s="166">
        <v>12</v>
      </c>
      <c r="E45" s="166">
        <v>12</v>
      </c>
      <c r="F45" s="166">
        <v>12</v>
      </c>
      <c r="G45" s="166">
        <v>12</v>
      </c>
      <c r="H45" s="166">
        <v>12</v>
      </c>
      <c r="I45" s="166">
        <v>12</v>
      </c>
      <c r="J45" s="166">
        <v>12</v>
      </c>
      <c r="K45" s="166">
        <v>12</v>
      </c>
      <c r="L45" s="166">
        <v>12</v>
      </c>
      <c r="M45" s="166">
        <v>12</v>
      </c>
      <c r="N45" s="166">
        <v>12</v>
      </c>
      <c r="O45" s="166">
        <v>12</v>
      </c>
      <c r="P45" s="167">
        <v>144</v>
      </c>
    </row>
    <row r="46" spans="1:16" ht="15.75" thickBot="1">
      <c r="A46" s="264"/>
      <c r="B46" s="264"/>
      <c r="C46" s="176" t="s">
        <v>201</v>
      </c>
      <c r="D46" s="166">
        <v>9</v>
      </c>
      <c r="E46" s="166">
        <v>9</v>
      </c>
      <c r="F46" s="166">
        <v>9</v>
      </c>
      <c r="G46" s="166">
        <v>9</v>
      </c>
      <c r="H46" s="166">
        <v>9</v>
      </c>
      <c r="I46" s="166">
        <v>9</v>
      </c>
      <c r="J46" s="166">
        <v>9</v>
      </c>
      <c r="K46" s="166">
        <v>9</v>
      </c>
      <c r="L46" s="166">
        <v>9</v>
      </c>
      <c r="M46" s="166">
        <v>9</v>
      </c>
      <c r="N46" s="166">
        <v>9</v>
      </c>
      <c r="O46" s="166">
        <v>9</v>
      </c>
      <c r="P46" s="167">
        <v>108</v>
      </c>
    </row>
    <row r="47" spans="1:16" ht="15.75" thickBot="1">
      <c r="A47" s="264"/>
      <c r="B47" s="264"/>
      <c r="C47" s="176" t="s">
        <v>202</v>
      </c>
      <c r="D47" s="166">
        <v>49</v>
      </c>
      <c r="E47" s="166">
        <v>49</v>
      </c>
      <c r="F47" s="166">
        <v>48</v>
      </c>
      <c r="G47" s="166">
        <v>50</v>
      </c>
      <c r="H47" s="166">
        <v>49</v>
      </c>
      <c r="I47" s="166">
        <v>49</v>
      </c>
      <c r="J47" s="166">
        <v>49</v>
      </c>
      <c r="K47" s="166">
        <v>49</v>
      </c>
      <c r="L47" s="166">
        <v>49</v>
      </c>
      <c r="M47" s="166">
        <v>49</v>
      </c>
      <c r="N47" s="166">
        <v>49</v>
      </c>
      <c r="O47" s="166">
        <v>49</v>
      </c>
      <c r="P47" s="167">
        <v>588</v>
      </c>
    </row>
    <row r="48" spans="1:16" ht="15.75" thickBot="1">
      <c r="A48" s="264"/>
      <c r="B48" s="264"/>
      <c r="C48" s="176" t="s">
        <v>203</v>
      </c>
      <c r="D48" s="166">
        <v>0</v>
      </c>
      <c r="E48" s="166">
        <v>0</v>
      </c>
      <c r="F48" s="166">
        <v>0</v>
      </c>
      <c r="G48" s="166">
        <v>0</v>
      </c>
      <c r="H48" s="166">
        <v>0</v>
      </c>
      <c r="I48" s="166">
        <v>0</v>
      </c>
      <c r="J48" s="166">
        <v>0</v>
      </c>
      <c r="K48" s="166">
        <v>0</v>
      </c>
      <c r="L48" s="166">
        <v>0</v>
      </c>
      <c r="M48" s="166">
        <v>0</v>
      </c>
      <c r="N48" s="166">
        <v>0</v>
      </c>
      <c r="O48" s="166">
        <v>0</v>
      </c>
      <c r="P48" s="167">
        <v>0</v>
      </c>
    </row>
    <row r="49" spans="1:16" ht="15.75" thickBot="1">
      <c r="A49" s="264"/>
      <c r="B49" s="264"/>
      <c r="C49" s="176" t="s">
        <v>204</v>
      </c>
      <c r="D49" s="166">
        <v>0</v>
      </c>
      <c r="E49" s="166">
        <v>0</v>
      </c>
      <c r="F49" s="166">
        <v>0</v>
      </c>
      <c r="G49" s="166">
        <v>0</v>
      </c>
      <c r="H49" s="166">
        <v>0</v>
      </c>
      <c r="I49" s="166">
        <v>0</v>
      </c>
      <c r="J49" s="166">
        <v>0</v>
      </c>
      <c r="K49" s="166">
        <v>0</v>
      </c>
      <c r="L49" s="166">
        <v>0</v>
      </c>
      <c r="M49" s="166">
        <v>0</v>
      </c>
      <c r="N49" s="166">
        <v>0</v>
      </c>
      <c r="O49" s="166">
        <v>0</v>
      </c>
      <c r="P49" s="167">
        <v>0</v>
      </c>
    </row>
    <row r="50" spans="1:16" ht="15.75" thickBot="1">
      <c r="A50" s="264"/>
      <c r="B50" s="264"/>
      <c r="C50" s="176" t="s">
        <v>206</v>
      </c>
      <c r="D50" s="166">
        <v>0</v>
      </c>
      <c r="E50" s="166">
        <v>0</v>
      </c>
      <c r="F50" s="166">
        <v>0</v>
      </c>
      <c r="G50" s="166">
        <v>0</v>
      </c>
      <c r="H50" s="166">
        <v>0</v>
      </c>
      <c r="I50" s="166">
        <v>0</v>
      </c>
      <c r="J50" s="166">
        <v>0</v>
      </c>
      <c r="K50" s="166">
        <v>0</v>
      </c>
      <c r="L50" s="166">
        <v>0</v>
      </c>
      <c r="M50" s="166">
        <v>0</v>
      </c>
      <c r="N50" s="166">
        <v>0</v>
      </c>
      <c r="O50" s="166">
        <v>0</v>
      </c>
      <c r="P50" s="167">
        <v>0</v>
      </c>
    </row>
    <row r="51" spans="1:16" ht="15.75" thickBot="1">
      <c r="A51" s="264"/>
      <c r="B51" s="264"/>
      <c r="C51" s="176" t="s">
        <v>214</v>
      </c>
      <c r="D51" s="166">
        <v>0</v>
      </c>
      <c r="E51" s="166">
        <v>0</v>
      </c>
      <c r="F51" s="166">
        <v>0</v>
      </c>
      <c r="G51" s="166">
        <v>0</v>
      </c>
      <c r="H51" s="166">
        <v>0</v>
      </c>
      <c r="I51" s="166">
        <v>0</v>
      </c>
      <c r="J51" s="166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7">
        <v>0</v>
      </c>
    </row>
    <row r="52" spans="1:16" ht="15.75" thickBot="1">
      <c r="A52" s="264"/>
      <c r="B52" s="264"/>
      <c r="C52" s="176" t="s">
        <v>207</v>
      </c>
      <c r="D52" s="166">
        <v>0</v>
      </c>
      <c r="E52" s="166">
        <v>0</v>
      </c>
      <c r="F52" s="166">
        <v>0</v>
      </c>
      <c r="G52" s="166">
        <v>0</v>
      </c>
      <c r="H52" s="166">
        <v>0</v>
      </c>
      <c r="I52" s="166">
        <v>0</v>
      </c>
      <c r="J52" s="166">
        <v>0</v>
      </c>
      <c r="K52" s="166">
        <v>0</v>
      </c>
      <c r="L52" s="166">
        <v>0</v>
      </c>
      <c r="M52" s="166">
        <v>0</v>
      </c>
      <c r="N52" s="166">
        <v>0</v>
      </c>
      <c r="O52" s="166">
        <v>0</v>
      </c>
      <c r="P52" s="167">
        <v>0</v>
      </c>
    </row>
    <row r="53" spans="1:16" ht="15.75" thickBot="1">
      <c r="A53" s="264"/>
      <c r="B53" s="264"/>
      <c r="C53" s="176" t="s">
        <v>208</v>
      </c>
      <c r="D53" s="166">
        <v>0</v>
      </c>
      <c r="E53" s="166">
        <v>0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7">
        <v>0</v>
      </c>
    </row>
    <row r="54" spans="1:16" ht="15.75" thickBot="1">
      <c r="A54" s="264"/>
      <c r="B54" s="264"/>
      <c r="C54" s="176" t="s">
        <v>211</v>
      </c>
      <c r="D54" s="166">
        <v>0</v>
      </c>
      <c r="E54" s="166">
        <v>0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7">
        <v>0</v>
      </c>
    </row>
    <row r="55" spans="1:16" ht="15.75" thickBot="1">
      <c r="A55" s="264"/>
      <c r="B55" s="265"/>
      <c r="C55" s="177" t="s">
        <v>89</v>
      </c>
      <c r="D55" s="171">
        <v>255579</v>
      </c>
      <c r="E55" s="171">
        <v>248361</v>
      </c>
      <c r="F55" s="171">
        <v>260885</v>
      </c>
      <c r="G55" s="171">
        <v>253383</v>
      </c>
      <c r="H55" s="171">
        <v>257680</v>
      </c>
      <c r="I55" s="171">
        <v>254825</v>
      </c>
      <c r="J55" s="171">
        <v>255366</v>
      </c>
      <c r="K55" s="171">
        <v>256141</v>
      </c>
      <c r="L55" s="171">
        <v>249326</v>
      </c>
      <c r="M55" s="171">
        <v>263586</v>
      </c>
      <c r="N55" s="171">
        <v>256786</v>
      </c>
      <c r="O55" s="171">
        <v>257394</v>
      </c>
      <c r="P55" s="171">
        <v>3069312</v>
      </c>
    </row>
    <row r="56" spans="1:16" ht="15.75" thickBot="1">
      <c r="A56" s="265"/>
      <c r="B56" s="266" t="s">
        <v>89</v>
      </c>
      <c r="C56" s="267"/>
      <c r="D56" s="171">
        <v>389557</v>
      </c>
      <c r="E56" s="171">
        <v>382149</v>
      </c>
      <c r="F56" s="171">
        <v>394907</v>
      </c>
      <c r="G56" s="171">
        <v>387360</v>
      </c>
      <c r="H56" s="171">
        <v>391935</v>
      </c>
      <c r="I56" s="171">
        <v>388682</v>
      </c>
      <c r="J56" s="171">
        <v>389856</v>
      </c>
      <c r="K56" s="171">
        <v>390797</v>
      </c>
      <c r="L56" s="171">
        <v>384127</v>
      </c>
      <c r="M56" s="171">
        <v>399081</v>
      </c>
      <c r="N56" s="171">
        <v>392201</v>
      </c>
      <c r="O56" s="171">
        <v>392987</v>
      </c>
      <c r="P56" s="171">
        <v>4683639</v>
      </c>
    </row>
    <row r="57" spans="1:16" ht="15.75" hidden="1" outlineLevel="1" thickBot="1">
      <c r="A57" s="263" t="s">
        <v>258</v>
      </c>
      <c r="B57" s="263" t="s">
        <v>1</v>
      </c>
      <c r="C57" s="176" t="s">
        <v>209</v>
      </c>
      <c r="D57" s="166">
        <v>83824</v>
      </c>
      <c r="E57" s="166">
        <v>83731</v>
      </c>
      <c r="F57" s="166">
        <v>83827</v>
      </c>
      <c r="G57" s="166">
        <v>83998</v>
      </c>
      <c r="H57" s="166">
        <v>84107</v>
      </c>
      <c r="I57" s="166">
        <v>83969</v>
      </c>
      <c r="J57" s="166">
        <v>84244</v>
      </c>
      <c r="K57" s="166">
        <v>84415</v>
      </c>
      <c r="L57" s="166">
        <v>84498</v>
      </c>
      <c r="M57" s="166">
        <v>85038</v>
      </c>
      <c r="N57" s="166">
        <v>85128</v>
      </c>
      <c r="O57" s="166">
        <v>85543</v>
      </c>
      <c r="P57" s="167">
        <v>1012322</v>
      </c>
    </row>
    <row r="58" spans="1:16" ht="15.75" hidden="1" outlineLevel="1" thickBot="1">
      <c r="A58" s="264"/>
      <c r="B58" s="264"/>
      <c r="C58" s="176" t="s">
        <v>210</v>
      </c>
      <c r="D58" s="166">
        <v>1509</v>
      </c>
      <c r="E58" s="166">
        <v>1509</v>
      </c>
      <c r="F58" s="166">
        <v>1511</v>
      </c>
      <c r="G58" s="166">
        <v>1509</v>
      </c>
      <c r="H58" s="166">
        <v>1504</v>
      </c>
      <c r="I58" s="166">
        <v>1496</v>
      </c>
      <c r="J58" s="166">
        <v>1515</v>
      </c>
      <c r="K58" s="166">
        <v>1505</v>
      </c>
      <c r="L58" s="166">
        <v>1504</v>
      </c>
      <c r="M58" s="166">
        <v>1527</v>
      </c>
      <c r="N58" s="166">
        <v>1522</v>
      </c>
      <c r="O58" s="166">
        <v>1521</v>
      </c>
      <c r="P58" s="167">
        <v>18132</v>
      </c>
    </row>
    <row r="59" spans="1:16" ht="15.75" hidden="1" outlineLevel="1" thickBot="1">
      <c r="A59" s="264"/>
      <c r="B59" s="264"/>
      <c r="C59" s="176" t="s">
        <v>215</v>
      </c>
      <c r="D59" s="166">
        <v>2</v>
      </c>
      <c r="E59" s="166">
        <v>2</v>
      </c>
      <c r="F59" s="166">
        <v>2</v>
      </c>
      <c r="G59" s="166">
        <v>2</v>
      </c>
      <c r="H59" s="166">
        <v>2</v>
      </c>
      <c r="I59" s="166">
        <v>2</v>
      </c>
      <c r="J59" s="166">
        <v>2</v>
      </c>
      <c r="K59" s="166">
        <v>2</v>
      </c>
      <c r="L59" s="166">
        <v>2</v>
      </c>
      <c r="M59" s="166">
        <v>2</v>
      </c>
      <c r="N59" s="166">
        <v>2</v>
      </c>
      <c r="O59" s="166">
        <v>2</v>
      </c>
      <c r="P59" s="167">
        <v>24</v>
      </c>
    </row>
    <row r="60" spans="1:16" ht="15.75" hidden="1" outlineLevel="1" thickBot="1">
      <c r="A60" s="264"/>
      <c r="B60" s="264"/>
      <c r="C60" s="176" t="s">
        <v>217</v>
      </c>
      <c r="D60" s="166">
        <v>6</v>
      </c>
      <c r="E60" s="166">
        <v>6</v>
      </c>
      <c r="F60" s="166">
        <v>6</v>
      </c>
      <c r="G60" s="166">
        <v>6</v>
      </c>
      <c r="H60" s="166">
        <v>6</v>
      </c>
      <c r="I60" s="166">
        <v>6</v>
      </c>
      <c r="J60" s="166">
        <v>6</v>
      </c>
      <c r="K60" s="166">
        <v>6</v>
      </c>
      <c r="L60" s="166">
        <v>6</v>
      </c>
      <c r="M60" s="166">
        <v>6</v>
      </c>
      <c r="N60" s="166">
        <v>6</v>
      </c>
      <c r="O60" s="166">
        <v>6</v>
      </c>
      <c r="P60" s="167">
        <v>72</v>
      </c>
    </row>
    <row r="61" spans="1:16" ht="15.75" hidden="1" outlineLevel="1" thickBot="1">
      <c r="A61" s="264"/>
      <c r="B61" s="264"/>
      <c r="C61" s="176" t="s">
        <v>218</v>
      </c>
      <c r="D61" s="166">
        <v>1</v>
      </c>
      <c r="E61" s="166">
        <v>1</v>
      </c>
      <c r="F61" s="166">
        <v>1</v>
      </c>
      <c r="G61" s="166">
        <v>1</v>
      </c>
      <c r="H61" s="166">
        <v>1</v>
      </c>
      <c r="I61" s="166">
        <v>1</v>
      </c>
      <c r="J61" s="166">
        <v>1</v>
      </c>
      <c r="K61" s="166">
        <v>1</v>
      </c>
      <c r="L61" s="166">
        <v>1</v>
      </c>
      <c r="M61" s="166">
        <v>1</v>
      </c>
      <c r="N61" s="166">
        <v>1</v>
      </c>
      <c r="O61" s="166">
        <v>1</v>
      </c>
      <c r="P61" s="167">
        <v>12</v>
      </c>
    </row>
    <row r="62" spans="1:16" ht="15.75" hidden="1" outlineLevel="1" thickBot="1">
      <c r="A62" s="264"/>
      <c r="B62" s="264"/>
      <c r="C62" s="176" t="s">
        <v>219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6">
        <v>0</v>
      </c>
      <c r="M62" s="166">
        <v>0</v>
      </c>
      <c r="N62" s="166">
        <v>0</v>
      </c>
      <c r="O62" s="166">
        <v>0</v>
      </c>
      <c r="P62" s="167">
        <v>0</v>
      </c>
    </row>
    <row r="63" spans="1:16" ht="15.75" hidden="1" outlineLevel="1" thickBot="1">
      <c r="A63" s="264"/>
      <c r="B63" s="264"/>
      <c r="C63" s="176" t="s">
        <v>220</v>
      </c>
      <c r="D63" s="166">
        <v>1</v>
      </c>
      <c r="E63" s="166">
        <v>1</v>
      </c>
      <c r="F63" s="166">
        <v>1</v>
      </c>
      <c r="G63" s="166">
        <v>1</v>
      </c>
      <c r="H63" s="166">
        <v>1</v>
      </c>
      <c r="I63" s="166">
        <v>1</v>
      </c>
      <c r="J63" s="166">
        <v>1</v>
      </c>
      <c r="K63" s="166">
        <v>1</v>
      </c>
      <c r="L63" s="166">
        <v>1</v>
      </c>
      <c r="M63" s="166">
        <v>1</v>
      </c>
      <c r="N63" s="166">
        <v>1</v>
      </c>
      <c r="O63" s="166">
        <v>1</v>
      </c>
      <c r="P63" s="167">
        <v>12</v>
      </c>
    </row>
    <row r="64" spans="1:16" ht="15.75" hidden="1" outlineLevel="1" thickBot="1">
      <c r="A64" s="264"/>
      <c r="B64" s="264"/>
      <c r="C64" s="176" t="s">
        <v>221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6">
        <v>0</v>
      </c>
      <c r="M64" s="166">
        <v>0</v>
      </c>
      <c r="N64" s="166">
        <v>0</v>
      </c>
      <c r="O64" s="166">
        <v>0</v>
      </c>
      <c r="P64" s="167">
        <v>0</v>
      </c>
    </row>
    <row r="65" spans="1:16" ht="15.75" hidden="1" outlineLevel="1" thickBot="1">
      <c r="A65" s="264"/>
      <c r="B65" s="265"/>
      <c r="C65" s="177" t="s">
        <v>89</v>
      </c>
      <c r="D65" s="171">
        <v>85343</v>
      </c>
      <c r="E65" s="171">
        <v>85250</v>
      </c>
      <c r="F65" s="171">
        <v>85348</v>
      </c>
      <c r="G65" s="171">
        <v>85517</v>
      </c>
      <c r="H65" s="171">
        <v>85621</v>
      </c>
      <c r="I65" s="171">
        <v>85475</v>
      </c>
      <c r="J65" s="171">
        <v>85769</v>
      </c>
      <c r="K65" s="171">
        <v>85930</v>
      </c>
      <c r="L65" s="171">
        <v>86012</v>
      </c>
      <c r="M65" s="171">
        <v>86575</v>
      </c>
      <c r="N65" s="171">
        <v>86660</v>
      </c>
      <c r="O65" s="171">
        <v>87074</v>
      </c>
      <c r="P65" s="171">
        <v>1030574</v>
      </c>
    </row>
    <row r="66" spans="1:16" ht="15.75" hidden="1" outlineLevel="1" thickBot="1">
      <c r="A66" s="264"/>
      <c r="B66" s="263" t="s">
        <v>17</v>
      </c>
      <c r="C66" s="176" t="s">
        <v>223</v>
      </c>
      <c r="D66" s="166">
        <v>91460</v>
      </c>
      <c r="E66" s="166">
        <v>86826</v>
      </c>
      <c r="F66" s="166">
        <v>94251</v>
      </c>
      <c r="G66" s="166">
        <v>89312</v>
      </c>
      <c r="H66" s="166">
        <v>95036</v>
      </c>
      <c r="I66" s="166">
        <v>91129</v>
      </c>
      <c r="J66" s="166">
        <v>90913</v>
      </c>
      <c r="K66" s="166">
        <v>90964</v>
      </c>
      <c r="L66" s="166">
        <v>89069</v>
      </c>
      <c r="M66" s="166">
        <v>93126</v>
      </c>
      <c r="N66" s="166">
        <v>91730</v>
      </c>
      <c r="O66" s="166">
        <v>92229</v>
      </c>
      <c r="P66" s="167">
        <v>1096045</v>
      </c>
    </row>
    <row r="67" spans="1:16" ht="15.75" hidden="1" outlineLevel="1" thickBot="1">
      <c r="A67" s="264"/>
      <c r="B67" s="264"/>
      <c r="C67" s="176" t="s">
        <v>224</v>
      </c>
      <c r="D67" s="166">
        <v>11894</v>
      </c>
      <c r="E67" s="166">
        <v>11264</v>
      </c>
      <c r="F67" s="166">
        <v>12201</v>
      </c>
      <c r="G67" s="166">
        <v>11742</v>
      </c>
      <c r="H67" s="166">
        <v>12041</v>
      </c>
      <c r="I67" s="166">
        <v>11830</v>
      </c>
      <c r="J67" s="166">
        <v>11755</v>
      </c>
      <c r="K67" s="166">
        <v>11794</v>
      </c>
      <c r="L67" s="166">
        <v>11539</v>
      </c>
      <c r="M67" s="166">
        <v>11989</v>
      </c>
      <c r="N67" s="166">
        <v>11798</v>
      </c>
      <c r="O67" s="166">
        <v>11900</v>
      </c>
      <c r="P67" s="167">
        <v>141747</v>
      </c>
    </row>
    <row r="68" spans="1:16" ht="15.75" hidden="1" outlineLevel="1" thickBot="1">
      <c r="A68" s="264"/>
      <c r="B68" s="264"/>
      <c r="C68" s="176" t="s">
        <v>225</v>
      </c>
      <c r="D68" s="166">
        <v>87</v>
      </c>
      <c r="E68" s="166">
        <v>82</v>
      </c>
      <c r="F68" s="166">
        <v>89</v>
      </c>
      <c r="G68" s="166">
        <v>87</v>
      </c>
      <c r="H68" s="166">
        <v>90</v>
      </c>
      <c r="I68" s="166">
        <v>87</v>
      </c>
      <c r="J68" s="166">
        <v>87</v>
      </c>
      <c r="K68" s="166">
        <v>87</v>
      </c>
      <c r="L68" s="166">
        <v>83</v>
      </c>
      <c r="M68" s="166">
        <v>93</v>
      </c>
      <c r="N68" s="166">
        <v>93</v>
      </c>
      <c r="O68" s="166">
        <v>91</v>
      </c>
      <c r="P68" s="167">
        <v>1056</v>
      </c>
    </row>
    <row r="69" spans="1:16" ht="15.75" hidden="1" outlineLevel="1" thickBot="1">
      <c r="A69" s="264"/>
      <c r="B69" s="264"/>
      <c r="C69" s="176" t="s">
        <v>226</v>
      </c>
      <c r="D69" s="166">
        <v>40</v>
      </c>
      <c r="E69" s="166">
        <v>37</v>
      </c>
      <c r="F69" s="166">
        <v>39</v>
      </c>
      <c r="G69" s="166">
        <v>47</v>
      </c>
      <c r="H69" s="166">
        <v>42</v>
      </c>
      <c r="I69" s="166">
        <v>39</v>
      </c>
      <c r="J69" s="166">
        <v>39</v>
      </c>
      <c r="K69" s="166">
        <v>39</v>
      </c>
      <c r="L69" s="166">
        <v>37</v>
      </c>
      <c r="M69" s="166">
        <v>41</v>
      </c>
      <c r="N69" s="166">
        <v>41</v>
      </c>
      <c r="O69" s="166">
        <v>44</v>
      </c>
      <c r="P69" s="167">
        <v>485</v>
      </c>
    </row>
    <row r="70" spans="1:16" ht="15.75" hidden="1" outlineLevel="1" thickBot="1">
      <c r="A70" s="264"/>
      <c r="B70" s="264"/>
      <c r="C70" s="176" t="s">
        <v>228</v>
      </c>
      <c r="D70" s="166">
        <v>1</v>
      </c>
      <c r="E70" s="166">
        <v>1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6">
        <v>0</v>
      </c>
      <c r="M70" s="166">
        <v>0</v>
      </c>
      <c r="N70" s="166">
        <v>0</v>
      </c>
      <c r="O70" s="166">
        <v>0</v>
      </c>
      <c r="P70" s="167">
        <v>2</v>
      </c>
    </row>
    <row r="71" spans="1:16" ht="15.75" hidden="1" outlineLevel="1" thickBot="1">
      <c r="A71" s="264"/>
      <c r="B71" s="264"/>
      <c r="C71" s="176" t="s">
        <v>270</v>
      </c>
      <c r="D71" s="166">
        <v>1</v>
      </c>
      <c r="E71" s="166">
        <v>1</v>
      </c>
      <c r="F71" s="166">
        <v>1</v>
      </c>
      <c r="G71" s="166">
        <v>1</v>
      </c>
      <c r="H71" s="166">
        <v>1</v>
      </c>
      <c r="I71" s="166">
        <v>1</v>
      </c>
      <c r="J71" s="166">
        <v>1</v>
      </c>
      <c r="K71" s="166">
        <v>1</v>
      </c>
      <c r="L71" s="166">
        <v>1</v>
      </c>
      <c r="M71" s="166">
        <v>1</v>
      </c>
      <c r="N71" s="166">
        <v>1</v>
      </c>
      <c r="O71" s="166">
        <v>1</v>
      </c>
      <c r="P71" s="167">
        <v>12</v>
      </c>
    </row>
    <row r="72" spans="1:16" ht="15.75" hidden="1" outlineLevel="1" thickBot="1">
      <c r="A72" s="264"/>
      <c r="B72" s="264"/>
      <c r="C72" s="176" t="s">
        <v>229</v>
      </c>
      <c r="D72" s="166">
        <v>1</v>
      </c>
      <c r="E72" s="166">
        <v>1</v>
      </c>
      <c r="F72" s="166">
        <v>1</v>
      </c>
      <c r="G72" s="166">
        <v>1</v>
      </c>
      <c r="H72" s="166">
        <v>1</v>
      </c>
      <c r="I72" s="166">
        <v>1</v>
      </c>
      <c r="J72" s="166">
        <v>1</v>
      </c>
      <c r="K72" s="166">
        <v>1</v>
      </c>
      <c r="L72" s="166">
        <v>1</v>
      </c>
      <c r="M72" s="166">
        <v>1</v>
      </c>
      <c r="N72" s="166">
        <v>1</v>
      </c>
      <c r="O72" s="166">
        <v>1</v>
      </c>
      <c r="P72" s="167">
        <v>12</v>
      </c>
    </row>
    <row r="73" spans="1:16" ht="15.75" hidden="1" outlineLevel="1" thickBot="1">
      <c r="A73" s="264"/>
      <c r="B73" s="264"/>
      <c r="C73" s="176" t="s">
        <v>230</v>
      </c>
      <c r="D73" s="166">
        <v>35</v>
      </c>
      <c r="E73" s="166">
        <v>34</v>
      </c>
      <c r="F73" s="166">
        <v>34</v>
      </c>
      <c r="G73" s="166">
        <v>34</v>
      </c>
      <c r="H73" s="166">
        <v>34</v>
      </c>
      <c r="I73" s="166">
        <v>34</v>
      </c>
      <c r="J73" s="166">
        <v>34</v>
      </c>
      <c r="K73" s="166">
        <v>34</v>
      </c>
      <c r="L73" s="166">
        <v>34</v>
      </c>
      <c r="M73" s="166">
        <v>34</v>
      </c>
      <c r="N73" s="166">
        <v>34</v>
      </c>
      <c r="O73" s="166">
        <v>34</v>
      </c>
      <c r="P73" s="167">
        <v>409</v>
      </c>
    </row>
    <row r="74" spans="1:16" ht="15.75" hidden="1" outlineLevel="1" thickBot="1">
      <c r="A74" s="264"/>
      <c r="B74" s="264"/>
      <c r="C74" s="176" t="s">
        <v>222</v>
      </c>
      <c r="D74" s="166">
        <v>0</v>
      </c>
      <c r="E74" s="166">
        <v>0</v>
      </c>
      <c r="F74" s="166">
        <v>3</v>
      </c>
      <c r="G74" s="166">
        <v>0</v>
      </c>
      <c r="H74" s="166">
        <v>0</v>
      </c>
      <c r="I74" s="166">
        <v>0</v>
      </c>
      <c r="J74" s="166">
        <v>0</v>
      </c>
      <c r="K74" s="166">
        <v>0</v>
      </c>
      <c r="L74" s="166">
        <v>0</v>
      </c>
      <c r="M74" s="166">
        <v>0</v>
      </c>
      <c r="N74" s="166">
        <v>0</v>
      </c>
      <c r="O74" s="166">
        <v>0</v>
      </c>
      <c r="P74" s="167">
        <v>3</v>
      </c>
    </row>
    <row r="75" spans="1:16" ht="15.75" hidden="1" outlineLevel="1" thickBot="1">
      <c r="A75" s="264"/>
      <c r="B75" s="264"/>
      <c r="C75" s="176" t="s">
        <v>231</v>
      </c>
      <c r="D75" s="166">
        <v>0</v>
      </c>
      <c r="E75" s="166">
        <v>0</v>
      </c>
      <c r="F75" s="166">
        <v>0</v>
      </c>
      <c r="G75" s="166">
        <v>0</v>
      </c>
      <c r="H75" s="166">
        <v>0</v>
      </c>
      <c r="I75" s="166">
        <v>0</v>
      </c>
      <c r="J75" s="166">
        <v>0</v>
      </c>
      <c r="K75" s="166">
        <v>0</v>
      </c>
      <c r="L75" s="166">
        <v>0</v>
      </c>
      <c r="M75" s="166">
        <v>0</v>
      </c>
      <c r="N75" s="166">
        <v>0</v>
      </c>
      <c r="O75" s="166">
        <v>0</v>
      </c>
      <c r="P75" s="167">
        <v>0</v>
      </c>
    </row>
    <row r="76" spans="1:16" ht="15.75" hidden="1" outlineLevel="1" thickBot="1">
      <c r="A76" s="264"/>
      <c r="B76" s="264"/>
      <c r="C76" s="176" t="s">
        <v>269</v>
      </c>
      <c r="D76" s="166">
        <v>0</v>
      </c>
      <c r="E76" s="166">
        <v>0</v>
      </c>
      <c r="F76" s="166">
        <v>0</v>
      </c>
      <c r="G76" s="166">
        <v>0</v>
      </c>
      <c r="H76" s="166">
        <v>0</v>
      </c>
      <c r="I76" s="166">
        <v>0</v>
      </c>
      <c r="J76" s="166">
        <v>0</v>
      </c>
      <c r="K76" s="166">
        <v>0</v>
      </c>
      <c r="L76" s="166">
        <v>0</v>
      </c>
      <c r="M76" s="166">
        <v>0</v>
      </c>
      <c r="N76" s="166">
        <v>0</v>
      </c>
      <c r="O76" s="166">
        <v>0</v>
      </c>
      <c r="P76" s="167">
        <v>0</v>
      </c>
    </row>
    <row r="77" spans="1:16" ht="15.75" hidden="1" outlineLevel="1" thickBot="1">
      <c r="A77" s="264"/>
      <c r="B77" s="264"/>
      <c r="C77" s="176" t="s">
        <v>221</v>
      </c>
      <c r="D77" s="164"/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6">
        <v>0</v>
      </c>
      <c r="M77" s="166">
        <v>0</v>
      </c>
      <c r="N77" s="166">
        <v>0</v>
      </c>
      <c r="O77" s="166">
        <v>0</v>
      </c>
      <c r="P77" s="167">
        <v>0</v>
      </c>
    </row>
    <row r="78" spans="1:16" ht="15.75" hidden="1" outlineLevel="1" thickBot="1">
      <c r="A78" s="264"/>
      <c r="B78" s="264"/>
      <c r="C78" s="176" t="s">
        <v>227</v>
      </c>
      <c r="D78" s="164"/>
      <c r="E78" s="164"/>
      <c r="F78" s="164"/>
      <c r="G78" s="166">
        <v>1</v>
      </c>
      <c r="H78" s="166">
        <v>1</v>
      </c>
      <c r="I78" s="166">
        <v>3</v>
      </c>
      <c r="J78" s="166">
        <v>3</v>
      </c>
      <c r="K78" s="166">
        <v>5</v>
      </c>
      <c r="L78" s="166">
        <v>7</v>
      </c>
      <c r="M78" s="166">
        <v>3</v>
      </c>
      <c r="N78" s="166">
        <v>2</v>
      </c>
      <c r="O78" s="166">
        <v>2</v>
      </c>
      <c r="P78" s="167">
        <v>27</v>
      </c>
    </row>
    <row r="79" spans="1:16" ht="15.75" hidden="1" outlineLevel="1" thickBot="1">
      <c r="A79" s="264"/>
      <c r="B79" s="264"/>
      <c r="C79" s="176" t="s">
        <v>272</v>
      </c>
      <c r="D79" s="164"/>
      <c r="E79" s="164"/>
      <c r="F79" s="164"/>
      <c r="G79" s="164"/>
      <c r="H79" s="164"/>
      <c r="I79" s="164"/>
      <c r="J79" s="164"/>
      <c r="K79" s="164"/>
      <c r="L79" s="166">
        <v>0</v>
      </c>
      <c r="M79" s="166">
        <v>0</v>
      </c>
      <c r="N79" s="166">
        <v>0</v>
      </c>
      <c r="O79" s="166">
        <v>0</v>
      </c>
      <c r="P79" s="167">
        <v>0</v>
      </c>
    </row>
    <row r="80" spans="1:16" ht="15.75" hidden="1" outlineLevel="1" thickBot="1">
      <c r="A80" s="264"/>
      <c r="B80" s="265"/>
      <c r="C80" s="177" t="s">
        <v>89</v>
      </c>
      <c r="D80" s="171">
        <v>103519</v>
      </c>
      <c r="E80" s="171">
        <v>98246</v>
      </c>
      <c r="F80" s="171">
        <v>106619</v>
      </c>
      <c r="G80" s="171">
        <v>101225</v>
      </c>
      <c r="H80" s="171">
        <v>107246</v>
      </c>
      <c r="I80" s="171">
        <v>103124</v>
      </c>
      <c r="J80" s="171">
        <v>102833</v>
      </c>
      <c r="K80" s="171">
        <v>102925</v>
      </c>
      <c r="L80" s="171">
        <v>100771</v>
      </c>
      <c r="M80" s="171">
        <v>105288</v>
      </c>
      <c r="N80" s="171">
        <v>103700</v>
      </c>
      <c r="O80" s="171">
        <v>104302</v>
      </c>
      <c r="P80" s="171">
        <v>1239798</v>
      </c>
    </row>
    <row r="81" spans="1:17" ht="15.75" hidden="1" outlineLevel="1" thickBot="1">
      <c r="A81" s="264"/>
      <c r="B81" s="263" t="s">
        <v>12</v>
      </c>
      <c r="C81" s="176" t="s">
        <v>209</v>
      </c>
      <c r="D81" s="166">
        <v>164288</v>
      </c>
      <c r="E81" s="166">
        <v>161396</v>
      </c>
      <c r="F81" s="166">
        <v>166929</v>
      </c>
      <c r="G81" s="166">
        <v>162943</v>
      </c>
      <c r="H81" s="166">
        <v>166722</v>
      </c>
      <c r="I81" s="166">
        <v>164425</v>
      </c>
      <c r="J81" s="166">
        <v>165191</v>
      </c>
      <c r="K81" s="166">
        <v>165534</v>
      </c>
      <c r="L81" s="166">
        <v>162178</v>
      </c>
      <c r="M81" s="166">
        <v>169324</v>
      </c>
      <c r="N81" s="166">
        <v>166592</v>
      </c>
      <c r="O81" s="166">
        <v>166937</v>
      </c>
      <c r="P81" s="167">
        <v>1982459</v>
      </c>
    </row>
    <row r="82" spans="1:17" ht="15.75" hidden="1" outlineLevel="1" thickBot="1">
      <c r="A82" s="264"/>
      <c r="B82" s="264"/>
      <c r="C82" s="176" t="s">
        <v>232</v>
      </c>
      <c r="D82" s="166">
        <v>167</v>
      </c>
      <c r="E82" s="166">
        <v>165</v>
      </c>
      <c r="F82" s="166">
        <v>166</v>
      </c>
      <c r="G82" s="166">
        <v>163</v>
      </c>
      <c r="H82" s="166">
        <v>164</v>
      </c>
      <c r="I82" s="166">
        <v>162</v>
      </c>
      <c r="J82" s="166">
        <v>164</v>
      </c>
      <c r="K82" s="166">
        <v>159</v>
      </c>
      <c r="L82" s="166">
        <v>154</v>
      </c>
      <c r="M82" s="166">
        <v>124</v>
      </c>
      <c r="N82" s="166">
        <v>137</v>
      </c>
      <c r="O82" s="166">
        <v>155</v>
      </c>
      <c r="P82" s="167">
        <v>1880</v>
      </c>
    </row>
    <row r="83" spans="1:17" ht="15.75" hidden="1" outlineLevel="1" thickBot="1">
      <c r="A83" s="264"/>
      <c r="B83" s="264"/>
      <c r="C83" s="176" t="s">
        <v>210</v>
      </c>
      <c r="D83" s="166">
        <v>3099</v>
      </c>
      <c r="E83" s="166">
        <v>3047</v>
      </c>
      <c r="F83" s="166">
        <v>3151</v>
      </c>
      <c r="G83" s="166">
        <v>3101</v>
      </c>
      <c r="H83" s="166">
        <v>3103</v>
      </c>
      <c r="I83" s="166">
        <v>3094</v>
      </c>
      <c r="J83" s="166">
        <v>3109</v>
      </c>
      <c r="K83" s="166">
        <v>3101</v>
      </c>
      <c r="L83" s="166">
        <v>3036</v>
      </c>
      <c r="M83" s="166">
        <v>3136</v>
      </c>
      <c r="N83" s="166">
        <v>3080</v>
      </c>
      <c r="O83" s="166">
        <v>3123</v>
      </c>
      <c r="P83" s="167">
        <v>37180</v>
      </c>
    </row>
    <row r="84" spans="1:17" ht="15.75" hidden="1" outlineLevel="1" thickBot="1">
      <c r="A84" s="264"/>
      <c r="B84" s="264"/>
      <c r="C84" s="176" t="s">
        <v>215</v>
      </c>
      <c r="D84" s="166">
        <v>1</v>
      </c>
      <c r="E84" s="166">
        <v>1</v>
      </c>
      <c r="F84" s="166">
        <v>1</v>
      </c>
      <c r="G84" s="166">
        <v>1</v>
      </c>
      <c r="H84" s="166">
        <v>1</v>
      </c>
      <c r="I84" s="166">
        <v>1</v>
      </c>
      <c r="J84" s="166">
        <v>1</v>
      </c>
      <c r="K84" s="166">
        <v>1</v>
      </c>
      <c r="L84" s="166">
        <v>1</v>
      </c>
      <c r="M84" s="166">
        <v>1</v>
      </c>
      <c r="N84" s="166">
        <v>1</v>
      </c>
      <c r="O84" s="166">
        <v>1</v>
      </c>
      <c r="P84" s="167">
        <v>12</v>
      </c>
    </row>
    <row r="85" spans="1:17" ht="15.75" hidden="1" outlineLevel="1" thickBot="1">
      <c r="A85" s="264"/>
      <c r="B85" s="264"/>
      <c r="C85" s="176" t="s">
        <v>233</v>
      </c>
      <c r="D85" s="166">
        <v>3</v>
      </c>
      <c r="E85" s="166">
        <v>3</v>
      </c>
      <c r="F85" s="166">
        <v>5</v>
      </c>
      <c r="G85" s="166">
        <v>5</v>
      </c>
      <c r="H85" s="166">
        <v>5</v>
      </c>
      <c r="I85" s="166">
        <v>-7</v>
      </c>
      <c r="J85" s="166">
        <v>3</v>
      </c>
      <c r="K85" s="166">
        <v>4</v>
      </c>
      <c r="L85" s="166">
        <v>4</v>
      </c>
      <c r="M85" s="166">
        <v>4</v>
      </c>
      <c r="N85" s="166">
        <v>4</v>
      </c>
      <c r="O85" s="166">
        <v>4</v>
      </c>
      <c r="P85" s="167">
        <v>37</v>
      </c>
    </row>
    <row r="86" spans="1:17" ht="15.75" hidden="1" outlineLevel="1" thickBot="1">
      <c r="A86" s="264"/>
      <c r="B86" s="264"/>
      <c r="C86" s="176" t="s">
        <v>234</v>
      </c>
      <c r="D86" s="166">
        <v>1</v>
      </c>
      <c r="E86" s="166">
        <v>1</v>
      </c>
      <c r="F86" s="166">
        <v>1</v>
      </c>
      <c r="G86" s="166">
        <v>1</v>
      </c>
      <c r="H86" s="166">
        <v>1</v>
      </c>
      <c r="I86" s="166">
        <v>1</v>
      </c>
      <c r="J86" s="166">
        <v>1</v>
      </c>
      <c r="K86" s="166">
        <v>1</v>
      </c>
      <c r="L86" s="166">
        <v>1</v>
      </c>
      <c r="M86" s="166">
        <v>1</v>
      </c>
      <c r="N86" s="166">
        <v>2</v>
      </c>
      <c r="O86" s="166">
        <v>4</v>
      </c>
      <c r="P86" s="167">
        <v>16</v>
      </c>
    </row>
    <row r="87" spans="1:17" ht="15.75" hidden="1" outlineLevel="1" thickBot="1">
      <c r="A87" s="264"/>
      <c r="B87" s="264"/>
      <c r="C87" s="176" t="s">
        <v>216</v>
      </c>
      <c r="D87" s="166">
        <v>2</v>
      </c>
      <c r="E87" s="166">
        <v>2</v>
      </c>
      <c r="F87" s="166">
        <v>2</v>
      </c>
      <c r="G87" s="166">
        <v>2</v>
      </c>
      <c r="H87" s="166">
        <v>2</v>
      </c>
      <c r="I87" s="166">
        <v>2</v>
      </c>
      <c r="J87" s="166">
        <v>2</v>
      </c>
      <c r="K87" s="166">
        <v>2</v>
      </c>
      <c r="L87" s="166">
        <v>1</v>
      </c>
      <c r="M87" s="166">
        <v>3</v>
      </c>
      <c r="N87" s="166">
        <v>2</v>
      </c>
      <c r="O87" s="166">
        <v>1</v>
      </c>
      <c r="P87" s="167">
        <v>23</v>
      </c>
    </row>
    <row r="88" spans="1:17" ht="15.75" hidden="1" outlineLevel="1" thickBot="1">
      <c r="A88" s="264"/>
      <c r="B88" s="264"/>
      <c r="C88" s="176" t="s">
        <v>217</v>
      </c>
      <c r="D88" s="166">
        <v>39</v>
      </c>
      <c r="E88" s="166">
        <v>39</v>
      </c>
      <c r="F88" s="166">
        <v>39</v>
      </c>
      <c r="G88" s="166">
        <v>39</v>
      </c>
      <c r="H88" s="166">
        <v>39</v>
      </c>
      <c r="I88" s="166">
        <v>39</v>
      </c>
      <c r="J88" s="166">
        <v>39</v>
      </c>
      <c r="K88" s="166">
        <v>39</v>
      </c>
      <c r="L88" s="166">
        <v>39</v>
      </c>
      <c r="M88" s="166">
        <v>38</v>
      </c>
      <c r="N88" s="166">
        <v>37</v>
      </c>
      <c r="O88" s="166">
        <v>37</v>
      </c>
      <c r="P88" s="167">
        <v>463</v>
      </c>
    </row>
    <row r="89" spans="1:17" ht="15.75" hidden="1" outlineLevel="1" thickBot="1">
      <c r="A89" s="264"/>
      <c r="B89" s="264"/>
      <c r="C89" s="176" t="s">
        <v>218</v>
      </c>
      <c r="D89" s="166">
        <v>3</v>
      </c>
      <c r="E89" s="166">
        <v>3</v>
      </c>
      <c r="F89" s="166">
        <v>3</v>
      </c>
      <c r="G89" s="166">
        <v>3</v>
      </c>
      <c r="H89" s="166">
        <v>3</v>
      </c>
      <c r="I89" s="166">
        <v>1</v>
      </c>
      <c r="J89" s="166">
        <v>3</v>
      </c>
      <c r="K89" s="166">
        <v>3</v>
      </c>
      <c r="L89" s="166">
        <v>3</v>
      </c>
      <c r="M89" s="166">
        <v>3</v>
      </c>
      <c r="N89" s="166">
        <v>3</v>
      </c>
      <c r="O89" s="166">
        <v>3</v>
      </c>
      <c r="P89" s="167">
        <v>34</v>
      </c>
      <c r="Q89" s="175"/>
    </row>
    <row r="90" spans="1:17" ht="15.75" hidden="1" outlineLevel="1" thickBot="1">
      <c r="A90" s="264"/>
      <c r="B90" s="264"/>
      <c r="C90" s="176" t="s">
        <v>235</v>
      </c>
      <c r="D90" s="166">
        <v>5</v>
      </c>
      <c r="E90" s="166">
        <v>5</v>
      </c>
      <c r="F90" s="166">
        <v>5</v>
      </c>
      <c r="G90" s="166">
        <v>5</v>
      </c>
      <c r="H90" s="166">
        <v>5</v>
      </c>
      <c r="I90" s="166">
        <v>5</v>
      </c>
      <c r="J90" s="166">
        <v>5</v>
      </c>
      <c r="K90" s="166">
        <v>5</v>
      </c>
      <c r="L90" s="166">
        <v>5</v>
      </c>
      <c r="M90" s="166">
        <v>5</v>
      </c>
      <c r="N90" s="166">
        <v>5</v>
      </c>
      <c r="O90" s="166">
        <v>5</v>
      </c>
      <c r="P90" s="167">
        <v>60</v>
      </c>
      <c r="Q90" s="175"/>
    </row>
    <row r="91" spans="1:17" ht="15.75" hidden="1" outlineLevel="1" thickBot="1">
      <c r="A91" s="264"/>
      <c r="B91" s="264"/>
      <c r="C91" s="176" t="s">
        <v>219</v>
      </c>
      <c r="D91" s="166">
        <v>0</v>
      </c>
      <c r="E91" s="166">
        <v>0</v>
      </c>
      <c r="F91" s="166">
        <v>0</v>
      </c>
      <c r="G91" s="166">
        <v>0</v>
      </c>
      <c r="H91" s="166">
        <v>0</v>
      </c>
      <c r="I91" s="166">
        <v>0</v>
      </c>
      <c r="J91" s="166">
        <v>0</v>
      </c>
      <c r="K91" s="166">
        <v>0</v>
      </c>
      <c r="L91" s="166">
        <v>0</v>
      </c>
      <c r="M91" s="166">
        <v>0</v>
      </c>
      <c r="N91" s="166">
        <v>0</v>
      </c>
      <c r="O91" s="166">
        <v>0</v>
      </c>
      <c r="P91" s="167">
        <v>0</v>
      </c>
      <c r="Q91" s="175"/>
    </row>
    <row r="92" spans="1:17" ht="15.75" hidden="1" outlineLevel="1" thickBot="1">
      <c r="A92" s="264"/>
      <c r="B92" s="264"/>
      <c r="C92" s="176" t="s">
        <v>236</v>
      </c>
      <c r="D92" s="166">
        <v>0</v>
      </c>
      <c r="E92" s="166">
        <v>0</v>
      </c>
      <c r="F92" s="166">
        <v>0</v>
      </c>
      <c r="G92" s="166">
        <v>0</v>
      </c>
      <c r="H92" s="166">
        <v>0</v>
      </c>
      <c r="I92" s="166">
        <v>0</v>
      </c>
      <c r="J92" s="166">
        <v>0</v>
      </c>
      <c r="K92" s="166">
        <v>0</v>
      </c>
      <c r="L92" s="166">
        <v>0</v>
      </c>
      <c r="M92" s="166">
        <v>0</v>
      </c>
      <c r="N92" s="166">
        <v>0</v>
      </c>
      <c r="O92" s="166">
        <v>0</v>
      </c>
      <c r="P92" s="167">
        <v>0</v>
      </c>
      <c r="Q92" s="175"/>
    </row>
    <row r="93" spans="1:17" ht="15.75" hidden="1" outlineLevel="1" thickBot="1">
      <c r="A93" s="264"/>
      <c r="B93" s="264"/>
      <c r="C93" s="176" t="s">
        <v>221</v>
      </c>
      <c r="D93" s="166">
        <v>0</v>
      </c>
      <c r="E93" s="166">
        <v>0</v>
      </c>
      <c r="F93" s="166">
        <v>0</v>
      </c>
      <c r="G93" s="166">
        <v>0</v>
      </c>
      <c r="H93" s="166">
        <v>0</v>
      </c>
      <c r="I93" s="166">
        <v>0</v>
      </c>
      <c r="J93" s="166">
        <v>0</v>
      </c>
      <c r="K93" s="166">
        <v>0</v>
      </c>
      <c r="L93" s="166">
        <v>0</v>
      </c>
      <c r="M93" s="166">
        <v>0</v>
      </c>
      <c r="N93" s="166">
        <v>0</v>
      </c>
      <c r="O93" s="166">
        <v>0</v>
      </c>
      <c r="P93" s="167">
        <v>0</v>
      </c>
    </row>
    <row r="94" spans="1:17" ht="15.75" hidden="1" outlineLevel="1" thickBot="1">
      <c r="A94" s="264"/>
      <c r="B94" s="265"/>
      <c r="C94" s="177" t="s">
        <v>89</v>
      </c>
      <c r="D94" s="171">
        <v>167608</v>
      </c>
      <c r="E94" s="171">
        <v>164662</v>
      </c>
      <c r="F94" s="171">
        <v>170302</v>
      </c>
      <c r="G94" s="171">
        <v>166263</v>
      </c>
      <c r="H94" s="171">
        <v>170045</v>
      </c>
      <c r="I94" s="171">
        <v>167723</v>
      </c>
      <c r="J94" s="171">
        <v>168518</v>
      </c>
      <c r="K94" s="171">
        <v>168849</v>
      </c>
      <c r="L94" s="171">
        <v>165422</v>
      </c>
      <c r="M94" s="171">
        <v>172639</v>
      </c>
      <c r="N94" s="171">
        <v>169863</v>
      </c>
      <c r="O94" s="171">
        <v>170270</v>
      </c>
      <c r="P94" s="171">
        <v>2022164</v>
      </c>
    </row>
    <row r="95" spans="1:17" ht="15.75" hidden="1" collapsed="1" thickBot="1">
      <c r="A95" s="265"/>
      <c r="B95" s="266" t="s">
        <v>89</v>
      </c>
      <c r="C95" s="267"/>
      <c r="D95" s="171">
        <v>356470</v>
      </c>
      <c r="E95" s="171">
        <v>348158</v>
      </c>
      <c r="F95" s="171">
        <v>362269</v>
      </c>
      <c r="G95" s="171">
        <v>353005</v>
      </c>
      <c r="H95" s="171">
        <v>362912</v>
      </c>
      <c r="I95" s="171">
        <v>356322</v>
      </c>
      <c r="J95" s="171">
        <v>357120</v>
      </c>
      <c r="K95" s="171">
        <v>357704</v>
      </c>
      <c r="L95" s="171">
        <v>352205</v>
      </c>
      <c r="M95" s="171">
        <v>364502</v>
      </c>
      <c r="N95" s="171">
        <v>360223</v>
      </c>
      <c r="O95" s="171">
        <v>361646</v>
      </c>
      <c r="P95" s="171">
        <v>4292536</v>
      </c>
    </row>
    <row r="96" spans="1:17" ht="15.75" hidden="1" thickBot="1">
      <c r="A96" s="272" t="s">
        <v>89</v>
      </c>
      <c r="B96" s="273"/>
      <c r="C96" s="274"/>
      <c r="D96" s="172">
        <v>746027</v>
      </c>
      <c r="E96" s="172">
        <v>730307</v>
      </c>
      <c r="F96" s="172">
        <v>757176</v>
      </c>
      <c r="G96" s="172">
        <v>740365</v>
      </c>
      <c r="H96" s="172">
        <v>754847</v>
      </c>
      <c r="I96" s="172">
        <v>745004</v>
      </c>
      <c r="J96" s="172">
        <v>746976</v>
      </c>
      <c r="K96" s="172">
        <v>748501</v>
      </c>
      <c r="L96" s="172">
        <v>736332</v>
      </c>
      <c r="M96" s="172">
        <v>763583</v>
      </c>
      <c r="N96" s="172">
        <v>752424</v>
      </c>
      <c r="O96" s="172">
        <v>754633</v>
      </c>
      <c r="P96" s="172">
        <v>8976175</v>
      </c>
    </row>
    <row r="97" spans="1:17">
      <c r="A97" s="270" t="s">
        <v>267</v>
      </c>
      <c r="B97" s="262"/>
      <c r="C97" s="262"/>
      <c r="D97" s="262"/>
      <c r="E97" s="262"/>
      <c r="F97" s="262"/>
      <c r="G97" s="262"/>
      <c r="H97" s="262"/>
      <c r="I97" s="262"/>
      <c r="J97" s="262"/>
      <c r="K97" s="270" t="s">
        <v>325</v>
      </c>
      <c r="L97" s="262"/>
      <c r="M97" s="262"/>
      <c r="N97" s="262"/>
      <c r="O97" s="262"/>
      <c r="P97" s="262"/>
    </row>
    <row r="98" spans="1:17">
      <c r="A98" s="161"/>
      <c r="B98" s="159"/>
      <c r="C98" s="159"/>
      <c r="D98" s="159"/>
      <c r="E98" s="159"/>
      <c r="F98" s="159"/>
      <c r="G98" s="159"/>
      <c r="H98" s="159"/>
      <c r="I98" s="159"/>
      <c r="J98" s="159"/>
      <c r="K98" s="161"/>
      <c r="L98" s="159"/>
      <c r="M98" s="159"/>
      <c r="N98" s="159"/>
      <c r="O98" s="159"/>
      <c r="P98" s="159"/>
      <c r="Q98" s="174"/>
    </row>
    <row r="99" spans="1:17">
      <c r="A99" s="161"/>
      <c r="B99" s="159"/>
      <c r="C99" s="159"/>
      <c r="D99" s="159"/>
      <c r="E99" s="159"/>
      <c r="F99" s="159"/>
      <c r="G99" s="159"/>
      <c r="H99" s="159"/>
      <c r="I99" s="159"/>
      <c r="J99" s="159"/>
      <c r="K99" s="161"/>
      <c r="L99" s="159"/>
      <c r="M99" s="159"/>
      <c r="N99" s="159"/>
      <c r="O99" s="159"/>
      <c r="P99" s="159"/>
      <c r="Q99" s="174"/>
    </row>
    <row r="100" spans="1:17">
      <c r="A100" s="161"/>
      <c r="B100" s="159"/>
      <c r="C100" s="159"/>
      <c r="D100" s="159"/>
      <c r="E100" s="159"/>
      <c r="F100" s="159"/>
      <c r="G100" s="159"/>
      <c r="H100" s="159"/>
      <c r="I100" s="159"/>
      <c r="J100" s="159"/>
      <c r="K100" s="161"/>
      <c r="L100" s="159"/>
      <c r="M100" s="159"/>
      <c r="N100" s="159"/>
      <c r="O100" s="159"/>
      <c r="P100" s="159"/>
      <c r="Q100" s="174"/>
    </row>
    <row r="101" spans="1:17" ht="14.45" customHeight="1">
      <c r="B101" s="22" t="s">
        <v>148</v>
      </c>
    </row>
    <row r="102" spans="1:17">
      <c r="B102" s="22" t="s">
        <v>237</v>
      </c>
      <c r="D102" s="21">
        <f>D33+D34</f>
        <v>218072</v>
      </c>
      <c r="E102" s="21">
        <f t="shared" ref="E102:O102" si="0">E33+E34</f>
        <v>211902</v>
      </c>
      <c r="F102" s="21">
        <f t="shared" si="0"/>
        <v>222747</v>
      </c>
      <c r="G102" s="21">
        <f t="shared" si="0"/>
        <v>215993</v>
      </c>
      <c r="H102" s="21">
        <f t="shared" si="0"/>
        <v>220087</v>
      </c>
      <c r="I102" s="21">
        <f t="shared" si="0"/>
        <v>217384</v>
      </c>
      <c r="J102" s="21">
        <f t="shared" si="0"/>
        <v>217872</v>
      </c>
      <c r="K102" s="21">
        <f t="shared" si="0"/>
        <v>218567</v>
      </c>
      <c r="L102" s="21">
        <f t="shared" si="0"/>
        <v>212455</v>
      </c>
      <c r="M102" s="21">
        <f t="shared" si="0"/>
        <v>225200</v>
      </c>
      <c r="N102" s="21">
        <f t="shared" si="0"/>
        <v>219433</v>
      </c>
      <c r="O102" s="21">
        <f t="shared" si="0"/>
        <v>219805</v>
      </c>
      <c r="P102" s="21">
        <f>SUM(D102:O102)</f>
        <v>2619517</v>
      </c>
      <c r="Q102" s="151"/>
    </row>
    <row r="103" spans="1:17">
      <c r="B103" s="20" t="s">
        <v>119</v>
      </c>
      <c r="D103" s="21">
        <f>D35+D36</f>
        <v>32663</v>
      </c>
      <c r="E103" s="21">
        <f t="shared" ref="E103:O103" si="1">E35+E36</f>
        <v>31762</v>
      </c>
      <c r="F103" s="21">
        <f t="shared" si="1"/>
        <v>33249</v>
      </c>
      <c r="G103" s="21">
        <f t="shared" si="1"/>
        <v>32546</v>
      </c>
      <c r="H103" s="21">
        <f t="shared" si="1"/>
        <v>32768</v>
      </c>
      <c r="I103" s="21">
        <f t="shared" si="1"/>
        <v>32598</v>
      </c>
      <c r="J103" s="21">
        <f t="shared" si="1"/>
        <v>32660</v>
      </c>
      <c r="K103" s="21">
        <f t="shared" si="1"/>
        <v>32731</v>
      </c>
      <c r="L103" s="21">
        <f t="shared" si="1"/>
        <v>32100</v>
      </c>
      <c r="M103" s="21">
        <f t="shared" si="1"/>
        <v>33433</v>
      </c>
      <c r="N103" s="21">
        <f t="shared" si="1"/>
        <v>32560</v>
      </c>
      <c r="O103" s="21">
        <f t="shared" si="1"/>
        <v>32733</v>
      </c>
      <c r="P103" s="21">
        <f t="shared" ref="P103:P107" si="2">SUM(D103:O103)</f>
        <v>391803</v>
      </c>
      <c r="Q103" s="151"/>
    </row>
    <row r="104" spans="1:17">
      <c r="B104" s="20" t="s">
        <v>120</v>
      </c>
      <c r="D104" s="21">
        <f>D37+D38</f>
        <v>1910</v>
      </c>
      <c r="E104" s="21">
        <f t="shared" ref="E104:O104" si="3">E37+E38</f>
        <v>1853</v>
      </c>
      <c r="F104" s="21">
        <f t="shared" si="3"/>
        <v>1960</v>
      </c>
      <c r="G104" s="21">
        <f t="shared" si="3"/>
        <v>1912</v>
      </c>
      <c r="H104" s="21">
        <f t="shared" si="3"/>
        <v>1894</v>
      </c>
      <c r="I104" s="21">
        <f t="shared" si="3"/>
        <v>1925</v>
      </c>
      <c r="J104" s="21">
        <f t="shared" si="3"/>
        <v>1923</v>
      </c>
      <c r="K104" s="21">
        <f t="shared" si="3"/>
        <v>1917</v>
      </c>
      <c r="L104" s="21">
        <f t="shared" si="3"/>
        <v>1855</v>
      </c>
      <c r="M104" s="21">
        <f t="shared" si="3"/>
        <v>1972</v>
      </c>
      <c r="N104" s="21">
        <f t="shared" si="3"/>
        <v>1894</v>
      </c>
      <c r="O104" s="21">
        <f t="shared" si="3"/>
        <v>1926</v>
      </c>
      <c r="P104" s="21">
        <f t="shared" si="2"/>
        <v>22941</v>
      </c>
      <c r="Q104" s="151"/>
    </row>
    <row r="105" spans="1:17">
      <c r="B105" s="20" t="s">
        <v>121</v>
      </c>
      <c r="D105" s="21">
        <f>D39+D54</f>
        <v>23</v>
      </c>
      <c r="E105" s="21">
        <f t="shared" ref="E105:O105" si="4">E39+E54</f>
        <v>23</v>
      </c>
      <c r="F105" s="21">
        <f t="shared" si="4"/>
        <v>23</v>
      </c>
      <c r="G105" s="21">
        <f t="shared" si="4"/>
        <v>23</v>
      </c>
      <c r="H105" s="21">
        <f t="shared" si="4"/>
        <v>23</v>
      </c>
      <c r="I105" s="21">
        <f t="shared" si="4"/>
        <v>23</v>
      </c>
      <c r="J105" s="21">
        <f t="shared" si="4"/>
        <v>23</v>
      </c>
      <c r="K105" s="21">
        <f t="shared" si="4"/>
        <v>23</v>
      </c>
      <c r="L105" s="21">
        <f t="shared" si="4"/>
        <v>23</v>
      </c>
      <c r="M105" s="21">
        <f t="shared" si="4"/>
        <v>23</v>
      </c>
      <c r="N105" s="21">
        <f t="shared" si="4"/>
        <v>23</v>
      </c>
      <c r="O105" s="21">
        <f t="shared" si="4"/>
        <v>23</v>
      </c>
      <c r="P105" s="21">
        <f t="shared" si="2"/>
        <v>276</v>
      </c>
      <c r="Q105" s="151"/>
    </row>
    <row r="106" spans="1:17">
      <c r="B106" s="20" t="s">
        <v>122</v>
      </c>
      <c r="D106" s="21">
        <f>D40+D41+D42</f>
        <v>2485</v>
      </c>
      <c r="E106" s="21">
        <f t="shared" ref="E106:O106" si="5">E40+E41+E42</f>
        <v>2387</v>
      </c>
      <c r="F106" s="21">
        <f t="shared" si="5"/>
        <v>2474</v>
      </c>
      <c r="G106" s="21">
        <f t="shared" si="5"/>
        <v>2479</v>
      </c>
      <c r="H106" s="21">
        <f t="shared" si="5"/>
        <v>2472</v>
      </c>
      <c r="I106" s="21">
        <f t="shared" si="5"/>
        <v>2457</v>
      </c>
      <c r="J106" s="21">
        <f t="shared" si="5"/>
        <v>2447</v>
      </c>
      <c r="K106" s="21">
        <f t="shared" si="5"/>
        <v>2460</v>
      </c>
      <c r="L106" s="21">
        <f t="shared" si="5"/>
        <v>2450</v>
      </c>
      <c r="M106" s="21">
        <f t="shared" si="5"/>
        <v>2512</v>
      </c>
      <c r="N106" s="21">
        <f t="shared" si="5"/>
        <v>2425</v>
      </c>
      <c r="O106" s="21">
        <f t="shared" si="5"/>
        <v>2444</v>
      </c>
      <c r="P106" s="21">
        <f t="shared" si="2"/>
        <v>29492</v>
      </c>
      <c r="Q106" s="151"/>
    </row>
    <row r="107" spans="1:17">
      <c r="B107" s="20" t="s">
        <v>123</v>
      </c>
      <c r="D107" s="21">
        <f>SUM(D43:D49)</f>
        <v>426</v>
      </c>
      <c r="E107" s="21">
        <f t="shared" ref="E107:O107" si="6">SUM(E43:E49)</f>
        <v>434</v>
      </c>
      <c r="F107" s="21">
        <f t="shared" si="6"/>
        <v>432</v>
      </c>
      <c r="G107" s="21">
        <f t="shared" si="6"/>
        <v>430</v>
      </c>
      <c r="H107" s="21">
        <f t="shared" si="6"/>
        <v>436</v>
      </c>
      <c r="I107" s="21">
        <f t="shared" si="6"/>
        <v>438</v>
      </c>
      <c r="J107" s="21">
        <f t="shared" si="6"/>
        <v>441</v>
      </c>
      <c r="K107" s="21">
        <f t="shared" si="6"/>
        <v>443</v>
      </c>
      <c r="L107" s="21">
        <f t="shared" si="6"/>
        <v>443</v>
      </c>
      <c r="M107" s="21">
        <f t="shared" si="6"/>
        <v>446</v>
      </c>
      <c r="N107" s="21">
        <f t="shared" si="6"/>
        <v>451</v>
      </c>
      <c r="O107" s="21">
        <f t="shared" si="6"/>
        <v>463</v>
      </c>
      <c r="P107" s="21">
        <f t="shared" si="2"/>
        <v>5283</v>
      </c>
      <c r="Q107" s="151"/>
    </row>
    <row r="108" spans="1:17" hidden="1">
      <c r="B108" s="20" t="s">
        <v>35</v>
      </c>
      <c r="D108" s="202">
        <f>D6+D29</f>
        <v>109298</v>
      </c>
      <c r="E108" s="202">
        <f t="shared" ref="E108:O108" si="7">E6+E29</f>
        <v>109305</v>
      </c>
      <c r="F108" s="202">
        <f t="shared" si="7"/>
        <v>109387</v>
      </c>
      <c r="G108" s="202">
        <f t="shared" si="7"/>
        <v>109363</v>
      </c>
      <c r="H108" s="202">
        <f t="shared" si="7"/>
        <v>109475</v>
      </c>
      <c r="I108" s="202">
        <f t="shared" si="7"/>
        <v>109301</v>
      </c>
      <c r="J108" s="202">
        <f t="shared" si="7"/>
        <v>109687</v>
      </c>
      <c r="K108" s="202">
        <f t="shared" si="7"/>
        <v>109875</v>
      </c>
      <c r="L108" s="202">
        <f t="shared" si="7"/>
        <v>110121</v>
      </c>
      <c r="M108" s="202">
        <f t="shared" si="7"/>
        <v>110481</v>
      </c>
      <c r="N108" s="202">
        <f t="shared" si="7"/>
        <v>110584</v>
      </c>
      <c r="O108" s="202">
        <f t="shared" si="7"/>
        <v>110912</v>
      </c>
      <c r="P108" s="21">
        <f>SUM(D108:O108)</f>
        <v>1317789</v>
      </c>
      <c r="Q108" s="151"/>
    </row>
    <row r="109" spans="1:17" hidden="1">
      <c r="B109" s="20" t="s">
        <v>124</v>
      </c>
      <c r="D109" s="202">
        <f>D7+D8+D30</f>
        <v>21974</v>
      </c>
      <c r="E109" s="202">
        <f t="shared" ref="E109:O109" si="8">E7+E8+E30</f>
        <v>21826</v>
      </c>
      <c r="F109" s="202">
        <f t="shared" si="8"/>
        <v>21945</v>
      </c>
      <c r="G109" s="202">
        <f t="shared" si="8"/>
        <v>21934</v>
      </c>
      <c r="H109" s="202">
        <f t="shared" si="8"/>
        <v>22073</v>
      </c>
      <c r="I109" s="202">
        <f t="shared" si="8"/>
        <v>21883</v>
      </c>
      <c r="J109" s="202">
        <f t="shared" si="8"/>
        <v>22111</v>
      </c>
      <c r="K109" s="202">
        <f t="shared" si="8"/>
        <v>22109</v>
      </c>
      <c r="L109" s="202">
        <f t="shared" si="8"/>
        <v>22018</v>
      </c>
      <c r="M109" s="202">
        <f t="shared" si="8"/>
        <v>22318</v>
      </c>
      <c r="N109" s="202">
        <f t="shared" si="8"/>
        <v>22180</v>
      </c>
      <c r="O109" s="202">
        <f t="shared" si="8"/>
        <v>22006</v>
      </c>
      <c r="P109" s="21">
        <f t="shared" ref="P109:P114" si="9">SUM(D109:O109)</f>
        <v>264377</v>
      </c>
      <c r="Q109" s="151"/>
    </row>
    <row r="110" spans="1:17" hidden="1">
      <c r="B110" s="20" t="s">
        <v>125</v>
      </c>
      <c r="D110" s="202">
        <f>D9+D10+D31</f>
        <v>1073</v>
      </c>
      <c r="E110" s="202">
        <f t="shared" ref="E110:O110" si="10">E9+E10+E31</f>
        <v>1063</v>
      </c>
      <c r="F110" s="202">
        <f t="shared" si="10"/>
        <v>1071</v>
      </c>
      <c r="G110" s="202">
        <f t="shared" si="10"/>
        <v>1066</v>
      </c>
      <c r="H110" s="202">
        <f t="shared" si="10"/>
        <v>1071</v>
      </c>
      <c r="I110" s="202">
        <f t="shared" si="10"/>
        <v>1059</v>
      </c>
      <c r="J110" s="202">
        <f t="shared" si="10"/>
        <v>1062</v>
      </c>
      <c r="K110" s="202">
        <f t="shared" si="10"/>
        <v>1053</v>
      </c>
      <c r="L110" s="202">
        <f t="shared" si="10"/>
        <v>1054</v>
      </c>
      <c r="M110" s="202">
        <f t="shared" si="10"/>
        <v>1056</v>
      </c>
      <c r="N110" s="202">
        <f t="shared" si="10"/>
        <v>1046</v>
      </c>
      <c r="O110" s="202">
        <f t="shared" si="10"/>
        <v>1052</v>
      </c>
      <c r="P110" s="21">
        <f t="shared" si="9"/>
        <v>12726</v>
      </c>
      <c r="Q110" s="151"/>
    </row>
    <row r="111" spans="1:17" hidden="1">
      <c r="B111" s="20" t="s">
        <v>126</v>
      </c>
      <c r="D111" s="202">
        <f>D11+D25</f>
        <v>12</v>
      </c>
      <c r="E111" s="202">
        <f t="shared" ref="E111:O111" si="11">E11+E25</f>
        <v>11</v>
      </c>
      <c r="F111" s="202">
        <f t="shared" si="11"/>
        <v>11</v>
      </c>
      <c r="G111" s="202">
        <f t="shared" si="11"/>
        <v>11</v>
      </c>
      <c r="H111" s="202">
        <f t="shared" si="11"/>
        <v>11</v>
      </c>
      <c r="I111" s="202">
        <f t="shared" si="11"/>
        <v>10</v>
      </c>
      <c r="J111" s="202">
        <f t="shared" si="11"/>
        <v>10</v>
      </c>
      <c r="K111" s="202">
        <f t="shared" si="11"/>
        <v>10</v>
      </c>
      <c r="L111" s="202">
        <f t="shared" si="11"/>
        <v>10</v>
      </c>
      <c r="M111" s="202">
        <f t="shared" si="11"/>
        <v>10</v>
      </c>
      <c r="N111" s="202">
        <f t="shared" si="11"/>
        <v>10</v>
      </c>
      <c r="O111" s="202">
        <f t="shared" si="11"/>
        <v>10</v>
      </c>
      <c r="P111" s="21">
        <f t="shared" si="9"/>
        <v>126</v>
      </c>
      <c r="Q111" s="151"/>
    </row>
    <row r="112" spans="1:17" hidden="1">
      <c r="B112" s="20" t="s">
        <v>127</v>
      </c>
      <c r="D112" s="202">
        <f>D26+D27</f>
        <v>1</v>
      </c>
      <c r="E112" s="202">
        <f t="shared" ref="E112:O112" si="12">E26+E27</f>
        <v>1</v>
      </c>
      <c r="F112" s="202">
        <f t="shared" si="12"/>
        <v>1</v>
      </c>
      <c r="G112" s="202">
        <f t="shared" si="12"/>
        <v>1</v>
      </c>
      <c r="H112" s="202">
        <f t="shared" si="12"/>
        <v>1</v>
      </c>
      <c r="I112" s="202">
        <f t="shared" si="12"/>
        <v>1</v>
      </c>
      <c r="J112" s="202">
        <f t="shared" si="12"/>
        <v>1</v>
      </c>
      <c r="K112" s="202">
        <f t="shared" si="12"/>
        <v>1</v>
      </c>
      <c r="L112" s="202">
        <f t="shared" si="12"/>
        <v>1</v>
      </c>
      <c r="M112" s="202">
        <f t="shared" si="12"/>
        <v>1</v>
      </c>
      <c r="N112" s="202">
        <f t="shared" si="12"/>
        <v>1</v>
      </c>
      <c r="O112" s="202">
        <f t="shared" si="12"/>
        <v>1</v>
      </c>
      <c r="P112" s="21">
        <f t="shared" si="9"/>
        <v>12</v>
      </c>
      <c r="Q112" s="151"/>
    </row>
    <row r="113" spans="2:17" hidden="1">
      <c r="B113" s="20" t="s">
        <v>128</v>
      </c>
      <c r="D113" s="202">
        <f>D12+D13</f>
        <v>1449</v>
      </c>
      <c r="E113" s="202">
        <f t="shared" ref="E113:O113" si="13">E12+E13</f>
        <v>1411</v>
      </c>
      <c r="F113" s="202">
        <f t="shared" si="13"/>
        <v>1437</v>
      </c>
      <c r="G113" s="202">
        <f t="shared" si="13"/>
        <v>1430</v>
      </c>
      <c r="H113" s="202">
        <f t="shared" si="13"/>
        <v>1453</v>
      </c>
      <c r="I113" s="202">
        <f t="shared" si="13"/>
        <v>1432</v>
      </c>
      <c r="J113" s="202">
        <f t="shared" si="13"/>
        <v>1448</v>
      </c>
      <c r="K113" s="202">
        <f t="shared" si="13"/>
        <v>1435</v>
      </c>
      <c r="L113" s="202">
        <f t="shared" si="13"/>
        <v>1423</v>
      </c>
      <c r="M113" s="202">
        <f t="shared" si="13"/>
        <v>1455</v>
      </c>
      <c r="N113" s="202">
        <f t="shared" si="13"/>
        <v>1423</v>
      </c>
      <c r="O113" s="202">
        <f t="shared" si="13"/>
        <v>1441</v>
      </c>
      <c r="P113" s="21">
        <f t="shared" si="9"/>
        <v>17237</v>
      </c>
      <c r="Q113" s="151"/>
    </row>
    <row r="114" spans="2:17" hidden="1">
      <c r="B114" s="20" t="s">
        <v>129</v>
      </c>
      <c r="D114" s="202">
        <f>SUM(D14:D21)</f>
        <v>171</v>
      </c>
      <c r="E114" s="202">
        <f t="shared" ref="E114:O114" si="14">SUM(E14:E21)</f>
        <v>171</v>
      </c>
      <c r="F114" s="202">
        <f t="shared" si="14"/>
        <v>170</v>
      </c>
      <c r="G114" s="202">
        <f t="shared" si="14"/>
        <v>172</v>
      </c>
      <c r="H114" s="202">
        <f t="shared" si="14"/>
        <v>171</v>
      </c>
      <c r="I114" s="202">
        <f t="shared" si="14"/>
        <v>171</v>
      </c>
      <c r="J114" s="202">
        <f t="shared" si="14"/>
        <v>171</v>
      </c>
      <c r="K114" s="202">
        <f t="shared" si="14"/>
        <v>173</v>
      </c>
      <c r="L114" s="202">
        <f t="shared" si="14"/>
        <v>174</v>
      </c>
      <c r="M114" s="202">
        <f t="shared" si="14"/>
        <v>174</v>
      </c>
      <c r="N114" s="202">
        <f t="shared" si="14"/>
        <v>171</v>
      </c>
      <c r="O114" s="202">
        <f t="shared" si="14"/>
        <v>171</v>
      </c>
      <c r="P114" s="21">
        <f t="shared" si="9"/>
        <v>2060</v>
      </c>
      <c r="Q114" s="151"/>
    </row>
    <row r="115" spans="2:17" hidden="1">
      <c r="B115" s="20"/>
      <c r="E115" s="35"/>
    </row>
    <row r="116" spans="2:17" hidden="1">
      <c r="B116" s="22" t="s">
        <v>238</v>
      </c>
      <c r="D116" s="202">
        <f>D81+D82</f>
        <v>164455</v>
      </c>
      <c r="E116" s="202">
        <f t="shared" ref="E116:O116" si="15">E81+E82</f>
        <v>161561</v>
      </c>
      <c r="F116" s="202">
        <f t="shared" si="15"/>
        <v>167095</v>
      </c>
      <c r="G116" s="202">
        <f t="shared" si="15"/>
        <v>163106</v>
      </c>
      <c r="H116" s="202">
        <f t="shared" si="15"/>
        <v>166886</v>
      </c>
      <c r="I116" s="202">
        <f t="shared" si="15"/>
        <v>164587</v>
      </c>
      <c r="J116" s="202">
        <f t="shared" si="15"/>
        <v>165355</v>
      </c>
      <c r="K116" s="202">
        <f t="shared" si="15"/>
        <v>165693</v>
      </c>
      <c r="L116" s="202">
        <f t="shared" si="15"/>
        <v>162332</v>
      </c>
      <c r="M116" s="202">
        <f t="shared" si="15"/>
        <v>169448</v>
      </c>
      <c r="N116" s="202">
        <f t="shared" si="15"/>
        <v>166729</v>
      </c>
      <c r="O116" s="202">
        <f t="shared" si="15"/>
        <v>167092</v>
      </c>
      <c r="P116" s="21">
        <f>SUM(D116:O116)</f>
        <v>1984339</v>
      </c>
      <c r="Q116" s="151"/>
    </row>
    <row r="117" spans="2:17" hidden="1">
      <c r="B117" s="20" t="s">
        <v>130</v>
      </c>
      <c r="D117" s="202">
        <f>D83+D84</f>
        <v>3100</v>
      </c>
      <c r="E117" s="202">
        <f t="shared" ref="E117:O117" si="16">E83+E84</f>
        <v>3048</v>
      </c>
      <c r="F117" s="202">
        <f t="shared" si="16"/>
        <v>3152</v>
      </c>
      <c r="G117" s="202">
        <f t="shared" si="16"/>
        <v>3102</v>
      </c>
      <c r="H117" s="202">
        <f t="shared" si="16"/>
        <v>3104</v>
      </c>
      <c r="I117" s="202">
        <f t="shared" si="16"/>
        <v>3095</v>
      </c>
      <c r="J117" s="202">
        <f t="shared" si="16"/>
        <v>3110</v>
      </c>
      <c r="K117" s="202">
        <f t="shared" si="16"/>
        <v>3102</v>
      </c>
      <c r="L117" s="202">
        <f t="shared" si="16"/>
        <v>3037</v>
      </c>
      <c r="M117" s="202">
        <f t="shared" si="16"/>
        <v>3137</v>
      </c>
      <c r="N117" s="202">
        <f t="shared" si="16"/>
        <v>3081</v>
      </c>
      <c r="O117" s="202">
        <f t="shared" si="16"/>
        <v>3124</v>
      </c>
      <c r="P117" s="21">
        <f t="shared" ref="P117:P135" si="17">SUM(D117:O117)</f>
        <v>37192</v>
      </c>
      <c r="Q117" s="151"/>
    </row>
    <row r="118" spans="2:17" hidden="1">
      <c r="B118" s="20" t="s">
        <v>131</v>
      </c>
      <c r="D118" s="202">
        <f>D85+D86</f>
        <v>4</v>
      </c>
      <c r="E118" s="202">
        <f t="shared" ref="E118:O118" si="18">E85+E86</f>
        <v>4</v>
      </c>
      <c r="F118" s="202">
        <f t="shared" si="18"/>
        <v>6</v>
      </c>
      <c r="G118" s="202">
        <f t="shared" si="18"/>
        <v>6</v>
      </c>
      <c r="H118" s="202">
        <f t="shared" si="18"/>
        <v>6</v>
      </c>
      <c r="I118" s="202">
        <f t="shared" si="18"/>
        <v>-6</v>
      </c>
      <c r="J118" s="202">
        <f t="shared" si="18"/>
        <v>4</v>
      </c>
      <c r="K118" s="202">
        <f t="shared" si="18"/>
        <v>5</v>
      </c>
      <c r="L118" s="202">
        <f t="shared" si="18"/>
        <v>5</v>
      </c>
      <c r="M118" s="202">
        <f t="shared" si="18"/>
        <v>5</v>
      </c>
      <c r="N118" s="202">
        <f t="shared" si="18"/>
        <v>6</v>
      </c>
      <c r="O118" s="202">
        <f t="shared" si="18"/>
        <v>8</v>
      </c>
      <c r="P118" s="21">
        <f t="shared" si="17"/>
        <v>53</v>
      </c>
      <c r="Q118" s="151"/>
    </row>
    <row r="119" spans="2:17" hidden="1">
      <c r="B119" s="20" t="s">
        <v>132</v>
      </c>
      <c r="D119" s="202">
        <f>D87</f>
        <v>2</v>
      </c>
      <c r="E119" s="202">
        <f t="shared" ref="E119:O119" si="19">E87</f>
        <v>2</v>
      </c>
      <c r="F119" s="202">
        <f t="shared" si="19"/>
        <v>2</v>
      </c>
      <c r="G119" s="202">
        <f t="shared" si="19"/>
        <v>2</v>
      </c>
      <c r="H119" s="202">
        <f t="shared" si="19"/>
        <v>2</v>
      </c>
      <c r="I119" s="202">
        <f t="shared" si="19"/>
        <v>2</v>
      </c>
      <c r="J119" s="202">
        <f t="shared" si="19"/>
        <v>2</v>
      </c>
      <c r="K119" s="202">
        <f t="shared" si="19"/>
        <v>2</v>
      </c>
      <c r="L119" s="202">
        <f t="shared" si="19"/>
        <v>1</v>
      </c>
      <c r="M119" s="202">
        <f t="shared" si="19"/>
        <v>3</v>
      </c>
      <c r="N119" s="202">
        <f t="shared" si="19"/>
        <v>2</v>
      </c>
      <c r="O119" s="202">
        <f t="shared" si="19"/>
        <v>1</v>
      </c>
      <c r="P119" s="21">
        <f t="shared" si="17"/>
        <v>23</v>
      </c>
      <c r="Q119" s="151"/>
    </row>
    <row r="120" spans="2:17" hidden="1">
      <c r="B120" s="20" t="s">
        <v>133</v>
      </c>
      <c r="D120" s="202">
        <f>D88</f>
        <v>39</v>
      </c>
      <c r="E120" s="202">
        <f t="shared" ref="E120:O120" si="20">E88</f>
        <v>39</v>
      </c>
      <c r="F120" s="202">
        <f t="shared" si="20"/>
        <v>39</v>
      </c>
      <c r="G120" s="202">
        <f t="shared" si="20"/>
        <v>39</v>
      </c>
      <c r="H120" s="202">
        <f t="shared" si="20"/>
        <v>39</v>
      </c>
      <c r="I120" s="202">
        <f t="shared" si="20"/>
        <v>39</v>
      </c>
      <c r="J120" s="202">
        <f t="shared" si="20"/>
        <v>39</v>
      </c>
      <c r="K120" s="202">
        <f t="shared" si="20"/>
        <v>39</v>
      </c>
      <c r="L120" s="202">
        <f t="shared" si="20"/>
        <v>39</v>
      </c>
      <c r="M120" s="202">
        <f t="shared" si="20"/>
        <v>38</v>
      </c>
      <c r="N120" s="202">
        <f t="shared" si="20"/>
        <v>37</v>
      </c>
      <c r="O120" s="202">
        <f t="shared" si="20"/>
        <v>37</v>
      </c>
      <c r="P120" s="21">
        <f t="shared" si="17"/>
        <v>463</v>
      </c>
      <c r="Q120" s="151"/>
    </row>
    <row r="121" spans="2:17" hidden="1">
      <c r="B121" s="20" t="s">
        <v>134</v>
      </c>
      <c r="D121" s="202">
        <f>D89+D90</f>
        <v>8</v>
      </c>
      <c r="E121" s="202">
        <f t="shared" ref="E121:O121" si="21">E89+E90</f>
        <v>8</v>
      </c>
      <c r="F121" s="202">
        <f t="shared" si="21"/>
        <v>8</v>
      </c>
      <c r="G121" s="202">
        <f t="shared" si="21"/>
        <v>8</v>
      </c>
      <c r="H121" s="202">
        <f t="shared" si="21"/>
        <v>8</v>
      </c>
      <c r="I121" s="202">
        <f t="shared" si="21"/>
        <v>6</v>
      </c>
      <c r="J121" s="202">
        <f t="shared" si="21"/>
        <v>8</v>
      </c>
      <c r="K121" s="202">
        <f t="shared" si="21"/>
        <v>8</v>
      </c>
      <c r="L121" s="202">
        <f t="shared" si="21"/>
        <v>8</v>
      </c>
      <c r="M121" s="202">
        <f t="shared" si="21"/>
        <v>8</v>
      </c>
      <c r="N121" s="202">
        <f t="shared" si="21"/>
        <v>8</v>
      </c>
      <c r="O121" s="202">
        <f t="shared" si="21"/>
        <v>8</v>
      </c>
      <c r="P121" s="21">
        <f t="shared" si="17"/>
        <v>94</v>
      </c>
      <c r="Q121" s="151"/>
    </row>
    <row r="122" spans="2:17" hidden="1">
      <c r="B122" s="20" t="s">
        <v>135</v>
      </c>
      <c r="D122" s="202">
        <f>D57</f>
        <v>83824</v>
      </c>
      <c r="E122" s="202">
        <f t="shared" ref="E122:O122" si="22">E57</f>
        <v>83731</v>
      </c>
      <c r="F122" s="202">
        <f t="shared" si="22"/>
        <v>83827</v>
      </c>
      <c r="G122" s="202">
        <f t="shared" si="22"/>
        <v>83998</v>
      </c>
      <c r="H122" s="202">
        <f t="shared" si="22"/>
        <v>84107</v>
      </c>
      <c r="I122" s="202">
        <f t="shared" si="22"/>
        <v>83969</v>
      </c>
      <c r="J122" s="202">
        <f t="shared" si="22"/>
        <v>84244</v>
      </c>
      <c r="K122" s="202">
        <f t="shared" si="22"/>
        <v>84415</v>
      </c>
      <c r="L122" s="202">
        <f t="shared" si="22"/>
        <v>84498</v>
      </c>
      <c r="M122" s="202">
        <f t="shared" si="22"/>
        <v>85038</v>
      </c>
      <c r="N122" s="202">
        <f t="shared" si="22"/>
        <v>85128</v>
      </c>
      <c r="O122" s="202">
        <f t="shared" si="22"/>
        <v>85543</v>
      </c>
      <c r="P122" s="21">
        <f t="shared" si="17"/>
        <v>1012322</v>
      </c>
      <c r="Q122" s="151"/>
    </row>
    <row r="123" spans="2:17" hidden="1">
      <c r="B123" s="20" t="s">
        <v>136</v>
      </c>
      <c r="D123" s="202">
        <f>D58+D59</f>
        <v>1511</v>
      </c>
      <c r="E123" s="202">
        <f t="shared" ref="E123:O123" si="23">E58+E59</f>
        <v>1511</v>
      </c>
      <c r="F123" s="202">
        <f t="shared" si="23"/>
        <v>1513</v>
      </c>
      <c r="G123" s="202">
        <f t="shared" si="23"/>
        <v>1511</v>
      </c>
      <c r="H123" s="202">
        <f t="shared" si="23"/>
        <v>1506</v>
      </c>
      <c r="I123" s="202">
        <f t="shared" si="23"/>
        <v>1498</v>
      </c>
      <c r="J123" s="202">
        <f t="shared" si="23"/>
        <v>1517</v>
      </c>
      <c r="K123" s="202">
        <f t="shared" si="23"/>
        <v>1507</v>
      </c>
      <c r="L123" s="202">
        <f t="shared" si="23"/>
        <v>1506</v>
      </c>
      <c r="M123" s="202">
        <f t="shared" si="23"/>
        <v>1529</v>
      </c>
      <c r="N123" s="202">
        <f t="shared" si="23"/>
        <v>1524</v>
      </c>
      <c r="O123" s="202">
        <f t="shared" si="23"/>
        <v>1523</v>
      </c>
      <c r="P123" s="21">
        <f t="shared" si="17"/>
        <v>18156</v>
      </c>
      <c r="Q123" s="151"/>
    </row>
    <row r="124" spans="2:17" hidden="1">
      <c r="B124" s="20" t="s">
        <v>137</v>
      </c>
      <c r="D124" s="202">
        <f>0</f>
        <v>0</v>
      </c>
      <c r="E124" s="202">
        <f>0</f>
        <v>0</v>
      </c>
      <c r="F124" s="202">
        <f>0</f>
        <v>0</v>
      </c>
      <c r="G124" s="202">
        <f>0</f>
        <v>0</v>
      </c>
      <c r="H124" s="202">
        <f>0</f>
        <v>0</v>
      </c>
      <c r="I124" s="202">
        <f>0</f>
        <v>0</v>
      </c>
      <c r="J124" s="202">
        <f>0</f>
        <v>0</v>
      </c>
      <c r="K124" s="202">
        <f>0</f>
        <v>0</v>
      </c>
      <c r="L124" s="202">
        <f>0</f>
        <v>0</v>
      </c>
      <c r="M124" s="202">
        <f>0</f>
        <v>0</v>
      </c>
      <c r="N124" s="202">
        <f>0</f>
        <v>0</v>
      </c>
      <c r="O124" s="202">
        <f>0</f>
        <v>0</v>
      </c>
      <c r="P124" s="21">
        <f t="shared" si="17"/>
        <v>0</v>
      </c>
      <c r="Q124" s="151"/>
    </row>
    <row r="125" spans="2:17" hidden="1">
      <c r="B125" s="20" t="s">
        <v>138</v>
      </c>
      <c r="D125" s="202">
        <f>D60</f>
        <v>6</v>
      </c>
      <c r="E125" s="202">
        <f t="shared" ref="E125:O125" si="24">E60</f>
        <v>6</v>
      </c>
      <c r="F125" s="202">
        <f t="shared" si="24"/>
        <v>6</v>
      </c>
      <c r="G125" s="202">
        <f t="shared" si="24"/>
        <v>6</v>
      </c>
      <c r="H125" s="202">
        <f t="shared" si="24"/>
        <v>6</v>
      </c>
      <c r="I125" s="202">
        <f t="shared" si="24"/>
        <v>6</v>
      </c>
      <c r="J125" s="202">
        <f t="shared" si="24"/>
        <v>6</v>
      </c>
      <c r="K125" s="202">
        <f t="shared" si="24"/>
        <v>6</v>
      </c>
      <c r="L125" s="202">
        <f t="shared" si="24"/>
        <v>6</v>
      </c>
      <c r="M125" s="202">
        <f t="shared" si="24"/>
        <v>6</v>
      </c>
      <c r="N125" s="202">
        <f t="shared" si="24"/>
        <v>6</v>
      </c>
      <c r="O125" s="202">
        <f t="shared" si="24"/>
        <v>6</v>
      </c>
      <c r="P125" s="21">
        <f t="shared" si="17"/>
        <v>72</v>
      </c>
      <c r="Q125" s="151"/>
    </row>
    <row r="126" spans="2:17" hidden="1">
      <c r="B126" s="20" t="s">
        <v>139</v>
      </c>
      <c r="D126" s="202">
        <f>D61+D63</f>
        <v>2</v>
      </c>
      <c r="E126" s="202">
        <f t="shared" ref="E126:O126" si="25">E61+E63</f>
        <v>2</v>
      </c>
      <c r="F126" s="202">
        <f t="shared" si="25"/>
        <v>2</v>
      </c>
      <c r="G126" s="202">
        <f t="shared" si="25"/>
        <v>2</v>
      </c>
      <c r="H126" s="202">
        <f t="shared" si="25"/>
        <v>2</v>
      </c>
      <c r="I126" s="202">
        <f t="shared" si="25"/>
        <v>2</v>
      </c>
      <c r="J126" s="202">
        <f t="shared" si="25"/>
        <v>2</v>
      </c>
      <c r="K126" s="202">
        <f t="shared" si="25"/>
        <v>2</v>
      </c>
      <c r="L126" s="202">
        <f t="shared" si="25"/>
        <v>2</v>
      </c>
      <c r="M126" s="202">
        <f t="shared" si="25"/>
        <v>2</v>
      </c>
      <c r="N126" s="202">
        <f t="shared" si="25"/>
        <v>2</v>
      </c>
      <c r="O126" s="202">
        <f t="shared" si="25"/>
        <v>2</v>
      </c>
      <c r="P126" s="21">
        <f t="shared" si="17"/>
        <v>24</v>
      </c>
      <c r="Q126" s="151"/>
    </row>
    <row r="127" spans="2:17" hidden="1">
      <c r="B127" s="20" t="s">
        <v>140</v>
      </c>
      <c r="D127" s="202">
        <f>D66</f>
        <v>91460</v>
      </c>
      <c r="E127" s="202">
        <f t="shared" ref="E127:O127" si="26">E66</f>
        <v>86826</v>
      </c>
      <c r="F127" s="202">
        <f t="shared" si="26"/>
        <v>94251</v>
      </c>
      <c r="G127" s="202">
        <f t="shared" si="26"/>
        <v>89312</v>
      </c>
      <c r="H127" s="202">
        <f t="shared" si="26"/>
        <v>95036</v>
      </c>
      <c r="I127" s="202">
        <f t="shared" si="26"/>
        <v>91129</v>
      </c>
      <c r="J127" s="202">
        <f t="shared" si="26"/>
        <v>90913</v>
      </c>
      <c r="K127" s="202">
        <f t="shared" si="26"/>
        <v>90964</v>
      </c>
      <c r="L127" s="202">
        <f t="shared" si="26"/>
        <v>89069</v>
      </c>
      <c r="M127" s="202">
        <f t="shared" si="26"/>
        <v>93126</v>
      </c>
      <c r="N127" s="202">
        <f t="shared" si="26"/>
        <v>91730</v>
      </c>
      <c r="O127" s="202">
        <f t="shared" si="26"/>
        <v>92229</v>
      </c>
      <c r="P127" s="21">
        <f t="shared" si="17"/>
        <v>1096045</v>
      </c>
      <c r="Q127" s="151"/>
    </row>
    <row r="128" spans="2:17" hidden="1">
      <c r="B128" s="20" t="s">
        <v>141</v>
      </c>
      <c r="D128" s="202">
        <f t="shared" ref="D128:O130" si="27">D67</f>
        <v>11894</v>
      </c>
      <c r="E128" s="202">
        <f t="shared" si="27"/>
        <v>11264</v>
      </c>
      <c r="F128" s="202">
        <f t="shared" si="27"/>
        <v>12201</v>
      </c>
      <c r="G128" s="202">
        <f t="shared" si="27"/>
        <v>11742</v>
      </c>
      <c r="H128" s="202">
        <f t="shared" si="27"/>
        <v>12041</v>
      </c>
      <c r="I128" s="202">
        <f t="shared" si="27"/>
        <v>11830</v>
      </c>
      <c r="J128" s="202">
        <f t="shared" si="27"/>
        <v>11755</v>
      </c>
      <c r="K128" s="202">
        <f t="shared" si="27"/>
        <v>11794</v>
      </c>
      <c r="L128" s="202">
        <f t="shared" si="27"/>
        <v>11539</v>
      </c>
      <c r="M128" s="202">
        <f t="shared" si="27"/>
        <v>11989</v>
      </c>
      <c r="N128" s="202">
        <f t="shared" si="27"/>
        <v>11798</v>
      </c>
      <c r="O128" s="202">
        <f t="shared" si="27"/>
        <v>11900</v>
      </c>
      <c r="P128" s="21">
        <f t="shared" si="17"/>
        <v>141747</v>
      </c>
      <c r="Q128" s="151"/>
    </row>
    <row r="129" spans="2:17" hidden="1">
      <c r="B129" s="20" t="s">
        <v>142</v>
      </c>
      <c r="D129" s="202">
        <f t="shared" si="27"/>
        <v>87</v>
      </c>
      <c r="E129" s="202">
        <f t="shared" si="27"/>
        <v>82</v>
      </c>
      <c r="F129" s="202">
        <f t="shared" si="27"/>
        <v>89</v>
      </c>
      <c r="G129" s="202">
        <f t="shared" si="27"/>
        <v>87</v>
      </c>
      <c r="H129" s="202">
        <f t="shared" si="27"/>
        <v>90</v>
      </c>
      <c r="I129" s="202">
        <f t="shared" si="27"/>
        <v>87</v>
      </c>
      <c r="J129" s="202">
        <f t="shared" si="27"/>
        <v>87</v>
      </c>
      <c r="K129" s="202">
        <f t="shared" si="27"/>
        <v>87</v>
      </c>
      <c r="L129" s="202">
        <f t="shared" si="27"/>
        <v>83</v>
      </c>
      <c r="M129" s="202">
        <f t="shared" si="27"/>
        <v>93</v>
      </c>
      <c r="N129" s="202">
        <f t="shared" si="27"/>
        <v>93</v>
      </c>
      <c r="O129" s="202">
        <f t="shared" si="27"/>
        <v>91</v>
      </c>
      <c r="P129" s="21">
        <f t="shared" si="17"/>
        <v>1056</v>
      </c>
      <c r="Q129" s="151"/>
    </row>
    <row r="130" spans="2:17" hidden="1">
      <c r="B130" s="20" t="s">
        <v>143</v>
      </c>
      <c r="D130" s="202">
        <f t="shared" si="27"/>
        <v>40</v>
      </c>
      <c r="E130" s="202">
        <f t="shared" si="27"/>
        <v>37</v>
      </c>
      <c r="F130" s="202">
        <f t="shared" si="27"/>
        <v>39</v>
      </c>
      <c r="G130" s="202">
        <f t="shared" si="27"/>
        <v>47</v>
      </c>
      <c r="H130" s="202">
        <f t="shared" si="27"/>
        <v>42</v>
      </c>
      <c r="I130" s="202">
        <f t="shared" si="27"/>
        <v>39</v>
      </c>
      <c r="J130" s="202">
        <f t="shared" si="27"/>
        <v>39</v>
      </c>
      <c r="K130" s="202">
        <f t="shared" si="27"/>
        <v>39</v>
      </c>
      <c r="L130" s="202">
        <f t="shared" si="27"/>
        <v>37</v>
      </c>
      <c r="M130" s="202">
        <f t="shared" si="27"/>
        <v>41</v>
      </c>
      <c r="N130" s="202">
        <f t="shared" si="27"/>
        <v>41</v>
      </c>
      <c r="O130" s="202">
        <f t="shared" si="27"/>
        <v>44</v>
      </c>
      <c r="P130" s="21">
        <f t="shared" si="17"/>
        <v>485</v>
      </c>
      <c r="Q130" s="151"/>
    </row>
    <row r="131" spans="2:17" hidden="1">
      <c r="B131" s="20" t="s">
        <v>144</v>
      </c>
      <c r="D131" s="202">
        <f>D78</f>
        <v>0</v>
      </c>
      <c r="E131" s="202">
        <f t="shared" ref="E131:O131" si="28">E78</f>
        <v>0</v>
      </c>
      <c r="F131" s="202">
        <f t="shared" si="28"/>
        <v>0</v>
      </c>
      <c r="G131" s="202">
        <f t="shared" si="28"/>
        <v>1</v>
      </c>
      <c r="H131" s="202">
        <f t="shared" si="28"/>
        <v>1</v>
      </c>
      <c r="I131" s="202">
        <f t="shared" si="28"/>
        <v>3</v>
      </c>
      <c r="J131" s="202">
        <f t="shared" si="28"/>
        <v>3</v>
      </c>
      <c r="K131" s="202">
        <f t="shared" si="28"/>
        <v>5</v>
      </c>
      <c r="L131" s="202">
        <f t="shared" si="28"/>
        <v>7</v>
      </c>
      <c r="M131" s="202">
        <f t="shared" si="28"/>
        <v>3</v>
      </c>
      <c r="N131" s="202">
        <f t="shared" si="28"/>
        <v>2</v>
      </c>
      <c r="O131" s="202">
        <f t="shared" si="28"/>
        <v>2</v>
      </c>
      <c r="P131" s="21">
        <f t="shared" si="17"/>
        <v>27</v>
      </c>
      <c r="Q131" s="151"/>
    </row>
    <row r="132" spans="2:17" hidden="1">
      <c r="B132" s="20" t="s">
        <v>145</v>
      </c>
      <c r="D132" s="202">
        <f>D73</f>
        <v>35</v>
      </c>
      <c r="E132" s="202">
        <f t="shared" ref="E132:O132" si="29">E73</f>
        <v>34</v>
      </c>
      <c r="F132" s="202">
        <f t="shared" si="29"/>
        <v>34</v>
      </c>
      <c r="G132" s="202">
        <f t="shared" si="29"/>
        <v>34</v>
      </c>
      <c r="H132" s="202">
        <f t="shared" si="29"/>
        <v>34</v>
      </c>
      <c r="I132" s="202">
        <f t="shared" si="29"/>
        <v>34</v>
      </c>
      <c r="J132" s="202">
        <f t="shared" si="29"/>
        <v>34</v>
      </c>
      <c r="K132" s="202">
        <f t="shared" si="29"/>
        <v>34</v>
      </c>
      <c r="L132" s="202">
        <f t="shared" si="29"/>
        <v>34</v>
      </c>
      <c r="M132" s="202">
        <f t="shared" si="29"/>
        <v>34</v>
      </c>
      <c r="N132" s="202">
        <f t="shared" si="29"/>
        <v>34</v>
      </c>
      <c r="O132" s="202">
        <f t="shared" si="29"/>
        <v>34</v>
      </c>
      <c r="P132" s="21">
        <f t="shared" si="17"/>
        <v>409</v>
      </c>
      <c r="Q132" s="151"/>
    </row>
    <row r="133" spans="2:17" hidden="1">
      <c r="B133" s="20" t="s">
        <v>146</v>
      </c>
      <c r="D133" s="202">
        <f>D70+D71+D72+D76+D79</f>
        <v>3</v>
      </c>
      <c r="E133" s="202">
        <f t="shared" ref="E133:O133" si="30">E70+E71+E72+E76+E79</f>
        <v>3</v>
      </c>
      <c r="F133" s="202">
        <f t="shared" si="30"/>
        <v>2</v>
      </c>
      <c r="G133" s="202">
        <f t="shared" si="30"/>
        <v>2</v>
      </c>
      <c r="H133" s="202">
        <f t="shared" si="30"/>
        <v>2</v>
      </c>
      <c r="I133" s="202">
        <f t="shared" si="30"/>
        <v>2</v>
      </c>
      <c r="J133" s="202">
        <f t="shared" si="30"/>
        <v>2</v>
      </c>
      <c r="K133" s="202">
        <f t="shared" si="30"/>
        <v>2</v>
      </c>
      <c r="L133" s="202">
        <f t="shared" si="30"/>
        <v>2</v>
      </c>
      <c r="M133" s="202">
        <f t="shared" si="30"/>
        <v>2</v>
      </c>
      <c r="N133" s="202">
        <f t="shared" si="30"/>
        <v>2</v>
      </c>
      <c r="O133" s="202">
        <f t="shared" si="30"/>
        <v>2</v>
      </c>
      <c r="P133" s="21">
        <f t="shared" si="17"/>
        <v>26</v>
      </c>
      <c r="Q133" s="151"/>
    </row>
    <row r="134" spans="2:17" hidden="1"/>
    <row r="135" spans="2:17" hidden="1">
      <c r="B135" s="19" t="s">
        <v>339</v>
      </c>
      <c r="D135" s="19">
        <v>2</v>
      </c>
      <c r="E135" s="19">
        <v>2</v>
      </c>
      <c r="F135" s="19">
        <v>2</v>
      </c>
      <c r="G135" s="19">
        <v>2</v>
      </c>
      <c r="H135" s="19">
        <v>2</v>
      </c>
      <c r="I135" s="19">
        <v>2</v>
      </c>
      <c r="J135" s="19">
        <v>2</v>
      </c>
      <c r="K135" s="19">
        <v>2</v>
      </c>
      <c r="L135" s="19">
        <v>2</v>
      </c>
      <c r="M135" s="19">
        <v>2</v>
      </c>
      <c r="N135" s="19">
        <v>1</v>
      </c>
      <c r="O135" s="19">
        <v>0</v>
      </c>
      <c r="P135" s="21">
        <f t="shared" si="17"/>
        <v>21</v>
      </c>
    </row>
  </sheetData>
  <mergeCells count="15">
    <mergeCell ref="A4:C4"/>
    <mergeCell ref="B95:C95"/>
    <mergeCell ref="A57:A95"/>
    <mergeCell ref="B57:B65"/>
    <mergeCell ref="B66:B80"/>
    <mergeCell ref="B81:B94"/>
    <mergeCell ref="A97:C97"/>
    <mergeCell ref="D97:J97"/>
    <mergeCell ref="K97:P97"/>
    <mergeCell ref="A6:A56"/>
    <mergeCell ref="B6:B28"/>
    <mergeCell ref="B29:B32"/>
    <mergeCell ref="B33:B55"/>
    <mergeCell ref="B56:C56"/>
    <mergeCell ref="A96:C96"/>
  </mergeCells>
  <printOptions horizontalCentered="1"/>
  <pageMargins left="0.5" right="0.5" top="0.75" bottom="0.67" header="0.3" footer="0.47"/>
  <pageSetup scale="84" orientation="landscape" r:id="rId1"/>
  <headerFooter scaleWithDoc="0">
    <oddFooter>&amp;LFile: &amp;F /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43"/>
  <sheetViews>
    <sheetView tabSelected="1" zoomScaleNormal="100" workbookViewId="0">
      <selection activeCell="P48" sqref="P48"/>
    </sheetView>
  </sheetViews>
  <sheetFormatPr defaultColWidth="8.85546875" defaultRowHeight="12.75"/>
  <cols>
    <col min="1" max="1" width="4.5703125" style="19" customWidth="1"/>
    <col min="2" max="2" width="10.5703125" style="19" customWidth="1"/>
    <col min="3" max="3" width="10.140625" style="19" customWidth="1"/>
    <col min="4" max="4" width="12.140625" style="19" customWidth="1"/>
    <col min="5" max="5" width="12.5703125" style="19" customWidth="1"/>
    <col min="6" max="6" width="12" style="19" customWidth="1"/>
    <col min="7" max="7" width="11.7109375" style="19" customWidth="1"/>
    <col min="8" max="8" width="12.140625" style="19" customWidth="1"/>
    <col min="9" max="9" width="11.5703125" style="19" customWidth="1"/>
    <col min="10" max="10" width="12.140625" style="19" customWidth="1"/>
    <col min="11" max="11" width="12" style="19" customWidth="1"/>
    <col min="12" max="12" width="11.7109375" style="19" customWidth="1"/>
    <col min="13" max="14" width="11.85546875" style="19" customWidth="1"/>
    <col min="15" max="15" width="11.7109375" style="19" customWidth="1"/>
    <col min="16" max="16" width="14.140625" style="19" customWidth="1"/>
    <col min="17" max="17" width="13" style="19" bestFit="1" customWidth="1"/>
    <col min="18" max="18" width="12.7109375" style="19" bestFit="1" customWidth="1"/>
    <col min="19" max="19" width="13.85546875" style="19" customWidth="1"/>
    <col min="20" max="20" width="9.28515625" style="19" bestFit="1" customWidth="1"/>
    <col min="21" max="16384" width="8.85546875" style="19"/>
  </cols>
  <sheetData>
    <row r="1" spans="1:19" ht="15">
      <c r="A1" s="24" t="s">
        <v>150</v>
      </c>
      <c r="Q1" s="25" t="s">
        <v>151</v>
      </c>
      <c r="R1" s="26">
        <f>Q2</f>
        <v>500000</v>
      </c>
      <c r="S1" s="26">
        <f>R2</f>
        <v>6000000</v>
      </c>
    </row>
    <row r="2" spans="1:19">
      <c r="P2" s="27" t="s">
        <v>152</v>
      </c>
      <c r="Q2" s="28">
        <v>500000</v>
      </c>
      <c r="R2" s="28">
        <v>6000000</v>
      </c>
      <c r="S2" s="29">
        <v>99999999</v>
      </c>
    </row>
    <row r="3" spans="1:19">
      <c r="A3" s="180" t="s">
        <v>153</v>
      </c>
      <c r="B3" s="180"/>
      <c r="C3" s="181" t="s">
        <v>275</v>
      </c>
      <c r="D3" s="32">
        <v>43466</v>
      </c>
      <c r="E3" s="32">
        <f>EDATE(D3,1)</f>
        <v>43497</v>
      </c>
      <c r="F3" s="32">
        <f t="shared" ref="F3:O3" si="0">EDATE(E3,1)</f>
        <v>43525</v>
      </c>
      <c r="G3" s="32">
        <f t="shared" si="0"/>
        <v>43556</v>
      </c>
      <c r="H3" s="32">
        <f t="shared" si="0"/>
        <v>43586</v>
      </c>
      <c r="I3" s="32">
        <f t="shared" si="0"/>
        <v>43617</v>
      </c>
      <c r="J3" s="32">
        <f t="shared" si="0"/>
        <v>43647</v>
      </c>
      <c r="K3" s="32">
        <f t="shared" si="0"/>
        <v>43678</v>
      </c>
      <c r="L3" s="32">
        <f t="shared" si="0"/>
        <v>43709</v>
      </c>
      <c r="M3" s="32">
        <f t="shared" si="0"/>
        <v>43739</v>
      </c>
      <c r="N3" s="32">
        <f t="shared" si="0"/>
        <v>43770</v>
      </c>
      <c r="O3" s="32">
        <f t="shared" si="0"/>
        <v>43800</v>
      </c>
      <c r="P3" s="27" t="s">
        <v>89</v>
      </c>
      <c r="Q3" s="33" t="s">
        <v>154</v>
      </c>
      <c r="R3" s="33" t="s">
        <v>154</v>
      </c>
      <c r="S3" s="33" t="s">
        <v>154</v>
      </c>
    </row>
    <row r="4" spans="1:19">
      <c r="A4" s="19">
        <v>1</v>
      </c>
      <c r="B4" s="205"/>
      <c r="C4" s="206"/>
      <c r="D4" s="152">
        <v>6430355.4000000004</v>
      </c>
      <c r="E4" s="152">
        <v>5834220</v>
      </c>
      <c r="F4" s="152">
        <v>6772222.7999999998</v>
      </c>
      <c r="G4" s="152">
        <v>5461138.2000000002</v>
      </c>
      <c r="H4" s="152">
        <v>6566826</v>
      </c>
      <c r="I4" s="152">
        <v>6641355</v>
      </c>
      <c r="J4" s="153">
        <v>6479961.5999999996</v>
      </c>
      <c r="K4" s="153">
        <v>6676870.2000000002</v>
      </c>
      <c r="L4" s="153">
        <v>6590295.5999999996</v>
      </c>
      <c r="M4" s="207">
        <v>4241370</v>
      </c>
      <c r="N4" s="207">
        <v>3978168.6</v>
      </c>
      <c r="O4" s="208">
        <v>3647007</v>
      </c>
      <c r="P4" s="73">
        <f t="shared" ref="P4:P26" si="1">SUM(D4:O4)</f>
        <v>69319790.400000006</v>
      </c>
      <c r="Q4" s="34">
        <f>Q$2*12-SUMPRODUCT(--($D4:$O4&lt;=Q$2),Q$2-$D4:$O4)</f>
        <v>6000000</v>
      </c>
      <c r="R4" s="34">
        <f>R$2*12-SUM($Q4:Q4)-SUMPRODUCT(--($D4:$O4&lt;=R$2),R$2-$D4:$O4)</f>
        <v>59161903.799999997</v>
      </c>
      <c r="S4" s="34">
        <f>S$2*12-SUM($Q4:R4)-SUMPRODUCT(--($D4:$O4&lt;=S$2),S$2-$D4:$O4)</f>
        <v>4157886.6000001431</v>
      </c>
    </row>
    <row r="5" spans="1:19">
      <c r="A5" s="19">
        <v>2</v>
      </c>
      <c r="B5" s="205"/>
      <c r="C5" s="206"/>
      <c r="D5" s="152">
        <v>2489222.4</v>
      </c>
      <c r="E5" s="152">
        <v>2924871.6</v>
      </c>
      <c r="F5" s="152">
        <v>3069759</v>
      </c>
      <c r="G5" s="152">
        <v>2967686.4</v>
      </c>
      <c r="H5" s="152">
        <v>2938063.8</v>
      </c>
      <c r="I5" s="152">
        <v>2839666.2</v>
      </c>
      <c r="J5" s="153">
        <v>2858247</v>
      </c>
      <c r="K5" s="153">
        <v>2982000</v>
      </c>
      <c r="L5" s="153">
        <v>2826234.6</v>
      </c>
      <c r="M5" s="207">
        <v>2987325.6</v>
      </c>
      <c r="N5" s="207">
        <v>2858725.8</v>
      </c>
      <c r="O5" s="209">
        <v>2088534</v>
      </c>
      <c r="P5" s="73">
        <f t="shared" si="1"/>
        <v>33830336.400000006</v>
      </c>
      <c r="Q5" s="34">
        <f t="shared" ref="Q5:Q6" si="2">Q$2*12-SUMPRODUCT(--($D5:$O5&lt;=Q$2),Q$2-$D5:$O5)</f>
        <v>6000000</v>
      </c>
      <c r="R5" s="34">
        <f>R$2*12-SUM($Q5:Q5)-SUMPRODUCT(--($D5:$O5&lt;=R$2),R$2-$D5:$O5)</f>
        <v>27830336.399999999</v>
      </c>
      <c r="S5" s="34">
        <f>S$2*12-SUM($Q5:R5)-SUMPRODUCT(--($D5:$O5&lt;=S$2),S$2-$D5:$O5)</f>
        <v>0</v>
      </c>
    </row>
    <row r="6" spans="1:19">
      <c r="A6" s="19">
        <v>3</v>
      </c>
      <c r="B6" s="205"/>
      <c r="C6" s="206"/>
      <c r="D6" s="152">
        <v>1540777</v>
      </c>
      <c r="E6" s="152">
        <v>1346983.4</v>
      </c>
      <c r="F6" s="152">
        <v>1473201.8</v>
      </c>
      <c r="G6" s="152">
        <v>1247283.8</v>
      </c>
      <c r="H6" s="152">
        <v>1264634</v>
      </c>
      <c r="I6" s="152">
        <v>1231641.6000000001</v>
      </c>
      <c r="J6" s="153">
        <v>1276636.2</v>
      </c>
      <c r="K6" s="153">
        <v>1211726.6000000001</v>
      </c>
      <c r="L6" s="153">
        <v>1230002.2</v>
      </c>
      <c r="M6" s="207">
        <v>1437599.8</v>
      </c>
      <c r="N6" s="207">
        <v>1268366.3999999999</v>
      </c>
      <c r="O6" s="208">
        <v>1327428.2</v>
      </c>
      <c r="P6" s="73">
        <f t="shared" si="1"/>
        <v>15856280.999999998</v>
      </c>
      <c r="Q6" s="34">
        <f t="shared" si="2"/>
        <v>6000000</v>
      </c>
      <c r="R6" s="34">
        <f>R$2*12-SUM($Q6:Q6)-SUMPRODUCT(--($D6:$O6&lt;=R$2),R$2-$D6:$O6)</f>
        <v>9856281</v>
      </c>
      <c r="S6" s="34">
        <f>S$2*12-SUM($Q6:R6)-SUMPRODUCT(--($D6:$O6&lt;=S$2),S$2-$D6:$O6)</f>
        <v>0</v>
      </c>
    </row>
    <row r="7" spans="1:19">
      <c r="A7" s="19">
        <v>4</v>
      </c>
      <c r="B7" s="205"/>
      <c r="C7" s="206"/>
      <c r="D7" s="152">
        <v>1352948.1</v>
      </c>
      <c r="E7" s="152">
        <v>1264439.3999999999</v>
      </c>
      <c r="F7" s="152">
        <v>1402041.9</v>
      </c>
      <c r="G7" s="152">
        <v>1231146</v>
      </c>
      <c r="H7" s="152">
        <v>1287875.3999999999</v>
      </c>
      <c r="I7" s="152">
        <v>1221032.3999999999</v>
      </c>
      <c r="J7" s="152">
        <v>1295525.7</v>
      </c>
      <c r="K7" s="152">
        <v>1267560</v>
      </c>
      <c r="L7" s="152">
        <v>1223764.504</v>
      </c>
      <c r="M7" s="207">
        <v>1341954.6000000001</v>
      </c>
      <c r="N7" s="207">
        <v>1374168.6</v>
      </c>
      <c r="O7" s="209">
        <v>1435293.3</v>
      </c>
      <c r="P7" s="73">
        <f t="shared" si="1"/>
        <v>15697749.904000001</v>
      </c>
      <c r="Q7" s="34">
        <f t="shared" ref="Q7:Q26" si="3">Q$2*12-SUMPRODUCT(--($D7:$O7&lt;=Q$2),Q$2-$D7:$O7)</f>
        <v>6000000</v>
      </c>
      <c r="R7" s="34">
        <f>R$2*12-SUM($Q7:Q7)-SUMPRODUCT(--($D7:$O7&lt;=R$2),R$2-$D7:$O7)</f>
        <v>9697749.9039999917</v>
      </c>
      <c r="S7" s="34">
        <f>S$2*12-SUM($Q7:R7)-SUMPRODUCT(--($D7:$O7&lt;=S$2),S$2-$D7:$O7)</f>
        <v>0</v>
      </c>
    </row>
    <row r="8" spans="1:19">
      <c r="A8" s="19">
        <v>5</v>
      </c>
      <c r="B8" s="205"/>
      <c r="C8" s="206"/>
      <c r="D8" s="152">
        <v>1702092</v>
      </c>
      <c r="E8" s="152">
        <v>1591291.8</v>
      </c>
      <c r="F8" s="152">
        <v>1673399.7</v>
      </c>
      <c r="G8" s="152">
        <v>1630085.1</v>
      </c>
      <c r="H8" s="152">
        <v>1897795.2</v>
      </c>
      <c r="I8" s="152">
        <v>1883613.9</v>
      </c>
      <c r="J8" s="153">
        <v>2068525.2</v>
      </c>
      <c r="K8" s="153">
        <v>2152669.0499999998</v>
      </c>
      <c r="L8" s="153">
        <v>1809992.1</v>
      </c>
      <c r="M8" s="207">
        <v>1622814.9</v>
      </c>
      <c r="N8" s="207">
        <v>1526811.3</v>
      </c>
      <c r="O8" s="208">
        <v>1680707.7</v>
      </c>
      <c r="P8" s="73">
        <f t="shared" si="1"/>
        <v>21239797.949999999</v>
      </c>
      <c r="Q8" s="34">
        <f t="shared" si="3"/>
        <v>6000000</v>
      </c>
      <c r="R8" s="34">
        <f>R$2*12-SUM($Q8:Q8)-SUMPRODUCT(--($D8:$O8&lt;=R$2),R$2-$D8:$O8)</f>
        <v>15239797.949999996</v>
      </c>
      <c r="S8" s="34">
        <f>S$2*12-SUM($Q8:R8)-SUMPRODUCT(--($D8:$O8&lt;=S$2),S$2-$D8:$O8)</f>
        <v>0</v>
      </c>
    </row>
    <row r="9" spans="1:19">
      <c r="A9" s="19">
        <v>6</v>
      </c>
      <c r="B9" s="205"/>
      <c r="C9" s="206"/>
      <c r="D9" s="152">
        <v>2304565.2000000002</v>
      </c>
      <c r="E9" s="152">
        <v>2401187.6</v>
      </c>
      <c r="F9" s="152">
        <v>2216379.2000000002</v>
      </c>
      <c r="G9" s="152">
        <v>2001342</v>
      </c>
      <c r="H9" s="152">
        <v>1765531.6</v>
      </c>
      <c r="I9" s="152">
        <v>1635488.4</v>
      </c>
      <c r="J9" s="153">
        <v>1831124.4</v>
      </c>
      <c r="K9" s="153">
        <v>2051921.2</v>
      </c>
      <c r="L9" s="153">
        <v>2065095.2</v>
      </c>
      <c r="M9" s="207">
        <v>2194743.6</v>
      </c>
      <c r="N9" s="207">
        <v>2178733.2000000002</v>
      </c>
      <c r="O9" s="208">
        <v>2139620</v>
      </c>
      <c r="P9" s="73">
        <f t="shared" si="1"/>
        <v>24785731.600000001</v>
      </c>
      <c r="Q9" s="34">
        <f t="shared" si="3"/>
        <v>6000000</v>
      </c>
      <c r="R9" s="34">
        <f>R$2*12-SUM($Q9:Q9)-SUMPRODUCT(--($D9:$O9&lt;=R$2),R$2-$D9:$O9)</f>
        <v>18785731.600000001</v>
      </c>
      <c r="S9" s="34">
        <f>S$2*12-SUM($Q9:R9)-SUMPRODUCT(--($D9:$O9&lt;=S$2),S$2-$D9:$O9)</f>
        <v>0</v>
      </c>
    </row>
    <row r="10" spans="1:19">
      <c r="A10" s="19">
        <v>7</v>
      </c>
      <c r="B10" s="205"/>
      <c r="C10" s="206"/>
      <c r="D10" s="152">
        <v>1228851.3999999999</v>
      </c>
      <c r="E10" s="152">
        <v>1108142</v>
      </c>
      <c r="F10" s="152">
        <v>1209637.8</v>
      </c>
      <c r="G10" s="152">
        <v>1196998.6000000001</v>
      </c>
      <c r="H10" s="152">
        <v>1275577.8</v>
      </c>
      <c r="I10" s="152">
        <v>1274086.8</v>
      </c>
      <c r="J10" s="153">
        <v>1361623.2</v>
      </c>
      <c r="K10" s="152">
        <v>1441545</v>
      </c>
      <c r="L10" s="153">
        <v>1281733.6000000001</v>
      </c>
      <c r="M10" s="207">
        <v>1280935.6000000001</v>
      </c>
      <c r="N10" s="207">
        <v>1253442.3999999999</v>
      </c>
      <c r="O10" s="208">
        <v>1206101.3999999999</v>
      </c>
      <c r="P10" s="73">
        <f t="shared" si="1"/>
        <v>15118675.6</v>
      </c>
      <c r="Q10" s="34">
        <f t="shared" si="3"/>
        <v>6000000</v>
      </c>
      <c r="R10" s="34">
        <f>R$2*12-SUM($Q10:Q10)-SUMPRODUCT(--($D10:$O10&lt;=R$2),R$2-$D10:$O10)</f>
        <v>9118675.599999994</v>
      </c>
      <c r="S10" s="34">
        <f>S$2*12-SUM($Q10:R10)-SUMPRODUCT(--($D10:$O10&lt;=S$2),S$2-$D10:$O10)</f>
        <v>0</v>
      </c>
    </row>
    <row r="11" spans="1:19">
      <c r="A11" s="19">
        <v>8</v>
      </c>
      <c r="B11" s="205"/>
      <c r="C11" s="206"/>
      <c r="D11" s="152">
        <v>1014295.8</v>
      </c>
      <c r="E11" s="152">
        <v>920665.2</v>
      </c>
      <c r="F11" s="152">
        <v>1040461.8</v>
      </c>
      <c r="G11" s="152">
        <v>1028403.6</v>
      </c>
      <c r="H11" s="152">
        <v>1090068</v>
      </c>
      <c r="I11" s="152">
        <v>1089215.3999999999</v>
      </c>
      <c r="J11" s="152">
        <v>1102201.8</v>
      </c>
      <c r="K11" s="153">
        <v>1142723.3999999999</v>
      </c>
      <c r="L11" s="153">
        <v>1004530.8</v>
      </c>
      <c r="M11" s="210">
        <v>1109871</v>
      </c>
      <c r="N11" s="207">
        <v>957184.2</v>
      </c>
      <c r="O11" s="208">
        <v>1008655.2</v>
      </c>
      <c r="P11" s="73">
        <f t="shared" si="1"/>
        <v>12508276.199999999</v>
      </c>
      <c r="Q11" s="34">
        <f t="shared" si="3"/>
        <v>6000000</v>
      </c>
      <c r="R11" s="34">
        <f>R$2*12-SUM($Q11:Q11)-SUMPRODUCT(--($D11:$O11&lt;=R$2),R$2-$D11:$O11)</f>
        <v>6508276.1999999955</v>
      </c>
      <c r="S11" s="34">
        <f>S$2*12-SUM($Q11:R11)-SUMPRODUCT(--($D11:$O11&lt;=S$2),S$2-$D11:$O11)</f>
        <v>0</v>
      </c>
    </row>
    <row r="12" spans="1:19">
      <c r="A12" s="19">
        <v>9</v>
      </c>
      <c r="B12" s="205"/>
      <c r="C12" s="206"/>
      <c r="D12" s="152">
        <v>36161892</v>
      </c>
      <c r="E12" s="152">
        <v>35055804</v>
      </c>
      <c r="F12" s="152">
        <v>35276106</v>
      </c>
      <c r="G12" s="152">
        <v>34282368</v>
      </c>
      <c r="H12" s="152">
        <v>38684638</v>
      </c>
      <c r="I12" s="152">
        <v>37544592</v>
      </c>
      <c r="J12" s="153">
        <v>40314368</v>
      </c>
      <c r="K12" s="153">
        <v>40335278</v>
      </c>
      <c r="L12" s="153">
        <v>38614866</v>
      </c>
      <c r="M12" s="207">
        <v>40639056</v>
      </c>
      <c r="N12" s="207">
        <v>33404254</v>
      </c>
      <c r="O12" s="208">
        <v>40786226</v>
      </c>
      <c r="P12" s="73">
        <f t="shared" si="1"/>
        <v>451099448</v>
      </c>
      <c r="Q12" s="34">
        <f t="shared" si="3"/>
        <v>6000000</v>
      </c>
      <c r="R12" s="34">
        <f>R$2*12-SUM($Q12:Q12)-SUMPRODUCT(--($D12:$O12&lt;=R$2),R$2-$D12:$O12)</f>
        <v>66000000</v>
      </c>
      <c r="S12" s="34">
        <f>S$2*12-SUM($Q12:R12)-SUMPRODUCT(--($D12:$O12&lt;=S$2),S$2-$D12:$O12)</f>
        <v>379099448</v>
      </c>
    </row>
    <row r="13" spans="1:19">
      <c r="A13" s="19">
        <v>10</v>
      </c>
      <c r="B13" s="205"/>
      <c r="C13" s="206"/>
      <c r="D13" s="152">
        <v>5425757.4000000004</v>
      </c>
      <c r="E13" s="152">
        <v>4067649.6</v>
      </c>
      <c r="F13" s="152">
        <v>5397126</v>
      </c>
      <c r="G13" s="152">
        <v>4048065</v>
      </c>
      <c r="H13" s="152">
        <v>5523718.2000000002</v>
      </c>
      <c r="I13" s="152">
        <v>5344491.5999999996</v>
      </c>
      <c r="J13" s="153">
        <v>5579019.5999999996</v>
      </c>
      <c r="K13" s="153">
        <v>5677425.5999999996</v>
      </c>
      <c r="L13" s="153">
        <v>5432989.7999999998</v>
      </c>
      <c r="M13" s="207">
        <v>5384127</v>
      </c>
      <c r="N13" s="207">
        <v>4750036.2</v>
      </c>
      <c r="O13" s="209">
        <v>4830865.2</v>
      </c>
      <c r="P13" s="73">
        <f t="shared" si="1"/>
        <v>61461271.200000003</v>
      </c>
      <c r="Q13" s="34">
        <f t="shared" si="3"/>
        <v>6000000</v>
      </c>
      <c r="R13" s="34">
        <f>R$2*12-SUM($Q13:Q13)-SUMPRODUCT(--($D13:$O13&lt;=R$2),R$2-$D13:$O13)</f>
        <v>55461271.200000003</v>
      </c>
      <c r="S13" s="34">
        <f>S$2*12-SUM($Q13:R13)-SUMPRODUCT(--($D13:$O13&lt;=S$2),S$2-$D13:$O13)</f>
        <v>0</v>
      </c>
    </row>
    <row r="14" spans="1:19">
      <c r="A14" s="19">
        <v>11</v>
      </c>
      <c r="B14" s="205"/>
      <c r="C14" s="206"/>
      <c r="D14" s="152">
        <v>5699153.5999999996</v>
      </c>
      <c r="E14" s="152">
        <v>4675479.2</v>
      </c>
      <c r="F14" s="152">
        <v>5387804.7999999998</v>
      </c>
      <c r="G14" s="152">
        <v>3086608</v>
      </c>
      <c r="H14" s="152">
        <v>5451588.7999999998</v>
      </c>
      <c r="I14" s="152">
        <v>5317446.4000000004</v>
      </c>
      <c r="J14" s="153">
        <v>5464401.5999999996</v>
      </c>
      <c r="K14" s="153">
        <v>5389888</v>
      </c>
      <c r="L14" s="153">
        <v>4830078.4000000004</v>
      </c>
      <c r="M14" s="207">
        <v>5042686.5999999996</v>
      </c>
      <c r="N14" s="207">
        <v>3148917.8</v>
      </c>
      <c r="O14" s="208">
        <v>4548415.2</v>
      </c>
      <c r="P14" s="73">
        <f t="shared" si="1"/>
        <v>58042468.400000006</v>
      </c>
      <c r="Q14" s="34">
        <f t="shared" si="3"/>
        <v>6000000</v>
      </c>
      <c r="R14" s="34">
        <f>R$2*12-SUM($Q14:Q14)-SUMPRODUCT(--($D14:$O14&lt;=R$2),R$2-$D14:$O14)</f>
        <v>52042468.399999999</v>
      </c>
      <c r="S14" s="34">
        <f>S$2*12-SUM($Q14:R14)-SUMPRODUCT(--($D14:$O14&lt;=S$2),S$2-$D14:$O14)</f>
        <v>0</v>
      </c>
    </row>
    <row r="15" spans="1:19">
      <c r="A15" s="19">
        <v>12</v>
      </c>
      <c r="B15" s="205"/>
      <c r="C15" s="206"/>
      <c r="D15" s="152">
        <v>3145375.8</v>
      </c>
      <c r="E15" s="152">
        <v>2906864.1</v>
      </c>
      <c r="F15" s="152">
        <v>3123668.1</v>
      </c>
      <c r="G15" s="152">
        <v>3080977.2</v>
      </c>
      <c r="H15" s="152">
        <v>3501913.8</v>
      </c>
      <c r="I15" s="152">
        <v>3576136.2</v>
      </c>
      <c r="J15" s="152">
        <v>3982116.6</v>
      </c>
      <c r="K15" s="152">
        <v>4114332.6</v>
      </c>
      <c r="L15" s="152">
        <v>3464176.8</v>
      </c>
      <c r="M15" s="211">
        <v>3097831.8</v>
      </c>
      <c r="N15" s="211">
        <v>2982909.3</v>
      </c>
      <c r="O15" s="212">
        <v>3113638.5</v>
      </c>
      <c r="P15" s="73">
        <f t="shared" si="1"/>
        <v>40089940.799999997</v>
      </c>
      <c r="Q15" s="34">
        <f t="shared" si="3"/>
        <v>6000000</v>
      </c>
      <c r="R15" s="34">
        <f>R$2*12-SUM($Q15:Q15)-SUMPRODUCT(--($D15:$O15&lt;=R$2),R$2-$D15:$O15)</f>
        <v>34089940.800000004</v>
      </c>
      <c r="S15" s="34">
        <f>S$2*12-SUM($Q15:R15)-SUMPRODUCT(--($D15:$O15&lt;=S$2),S$2-$D15:$O15)</f>
        <v>0</v>
      </c>
    </row>
    <row r="16" spans="1:19">
      <c r="A16" s="19">
        <v>13</v>
      </c>
      <c r="B16" s="205"/>
      <c r="C16" s="206"/>
      <c r="D16" s="152">
        <v>908495.7</v>
      </c>
      <c r="E16" s="152">
        <v>840762.3</v>
      </c>
      <c r="F16" s="152">
        <v>892970.4</v>
      </c>
      <c r="G16" s="152">
        <v>907827.9</v>
      </c>
      <c r="H16" s="152">
        <v>1046360.7</v>
      </c>
      <c r="I16" s="152">
        <v>1030852.2</v>
      </c>
      <c r="J16" s="153">
        <v>1122424.8</v>
      </c>
      <c r="K16" s="153">
        <v>1142553.3</v>
      </c>
      <c r="L16" s="153">
        <v>998959.5</v>
      </c>
      <c r="M16" s="207">
        <v>891912</v>
      </c>
      <c r="N16" s="207">
        <v>850724.7</v>
      </c>
      <c r="O16" s="208">
        <v>890435.7</v>
      </c>
      <c r="P16" s="73">
        <f t="shared" si="1"/>
        <v>11524279.199999999</v>
      </c>
      <c r="Q16" s="34">
        <f t="shared" si="3"/>
        <v>6000000</v>
      </c>
      <c r="R16" s="34">
        <f>R$2*12-SUM($Q16:Q16)-SUMPRODUCT(--($D16:$O16&lt;=R$2),R$2-$D16:$O16)</f>
        <v>5524279.200000003</v>
      </c>
      <c r="S16" s="34">
        <f>S$2*12-SUM($Q16:R16)-SUMPRODUCT(--($D16:$O16&lt;=S$2),S$2-$D16:$O16)</f>
        <v>0</v>
      </c>
    </row>
    <row r="17" spans="1:19">
      <c r="A17" s="35">
        <v>14</v>
      </c>
      <c r="B17" s="213"/>
      <c r="C17" s="214"/>
      <c r="D17" s="152">
        <v>1041768</v>
      </c>
      <c r="E17" s="152">
        <v>961987.2</v>
      </c>
      <c r="F17" s="152">
        <v>979598.4</v>
      </c>
      <c r="G17" s="152">
        <v>998028</v>
      </c>
      <c r="H17" s="152">
        <v>1073128.8</v>
      </c>
      <c r="I17" s="152">
        <v>963899.4</v>
      </c>
      <c r="J17" s="153">
        <v>1020265.2</v>
      </c>
      <c r="K17" s="153">
        <v>951238.2</v>
      </c>
      <c r="L17" s="153">
        <v>939187.19999999995</v>
      </c>
      <c r="M17" s="210">
        <v>1032136.8</v>
      </c>
      <c r="N17" s="210">
        <v>791913</v>
      </c>
      <c r="O17" s="209">
        <v>874927.2</v>
      </c>
      <c r="P17" s="73">
        <f t="shared" si="1"/>
        <v>11628077.4</v>
      </c>
      <c r="Q17" s="34">
        <f t="shared" si="3"/>
        <v>6000000</v>
      </c>
      <c r="R17" s="34">
        <f>R$2*12-SUM($Q17:Q17)-SUMPRODUCT(--($D17:$O17&lt;=R$2),R$2-$D17:$O17)</f>
        <v>5628077.4000000134</v>
      </c>
      <c r="S17" s="34">
        <f>S$2*12-SUM($Q17:R17)-SUMPRODUCT(--($D17:$O17&lt;=S$2),S$2-$D17:$O17)</f>
        <v>0</v>
      </c>
    </row>
    <row r="18" spans="1:19">
      <c r="A18" s="19">
        <v>15</v>
      </c>
      <c r="B18" s="205"/>
      <c r="C18" s="206"/>
      <c r="D18" s="152">
        <v>1277908.8</v>
      </c>
      <c r="E18" s="152">
        <v>1119014.3999999999</v>
      </c>
      <c r="F18" s="152">
        <v>1207836</v>
      </c>
      <c r="G18" s="152">
        <v>1144088.3999999999</v>
      </c>
      <c r="H18" s="152">
        <v>1235388</v>
      </c>
      <c r="I18" s="152">
        <v>1242376.8</v>
      </c>
      <c r="J18" s="153">
        <v>1362211.2</v>
      </c>
      <c r="K18" s="153">
        <v>1430923.2</v>
      </c>
      <c r="L18" s="153">
        <v>1217521.2</v>
      </c>
      <c r="M18" s="207">
        <v>1178335.2</v>
      </c>
      <c r="N18" s="210">
        <v>1179502.8</v>
      </c>
      <c r="O18" s="208">
        <v>1089341.3999999999</v>
      </c>
      <c r="P18" s="73">
        <f t="shared" si="1"/>
        <v>14684447.399999999</v>
      </c>
      <c r="Q18" s="34">
        <f t="shared" si="3"/>
        <v>6000000</v>
      </c>
      <c r="R18" s="34">
        <f>R$2*12-SUM($Q18:Q18)-SUMPRODUCT(--($D18:$O18&lt;=R$2),R$2-$D18:$O18)</f>
        <v>8684447.400000006</v>
      </c>
      <c r="S18" s="34">
        <f>S$2*12-SUM($Q18:R18)-SUMPRODUCT(--($D18:$O18&lt;=S$2),S$2-$D18:$O18)</f>
        <v>0</v>
      </c>
    </row>
    <row r="19" spans="1:19" s="35" customFormat="1">
      <c r="A19" s="19">
        <v>16</v>
      </c>
      <c r="B19" s="205"/>
      <c r="C19" s="206"/>
      <c r="D19" s="152">
        <v>2443134.4</v>
      </c>
      <c r="E19" s="152">
        <v>2144335.2000000002</v>
      </c>
      <c r="F19" s="152">
        <v>2337361.6</v>
      </c>
      <c r="G19" s="152">
        <v>2038019.2</v>
      </c>
      <c r="H19" s="152">
        <v>1872600.8</v>
      </c>
      <c r="I19" s="152">
        <v>1966053.6</v>
      </c>
      <c r="J19" s="153">
        <v>2046626.4</v>
      </c>
      <c r="K19" s="153">
        <v>1872029.6</v>
      </c>
      <c r="L19" s="153">
        <v>1706678.4</v>
      </c>
      <c r="M19" s="207">
        <v>2161275.2000000002</v>
      </c>
      <c r="N19" s="207">
        <v>2097821.6</v>
      </c>
      <c r="O19" s="208">
        <v>2095228.8</v>
      </c>
      <c r="P19" s="81">
        <f t="shared" si="1"/>
        <v>24781164.800000001</v>
      </c>
      <c r="Q19" s="144">
        <f t="shared" si="3"/>
        <v>6000000</v>
      </c>
      <c r="R19" s="144">
        <f>R$2*12-SUM($Q19:Q19)-SUMPRODUCT(--($D19:$O19&lt;=R$2),R$2-$D19:$O19)</f>
        <v>18781164.800000004</v>
      </c>
      <c r="S19" s="144">
        <f>S$2*12-SUM($Q19:R19)-SUMPRODUCT(--($D19:$O19&lt;=S$2),S$2-$D19:$O19)</f>
        <v>0</v>
      </c>
    </row>
    <row r="20" spans="1:19">
      <c r="A20" s="19">
        <v>17</v>
      </c>
      <c r="B20" s="205"/>
      <c r="C20" s="206"/>
      <c r="D20" s="152">
        <v>2625235.2000000002</v>
      </c>
      <c r="E20" s="152">
        <v>2513677.6</v>
      </c>
      <c r="F20" s="152">
        <v>2712830.4</v>
      </c>
      <c r="G20" s="152">
        <v>2454127.2000000002</v>
      </c>
      <c r="H20" s="152">
        <v>2385269.6</v>
      </c>
      <c r="I20" s="152">
        <v>2260983.2000000002</v>
      </c>
      <c r="J20" s="153">
        <v>2338896</v>
      </c>
      <c r="K20" s="153">
        <v>2448112.7999999998</v>
      </c>
      <c r="L20" s="152">
        <v>2425589.6</v>
      </c>
      <c r="M20" s="207">
        <v>2592273.6</v>
      </c>
      <c r="N20" s="207">
        <v>2521019.2000000002</v>
      </c>
      <c r="O20" s="209">
        <v>2595868.7999999998</v>
      </c>
      <c r="P20" s="73">
        <f t="shared" si="1"/>
        <v>29873883.200000007</v>
      </c>
      <c r="Q20" s="34">
        <f t="shared" si="3"/>
        <v>6000000</v>
      </c>
      <c r="R20" s="34">
        <f>R$2*12-SUM($Q20:Q20)-SUMPRODUCT(--($D20:$O20&lt;=R$2),R$2-$D20:$O20)</f>
        <v>23873883.200000003</v>
      </c>
      <c r="S20" s="34">
        <f>S$2*12-SUM($Q20:R20)-SUMPRODUCT(--($D20:$O20&lt;=S$2),S$2-$D20:$O20)</f>
        <v>0</v>
      </c>
    </row>
    <row r="21" spans="1:19">
      <c r="A21" s="19">
        <v>18</v>
      </c>
      <c r="B21" s="205"/>
      <c r="C21" s="206"/>
      <c r="D21" s="152">
        <v>4074088.47</v>
      </c>
      <c r="E21" s="152">
        <v>3735432.08</v>
      </c>
      <c r="F21" s="152">
        <v>3894820</v>
      </c>
      <c r="G21" s="152">
        <v>3475766.9</v>
      </c>
      <c r="H21" s="152">
        <v>3975953.7</v>
      </c>
      <c r="I21" s="152">
        <v>4146438.3</v>
      </c>
      <c r="J21" s="153">
        <v>4743233.49</v>
      </c>
      <c r="K21" s="153">
        <v>5200295.8899999997</v>
      </c>
      <c r="L21" s="153">
        <v>4225127.6900000004</v>
      </c>
      <c r="M21" s="207">
        <v>3955310.27</v>
      </c>
      <c r="N21" s="207">
        <v>4073921.27</v>
      </c>
      <c r="O21" s="209">
        <v>4189061</v>
      </c>
      <c r="P21" s="73">
        <f t="shared" si="1"/>
        <v>49689449.06000001</v>
      </c>
      <c r="Q21" s="34">
        <f t="shared" si="3"/>
        <v>6000000</v>
      </c>
      <c r="R21" s="34">
        <f>R$2*12-SUM($Q21:Q21)-SUMPRODUCT(--($D21:$O21&lt;=R$2),R$2-$D21:$O21)</f>
        <v>43689449.060000002</v>
      </c>
      <c r="S21" s="34">
        <f>S$2*12-SUM($Q21:R21)-SUMPRODUCT(--($D21:$O21&lt;=S$2),S$2-$D21:$O21)</f>
        <v>0</v>
      </c>
    </row>
    <row r="22" spans="1:19">
      <c r="A22" s="19">
        <v>19</v>
      </c>
      <c r="B22" s="205"/>
      <c r="C22" s="206"/>
      <c r="D22" s="152">
        <v>3338542.2</v>
      </c>
      <c r="E22" s="152">
        <v>3082228.8</v>
      </c>
      <c r="F22" s="152">
        <v>3179446.2</v>
      </c>
      <c r="G22" s="152">
        <v>2963473.8</v>
      </c>
      <c r="H22" s="152">
        <v>2905484.4</v>
      </c>
      <c r="I22" s="152">
        <v>2736304.2</v>
      </c>
      <c r="J22" s="153">
        <v>2831325</v>
      </c>
      <c r="K22" s="153">
        <v>2882762.4010000001</v>
      </c>
      <c r="L22" s="153">
        <v>2935837.8</v>
      </c>
      <c r="M22" s="207">
        <v>3192197.4</v>
      </c>
      <c r="N22" s="207">
        <v>3254874</v>
      </c>
      <c r="O22" s="208">
        <v>3400227.6</v>
      </c>
      <c r="P22" s="73">
        <f t="shared" si="1"/>
        <v>36702703.800999999</v>
      </c>
      <c r="Q22" s="34">
        <f t="shared" si="3"/>
        <v>6000000</v>
      </c>
      <c r="R22" s="34">
        <f>R$2*12-SUM($Q22:Q22)-SUMPRODUCT(--($D22:$O22&lt;=R$2),R$2-$D22:$O22)</f>
        <v>30702703.800999999</v>
      </c>
      <c r="S22" s="34">
        <f>S$2*12-SUM($Q22:R22)-SUMPRODUCT(--($D22:$O22&lt;=S$2),S$2-$D22:$O22)</f>
        <v>0</v>
      </c>
    </row>
    <row r="23" spans="1:19">
      <c r="A23" s="19">
        <v>20</v>
      </c>
      <c r="B23" s="205"/>
      <c r="C23" s="206"/>
      <c r="D23" s="154">
        <v>3026576</v>
      </c>
      <c r="E23" s="154">
        <v>2990184</v>
      </c>
      <c r="F23" s="154">
        <v>3046976</v>
      </c>
      <c r="G23" s="154">
        <v>2713032</v>
      </c>
      <c r="H23" s="154">
        <v>2616832</v>
      </c>
      <c r="I23" s="154">
        <v>2535008</v>
      </c>
      <c r="J23" s="154">
        <v>2541848</v>
      </c>
      <c r="K23" s="154">
        <v>2592288</v>
      </c>
      <c r="L23" s="154">
        <v>2438608</v>
      </c>
      <c r="M23" s="215">
        <v>2575288</v>
      </c>
      <c r="N23" s="215">
        <v>2593312</v>
      </c>
      <c r="O23" s="216">
        <v>2605920</v>
      </c>
      <c r="P23" s="74">
        <f t="shared" si="1"/>
        <v>32275872</v>
      </c>
      <c r="Q23" s="34">
        <f t="shared" si="3"/>
        <v>6000000</v>
      </c>
      <c r="R23" s="34">
        <f>R$2*12-SUM($Q23:Q23)-SUMPRODUCT(--($D23:$O23&lt;=R$2),R$2-$D23:$O23)</f>
        <v>26275872</v>
      </c>
      <c r="S23" s="34">
        <f>S$2*12-SUM($Q23:R23)-SUMPRODUCT(--($D23:$O23&lt;=S$2),S$2-$D23:$O23)</f>
        <v>0</v>
      </c>
    </row>
    <row r="24" spans="1:19">
      <c r="A24" s="19">
        <v>21</v>
      </c>
      <c r="B24" s="205"/>
      <c r="C24" s="206"/>
      <c r="D24" s="154">
        <v>2366302.4</v>
      </c>
      <c r="E24" s="154">
        <v>2198089.6</v>
      </c>
      <c r="F24" s="154">
        <v>2276612.7999999998</v>
      </c>
      <c r="G24" s="154">
        <v>2306925.6</v>
      </c>
      <c r="H24" s="154">
        <v>2288518.4</v>
      </c>
      <c r="I24" s="154">
        <v>2609135.2000000002</v>
      </c>
      <c r="J24" s="154">
        <v>3090948</v>
      </c>
      <c r="K24" s="154">
        <v>3605996.8</v>
      </c>
      <c r="L24" s="154">
        <v>3042250.4</v>
      </c>
      <c r="M24" s="217">
        <v>2602236</v>
      </c>
      <c r="N24" s="217">
        <v>2213898.4</v>
      </c>
      <c r="O24" s="218">
        <v>2088850.4</v>
      </c>
      <c r="P24" s="74">
        <f t="shared" si="1"/>
        <v>30689763.999999996</v>
      </c>
      <c r="Q24" s="34">
        <f t="shared" si="3"/>
        <v>6000000</v>
      </c>
      <c r="R24" s="34">
        <f>R$2*12-SUM($Q24:Q24)-SUMPRODUCT(--($D24:$O24&lt;=R$2),R$2-$D24:$O24)</f>
        <v>24689764</v>
      </c>
      <c r="S24" s="34">
        <f>S$2*12-SUM($Q24:R24)-SUMPRODUCT(--($D24:$O24&lt;=S$2),S$2-$D24:$O24)</f>
        <v>0</v>
      </c>
    </row>
    <row r="25" spans="1:19">
      <c r="A25" s="19">
        <v>22</v>
      </c>
      <c r="B25" s="205"/>
      <c r="C25" s="206"/>
      <c r="D25" s="154">
        <v>756162.4</v>
      </c>
      <c r="E25" s="154">
        <v>715803.2</v>
      </c>
      <c r="F25" s="154">
        <v>698616.8</v>
      </c>
      <c r="G25" s="154">
        <v>760233.6</v>
      </c>
      <c r="H25" s="154">
        <v>810712</v>
      </c>
      <c r="I25" s="154">
        <v>771814.40000000002</v>
      </c>
      <c r="J25" s="154">
        <v>766337.6</v>
      </c>
      <c r="K25" s="154">
        <v>799288</v>
      </c>
      <c r="L25" s="154">
        <v>783356</v>
      </c>
      <c r="M25" s="217">
        <v>2483056.7999999998</v>
      </c>
      <c r="N25" s="217">
        <v>2890652.8</v>
      </c>
      <c r="O25" s="218">
        <v>2797082.4</v>
      </c>
      <c r="P25" s="74">
        <f t="shared" si="1"/>
        <v>15033116.000000002</v>
      </c>
      <c r="Q25" s="34">
        <f t="shared" si="3"/>
        <v>6000000</v>
      </c>
      <c r="R25" s="34">
        <f>R$2*12-SUM($Q25:Q25)-SUMPRODUCT(--($D25:$O25&lt;=R$2),R$2-$D25:$O25)</f>
        <v>9033115.9999999925</v>
      </c>
      <c r="S25" s="34">
        <f>S$2*12-SUM($Q25:R25)-SUMPRODUCT(--($D25:$O25&lt;=S$2),S$2-$D25:$O25)</f>
        <v>0</v>
      </c>
    </row>
    <row r="26" spans="1:19">
      <c r="A26" s="19">
        <v>23</v>
      </c>
      <c r="B26" s="205"/>
      <c r="C26" s="206"/>
      <c r="D26" s="152">
        <v>900862.2</v>
      </c>
      <c r="E26" s="152">
        <v>857476.2</v>
      </c>
      <c r="F26" s="152">
        <v>846148.8</v>
      </c>
      <c r="G26" s="152">
        <v>766487.4</v>
      </c>
      <c r="H26" s="152">
        <v>827744.4</v>
      </c>
      <c r="I26" s="152">
        <v>800738.4</v>
      </c>
      <c r="J26" s="153">
        <v>837921</v>
      </c>
      <c r="K26" s="153">
        <v>860076</v>
      </c>
      <c r="L26" s="153">
        <v>779373</v>
      </c>
      <c r="M26" s="207">
        <v>846573</v>
      </c>
      <c r="N26" s="207">
        <v>830373.6</v>
      </c>
      <c r="O26" s="208">
        <v>815283</v>
      </c>
      <c r="P26" s="81">
        <f t="shared" si="1"/>
        <v>9969057</v>
      </c>
      <c r="Q26" s="34">
        <f t="shared" si="3"/>
        <v>6000000</v>
      </c>
      <c r="R26" s="34">
        <f>R$2*12-SUM($Q26:Q26)-SUMPRODUCT(--($D26:$O26&lt;=R$2),R$2-$D26:$O26)</f>
        <v>3969057</v>
      </c>
      <c r="S26" s="34">
        <f>S$2*12-SUM($Q26:R26)-SUMPRODUCT(--($D26:$O26&lt;=S$2),S$2-$D26:$O26)</f>
        <v>0</v>
      </c>
    </row>
    <row r="27" spans="1:19" ht="13.5" thickBot="1">
      <c r="A27" s="19" t="s">
        <v>155</v>
      </c>
      <c r="D27" s="75">
        <f t="shared" ref="D27:O27" si="4">SUM(D4:D26)</f>
        <v>91254361.87000002</v>
      </c>
      <c r="E27" s="75">
        <f t="shared" si="4"/>
        <v>85256588.479999989</v>
      </c>
      <c r="F27" s="75">
        <f t="shared" si="4"/>
        <v>90115026.299999997</v>
      </c>
      <c r="G27" s="75">
        <f t="shared" si="4"/>
        <v>81790111.900000006</v>
      </c>
      <c r="H27" s="75">
        <f t="shared" si="4"/>
        <v>92286223.400000006</v>
      </c>
      <c r="I27" s="75">
        <f t="shared" si="4"/>
        <v>90662369.600000024</v>
      </c>
      <c r="J27" s="75">
        <f t="shared" si="4"/>
        <v>96315787.589999989</v>
      </c>
      <c r="K27" s="75">
        <f t="shared" si="4"/>
        <v>98229503.840999976</v>
      </c>
      <c r="L27" s="75">
        <f t="shared" si="4"/>
        <v>91866248.394000009</v>
      </c>
      <c r="M27" s="75">
        <f t="shared" si="4"/>
        <v>93890910.769999996</v>
      </c>
      <c r="N27" s="75">
        <f t="shared" si="4"/>
        <v>82979731.169999987</v>
      </c>
      <c r="O27" s="75">
        <f t="shared" si="4"/>
        <v>91254718.000000015</v>
      </c>
      <c r="P27" s="76">
        <f>IF(ROUND(SUM(P4:P26),0)&lt;&gt;ROUND(SUM(D27:O27),0),#VALUE!,SUM(P4:P26))</f>
        <v>1085901581.3150001</v>
      </c>
      <c r="Q27" s="77">
        <f>SUM(Q4:Q26)</f>
        <v>138000000</v>
      </c>
      <c r="R27" s="77">
        <f>SUM(R4:R26)</f>
        <v>564644246.71499991</v>
      </c>
      <c r="S27" s="77">
        <f>SUM(S4:S26)</f>
        <v>383257334.60000014</v>
      </c>
    </row>
    <row r="28" spans="1:19" ht="13.5" thickTop="1">
      <c r="D28" s="35"/>
      <c r="E28" s="35"/>
      <c r="F28" s="35"/>
      <c r="G28" s="35"/>
      <c r="H28" s="35"/>
      <c r="I28" s="35"/>
      <c r="J28" s="35"/>
      <c r="K28" s="35"/>
      <c r="L28" s="35"/>
      <c r="Q28" s="36"/>
      <c r="R28" s="36"/>
      <c r="S28" s="37">
        <f>SUM(Q27:S27)</f>
        <v>1085901581.3150001</v>
      </c>
    </row>
    <row r="29" spans="1:19" ht="12.75" customHeight="1">
      <c r="A29" s="19" t="s">
        <v>156</v>
      </c>
      <c r="D29" s="152">
        <f>'Billed Usage'!D105</f>
        <v>92475540.937000006</v>
      </c>
      <c r="E29" s="152">
        <f>'Billed Usage'!E105</f>
        <v>91334911.620000005</v>
      </c>
      <c r="F29" s="152">
        <f>'Billed Usage'!F105</f>
        <v>85256588.480000004</v>
      </c>
      <c r="G29" s="152">
        <f>'Billed Usage'!G105</f>
        <v>90115026.299999997</v>
      </c>
      <c r="H29" s="152">
        <f>'Billed Usage'!H105</f>
        <v>81790111.900000006</v>
      </c>
      <c r="I29" s="152">
        <f>'Billed Usage'!I105</f>
        <v>92286223.400000006</v>
      </c>
      <c r="J29" s="152">
        <f>'Billed Usage'!J105</f>
        <v>90638942</v>
      </c>
      <c r="K29" s="152">
        <f>'Billed Usage'!K105</f>
        <v>96199701.689999998</v>
      </c>
      <c r="L29" s="152">
        <f>'Billed Usage'!L105</f>
        <v>98369017.341000006</v>
      </c>
      <c r="M29" s="152">
        <f>'Billed Usage'!M105</f>
        <v>91866248.393999994</v>
      </c>
      <c r="N29" s="152">
        <f>'Billed Usage'!N105</f>
        <v>93890910.769999996</v>
      </c>
      <c r="O29" s="152">
        <f>'Billed Usage'!O105</f>
        <v>82979731.170000002</v>
      </c>
      <c r="P29" s="73">
        <f>SUM(D29:O29)</f>
        <v>1087202954.0019999</v>
      </c>
    </row>
    <row r="30" spans="1:19" ht="12.75" customHeight="1">
      <c r="A30" s="38" t="s">
        <v>158</v>
      </c>
      <c r="B30" s="38"/>
      <c r="C30" s="38"/>
      <c r="D30" s="152">
        <f>'Unbilled Usage '!E55</f>
        <v>91484247</v>
      </c>
      <c r="E30" s="152">
        <f>'Unbilled Usage '!F55</f>
        <v>84934068</v>
      </c>
      <c r="F30" s="152">
        <f>'Unbilled Usage '!G55</f>
        <v>89487500</v>
      </c>
      <c r="G30" s="152">
        <f>'Unbilled Usage '!H55</f>
        <v>79454560</v>
      </c>
      <c r="H30" s="152">
        <f>'Unbilled Usage '!I55</f>
        <v>92015166</v>
      </c>
      <c r="I30" s="152">
        <f>'Unbilled Usage '!J55</f>
        <v>91195162</v>
      </c>
      <c r="J30" s="152">
        <f>'Unbilled Usage '!K55</f>
        <v>95775976</v>
      </c>
      <c r="K30" s="152">
        <f>'Unbilled Usage '!L55</f>
        <v>94768404</v>
      </c>
      <c r="L30" s="152">
        <f>'Unbilled Usage '!M55</f>
        <v>91927127</v>
      </c>
      <c r="M30" s="152">
        <f>'Unbilled Usage '!N55</f>
        <v>93727705</v>
      </c>
      <c r="N30" s="152">
        <f>'Unbilled Usage '!O55</f>
        <v>83601582</v>
      </c>
      <c r="O30" s="152">
        <f>'Unbilled Usage '!P55</f>
        <v>90893021</v>
      </c>
      <c r="P30" s="73">
        <f>SUM(D30:O30)</f>
        <v>1079264518</v>
      </c>
    </row>
    <row r="31" spans="1:19" ht="12.75" customHeight="1">
      <c r="A31" s="38" t="s">
        <v>157</v>
      </c>
      <c r="B31" s="38"/>
      <c r="C31" s="38"/>
      <c r="D31" s="152">
        <f>'Unbilled Usage '!E56</f>
        <v>-92515285</v>
      </c>
      <c r="E31" s="152">
        <f>'Unbilled Usage '!F56</f>
        <v>-91484247</v>
      </c>
      <c r="F31" s="152">
        <f>'Unbilled Usage '!G56</f>
        <v>-84934068</v>
      </c>
      <c r="G31" s="152">
        <f>'Unbilled Usage '!H56</f>
        <v>-89487500</v>
      </c>
      <c r="H31" s="152">
        <f>'Unbilled Usage '!I56</f>
        <v>-79454560</v>
      </c>
      <c r="I31" s="152">
        <f>'Unbilled Usage '!J56</f>
        <v>-92015166</v>
      </c>
      <c r="J31" s="152">
        <f>'Unbilled Usage '!K56</f>
        <v>-91195162</v>
      </c>
      <c r="K31" s="152">
        <f>'Unbilled Usage '!L56</f>
        <v>-95775976</v>
      </c>
      <c r="L31" s="152">
        <f>'Unbilled Usage '!M56</f>
        <v>-94768404</v>
      </c>
      <c r="M31" s="152">
        <f>'Unbilled Usage '!N56</f>
        <v>-91927127</v>
      </c>
      <c r="N31" s="152">
        <f>'Unbilled Usage '!O56</f>
        <v>-93727705</v>
      </c>
      <c r="O31" s="152">
        <f>'Unbilled Usage '!P56</f>
        <v>-83601582</v>
      </c>
      <c r="P31" s="73">
        <f t="shared" ref="P31" si="5">SUM(D31:O31)</f>
        <v>-1080886782</v>
      </c>
    </row>
    <row r="32" spans="1:19" ht="12.75" customHeight="1">
      <c r="A32" s="38" t="s">
        <v>330</v>
      </c>
      <c r="B32" s="38"/>
      <c r="C32" s="38"/>
      <c r="D32" s="244">
        <f>SUM(D29:D31)</f>
        <v>91444502.937000006</v>
      </c>
      <c r="E32" s="244">
        <f t="shared" ref="E32:P32" si="6">SUM(E29:E31)</f>
        <v>84784732.620000005</v>
      </c>
      <c r="F32" s="244">
        <f t="shared" si="6"/>
        <v>89810020.480000019</v>
      </c>
      <c r="G32" s="244">
        <f t="shared" si="6"/>
        <v>80082086.300000012</v>
      </c>
      <c r="H32" s="244">
        <f t="shared" si="6"/>
        <v>94350717.900000006</v>
      </c>
      <c r="I32" s="244">
        <f t="shared" si="6"/>
        <v>91466219.400000006</v>
      </c>
      <c r="J32" s="244">
        <f t="shared" si="6"/>
        <v>95219756</v>
      </c>
      <c r="K32" s="244">
        <f t="shared" si="6"/>
        <v>95192129.689999998</v>
      </c>
      <c r="L32" s="244">
        <f t="shared" si="6"/>
        <v>95527740.341000021</v>
      </c>
      <c r="M32" s="244">
        <f t="shared" si="6"/>
        <v>93666826.393999994</v>
      </c>
      <c r="N32" s="244">
        <f t="shared" si="6"/>
        <v>83764787.769999981</v>
      </c>
      <c r="O32" s="244">
        <f t="shared" si="6"/>
        <v>90271170.170000017</v>
      </c>
      <c r="P32" s="245">
        <f t="shared" si="6"/>
        <v>1085580690.0019999</v>
      </c>
    </row>
    <row r="33" spans="1:19" ht="12.75" customHeight="1">
      <c r="A33" s="39" t="s">
        <v>159</v>
      </c>
      <c r="B33" s="39"/>
      <c r="C33" s="39"/>
      <c r="D33" s="152">
        <f>D27-D32-D34</f>
        <v>-229885.12999998033</v>
      </c>
      <c r="E33" s="152">
        <f>E27-E32-E34</f>
        <v>241970.73000000417</v>
      </c>
      <c r="F33" s="152">
        <f>F27-F32-F34</f>
        <v>546976.54999998212</v>
      </c>
      <c r="G33" s="152">
        <f>G27-G32-G34</f>
        <v>2255002.1499999762</v>
      </c>
      <c r="H33" s="152">
        <f t="shared" ref="H33:O33" si="7">H27-H32-H34</f>
        <v>190507.64999997616</v>
      </c>
      <c r="I33" s="152">
        <f t="shared" si="7"/>
        <v>-613342.15000000596</v>
      </c>
      <c r="J33" s="152">
        <f t="shared" si="7"/>
        <v>482689.43999998271</v>
      </c>
      <c r="K33" s="152">
        <f t="shared" si="7"/>
        <v>3520063.5909999609</v>
      </c>
      <c r="L33" s="152">
        <f t="shared" si="7"/>
        <v>-141428.3560000509</v>
      </c>
      <c r="M33" s="246">
        <f t="shared" si="7"/>
        <v>82656.019999951124</v>
      </c>
      <c r="N33" s="246">
        <f t="shared" si="7"/>
        <v>-702400.58000004292</v>
      </c>
      <c r="O33" s="247">
        <f t="shared" si="7"/>
        <v>281147.2499999553</v>
      </c>
      <c r="P33" s="73">
        <f t="shared" ref="P33:P34" si="8">SUM(D33:O33)</f>
        <v>5913957.1649997085</v>
      </c>
    </row>
    <row r="34" spans="1:19" ht="12.75" customHeight="1">
      <c r="A34" s="39" t="s">
        <v>160</v>
      </c>
      <c r="B34" s="39"/>
      <c r="C34" s="39"/>
      <c r="D34" s="152">
        <f>-(D29+D31)</f>
        <v>39744.062999993563</v>
      </c>
      <c r="E34" s="152">
        <f>-D33</f>
        <v>229885.12999998033</v>
      </c>
      <c r="F34" s="152">
        <f>-E33</f>
        <v>-241970.73000000417</v>
      </c>
      <c r="G34" s="152">
        <f>-F33</f>
        <v>-546976.54999998212</v>
      </c>
      <c r="H34" s="152">
        <f t="shared" ref="H34:O34" si="9">-G33</f>
        <v>-2255002.1499999762</v>
      </c>
      <c r="I34" s="152">
        <f t="shared" si="9"/>
        <v>-190507.64999997616</v>
      </c>
      <c r="J34" s="152">
        <f t="shared" si="9"/>
        <v>613342.15000000596</v>
      </c>
      <c r="K34" s="152">
        <f t="shared" si="9"/>
        <v>-482689.43999998271</v>
      </c>
      <c r="L34" s="152">
        <f t="shared" si="9"/>
        <v>-3520063.5909999609</v>
      </c>
      <c r="M34" s="246">
        <f t="shared" si="9"/>
        <v>141428.3560000509</v>
      </c>
      <c r="N34" s="246">
        <f t="shared" si="9"/>
        <v>-82656.019999951124</v>
      </c>
      <c r="O34" s="247">
        <f t="shared" si="9"/>
        <v>702400.58000004292</v>
      </c>
      <c r="P34" s="73">
        <f t="shared" si="8"/>
        <v>-5593065.8519997597</v>
      </c>
    </row>
    <row r="35" spans="1:19" ht="12.75" customHeight="1">
      <c r="A35" s="39"/>
      <c r="B35" s="39"/>
      <c r="C35" s="39"/>
      <c r="D35" s="152"/>
      <c r="E35" s="152"/>
      <c r="F35" s="152"/>
      <c r="G35" s="152"/>
      <c r="H35" s="152"/>
      <c r="I35" s="152"/>
      <c r="J35" s="152"/>
      <c r="K35" s="152"/>
      <c r="L35" s="152"/>
      <c r="M35" s="246"/>
      <c r="N35" s="246"/>
      <c r="O35" s="247"/>
      <c r="P35" s="73"/>
    </row>
    <row r="36" spans="1:19" ht="12.75" customHeight="1">
      <c r="A36" s="40"/>
      <c r="B36" s="40"/>
      <c r="C36" s="40"/>
      <c r="D36" s="152"/>
      <c r="E36" s="152"/>
      <c r="F36" s="152"/>
      <c r="G36" s="152"/>
      <c r="H36" s="152"/>
      <c r="I36" s="152"/>
      <c r="J36" s="152"/>
      <c r="K36" s="152"/>
      <c r="L36" s="152"/>
      <c r="M36" s="246"/>
      <c r="N36" s="246"/>
      <c r="O36" s="247"/>
      <c r="P36" s="73"/>
    </row>
    <row r="37" spans="1:19" ht="12.75" customHeight="1" thickBot="1">
      <c r="A37" s="41" t="s">
        <v>161</v>
      </c>
      <c r="B37" s="41"/>
      <c r="C37" s="41"/>
      <c r="D37" s="75">
        <f>SUM(D32:D36)</f>
        <v>91254361.87000002</v>
      </c>
      <c r="E37" s="75">
        <f t="shared" ref="E37:O37" si="10">SUM(E32:E36)</f>
        <v>85256588.479999989</v>
      </c>
      <c r="F37" s="75">
        <f t="shared" si="10"/>
        <v>90115026.299999997</v>
      </c>
      <c r="G37" s="75">
        <f t="shared" si="10"/>
        <v>81790111.900000006</v>
      </c>
      <c r="H37" s="75">
        <f t="shared" si="10"/>
        <v>92286223.400000006</v>
      </c>
      <c r="I37" s="75">
        <f t="shared" si="10"/>
        <v>90662369.600000024</v>
      </c>
      <c r="J37" s="75">
        <f t="shared" si="10"/>
        <v>96315787.589999989</v>
      </c>
      <c r="K37" s="75">
        <f t="shared" si="10"/>
        <v>98229503.840999976</v>
      </c>
      <c r="L37" s="75">
        <f t="shared" si="10"/>
        <v>91866248.394000009</v>
      </c>
      <c r="M37" s="75">
        <f t="shared" si="10"/>
        <v>93890910.769999996</v>
      </c>
      <c r="N37" s="75">
        <f t="shared" si="10"/>
        <v>82979731.169999987</v>
      </c>
      <c r="O37" s="75">
        <f t="shared" si="10"/>
        <v>91254718.000000015</v>
      </c>
      <c r="P37" s="78">
        <f>IF(ROUND(SUM(P32:P36),0)&lt;&gt;ROUND(SUM(D37:O37),0),#VALUE!,SUM(P32:P36))</f>
        <v>1085901581.3149998</v>
      </c>
    </row>
    <row r="38" spans="1:19" ht="12.75" customHeight="1" thickTop="1">
      <c r="B38" s="41"/>
      <c r="C38" s="41"/>
      <c r="D38" s="42">
        <f>D37-D27</f>
        <v>0</v>
      </c>
      <c r="E38" s="42">
        <f t="shared" ref="E38:P38" si="11">E37-E27</f>
        <v>0</v>
      </c>
      <c r="F38" s="42">
        <f t="shared" si="11"/>
        <v>0</v>
      </c>
      <c r="G38" s="42">
        <f t="shared" si="11"/>
        <v>0</v>
      </c>
      <c r="H38" s="42">
        <f t="shared" si="11"/>
        <v>0</v>
      </c>
      <c r="I38" s="42">
        <f t="shared" si="11"/>
        <v>0</v>
      </c>
      <c r="J38" s="42">
        <f t="shared" si="11"/>
        <v>0</v>
      </c>
      <c r="K38" s="42">
        <f t="shared" si="11"/>
        <v>0</v>
      </c>
      <c r="L38" s="42">
        <f t="shared" si="11"/>
        <v>0</v>
      </c>
      <c r="M38" s="43">
        <f t="shared" si="11"/>
        <v>0</v>
      </c>
      <c r="N38" s="43">
        <f t="shared" si="11"/>
        <v>0</v>
      </c>
      <c r="O38" s="43">
        <f t="shared" si="11"/>
        <v>0</v>
      </c>
      <c r="P38" s="43">
        <f t="shared" si="11"/>
        <v>0</v>
      </c>
    </row>
    <row r="39" spans="1:19">
      <c r="B39" s="44"/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4"/>
      <c r="N39" s="44"/>
      <c r="O39" s="46"/>
      <c r="P39" s="47"/>
    </row>
    <row r="40" spans="1:19">
      <c r="B40" s="44"/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4"/>
      <c r="N40" s="44"/>
      <c r="O40" s="46"/>
    </row>
    <row r="41" spans="1:19">
      <c r="A41" s="30" t="s">
        <v>162</v>
      </c>
      <c r="B41" s="30"/>
      <c r="C41" s="30"/>
      <c r="D41" s="48">
        <f>D$3</f>
        <v>43466</v>
      </c>
      <c r="E41" s="48">
        <f t="shared" ref="E41:O41" si="12">E$3</f>
        <v>43497</v>
      </c>
      <c r="F41" s="48">
        <f t="shared" si="12"/>
        <v>43525</v>
      </c>
      <c r="G41" s="48">
        <f t="shared" si="12"/>
        <v>43556</v>
      </c>
      <c r="H41" s="48">
        <f t="shared" si="12"/>
        <v>43586</v>
      </c>
      <c r="I41" s="48">
        <f t="shared" si="12"/>
        <v>43617</v>
      </c>
      <c r="J41" s="48">
        <f t="shared" si="12"/>
        <v>43647</v>
      </c>
      <c r="K41" s="48">
        <f t="shared" si="12"/>
        <v>43678</v>
      </c>
      <c r="L41" s="48">
        <f t="shared" si="12"/>
        <v>43709</v>
      </c>
      <c r="M41" s="32">
        <f t="shared" si="12"/>
        <v>43739</v>
      </c>
      <c r="N41" s="32">
        <f t="shared" si="12"/>
        <v>43770</v>
      </c>
      <c r="O41" s="32">
        <f t="shared" si="12"/>
        <v>43800</v>
      </c>
      <c r="P41" s="27" t="s">
        <v>89</v>
      </c>
      <c r="Q41" s="25" t="s">
        <v>163</v>
      </c>
      <c r="R41" s="25" t="s">
        <v>164</v>
      </c>
      <c r="S41" s="25"/>
    </row>
    <row r="42" spans="1:19">
      <c r="A42" s="19">
        <v>1</v>
      </c>
      <c r="B42" s="31">
        <f t="shared" ref="B42:C64" si="13">B4</f>
        <v>0</v>
      </c>
      <c r="C42" s="31">
        <f t="shared" si="13"/>
        <v>0</v>
      </c>
      <c r="D42" s="152">
        <v>11235.119000000001</v>
      </c>
      <c r="E42" s="152">
        <v>13097.044</v>
      </c>
      <c r="F42" s="152">
        <v>12788.42</v>
      </c>
      <c r="G42" s="152">
        <v>11813.075999999999</v>
      </c>
      <c r="H42" s="152">
        <v>19727.5</v>
      </c>
      <c r="I42" s="152">
        <v>11694.565000000001</v>
      </c>
      <c r="J42" s="152">
        <v>10955.651</v>
      </c>
      <c r="K42" s="152">
        <v>11234.874</v>
      </c>
      <c r="L42" s="152">
        <v>11020.227000000001</v>
      </c>
      <c r="M42" s="207">
        <v>9747.6959999999999</v>
      </c>
      <c r="N42" s="207">
        <v>7452.8119999999999</v>
      </c>
      <c r="O42" s="208">
        <v>7325.1319999999996</v>
      </c>
      <c r="P42" s="73">
        <f t="shared" ref="P42:P64" si="14">SUM(D42:O42)</f>
        <v>138092.11600000001</v>
      </c>
      <c r="Q42" s="49">
        <f>MAX(D42:O42)</f>
        <v>19727.5</v>
      </c>
      <c r="R42" s="50">
        <f>INDEX($D$41:$O$41,MATCH(Q42,$D42:$O42,0))</f>
        <v>43586</v>
      </c>
      <c r="S42" s="27"/>
    </row>
    <row r="43" spans="1:19">
      <c r="A43" s="19">
        <v>2</v>
      </c>
      <c r="B43" s="31">
        <f t="shared" si="13"/>
        <v>0</v>
      </c>
      <c r="C43" s="31">
        <f t="shared" si="13"/>
        <v>0</v>
      </c>
      <c r="D43" s="152">
        <v>5486.0749999999998</v>
      </c>
      <c r="E43" s="152">
        <v>5434.125</v>
      </c>
      <c r="F43" s="152">
        <v>5276.1229999999996</v>
      </c>
      <c r="G43" s="152">
        <v>5056.1369999999997</v>
      </c>
      <c r="H43" s="152">
        <v>4983.9690000000001</v>
      </c>
      <c r="I43" s="152">
        <v>5005.4129999999996</v>
      </c>
      <c r="J43" s="152">
        <v>5087.6890000000003</v>
      </c>
      <c r="K43" s="152">
        <v>5057.6229999999996</v>
      </c>
      <c r="L43" s="152">
        <v>5126.2299999999996</v>
      </c>
      <c r="M43" s="207">
        <v>5102.8950000000004</v>
      </c>
      <c r="N43" s="207">
        <v>5137.21</v>
      </c>
      <c r="O43" s="209">
        <v>5127.7849999999999</v>
      </c>
      <c r="P43" s="73">
        <f t="shared" ref="P43:P44" si="15">SUM(D43:O43)</f>
        <v>61881.274000000005</v>
      </c>
      <c r="Q43" s="49">
        <f t="shared" ref="Q43:Q44" si="16">MAX(D43:O43)</f>
        <v>5486.0749999999998</v>
      </c>
      <c r="R43" s="50">
        <f t="shared" ref="R43:R44" si="17">INDEX($D$41:$O$41,MATCH(Q43,$D43:$O43,0))</f>
        <v>43466</v>
      </c>
      <c r="S43" s="27"/>
    </row>
    <row r="44" spans="1:19">
      <c r="A44" s="19">
        <v>3</v>
      </c>
      <c r="B44" s="31">
        <f t="shared" si="13"/>
        <v>0</v>
      </c>
      <c r="C44" s="31">
        <f t="shared" si="13"/>
        <v>0</v>
      </c>
      <c r="D44" s="152">
        <v>3170.4920000000002</v>
      </c>
      <c r="E44" s="152">
        <v>2956.6480000000001</v>
      </c>
      <c r="F44" s="152">
        <v>3009.1469999999999</v>
      </c>
      <c r="G44" s="152">
        <v>2718.489</v>
      </c>
      <c r="H44" s="152">
        <v>2604.73</v>
      </c>
      <c r="I44" s="152">
        <v>2581.2370000000001</v>
      </c>
      <c r="J44" s="152">
        <v>2646.1439999999998</v>
      </c>
      <c r="K44" s="152">
        <v>2770.75</v>
      </c>
      <c r="L44" s="152">
        <v>2656.09</v>
      </c>
      <c r="M44" s="207">
        <v>2911.7049999999999</v>
      </c>
      <c r="N44" s="207">
        <v>2818.0540000000001</v>
      </c>
      <c r="O44" s="208">
        <v>2969.598</v>
      </c>
      <c r="P44" s="73">
        <f t="shared" si="15"/>
        <v>33813.084000000003</v>
      </c>
      <c r="Q44" s="49">
        <f t="shared" si="16"/>
        <v>3170.4920000000002</v>
      </c>
      <c r="R44" s="50">
        <f t="shared" si="17"/>
        <v>43466</v>
      </c>
      <c r="S44" s="27"/>
    </row>
    <row r="45" spans="1:19">
      <c r="A45" s="19">
        <v>4</v>
      </c>
      <c r="B45" s="31">
        <f t="shared" si="13"/>
        <v>0</v>
      </c>
      <c r="C45" s="31">
        <f t="shared" si="13"/>
        <v>0</v>
      </c>
      <c r="D45" s="152">
        <v>2775.9839999999999</v>
      </c>
      <c r="E45" s="152">
        <v>2727.2489999999998</v>
      </c>
      <c r="F45" s="152">
        <v>2695.5529999999999</v>
      </c>
      <c r="G45" s="152">
        <v>2485.556</v>
      </c>
      <c r="H45" s="152">
        <v>2523.7530000000002</v>
      </c>
      <c r="I45" s="152">
        <v>2697.9369999999999</v>
      </c>
      <c r="J45" s="152">
        <v>2645.4070000000002</v>
      </c>
      <c r="K45" s="152">
        <v>2641.172</v>
      </c>
      <c r="L45" s="152">
        <v>2607.1990000000001</v>
      </c>
      <c r="M45" s="207">
        <v>2611.6439999999998</v>
      </c>
      <c r="N45" s="207">
        <v>2852.1060000000002</v>
      </c>
      <c r="O45" s="209">
        <v>2986.779</v>
      </c>
      <c r="P45" s="73">
        <f>SUM(D45:O45)</f>
        <v>32250.339</v>
      </c>
      <c r="Q45" s="49">
        <f t="shared" ref="Q45:Q64" si="18">MAX(D45:O45)</f>
        <v>2986.779</v>
      </c>
      <c r="R45" s="50">
        <f t="shared" ref="R45:R64" si="19">INDEX($D$41:$O$41,MATCH(Q45,$D45:$O45,0))</f>
        <v>43800</v>
      </c>
      <c r="S45" s="27"/>
    </row>
    <row r="46" spans="1:19">
      <c r="A46" s="19">
        <v>5</v>
      </c>
      <c r="B46" s="31">
        <f t="shared" si="13"/>
        <v>0</v>
      </c>
      <c r="C46" s="31">
        <f t="shared" si="13"/>
        <v>0</v>
      </c>
      <c r="D46" s="152">
        <v>2798.1210000000001</v>
      </c>
      <c r="E46" s="152">
        <v>2925.64</v>
      </c>
      <c r="F46" s="152">
        <v>2824.83</v>
      </c>
      <c r="G46" s="152">
        <v>3132.223</v>
      </c>
      <c r="H46" s="152">
        <v>3477.3690000000001</v>
      </c>
      <c r="I46" s="152">
        <v>3747.4949999999999</v>
      </c>
      <c r="J46" s="152">
        <v>3914.42</v>
      </c>
      <c r="K46" s="152">
        <v>3810.7330000000002</v>
      </c>
      <c r="L46" s="152">
        <v>3653.3</v>
      </c>
      <c r="M46" s="207">
        <v>2698.2080000000001</v>
      </c>
      <c r="N46" s="207">
        <v>2697.904</v>
      </c>
      <c r="O46" s="208">
        <v>2856.3240000000001</v>
      </c>
      <c r="P46" s="73">
        <f t="shared" si="14"/>
        <v>38536.567000000003</v>
      </c>
      <c r="Q46" s="49">
        <f t="shared" si="18"/>
        <v>3914.42</v>
      </c>
      <c r="R46" s="50">
        <f t="shared" si="19"/>
        <v>43647</v>
      </c>
      <c r="S46" s="27"/>
    </row>
    <row r="47" spans="1:19">
      <c r="A47" s="19">
        <v>6</v>
      </c>
      <c r="B47" s="31">
        <f t="shared" si="13"/>
        <v>0</v>
      </c>
      <c r="C47" s="31">
        <f t="shared" si="13"/>
        <v>0</v>
      </c>
      <c r="D47" s="152">
        <v>4693.9759999999997</v>
      </c>
      <c r="E47" s="152">
        <v>4607.82</v>
      </c>
      <c r="F47" s="152">
        <v>4350.3389999999999</v>
      </c>
      <c r="G47" s="152">
        <v>4168.8230000000003</v>
      </c>
      <c r="H47" s="152">
        <v>4653.5330000000004</v>
      </c>
      <c r="I47" s="152">
        <v>4532.701</v>
      </c>
      <c r="J47" s="152">
        <v>4783.741</v>
      </c>
      <c r="K47" s="152">
        <v>5478.8410000000003</v>
      </c>
      <c r="L47" s="152">
        <v>5486.0709999999999</v>
      </c>
      <c r="M47" s="207">
        <v>4220.9070000000002</v>
      </c>
      <c r="N47" s="207">
        <v>4550.799</v>
      </c>
      <c r="O47" s="208">
        <v>4495.9210000000003</v>
      </c>
      <c r="P47" s="73">
        <f t="shared" si="14"/>
        <v>56023.472000000002</v>
      </c>
      <c r="Q47" s="49">
        <f t="shared" si="18"/>
        <v>5486.0709999999999</v>
      </c>
      <c r="R47" s="50">
        <f t="shared" si="19"/>
        <v>43709</v>
      </c>
      <c r="S47" s="27"/>
    </row>
    <row r="48" spans="1:19">
      <c r="A48" s="19">
        <v>7</v>
      </c>
      <c r="B48" s="31">
        <f t="shared" si="13"/>
        <v>0</v>
      </c>
      <c r="C48" s="31">
        <f t="shared" si="13"/>
        <v>0</v>
      </c>
      <c r="D48" s="152">
        <v>2837.009</v>
      </c>
      <c r="E48" s="152">
        <v>2880.2910000000002</v>
      </c>
      <c r="F48" s="152">
        <v>2821.7139999999999</v>
      </c>
      <c r="G48" s="152">
        <v>2974.2080000000001</v>
      </c>
      <c r="H48" s="152">
        <v>3029.1109999999999</v>
      </c>
      <c r="I48" s="152">
        <v>3196.0479999999998</v>
      </c>
      <c r="J48" s="152">
        <v>3339.1889999999999</v>
      </c>
      <c r="K48" s="152">
        <v>3522.6179999999999</v>
      </c>
      <c r="L48" s="152">
        <v>3280.2060000000001</v>
      </c>
      <c r="M48" s="207">
        <v>3114.7240000000002</v>
      </c>
      <c r="N48" s="207">
        <v>3080.4810000000002</v>
      </c>
      <c r="O48" s="208">
        <v>3007.6979999999999</v>
      </c>
      <c r="P48" s="73">
        <f t="shared" si="14"/>
        <v>37083.296999999991</v>
      </c>
      <c r="Q48" s="49">
        <f t="shared" si="18"/>
        <v>3522.6179999999999</v>
      </c>
      <c r="R48" s="50">
        <f t="shared" si="19"/>
        <v>43678</v>
      </c>
      <c r="S48" s="27"/>
    </row>
    <row r="49" spans="1:19">
      <c r="A49" s="19">
        <v>8</v>
      </c>
      <c r="B49" s="31">
        <f t="shared" si="13"/>
        <v>0</v>
      </c>
      <c r="C49" s="31">
        <f t="shared" si="13"/>
        <v>0</v>
      </c>
      <c r="D49" s="152">
        <v>4138.03</v>
      </c>
      <c r="E49" s="152">
        <v>4134.473</v>
      </c>
      <c r="F49" s="152">
        <v>4111.0600000000004</v>
      </c>
      <c r="G49" s="152">
        <v>4134.7290000000003</v>
      </c>
      <c r="H49" s="152">
        <v>4168.1779999999999</v>
      </c>
      <c r="I49" s="152">
        <v>4212.5640000000003</v>
      </c>
      <c r="J49" s="152">
        <v>4223.6970000000001</v>
      </c>
      <c r="K49" s="152">
        <v>4273.0990000000002</v>
      </c>
      <c r="L49" s="152">
        <v>4214.49</v>
      </c>
      <c r="M49" s="207">
        <v>4157.8900000000003</v>
      </c>
      <c r="N49" s="207">
        <v>4170.9449999999997</v>
      </c>
      <c r="O49" s="209">
        <v>4257.5990000000002</v>
      </c>
      <c r="P49" s="73">
        <f t="shared" si="14"/>
        <v>50196.754000000001</v>
      </c>
      <c r="Q49" s="49">
        <f t="shared" si="18"/>
        <v>4273.0990000000002</v>
      </c>
      <c r="R49" s="50">
        <f t="shared" si="19"/>
        <v>43678</v>
      </c>
      <c r="S49" s="27"/>
    </row>
    <row r="50" spans="1:19">
      <c r="A50" s="19">
        <v>9</v>
      </c>
      <c r="B50" s="31">
        <f t="shared" si="13"/>
        <v>0</v>
      </c>
      <c r="C50" s="31">
        <f t="shared" si="13"/>
        <v>0</v>
      </c>
      <c r="D50" s="152">
        <f>3000+53979.76</f>
        <v>56979.76</v>
      </c>
      <c r="E50" s="152">
        <f>3000+55491.21</f>
        <v>58491.21</v>
      </c>
      <c r="F50" s="152">
        <f>3000+57723.97</f>
        <v>60723.97</v>
      </c>
      <c r="G50" s="152">
        <f>3000+57695.18</f>
        <v>60695.18</v>
      </c>
      <c r="H50" s="152">
        <f>3000+56633.5</f>
        <v>59633.5</v>
      </c>
      <c r="I50" s="152">
        <f>3000+56915.37</f>
        <v>59915.37</v>
      </c>
      <c r="J50" s="152">
        <f>3000+57954.8</f>
        <v>60954.8</v>
      </c>
      <c r="K50" s="152">
        <f>3000+59499.94</f>
        <v>62499.94</v>
      </c>
      <c r="L50" s="152">
        <f>3000+57332.9</f>
        <v>60332.9</v>
      </c>
      <c r="M50" s="207">
        <f>3000+58348.84</f>
        <v>61348.84</v>
      </c>
      <c r="N50" s="207">
        <f>3000+58453.18</f>
        <v>61453.18</v>
      </c>
      <c r="O50" s="208">
        <f>3000+59886.96</f>
        <v>62886.96</v>
      </c>
      <c r="P50" s="73">
        <f t="shared" si="14"/>
        <v>725915.61</v>
      </c>
      <c r="Q50" s="49">
        <f t="shared" si="18"/>
        <v>62886.96</v>
      </c>
      <c r="R50" s="50">
        <f t="shared" si="19"/>
        <v>43800</v>
      </c>
      <c r="S50" s="27"/>
    </row>
    <row r="51" spans="1:19">
      <c r="A51" s="19">
        <v>10</v>
      </c>
      <c r="B51" s="31">
        <f t="shared" si="13"/>
        <v>0</v>
      </c>
      <c r="C51" s="31">
        <f t="shared" si="13"/>
        <v>0</v>
      </c>
      <c r="D51" s="152">
        <v>9494.3670000000002</v>
      </c>
      <c r="E51" s="152">
        <v>8151.6930000000002</v>
      </c>
      <c r="F51" s="152">
        <v>8444.6409999999996</v>
      </c>
      <c r="G51" s="152">
        <v>8251.3700000000008</v>
      </c>
      <c r="H51" s="152">
        <v>8416.0830000000005</v>
      </c>
      <c r="I51" s="152">
        <v>8438.518</v>
      </c>
      <c r="J51" s="152">
        <v>8465.4709999999995</v>
      </c>
      <c r="K51" s="152">
        <v>8617.5730000000003</v>
      </c>
      <c r="L51" s="152">
        <v>8465.0079999999998</v>
      </c>
      <c r="M51" s="207">
        <v>8444.6409999999996</v>
      </c>
      <c r="N51" s="207">
        <v>8123.326</v>
      </c>
      <c r="O51" s="208">
        <v>8375.3729999999996</v>
      </c>
      <c r="P51" s="73">
        <f t="shared" si="14"/>
        <v>101688.06400000001</v>
      </c>
      <c r="Q51" s="49">
        <f t="shared" si="18"/>
        <v>9494.3670000000002</v>
      </c>
      <c r="R51" s="50">
        <f t="shared" si="19"/>
        <v>43466</v>
      </c>
      <c r="S51" s="27"/>
    </row>
    <row r="52" spans="1:19">
      <c r="A52" s="19">
        <v>11</v>
      </c>
      <c r="B52" s="31">
        <f t="shared" si="13"/>
        <v>0</v>
      </c>
      <c r="C52" s="31">
        <f t="shared" si="13"/>
        <v>0</v>
      </c>
      <c r="D52" s="152">
        <v>8557.5769999999993</v>
      </c>
      <c r="E52" s="152">
        <v>8575.1489999999994</v>
      </c>
      <c r="F52" s="152">
        <v>8703.8919999999998</v>
      </c>
      <c r="G52" s="152">
        <v>8473.3389999999999</v>
      </c>
      <c r="H52" s="152">
        <v>8775.9770000000008</v>
      </c>
      <c r="I52" s="152">
        <v>9149.5429999999997</v>
      </c>
      <c r="J52" s="152">
        <v>8848.1560000000009</v>
      </c>
      <c r="K52" s="152">
        <v>8727.2649999999994</v>
      </c>
      <c r="L52" s="152">
        <v>8415.0239999999994</v>
      </c>
      <c r="M52" s="210">
        <f>3000+5497.022</f>
        <v>8497.0220000000008</v>
      </c>
      <c r="N52" s="207">
        <f>3000+5603.248</f>
        <v>8603.2479999999996</v>
      </c>
      <c r="O52" s="208">
        <f>3000+5631.508</f>
        <v>8631.5079999999998</v>
      </c>
      <c r="P52" s="73">
        <f t="shared" si="14"/>
        <v>103957.69999999998</v>
      </c>
      <c r="Q52" s="49">
        <f t="shared" si="18"/>
        <v>9149.5429999999997</v>
      </c>
      <c r="R52" s="50">
        <f t="shared" si="19"/>
        <v>43617</v>
      </c>
      <c r="S52" s="27"/>
    </row>
    <row r="53" spans="1:19">
      <c r="A53" s="19">
        <v>12</v>
      </c>
      <c r="B53" s="31">
        <f t="shared" si="13"/>
        <v>0</v>
      </c>
      <c r="C53" s="31">
        <f t="shared" si="13"/>
        <v>0</v>
      </c>
      <c r="D53" s="152">
        <v>4980.2330000000002</v>
      </c>
      <c r="E53" s="152">
        <v>4999.5879999999997</v>
      </c>
      <c r="F53" s="152">
        <v>5543.7340000000004</v>
      </c>
      <c r="G53" s="152">
        <v>5907.4949999999999</v>
      </c>
      <c r="H53" s="152">
        <v>6389.4269999999997</v>
      </c>
      <c r="I53" s="152">
        <v>6828.66</v>
      </c>
      <c r="J53" s="152">
        <v>7121.8649999999998</v>
      </c>
      <c r="K53" s="152">
        <v>7273.9849999999997</v>
      </c>
      <c r="L53" s="152">
        <v>6707.2110000000002</v>
      </c>
      <c r="M53" s="207">
        <v>5606.3140000000003</v>
      </c>
      <c r="N53" s="210">
        <v>4896.1009999999997</v>
      </c>
      <c r="O53" s="208">
        <v>4949.0129999999999</v>
      </c>
      <c r="P53" s="73">
        <f t="shared" si="14"/>
        <v>71203.626000000004</v>
      </c>
      <c r="Q53" s="49">
        <f t="shared" si="18"/>
        <v>7273.9849999999997</v>
      </c>
      <c r="R53" s="50">
        <f t="shared" si="19"/>
        <v>43678</v>
      </c>
      <c r="S53" s="27"/>
    </row>
    <row r="54" spans="1:19">
      <c r="A54" s="19">
        <v>13</v>
      </c>
      <c r="B54" s="31">
        <f t="shared" si="13"/>
        <v>0</v>
      </c>
      <c r="C54" s="31">
        <f t="shared" si="13"/>
        <v>0</v>
      </c>
      <c r="D54" s="152">
        <v>1801.0119999999999</v>
      </c>
      <c r="E54" s="152">
        <v>1807.5129999999999</v>
      </c>
      <c r="F54" s="152">
        <v>1766.2239999999999</v>
      </c>
      <c r="G54" s="152">
        <v>2097.4659999999999</v>
      </c>
      <c r="H54" s="152">
        <v>2342.8510000000001</v>
      </c>
      <c r="I54" s="152">
        <v>2440.1709999999998</v>
      </c>
      <c r="J54" s="152">
        <v>2558.3000000000002</v>
      </c>
      <c r="K54" s="152">
        <v>2603.3220000000001</v>
      </c>
      <c r="L54" s="152">
        <v>2421.0439999999999</v>
      </c>
      <c r="M54" s="207">
        <v>1998.9749999999999</v>
      </c>
      <c r="N54" s="207">
        <v>1729.87</v>
      </c>
      <c r="O54" s="209">
        <v>1770.8520000000001</v>
      </c>
      <c r="P54" s="73">
        <f t="shared" si="14"/>
        <v>25337.599999999995</v>
      </c>
      <c r="Q54" s="49">
        <f t="shared" si="18"/>
        <v>2603.3220000000001</v>
      </c>
      <c r="R54" s="50">
        <f t="shared" si="19"/>
        <v>43678</v>
      </c>
      <c r="S54" s="27"/>
    </row>
    <row r="55" spans="1:19">
      <c r="A55" s="19">
        <v>14</v>
      </c>
      <c r="B55" s="31">
        <f t="shared" si="13"/>
        <v>0</v>
      </c>
      <c r="C55" s="31">
        <f t="shared" si="13"/>
        <v>0</v>
      </c>
      <c r="D55" s="152">
        <v>5920.46</v>
      </c>
      <c r="E55" s="152">
        <v>5993.2539999999999</v>
      </c>
      <c r="F55" s="152">
        <v>5928.2049999999999</v>
      </c>
      <c r="G55" s="152">
        <v>5817.009</v>
      </c>
      <c r="H55" s="152">
        <v>6388.3950000000004</v>
      </c>
      <c r="I55" s="152">
        <v>6221.201</v>
      </c>
      <c r="J55" s="152">
        <v>6304.875</v>
      </c>
      <c r="K55" s="152">
        <v>6173.893</v>
      </c>
      <c r="L55" s="152">
        <v>6325.0529999999999</v>
      </c>
      <c r="M55" s="207">
        <v>6242.3940000000002</v>
      </c>
      <c r="N55" s="207">
        <v>6406.4470000000001</v>
      </c>
      <c r="O55" s="208">
        <v>6101.6930000000002</v>
      </c>
      <c r="P55" s="73">
        <f t="shared" si="14"/>
        <v>73822.879000000001</v>
      </c>
      <c r="Q55" s="49">
        <f t="shared" si="18"/>
        <v>6406.4470000000001</v>
      </c>
      <c r="R55" s="50">
        <f t="shared" si="19"/>
        <v>43770</v>
      </c>
      <c r="S55" s="27"/>
    </row>
    <row r="56" spans="1:19">
      <c r="A56" s="19">
        <v>15</v>
      </c>
      <c r="B56" s="31">
        <f t="shared" si="13"/>
        <v>0</v>
      </c>
      <c r="C56" s="31">
        <f t="shared" si="13"/>
        <v>0</v>
      </c>
      <c r="D56" s="152">
        <v>2938.127</v>
      </c>
      <c r="E56" s="152">
        <v>2939.04</v>
      </c>
      <c r="F56" s="152">
        <v>2930.6849999999999</v>
      </c>
      <c r="G56" s="152">
        <v>2893.5529999999999</v>
      </c>
      <c r="H56" s="152">
        <v>3409.6239999999998</v>
      </c>
      <c r="I56" s="152">
        <v>3301.98</v>
      </c>
      <c r="J56" s="153">
        <v>3509.3910000000001</v>
      </c>
      <c r="K56" s="153">
        <v>3666.569</v>
      </c>
      <c r="L56" s="153">
        <v>3697.6990000000001</v>
      </c>
      <c r="M56" s="207">
        <v>3131.4090000000001</v>
      </c>
      <c r="N56" s="210">
        <v>2915.127</v>
      </c>
      <c r="O56" s="208">
        <v>2900.0929999999998</v>
      </c>
      <c r="P56" s="73">
        <f t="shared" si="14"/>
        <v>38233.296999999999</v>
      </c>
      <c r="Q56" s="49">
        <f t="shared" si="18"/>
        <v>3697.6990000000001</v>
      </c>
      <c r="R56" s="50">
        <f t="shared" si="19"/>
        <v>43709</v>
      </c>
      <c r="S56" s="27"/>
    </row>
    <row r="57" spans="1:19">
      <c r="A57" s="19">
        <v>16</v>
      </c>
      <c r="B57" s="31">
        <f t="shared" si="13"/>
        <v>0</v>
      </c>
      <c r="C57" s="31">
        <f t="shared" si="13"/>
        <v>0</v>
      </c>
      <c r="D57" s="152">
        <v>5028.1019999999999</v>
      </c>
      <c r="E57" s="152">
        <v>4788.4679999999998</v>
      </c>
      <c r="F57" s="152">
        <v>4942.8050000000003</v>
      </c>
      <c r="G57" s="152">
        <v>4612.442</v>
      </c>
      <c r="H57" s="152">
        <v>4606.8090000000002</v>
      </c>
      <c r="I57" s="152">
        <v>4393.97</v>
      </c>
      <c r="J57" s="153">
        <v>4423.7870000000003</v>
      </c>
      <c r="K57" s="153">
        <v>4237.9390000000003</v>
      </c>
      <c r="L57" s="153">
        <v>4362.2529999999997</v>
      </c>
      <c r="M57" s="207">
        <v>4489.8590000000004</v>
      </c>
      <c r="N57" s="207">
        <v>4602.6000000000004</v>
      </c>
      <c r="O57" s="208">
        <v>4523.5379999999996</v>
      </c>
      <c r="P57" s="73">
        <f t="shared" si="14"/>
        <v>55012.571999999993</v>
      </c>
      <c r="Q57" s="49">
        <f t="shared" si="18"/>
        <v>5028.1019999999999</v>
      </c>
      <c r="R57" s="50">
        <f t="shared" si="19"/>
        <v>43466</v>
      </c>
      <c r="S57" s="27"/>
    </row>
    <row r="58" spans="1:19">
      <c r="A58" s="19">
        <v>17</v>
      </c>
      <c r="B58" s="31">
        <f t="shared" si="13"/>
        <v>0</v>
      </c>
      <c r="C58" s="31">
        <f t="shared" si="13"/>
        <v>0</v>
      </c>
      <c r="D58" s="152">
        <v>4576.1419999999998</v>
      </c>
      <c r="E58" s="152">
        <v>4593.7479999999996</v>
      </c>
      <c r="F58" s="152">
        <v>4793.0240000000003</v>
      </c>
      <c r="G58" s="152">
        <v>4269.5659999999998</v>
      </c>
      <c r="H58" s="152">
        <v>4178.7259999999997</v>
      </c>
      <c r="I58" s="152">
        <v>4025.9749999999999</v>
      </c>
      <c r="J58" s="153">
        <v>4061.17</v>
      </c>
      <c r="K58" s="153">
        <v>4215.13</v>
      </c>
      <c r="L58" s="152">
        <v>4599.915</v>
      </c>
      <c r="M58" s="207">
        <v>4512.3909999999996</v>
      </c>
      <c r="N58" s="207">
        <v>4444.4250000000002</v>
      </c>
      <c r="O58" s="209">
        <v>4482.9390000000003</v>
      </c>
      <c r="P58" s="73">
        <f t="shared" si="14"/>
        <v>52753.150999999998</v>
      </c>
      <c r="Q58" s="49">
        <f t="shared" si="18"/>
        <v>4793.0240000000003</v>
      </c>
      <c r="R58" s="50">
        <f t="shared" si="19"/>
        <v>43525</v>
      </c>
      <c r="S58" s="27"/>
    </row>
    <row r="59" spans="1:19">
      <c r="A59" s="19">
        <v>18</v>
      </c>
      <c r="B59" s="31">
        <f t="shared" si="13"/>
        <v>0</v>
      </c>
      <c r="C59" s="31">
        <f t="shared" si="13"/>
        <v>0</v>
      </c>
      <c r="D59" s="152">
        <v>7561.8</v>
      </c>
      <c r="E59" s="152">
        <v>7319.55</v>
      </c>
      <c r="F59" s="152">
        <v>6877.6</v>
      </c>
      <c r="G59" s="152">
        <v>7474.16</v>
      </c>
      <c r="H59" s="152">
        <v>8302.59</v>
      </c>
      <c r="I59" s="152">
        <v>9730.33</v>
      </c>
      <c r="J59" s="153">
        <v>10780.89</v>
      </c>
      <c r="K59" s="153">
        <v>11330.56</v>
      </c>
      <c r="L59" s="153">
        <v>10798.06</v>
      </c>
      <c r="M59" s="210">
        <v>7293.78</v>
      </c>
      <c r="N59" s="210">
        <v>7735.4</v>
      </c>
      <c r="O59" s="209">
        <v>7646.46</v>
      </c>
      <c r="P59" s="73">
        <f t="shared" si="14"/>
        <v>102851.18</v>
      </c>
      <c r="Q59" s="49">
        <f t="shared" si="18"/>
        <v>11330.56</v>
      </c>
      <c r="R59" s="50">
        <f t="shared" si="19"/>
        <v>43678</v>
      </c>
      <c r="S59" s="27"/>
    </row>
    <row r="60" spans="1:19">
      <c r="A60" s="19">
        <v>19</v>
      </c>
      <c r="B60" s="31">
        <f t="shared" si="13"/>
        <v>0</v>
      </c>
      <c r="C60" s="31">
        <f t="shared" si="13"/>
        <v>0</v>
      </c>
      <c r="D60" s="152">
        <v>5925.4719999999998</v>
      </c>
      <c r="E60" s="152">
        <v>5829.2190000000001</v>
      </c>
      <c r="F60" s="152">
        <v>5446.55</v>
      </c>
      <c r="G60" s="152">
        <v>5450.83</v>
      </c>
      <c r="H60" s="152">
        <v>4763.3630000000003</v>
      </c>
      <c r="I60" s="152">
        <v>4751.4009999999998</v>
      </c>
      <c r="J60" s="153">
        <v>4657.95</v>
      </c>
      <c r="K60" s="153">
        <v>5287.0439999999999</v>
      </c>
      <c r="L60" s="153">
        <v>5266.2640000000001</v>
      </c>
      <c r="M60" s="207">
        <v>5678.3630000000003</v>
      </c>
      <c r="N60" s="207">
        <v>5797.1559999999999</v>
      </c>
      <c r="O60" s="208">
        <v>5921.9229999999998</v>
      </c>
      <c r="P60" s="73">
        <f t="shared" si="14"/>
        <v>64775.535000000003</v>
      </c>
      <c r="Q60" s="49">
        <f t="shared" si="18"/>
        <v>5925.4719999999998</v>
      </c>
      <c r="R60" s="50">
        <f t="shared" si="19"/>
        <v>43466</v>
      </c>
      <c r="S60" s="27"/>
    </row>
    <row r="61" spans="1:19">
      <c r="A61" s="19">
        <v>20</v>
      </c>
      <c r="B61" s="31">
        <f t="shared" si="13"/>
        <v>0</v>
      </c>
      <c r="C61" s="31">
        <f t="shared" si="13"/>
        <v>0</v>
      </c>
      <c r="D61" s="154">
        <f>3000+2543.024</f>
        <v>5543.0239999999994</v>
      </c>
      <c r="E61" s="154">
        <f>3000+6427.748</f>
        <v>9427.7479999999996</v>
      </c>
      <c r="F61" s="154">
        <f>3000+2699.796</f>
        <v>5699.7960000000003</v>
      </c>
      <c r="G61" s="154">
        <f>3000+2095.943</f>
        <v>5095.9430000000002</v>
      </c>
      <c r="H61" s="154">
        <f>3000+1944.725</f>
        <v>4944.7250000000004</v>
      </c>
      <c r="I61" s="154">
        <f>3000+1815.787</f>
        <v>4815.7870000000003</v>
      </c>
      <c r="J61" s="154">
        <f>3000+1644.219</f>
        <v>4644.2190000000001</v>
      </c>
      <c r="K61" s="154">
        <f>3000+1858.576</f>
        <v>4858.576</v>
      </c>
      <c r="L61" s="154">
        <f>3000+1945.268</f>
        <v>4945.268</v>
      </c>
      <c r="M61" s="215">
        <f>3000+2057.24</f>
        <v>5057.24</v>
      </c>
      <c r="N61" s="215">
        <f>3000+1988.948</f>
        <v>4988.9480000000003</v>
      </c>
      <c r="O61" s="216">
        <f>3000+1920.228</f>
        <v>4920.2280000000001</v>
      </c>
      <c r="P61" s="74">
        <f t="shared" si="14"/>
        <v>64941.501999999993</v>
      </c>
      <c r="Q61" s="49">
        <f t="shared" si="18"/>
        <v>9427.7479999999996</v>
      </c>
      <c r="R61" s="50">
        <f t="shared" si="19"/>
        <v>43497</v>
      </c>
      <c r="S61" s="27"/>
    </row>
    <row r="62" spans="1:19">
      <c r="A62" s="19">
        <v>21</v>
      </c>
      <c r="B62" s="31">
        <f t="shared" si="13"/>
        <v>0</v>
      </c>
      <c r="C62" s="31">
        <f t="shared" si="13"/>
        <v>0</v>
      </c>
      <c r="D62" s="154">
        <f>3000+1283.557</f>
        <v>4283.5569999999998</v>
      </c>
      <c r="E62" s="154">
        <f>3000+1289.834</f>
        <v>4289.8339999999998</v>
      </c>
      <c r="F62" s="154">
        <f>3000+1226.067</f>
        <v>4226.067</v>
      </c>
      <c r="G62" s="154">
        <f>3000+1553.32</f>
        <v>4553.32</v>
      </c>
      <c r="H62" s="154">
        <f>3000+2085.145</f>
        <v>5085.1450000000004</v>
      </c>
      <c r="I62" s="154">
        <f>3000+3309.379</f>
        <v>6309.3789999999999</v>
      </c>
      <c r="J62" s="154">
        <f>3000+2919.558</f>
        <v>5919.558</v>
      </c>
      <c r="K62" s="154">
        <f>3000+4191.935</f>
        <v>7191.9350000000004</v>
      </c>
      <c r="L62" s="154">
        <f>3000+6554.729</f>
        <v>9554.7289999999994</v>
      </c>
      <c r="M62" s="215">
        <f>3000+5275.527</f>
        <v>8275.527</v>
      </c>
      <c r="N62" s="215">
        <f>3000+1245.864</f>
        <v>4245.8639999999996</v>
      </c>
      <c r="O62" s="216">
        <f>3000+1204.433</f>
        <v>4204.433</v>
      </c>
      <c r="P62" s="74">
        <f t="shared" si="14"/>
        <v>68139.347999999998</v>
      </c>
      <c r="Q62" s="49">
        <f t="shared" si="18"/>
        <v>9554.7289999999994</v>
      </c>
      <c r="R62" s="50">
        <f t="shared" si="19"/>
        <v>43709</v>
      </c>
      <c r="S62" s="27"/>
    </row>
    <row r="63" spans="1:19">
      <c r="A63" s="19">
        <v>22</v>
      </c>
      <c r="B63" s="31">
        <f t="shared" si="13"/>
        <v>0</v>
      </c>
      <c r="C63" s="31">
        <f t="shared" si="13"/>
        <v>0</v>
      </c>
      <c r="D63" s="154">
        <v>2223.39</v>
      </c>
      <c r="E63" s="154">
        <v>2148.5909999999999</v>
      </c>
      <c r="F63" s="154">
        <v>1909.559</v>
      </c>
      <c r="G63" s="154">
        <v>2118.7249999999999</v>
      </c>
      <c r="H63" s="154">
        <v>2298.212</v>
      </c>
      <c r="I63" s="154">
        <v>2136.0309999999999</v>
      </c>
      <c r="J63" s="154">
        <v>2246.8220000000001</v>
      </c>
      <c r="K63" s="154">
        <v>2660.0880000000002</v>
      </c>
      <c r="L63" s="154">
        <v>2377.2779999999998</v>
      </c>
      <c r="M63" s="215">
        <f>3000+3979.901</f>
        <v>6979.9009999999998</v>
      </c>
      <c r="N63" s="215">
        <f>3000+3503.073</f>
        <v>6503.0730000000003</v>
      </c>
      <c r="O63" s="216">
        <f>3000+3407.751</f>
        <v>6407.7510000000002</v>
      </c>
      <c r="P63" s="74">
        <f t="shared" si="14"/>
        <v>40009.421000000002</v>
      </c>
      <c r="Q63" s="49">
        <f t="shared" si="18"/>
        <v>6979.9009999999998</v>
      </c>
      <c r="R63" s="50">
        <f t="shared" si="19"/>
        <v>43739</v>
      </c>
      <c r="S63" s="27"/>
    </row>
    <row r="64" spans="1:19">
      <c r="A64" s="19">
        <v>23</v>
      </c>
      <c r="B64" s="31">
        <f t="shared" si="13"/>
        <v>0</v>
      </c>
      <c r="C64" s="31">
        <f t="shared" si="13"/>
        <v>0</v>
      </c>
      <c r="D64" s="152">
        <v>3733.76</v>
      </c>
      <c r="E64" s="152">
        <v>3840.748</v>
      </c>
      <c r="F64" s="152">
        <v>3713.1419999999998</v>
      </c>
      <c r="G64" s="152">
        <v>3775.5549999999998</v>
      </c>
      <c r="H64" s="152">
        <v>3660.1640000000002</v>
      </c>
      <c r="I64" s="152">
        <v>3602.386</v>
      </c>
      <c r="J64" s="152">
        <v>3660.2130000000002</v>
      </c>
      <c r="K64" s="152">
        <v>3628.8780000000002</v>
      </c>
      <c r="L64" s="152">
        <v>3524.9789999999998</v>
      </c>
      <c r="M64" s="210">
        <v>3638.9459999999999</v>
      </c>
      <c r="N64" s="210">
        <v>3738.2359999999999</v>
      </c>
      <c r="O64" s="209">
        <v>3734.7139999999999</v>
      </c>
      <c r="P64" s="81">
        <f t="shared" si="14"/>
        <v>44251.72099999999</v>
      </c>
      <c r="Q64" s="49">
        <f t="shared" si="18"/>
        <v>3840.748</v>
      </c>
      <c r="R64" s="50">
        <f t="shared" si="19"/>
        <v>43497</v>
      </c>
      <c r="S64" s="27"/>
    </row>
    <row r="65" spans="1:16">
      <c r="A65" s="19" t="s">
        <v>155</v>
      </c>
      <c r="D65" s="79">
        <f>SUM(D42:D64)</f>
        <v>166681.58900000001</v>
      </c>
      <c r="E65" s="79">
        <f t="shared" ref="E65:O65" si="20">SUM(E42:E64)</f>
        <v>171958.64299999998</v>
      </c>
      <c r="F65" s="79">
        <f t="shared" si="20"/>
        <v>169527.08</v>
      </c>
      <c r="G65" s="79">
        <f t="shared" si="20"/>
        <v>167969.19399999999</v>
      </c>
      <c r="H65" s="79">
        <f t="shared" si="20"/>
        <v>178363.734</v>
      </c>
      <c r="I65" s="79">
        <f t="shared" si="20"/>
        <v>173728.66200000001</v>
      </c>
      <c r="J65" s="79">
        <f t="shared" si="20"/>
        <v>175753.40500000003</v>
      </c>
      <c r="K65" s="79">
        <f t="shared" si="20"/>
        <v>181762.40699999998</v>
      </c>
      <c r="L65" s="79">
        <f t="shared" si="20"/>
        <v>179836.49799999996</v>
      </c>
      <c r="M65" s="80">
        <f t="shared" si="20"/>
        <v>175761.27100000001</v>
      </c>
      <c r="N65" s="80">
        <f t="shared" si="20"/>
        <v>168943.31199999998</v>
      </c>
      <c r="O65" s="80">
        <f t="shared" si="20"/>
        <v>170484.31399999998</v>
      </c>
      <c r="P65" s="80">
        <f>IF(ROUND(SUM(P42:P64),0)&lt;&gt;ROUND(SUM(D65:O65),0),#VALUE!,SUM(P42:P64))</f>
        <v>2080770.1089999999</v>
      </c>
    </row>
    <row r="66" spans="1:16">
      <c r="D66" s="51"/>
      <c r="E66" s="51"/>
      <c r="F66" s="51"/>
      <c r="G66" s="51"/>
      <c r="H66" s="51"/>
      <c r="I66" s="51"/>
      <c r="J66" s="51"/>
      <c r="K66" s="51"/>
      <c r="L66" s="51"/>
      <c r="M66" s="52"/>
      <c r="N66" s="52"/>
      <c r="O66" s="52"/>
      <c r="P66" s="52"/>
    </row>
    <row r="67" spans="1:16">
      <c r="D67" s="35"/>
      <c r="E67" s="35"/>
      <c r="F67" s="35"/>
      <c r="G67" s="35"/>
      <c r="H67" s="35"/>
      <c r="I67" s="35"/>
      <c r="J67" s="35"/>
      <c r="K67" s="35"/>
      <c r="L67" s="35"/>
      <c r="P67" s="27" t="str">
        <f>P$2</f>
        <v>12-mo Ended</v>
      </c>
    </row>
    <row r="68" spans="1:16">
      <c r="A68" s="30" t="s">
        <v>165</v>
      </c>
      <c r="B68" s="30"/>
      <c r="C68" s="30"/>
      <c r="D68" s="48">
        <f>D$3</f>
        <v>43466</v>
      </c>
      <c r="E68" s="48">
        <f t="shared" ref="E68:O68" si="21">E$3</f>
        <v>43497</v>
      </c>
      <c r="F68" s="48">
        <f t="shared" si="21"/>
        <v>43525</v>
      </c>
      <c r="G68" s="48">
        <f t="shared" si="21"/>
        <v>43556</v>
      </c>
      <c r="H68" s="48">
        <f t="shared" si="21"/>
        <v>43586</v>
      </c>
      <c r="I68" s="48">
        <f t="shared" si="21"/>
        <v>43617</v>
      </c>
      <c r="J68" s="48">
        <f t="shared" si="21"/>
        <v>43647</v>
      </c>
      <c r="K68" s="48">
        <f t="shared" si="21"/>
        <v>43678</v>
      </c>
      <c r="L68" s="48">
        <f t="shared" si="21"/>
        <v>43709</v>
      </c>
      <c r="M68" s="32">
        <f t="shared" si="21"/>
        <v>43739</v>
      </c>
      <c r="N68" s="32">
        <f t="shared" si="21"/>
        <v>43770</v>
      </c>
      <c r="O68" s="32">
        <f t="shared" si="21"/>
        <v>43800</v>
      </c>
      <c r="P68" s="27" t="s">
        <v>89</v>
      </c>
    </row>
    <row r="69" spans="1:16">
      <c r="A69" s="38">
        <f>A4</f>
        <v>1</v>
      </c>
      <c r="B69" s="31">
        <f>B4</f>
        <v>0</v>
      </c>
      <c r="C69" s="31">
        <f>C4</f>
        <v>0</v>
      </c>
      <c r="D69" s="81">
        <f>IF(D42&gt;3000,D42-3000,0)</f>
        <v>8235.1190000000006</v>
      </c>
      <c r="E69" s="81">
        <f>IF(E42&gt;3000,E42-3000,0)</f>
        <v>10097.044</v>
      </c>
      <c r="F69" s="81">
        <f>IF(F42&gt;3000,F42-3000,0)</f>
        <v>9788.42</v>
      </c>
      <c r="G69" s="81">
        <f t="shared" ref="G69:O69" si="22">MAX(0,G42-3000)</f>
        <v>8813.0759999999991</v>
      </c>
      <c r="H69" s="81">
        <f t="shared" si="22"/>
        <v>16727.5</v>
      </c>
      <c r="I69" s="81">
        <f t="shared" si="22"/>
        <v>8694.5650000000005</v>
      </c>
      <c r="J69" s="81">
        <f t="shared" si="22"/>
        <v>7955.6509999999998</v>
      </c>
      <c r="K69" s="81">
        <f t="shared" si="22"/>
        <v>8234.8739999999998</v>
      </c>
      <c r="L69" s="81">
        <f t="shared" si="22"/>
        <v>8020.2270000000008</v>
      </c>
      <c r="M69" s="81">
        <f t="shared" si="22"/>
        <v>6747.6959999999999</v>
      </c>
      <c r="N69" s="81">
        <f t="shared" si="22"/>
        <v>4452.8119999999999</v>
      </c>
      <c r="O69" s="81">
        <f t="shared" si="22"/>
        <v>4325.1319999999996</v>
      </c>
      <c r="P69" s="73">
        <f t="shared" ref="P69:P91" si="23">SUM(D69:O69)</f>
        <v>102092.11599999999</v>
      </c>
    </row>
    <row r="70" spans="1:16">
      <c r="A70" s="38">
        <f t="shared" ref="A70:A91" si="24">A5</f>
        <v>2</v>
      </c>
      <c r="B70" s="31">
        <f t="shared" ref="B70:C70" si="25">B5</f>
        <v>0</v>
      </c>
      <c r="C70" s="31">
        <f t="shared" si="25"/>
        <v>0</v>
      </c>
      <c r="D70" s="81">
        <f t="shared" ref="D70:F70" si="26">IF(D43&gt;3000,D43-3000,0)</f>
        <v>2486.0749999999998</v>
      </c>
      <c r="E70" s="81">
        <f t="shared" si="26"/>
        <v>2434.125</v>
      </c>
      <c r="F70" s="81">
        <f t="shared" si="26"/>
        <v>2276.1229999999996</v>
      </c>
      <c r="G70" s="81">
        <f t="shared" ref="G70:O70" si="27">MAX(0,G43-3000)</f>
        <v>2056.1369999999997</v>
      </c>
      <c r="H70" s="81">
        <f t="shared" si="27"/>
        <v>1983.9690000000001</v>
      </c>
      <c r="I70" s="81">
        <f t="shared" si="27"/>
        <v>2005.4129999999996</v>
      </c>
      <c r="J70" s="81">
        <f t="shared" si="27"/>
        <v>2087.6890000000003</v>
      </c>
      <c r="K70" s="81">
        <f t="shared" si="27"/>
        <v>2057.6229999999996</v>
      </c>
      <c r="L70" s="81">
        <f t="shared" si="27"/>
        <v>2126.2299999999996</v>
      </c>
      <c r="M70" s="81">
        <f t="shared" si="27"/>
        <v>2102.8950000000004</v>
      </c>
      <c r="N70" s="81">
        <f t="shared" si="27"/>
        <v>2137.21</v>
      </c>
      <c r="O70" s="81">
        <f t="shared" si="27"/>
        <v>2127.7849999999999</v>
      </c>
      <c r="P70" s="73">
        <f t="shared" ref="P70:P71" si="28">SUM(D70:O70)</f>
        <v>25881.274000000001</v>
      </c>
    </row>
    <row r="71" spans="1:16">
      <c r="A71" s="38">
        <f t="shared" si="24"/>
        <v>3</v>
      </c>
      <c r="B71" s="31">
        <f t="shared" ref="B71:C71" si="29">B6</f>
        <v>0</v>
      </c>
      <c r="C71" s="31">
        <f t="shared" si="29"/>
        <v>0</v>
      </c>
      <c r="D71" s="81">
        <f t="shared" ref="D71:F71" si="30">IF(D44&gt;3000,D44-3000,0)</f>
        <v>170.49200000000019</v>
      </c>
      <c r="E71" s="81">
        <f t="shared" si="30"/>
        <v>0</v>
      </c>
      <c r="F71" s="81">
        <f t="shared" si="30"/>
        <v>9.1469999999999345</v>
      </c>
      <c r="G71" s="81">
        <f t="shared" ref="G71:O71" si="31">MAX(0,G44-3000)</f>
        <v>0</v>
      </c>
      <c r="H71" s="81">
        <f t="shared" si="31"/>
        <v>0</v>
      </c>
      <c r="I71" s="81">
        <f t="shared" si="31"/>
        <v>0</v>
      </c>
      <c r="J71" s="81">
        <f t="shared" si="31"/>
        <v>0</v>
      </c>
      <c r="K71" s="81">
        <f t="shared" si="31"/>
        <v>0</v>
      </c>
      <c r="L71" s="81">
        <f t="shared" si="31"/>
        <v>0</v>
      </c>
      <c r="M71" s="81">
        <f t="shared" si="31"/>
        <v>0</v>
      </c>
      <c r="N71" s="81">
        <f t="shared" si="31"/>
        <v>0</v>
      </c>
      <c r="O71" s="81">
        <f t="shared" si="31"/>
        <v>0</v>
      </c>
      <c r="P71" s="73">
        <f t="shared" si="28"/>
        <v>179.63900000000012</v>
      </c>
    </row>
    <row r="72" spans="1:16">
      <c r="A72" s="38">
        <f t="shared" si="24"/>
        <v>4</v>
      </c>
      <c r="B72" s="31">
        <f t="shared" ref="B72:C91" si="32">B7</f>
        <v>0</v>
      </c>
      <c r="C72" s="31">
        <f t="shared" si="32"/>
        <v>0</v>
      </c>
      <c r="D72" s="81">
        <f t="shared" ref="D72:F78" si="33">IF(D45&gt;3000,D45-3000,0)</f>
        <v>0</v>
      </c>
      <c r="E72" s="81">
        <f t="shared" si="33"/>
        <v>0</v>
      </c>
      <c r="F72" s="81">
        <f t="shared" si="33"/>
        <v>0</v>
      </c>
      <c r="G72" s="81">
        <f t="shared" ref="G72:O72" si="34">MAX(0,G45-3000)</f>
        <v>0</v>
      </c>
      <c r="H72" s="81">
        <f t="shared" si="34"/>
        <v>0</v>
      </c>
      <c r="I72" s="81">
        <f t="shared" si="34"/>
        <v>0</v>
      </c>
      <c r="J72" s="81">
        <f t="shared" si="34"/>
        <v>0</v>
      </c>
      <c r="K72" s="81">
        <f t="shared" si="34"/>
        <v>0</v>
      </c>
      <c r="L72" s="81">
        <f t="shared" si="34"/>
        <v>0</v>
      </c>
      <c r="M72" s="81">
        <f t="shared" si="34"/>
        <v>0</v>
      </c>
      <c r="N72" s="81">
        <f t="shared" si="34"/>
        <v>0</v>
      </c>
      <c r="O72" s="81">
        <f t="shared" si="34"/>
        <v>0</v>
      </c>
      <c r="P72" s="73">
        <f t="shared" si="23"/>
        <v>0</v>
      </c>
    </row>
    <row r="73" spans="1:16">
      <c r="A73" s="38">
        <f t="shared" si="24"/>
        <v>5</v>
      </c>
      <c r="B73" s="31">
        <f t="shared" si="32"/>
        <v>0</v>
      </c>
      <c r="C73" s="31">
        <f t="shared" si="32"/>
        <v>0</v>
      </c>
      <c r="D73" s="81">
        <f t="shared" si="33"/>
        <v>0</v>
      </c>
      <c r="E73" s="81">
        <f t="shared" si="33"/>
        <v>0</v>
      </c>
      <c r="F73" s="81">
        <f t="shared" si="33"/>
        <v>0</v>
      </c>
      <c r="G73" s="81">
        <f t="shared" ref="G73:O73" si="35">MAX(0,G46-3000)</f>
        <v>132.22299999999996</v>
      </c>
      <c r="H73" s="81">
        <f t="shared" si="35"/>
        <v>477.36900000000014</v>
      </c>
      <c r="I73" s="81">
        <f t="shared" si="35"/>
        <v>747.49499999999989</v>
      </c>
      <c r="J73" s="81">
        <f t="shared" si="35"/>
        <v>914.42000000000007</v>
      </c>
      <c r="K73" s="81">
        <f t="shared" si="35"/>
        <v>810.73300000000017</v>
      </c>
      <c r="L73" s="81">
        <f t="shared" si="35"/>
        <v>653.30000000000018</v>
      </c>
      <c r="M73" s="81">
        <f t="shared" si="35"/>
        <v>0</v>
      </c>
      <c r="N73" s="81">
        <f t="shared" si="35"/>
        <v>0</v>
      </c>
      <c r="O73" s="81">
        <f t="shared" si="35"/>
        <v>0</v>
      </c>
      <c r="P73" s="73">
        <f t="shared" si="23"/>
        <v>3735.5400000000004</v>
      </c>
    </row>
    <row r="74" spans="1:16">
      <c r="A74" s="38">
        <f t="shared" si="24"/>
        <v>6</v>
      </c>
      <c r="B74" s="31">
        <f t="shared" si="32"/>
        <v>0</v>
      </c>
      <c r="C74" s="31">
        <f t="shared" si="32"/>
        <v>0</v>
      </c>
      <c r="D74" s="81">
        <f t="shared" si="33"/>
        <v>1693.9759999999997</v>
      </c>
      <c r="E74" s="81">
        <f t="shared" si="33"/>
        <v>1607.8199999999997</v>
      </c>
      <c r="F74" s="81">
        <f t="shared" si="33"/>
        <v>1350.3389999999999</v>
      </c>
      <c r="G74" s="81">
        <f t="shared" ref="G74:O74" si="36">MAX(0,G47-3000)</f>
        <v>1168.8230000000003</v>
      </c>
      <c r="H74" s="81">
        <f t="shared" si="36"/>
        <v>1653.5330000000004</v>
      </c>
      <c r="I74" s="81">
        <f t="shared" si="36"/>
        <v>1532.701</v>
      </c>
      <c r="J74" s="81">
        <f t="shared" si="36"/>
        <v>1783.741</v>
      </c>
      <c r="K74" s="81">
        <f t="shared" si="36"/>
        <v>2478.8410000000003</v>
      </c>
      <c r="L74" s="81">
        <f t="shared" si="36"/>
        <v>2486.0709999999999</v>
      </c>
      <c r="M74" s="81">
        <f t="shared" si="36"/>
        <v>1220.9070000000002</v>
      </c>
      <c r="N74" s="81">
        <f t="shared" si="36"/>
        <v>1550.799</v>
      </c>
      <c r="O74" s="81">
        <f t="shared" si="36"/>
        <v>1495.9210000000003</v>
      </c>
      <c r="P74" s="73">
        <f t="shared" si="23"/>
        <v>20023.472000000002</v>
      </c>
    </row>
    <row r="75" spans="1:16">
      <c r="A75" s="38">
        <f t="shared" si="24"/>
        <v>7</v>
      </c>
      <c r="B75" s="31">
        <f t="shared" si="32"/>
        <v>0</v>
      </c>
      <c r="C75" s="31">
        <f t="shared" si="32"/>
        <v>0</v>
      </c>
      <c r="D75" s="81">
        <f t="shared" si="33"/>
        <v>0</v>
      </c>
      <c r="E75" s="81">
        <f t="shared" si="33"/>
        <v>0</v>
      </c>
      <c r="F75" s="81">
        <f t="shared" si="33"/>
        <v>0</v>
      </c>
      <c r="G75" s="81">
        <f t="shared" ref="G75:O75" si="37">MAX(0,G48-3000)</f>
        <v>0</v>
      </c>
      <c r="H75" s="81">
        <f t="shared" si="37"/>
        <v>29.110999999999876</v>
      </c>
      <c r="I75" s="81">
        <f t="shared" si="37"/>
        <v>196.04799999999977</v>
      </c>
      <c r="J75" s="81">
        <f t="shared" si="37"/>
        <v>339.18899999999985</v>
      </c>
      <c r="K75" s="81">
        <f t="shared" si="37"/>
        <v>522.61799999999994</v>
      </c>
      <c r="L75" s="81">
        <f t="shared" si="37"/>
        <v>280.20600000000013</v>
      </c>
      <c r="M75" s="81">
        <f t="shared" si="37"/>
        <v>114.72400000000016</v>
      </c>
      <c r="N75" s="81">
        <f t="shared" si="37"/>
        <v>80.481000000000222</v>
      </c>
      <c r="O75" s="81">
        <f t="shared" si="37"/>
        <v>7.6979999999998654</v>
      </c>
      <c r="P75" s="73">
        <f t="shared" si="23"/>
        <v>1570.0749999999998</v>
      </c>
    </row>
    <row r="76" spans="1:16">
      <c r="A76" s="38">
        <f t="shared" si="24"/>
        <v>8</v>
      </c>
      <c r="B76" s="31">
        <f t="shared" si="32"/>
        <v>0</v>
      </c>
      <c r="C76" s="31">
        <f t="shared" si="32"/>
        <v>0</v>
      </c>
      <c r="D76" s="81">
        <f t="shared" si="33"/>
        <v>1138.0299999999997</v>
      </c>
      <c r="E76" s="81">
        <f t="shared" si="33"/>
        <v>1134.473</v>
      </c>
      <c r="F76" s="81">
        <f t="shared" si="33"/>
        <v>1111.0600000000004</v>
      </c>
      <c r="G76" s="81">
        <f t="shared" ref="G76:O76" si="38">MAX(0,G49-3000)</f>
        <v>1134.7290000000003</v>
      </c>
      <c r="H76" s="81">
        <f t="shared" si="38"/>
        <v>1168.1779999999999</v>
      </c>
      <c r="I76" s="81">
        <f t="shared" si="38"/>
        <v>1212.5640000000003</v>
      </c>
      <c r="J76" s="81">
        <f t="shared" si="38"/>
        <v>1223.6970000000001</v>
      </c>
      <c r="K76" s="81">
        <f t="shared" si="38"/>
        <v>1273.0990000000002</v>
      </c>
      <c r="L76" s="81">
        <f t="shared" si="38"/>
        <v>1214.4899999999998</v>
      </c>
      <c r="M76" s="81">
        <f t="shared" si="38"/>
        <v>1157.8900000000003</v>
      </c>
      <c r="N76" s="81">
        <f t="shared" si="38"/>
        <v>1170.9449999999997</v>
      </c>
      <c r="O76" s="81">
        <f t="shared" si="38"/>
        <v>1257.5990000000002</v>
      </c>
      <c r="P76" s="73">
        <f t="shared" si="23"/>
        <v>14196.754000000003</v>
      </c>
    </row>
    <row r="77" spans="1:16">
      <c r="A77" s="38">
        <f t="shared" si="24"/>
        <v>9</v>
      </c>
      <c r="B77" s="31">
        <f t="shared" si="32"/>
        <v>0</v>
      </c>
      <c r="C77" s="31">
        <f t="shared" si="32"/>
        <v>0</v>
      </c>
      <c r="D77" s="81">
        <f t="shared" si="33"/>
        <v>53979.76</v>
      </c>
      <c r="E77" s="81">
        <f t="shared" si="33"/>
        <v>55491.21</v>
      </c>
      <c r="F77" s="81">
        <f t="shared" si="33"/>
        <v>57723.97</v>
      </c>
      <c r="G77" s="81">
        <f t="shared" ref="G77:O77" si="39">MAX(0,G50-3000)</f>
        <v>57695.18</v>
      </c>
      <c r="H77" s="81">
        <f t="shared" si="39"/>
        <v>56633.5</v>
      </c>
      <c r="I77" s="81">
        <f t="shared" si="39"/>
        <v>56915.37</v>
      </c>
      <c r="J77" s="81">
        <f t="shared" si="39"/>
        <v>57954.8</v>
      </c>
      <c r="K77" s="81">
        <f t="shared" si="39"/>
        <v>59499.94</v>
      </c>
      <c r="L77" s="81">
        <f t="shared" si="39"/>
        <v>57332.9</v>
      </c>
      <c r="M77" s="81">
        <f t="shared" si="39"/>
        <v>58348.84</v>
      </c>
      <c r="N77" s="81">
        <f t="shared" si="39"/>
        <v>58453.18</v>
      </c>
      <c r="O77" s="81">
        <f t="shared" si="39"/>
        <v>59886.96</v>
      </c>
      <c r="P77" s="73">
        <f t="shared" si="23"/>
        <v>689915.61</v>
      </c>
    </row>
    <row r="78" spans="1:16">
      <c r="A78" s="38">
        <f t="shared" si="24"/>
        <v>10</v>
      </c>
      <c r="B78" s="31">
        <f t="shared" si="32"/>
        <v>0</v>
      </c>
      <c r="C78" s="31">
        <f t="shared" si="32"/>
        <v>0</v>
      </c>
      <c r="D78" s="81">
        <f t="shared" si="33"/>
        <v>6494.3670000000002</v>
      </c>
      <c r="E78" s="81">
        <f t="shared" si="33"/>
        <v>5151.6930000000002</v>
      </c>
      <c r="F78" s="81">
        <f t="shared" si="33"/>
        <v>5444.6409999999996</v>
      </c>
      <c r="G78" s="81">
        <f t="shared" ref="G78:O78" si="40">MAX(0,G51-3000)</f>
        <v>5251.3700000000008</v>
      </c>
      <c r="H78" s="81">
        <f t="shared" si="40"/>
        <v>5416.0830000000005</v>
      </c>
      <c r="I78" s="81">
        <f t="shared" si="40"/>
        <v>5438.518</v>
      </c>
      <c r="J78" s="81">
        <f t="shared" si="40"/>
        <v>5465.4709999999995</v>
      </c>
      <c r="K78" s="81">
        <f t="shared" si="40"/>
        <v>5617.5730000000003</v>
      </c>
      <c r="L78" s="81">
        <f t="shared" si="40"/>
        <v>5465.0079999999998</v>
      </c>
      <c r="M78" s="81">
        <f t="shared" si="40"/>
        <v>5444.6409999999996</v>
      </c>
      <c r="N78" s="81">
        <f t="shared" si="40"/>
        <v>5123.326</v>
      </c>
      <c r="O78" s="81">
        <f t="shared" si="40"/>
        <v>5375.3729999999996</v>
      </c>
      <c r="P78" s="73">
        <f t="shared" si="23"/>
        <v>65688.064000000013</v>
      </c>
    </row>
    <row r="79" spans="1:16">
      <c r="A79" s="38">
        <f t="shared" si="24"/>
        <v>11</v>
      </c>
      <c r="B79" s="31">
        <f t="shared" si="32"/>
        <v>0</v>
      </c>
      <c r="C79" s="31">
        <f t="shared" si="32"/>
        <v>0</v>
      </c>
      <c r="D79" s="81">
        <f t="shared" ref="D79:F79" si="41">MAX(0,D52-3000)</f>
        <v>5557.5769999999993</v>
      </c>
      <c r="E79" s="81">
        <f t="shared" si="41"/>
        <v>5575.1489999999994</v>
      </c>
      <c r="F79" s="81">
        <f t="shared" si="41"/>
        <v>5703.8919999999998</v>
      </c>
      <c r="G79" s="81">
        <f t="shared" ref="G79:O79" si="42">MAX(0,G52-3000)</f>
        <v>5473.3389999999999</v>
      </c>
      <c r="H79" s="81">
        <f t="shared" si="42"/>
        <v>5775.9770000000008</v>
      </c>
      <c r="I79" s="81">
        <f t="shared" si="42"/>
        <v>6149.5429999999997</v>
      </c>
      <c r="J79" s="81">
        <f t="shared" si="42"/>
        <v>5848.1560000000009</v>
      </c>
      <c r="K79" s="81">
        <f t="shared" si="42"/>
        <v>5727.2649999999994</v>
      </c>
      <c r="L79" s="81">
        <f t="shared" si="42"/>
        <v>5415.0239999999994</v>
      </c>
      <c r="M79" s="81">
        <f t="shared" si="42"/>
        <v>5497.0220000000008</v>
      </c>
      <c r="N79" s="81">
        <f t="shared" si="42"/>
        <v>5603.2479999999996</v>
      </c>
      <c r="O79" s="81">
        <f t="shared" si="42"/>
        <v>5631.5079999999998</v>
      </c>
      <c r="P79" s="73">
        <f t="shared" si="23"/>
        <v>67957.7</v>
      </c>
    </row>
    <row r="80" spans="1:16">
      <c r="A80" s="38">
        <f t="shared" si="24"/>
        <v>12</v>
      </c>
      <c r="B80" s="31">
        <f t="shared" si="32"/>
        <v>0</v>
      </c>
      <c r="C80" s="31">
        <f t="shared" si="32"/>
        <v>0</v>
      </c>
      <c r="D80" s="81">
        <f t="shared" ref="D80:F91" si="43">IF(D53&gt;3000,D53-3000,0)</f>
        <v>1980.2330000000002</v>
      </c>
      <c r="E80" s="81">
        <f t="shared" si="43"/>
        <v>1999.5879999999997</v>
      </c>
      <c r="F80" s="81">
        <f t="shared" si="43"/>
        <v>2543.7340000000004</v>
      </c>
      <c r="G80" s="81">
        <f t="shared" ref="G80:O80" si="44">MAX(0,G53-3000)</f>
        <v>2907.4949999999999</v>
      </c>
      <c r="H80" s="81">
        <f t="shared" si="44"/>
        <v>3389.4269999999997</v>
      </c>
      <c r="I80" s="81">
        <f t="shared" si="44"/>
        <v>3828.66</v>
      </c>
      <c r="J80" s="81">
        <f t="shared" si="44"/>
        <v>4121.8649999999998</v>
      </c>
      <c r="K80" s="81">
        <f t="shared" si="44"/>
        <v>4273.9849999999997</v>
      </c>
      <c r="L80" s="81">
        <f t="shared" si="44"/>
        <v>3707.2110000000002</v>
      </c>
      <c r="M80" s="81">
        <f t="shared" si="44"/>
        <v>2606.3140000000003</v>
      </c>
      <c r="N80" s="81">
        <f t="shared" si="44"/>
        <v>1896.1009999999997</v>
      </c>
      <c r="O80" s="81">
        <f t="shared" si="44"/>
        <v>1949.0129999999999</v>
      </c>
      <c r="P80" s="73">
        <f t="shared" si="23"/>
        <v>35203.626000000004</v>
      </c>
    </row>
    <row r="81" spans="1:16">
      <c r="A81" s="38">
        <f t="shared" si="24"/>
        <v>13</v>
      </c>
      <c r="B81" s="31">
        <f t="shared" si="32"/>
        <v>0</v>
      </c>
      <c r="C81" s="31">
        <f t="shared" si="32"/>
        <v>0</v>
      </c>
      <c r="D81" s="81">
        <f t="shared" si="43"/>
        <v>0</v>
      </c>
      <c r="E81" s="81">
        <f t="shared" si="43"/>
        <v>0</v>
      </c>
      <c r="F81" s="81">
        <f t="shared" si="43"/>
        <v>0</v>
      </c>
      <c r="G81" s="81">
        <f t="shared" ref="G81:O81" si="45">MAX(0,G54-3000)</f>
        <v>0</v>
      </c>
      <c r="H81" s="81">
        <f t="shared" si="45"/>
        <v>0</v>
      </c>
      <c r="I81" s="81">
        <f t="shared" si="45"/>
        <v>0</v>
      </c>
      <c r="J81" s="81">
        <f t="shared" si="45"/>
        <v>0</v>
      </c>
      <c r="K81" s="81">
        <f t="shared" si="45"/>
        <v>0</v>
      </c>
      <c r="L81" s="81">
        <f t="shared" si="45"/>
        <v>0</v>
      </c>
      <c r="M81" s="81">
        <f t="shared" si="45"/>
        <v>0</v>
      </c>
      <c r="N81" s="81">
        <f t="shared" si="45"/>
        <v>0</v>
      </c>
      <c r="O81" s="81">
        <f t="shared" si="45"/>
        <v>0</v>
      </c>
      <c r="P81" s="73">
        <f t="shared" si="23"/>
        <v>0</v>
      </c>
    </row>
    <row r="82" spans="1:16">
      <c r="A82" s="38">
        <f t="shared" si="24"/>
        <v>14</v>
      </c>
      <c r="B82" s="31">
        <f t="shared" si="32"/>
        <v>0</v>
      </c>
      <c r="C82" s="31">
        <f t="shared" si="32"/>
        <v>0</v>
      </c>
      <c r="D82" s="81">
        <f t="shared" si="43"/>
        <v>2920.46</v>
      </c>
      <c r="E82" s="81">
        <f t="shared" si="43"/>
        <v>2993.2539999999999</v>
      </c>
      <c r="F82" s="81">
        <f t="shared" si="43"/>
        <v>2928.2049999999999</v>
      </c>
      <c r="G82" s="81">
        <f t="shared" ref="G82:O82" si="46">MAX(0,G55-3000)</f>
        <v>2817.009</v>
      </c>
      <c r="H82" s="81">
        <f t="shared" si="46"/>
        <v>3388.3950000000004</v>
      </c>
      <c r="I82" s="81">
        <f t="shared" si="46"/>
        <v>3221.201</v>
      </c>
      <c r="J82" s="81">
        <f t="shared" si="46"/>
        <v>3304.875</v>
      </c>
      <c r="K82" s="81">
        <f t="shared" si="46"/>
        <v>3173.893</v>
      </c>
      <c r="L82" s="81">
        <f t="shared" si="46"/>
        <v>3325.0529999999999</v>
      </c>
      <c r="M82" s="81">
        <f t="shared" si="46"/>
        <v>3242.3940000000002</v>
      </c>
      <c r="N82" s="81">
        <f t="shared" si="46"/>
        <v>3406.4470000000001</v>
      </c>
      <c r="O82" s="81">
        <f t="shared" si="46"/>
        <v>3101.6930000000002</v>
      </c>
      <c r="P82" s="73">
        <f t="shared" si="23"/>
        <v>37822.879000000001</v>
      </c>
    </row>
    <row r="83" spans="1:16">
      <c r="A83" s="38">
        <f t="shared" si="24"/>
        <v>15</v>
      </c>
      <c r="B83" s="31">
        <f t="shared" si="32"/>
        <v>0</v>
      </c>
      <c r="C83" s="31">
        <f t="shared" si="32"/>
        <v>0</v>
      </c>
      <c r="D83" s="81">
        <f t="shared" si="43"/>
        <v>0</v>
      </c>
      <c r="E83" s="81">
        <f t="shared" si="43"/>
        <v>0</v>
      </c>
      <c r="F83" s="81">
        <f t="shared" si="43"/>
        <v>0</v>
      </c>
      <c r="G83" s="81">
        <f t="shared" ref="G83:O83" si="47">MAX(0,G56-3000)</f>
        <v>0</v>
      </c>
      <c r="H83" s="81">
        <f t="shared" si="47"/>
        <v>409.6239999999998</v>
      </c>
      <c r="I83" s="81">
        <f t="shared" si="47"/>
        <v>301.98</v>
      </c>
      <c r="J83" s="81">
        <f t="shared" si="47"/>
        <v>509.39100000000008</v>
      </c>
      <c r="K83" s="81">
        <f t="shared" si="47"/>
        <v>666.56899999999996</v>
      </c>
      <c r="L83" s="81">
        <f t="shared" si="47"/>
        <v>697.69900000000007</v>
      </c>
      <c r="M83" s="81">
        <f t="shared" si="47"/>
        <v>131.40900000000011</v>
      </c>
      <c r="N83" s="81">
        <f t="shared" si="47"/>
        <v>0</v>
      </c>
      <c r="O83" s="81">
        <f t="shared" si="47"/>
        <v>0</v>
      </c>
      <c r="P83" s="73">
        <f t="shared" si="23"/>
        <v>2716.672</v>
      </c>
    </row>
    <row r="84" spans="1:16">
      <c r="A84" s="38">
        <f t="shared" si="24"/>
        <v>16</v>
      </c>
      <c r="B84" s="31">
        <f t="shared" si="32"/>
        <v>0</v>
      </c>
      <c r="C84" s="31">
        <f t="shared" si="32"/>
        <v>0</v>
      </c>
      <c r="D84" s="81">
        <f t="shared" si="43"/>
        <v>2028.1019999999999</v>
      </c>
      <c r="E84" s="81">
        <f t="shared" si="43"/>
        <v>1788.4679999999998</v>
      </c>
      <c r="F84" s="81">
        <f t="shared" si="43"/>
        <v>1942.8050000000003</v>
      </c>
      <c r="G84" s="81">
        <f t="shared" ref="G84:O84" si="48">MAX(0,G57-3000)</f>
        <v>1612.442</v>
      </c>
      <c r="H84" s="81">
        <f t="shared" si="48"/>
        <v>1606.8090000000002</v>
      </c>
      <c r="I84" s="81">
        <f t="shared" si="48"/>
        <v>1393.9700000000003</v>
      </c>
      <c r="J84" s="81">
        <f t="shared" si="48"/>
        <v>1423.7870000000003</v>
      </c>
      <c r="K84" s="81">
        <f t="shared" si="48"/>
        <v>1237.9390000000003</v>
      </c>
      <c r="L84" s="81">
        <f t="shared" si="48"/>
        <v>1362.2529999999997</v>
      </c>
      <c r="M84" s="81">
        <f t="shared" si="48"/>
        <v>1489.8590000000004</v>
      </c>
      <c r="N84" s="81">
        <f t="shared" si="48"/>
        <v>1602.6000000000004</v>
      </c>
      <c r="O84" s="81">
        <f t="shared" si="48"/>
        <v>1523.5379999999996</v>
      </c>
      <c r="P84" s="73">
        <f t="shared" si="23"/>
        <v>19012.572</v>
      </c>
    </row>
    <row r="85" spans="1:16">
      <c r="A85" s="38">
        <f t="shared" si="24"/>
        <v>17</v>
      </c>
      <c r="B85" s="31">
        <f t="shared" si="32"/>
        <v>0</v>
      </c>
      <c r="C85" s="31">
        <f t="shared" si="32"/>
        <v>0</v>
      </c>
      <c r="D85" s="81">
        <f t="shared" si="43"/>
        <v>1576.1419999999998</v>
      </c>
      <c r="E85" s="81">
        <f t="shared" si="43"/>
        <v>1593.7479999999996</v>
      </c>
      <c r="F85" s="81">
        <f t="shared" si="43"/>
        <v>1793.0240000000003</v>
      </c>
      <c r="G85" s="81">
        <f t="shared" ref="G85:O85" si="49">MAX(0,G58-3000)</f>
        <v>1269.5659999999998</v>
      </c>
      <c r="H85" s="81">
        <f t="shared" si="49"/>
        <v>1178.7259999999997</v>
      </c>
      <c r="I85" s="81">
        <f t="shared" si="49"/>
        <v>1025.9749999999999</v>
      </c>
      <c r="J85" s="81">
        <f t="shared" si="49"/>
        <v>1061.17</v>
      </c>
      <c r="K85" s="81">
        <f t="shared" si="49"/>
        <v>1215.1300000000001</v>
      </c>
      <c r="L85" s="81">
        <f t="shared" si="49"/>
        <v>1599.915</v>
      </c>
      <c r="M85" s="81">
        <f t="shared" si="49"/>
        <v>1512.3909999999996</v>
      </c>
      <c r="N85" s="81">
        <f t="shared" si="49"/>
        <v>1444.4250000000002</v>
      </c>
      <c r="O85" s="81">
        <f t="shared" si="49"/>
        <v>1482.9390000000003</v>
      </c>
      <c r="P85" s="73">
        <f t="shared" si="23"/>
        <v>16753.150999999998</v>
      </c>
    </row>
    <row r="86" spans="1:16">
      <c r="A86" s="38">
        <f t="shared" si="24"/>
        <v>18</v>
      </c>
      <c r="B86" s="31">
        <f t="shared" si="32"/>
        <v>0</v>
      </c>
      <c r="C86" s="31">
        <f t="shared" si="32"/>
        <v>0</v>
      </c>
      <c r="D86" s="81">
        <f t="shared" si="43"/>
        <v>4561.8</v>
      </c>
      <c r="E86" s="81">
        <f t="shared" si="43"/>
        <v>4319.55</v>
      </c>
      <c r="F86" s="81">
        <f t="shared" si="43"/>
        <v>3877.6000000000004</v>
      </c>
      <c r="G86" s="81">
        <f t="shared" ref="G86:O86" si="50">MAX(0,G59-3000)</f>
        <v>4474.16</v>
      </c>
      <c r="H86" s="81">
        <f t="shared" si="50"/>
        <v>5302.59</v>
      </c>
      <c r="I86" s="81">
        <f t="shared" si="50"/>
        <v>6730.33</v>
      </c>
      <c r="J86" s="81">
        <f t="shared" si="50"/>
        <v>7780.8899999999994</v>
      </c>
      <c r="K86" s="81">
        <f t="shared" si="50"/>
        <v>8330.56</v>
      </c>
      <c r="L86" s="81">
        <f t="shared" si="50"/>
        <v>7798.0599999999995</v>
      </c>
      <c r="M86" s="81">
        <f t="shared" si="50"/>
        <v>4293.78</v>
      </c>
      <c r="N86" s="81">
        <f t="shared" si="50"/>
        <v>4735.3999999999996</v>
      </c>
      <c r="O86" s="81">
        <f t="shared" si="50"/>
        <v>4646.46</v>
      </c>
      <c r="P86" s="73">
        <f t="shared" si="23"/>
        <v>66851.179999999993</v>
      </c>
    </row>
    <row r="87" spans="1:16">
      <c r="A87" s="38">
        <f t="shared" si="24"/>
        <v>19</v>
      </c>
      <c r="B87" s="31">
        <f t="shared" si="32"/>
        <v>0</v>
      </c>
      <c r="C87" s="31">
        <f t="shared" si="32"/>
        <v>0</v>
      </c>
      <c r="D87" s="81">
        <f t="shared" si="43"/>
        <v>2925.4719999999998</v>
      </c>
      <c r="E87" s="81">
        <f t="shared" si="43"/>
        <v>2829.2190000000001</v>
      </c>
      <c r="F87" s="81">
        <f t="shared" si="43"/>
        <v>2446.5500000000002</v>
      </c>
      <c r="G87" s="81">
        <f t="shared" ref="G87:O87" si="51">MAX(0,G60-3000)</f>
        <v>2450.83</v>
      </c>
      <c r="H87" s="81">
        <f t="shared" si="51"/>
        <v>1763.3630000000003</v>
      </c>
      <c r="I87" s="81">
        <f t="shared" si="51"/>
        <v>1751.4009999999998</v>
      </c>
      <c r="J87" s="81">
        <f t="shared" si="51"/>
        <v>1657.9499999999998</v>
      </c>
      <c r="K87" s="81">
        <f t="shared" si="51"/>
        <v>2287.0439999999999</v>
      </c>
      <c r="L87" s="81">
        <f t="shared" si="51"/>
        <v>2266.2640000000001</v>
      </c>
      <c r="M87" s="81">
        <f t="shared" si="51"/>
        <v>2678.3630000000003</v>
      </c>
      <c r="N87" s="81">
        <f t="shared" si="51"/>
        <v>2797.1559999999999</v>
      </c>
      <c r="O87" s="81">
        <f t="shared" si="51"/>
        <v>2921.9229999999998</v>
      </c>
      <c r="P87" s="73">
        <f t="shared" si="23"/>
        <v>28775.534999999996</v>
      </c>
    </row>
    <row r="88" spans="1:16">
      <c r="A88" s="38">
        <f t="shared" si="24"/>
        <v>20</v>
      </c>
      <c r="B88" s="31">
        <f t="shared" si="32"/>
        <v>0</v>
      </c>
      <c r="C88" s="31">
        <f t="shared" si="32"/>
        <v>0</v>
      </c>
      <c r="D88" s="81">
        <f t="shared" si="43"/>
        <v>2543.0239999999994</v>
      </c>
      <c r="E88" s="81">
        <f t="shared" si="43"/>
        <v>6427.7479999999996</v>
      </c>
      <c r="F88" s="81">
        <f t="shared" si="43"/>
        <v>2699.7960000000003</v>
      </c>
      <c r="G88" s="81">
        <f t="shared" ref="G88:O88" si="52">MAX(0,G61-3000)</f>
        <v>2095.9430000000002</v>
      </c>
      <c r="H88" s="81">
        <f t="shared" si="52"/>
        <v>1944.7250000000004</v>
      </c>
      <c r="I88" s="81">
        <f t="shared" si="52"/>
        <v>1815.7870000000003</v>
      </c>
      <c r="J88" s="81">
        <f t="shared" si="52"/>
        <v>1644.2190000000001</v>
      </c>
      <c r="K88" s="81">
        <f t="shared" si="52"/>
        <v>1858.576</v>
      </c>
      <c r="L88" s="81">
        <f t="shared" si="52"/>
        <v>1945.268</v>
      </c>
      <c r="M88" s="81">
        <f t="shared" si="52"/>
        <v>2057.2399999999998</v>
      </c>
      <c r="N88" s="81">
        <f t="shared" si="52"/>
        <v>1988.9480000000003</v>
      </c>
      <c r="O88" s="81">
        <f t="shared" si="52"/>
        <v>1920.2280000000001</v>
      </c>
      <c r="P88" s="73">
        <f t="shared" si="23"/>
        <v>28941.502</v>
      </c>
    </row>
    <row r="89" spans="1:16">
      <c r="A89" s="38">
        <f t="shared" si="24"/>
        <v>21</v>
      </c>
      <c r="B89" s="31">
        <f t="shared" si="32"/>
        <v>0</v>
      </c>
      <c r="C89" s="31">
        <f t="shared" si="32"/>
        <v>0</v>
      </c>
      <c r="D89" s="81">
        <f t="shared" si="43"/>
        <v>1283.5569999999998</v>
      </c>
      <c r="E89" s="81">
        <f t="shared" si="43"/>
        <v>1289.8339999999998</v>
      </c>
      <c r="F89" s="81">
        <f t="shared" si="43"/>
        <v>1226.067</v>
      </c>
      <c r="G89" s="81">
        <f t="shared" ref="G89:O89" si="53">MAX(0,G62-3000)</f>
        <v>1553.3199999999997</v>
      </c>
      <c r="H89" s="81">
        <f t="shared" si="53"/>
        <v>2085.1450000000004</v>
      </c>
      <c r="I89" s="81">
        <f t="shared" si="53"/>
        <v>3309.3789999999999</v>
      </c>
      <c r="J89" s="81">
        <f t="shared" si="53"/>
        <v>2919.558</v>
      </c>
      <c r="K89" s="81">
        <f t="shared" si="53"/>
        <v>4191.9350000000004</v>
      </c>
      <c r="L89" s="81">
        <f t="shared" si="53"/>
        <v>6554.7289999999994</v>
      </c>
      <c r="M89" s="81">
        <f t="shared" si="53"/>
        <v>5275.527</v>
      </c>
      <c r="N89" s="81">
        <f t="shared" si="53"/>
        <v>1245.8639999999996</v>
      </c>
      <c r="O89" s="81">
        <f t="shared" si="53"/>
        <v>1204.433</v>
      </c>
      <c r="P89" s="73">
        <f t="shared" si="23"/>
        <v>32139.348000000002</v>
      </c>
    </row>
    <row r="90" spans="1:16">
      <c r="A90" s="38">
        <f t="shared" si="24"/>
        <v>22</v>
      </c>
      <c r="B90" s="31">
        <f t="shared" si="32"/>
        <v>0</v>
      </c>
      <c r="C90" s="31">
        <f t="shared" si="32"/>
        <v>0</v>
      </c>
      <c r="D90" s="81">
        <f t="shared" si="43"/>
        <v>0</v>
      </c>
      <c r="E90" s="81">
        <f t="shared" si="43"/>
        <v>0</v>
      </c>
      <c r="F90" s="81">
        <f t="shared" si="43"/>
        <v>0</v>
      </c>
      <c r="G90" s="81">
        <f t="shared" ref="G90:O90" si="54">MAX(0,G63-3000)</f>
        <v>0</v>
      </c>
      <c r="H90" s="81">
        <f t="shared" si="54"/>
        <v>0</v>
      </c>
      <c r="I90" s="81">
        <f t="shared" si="54"/>
        <v>0</v>
      </c>
      <c r="J90" s="81">
        <f t="shared" si="54"/>
        <v>0</v>
      </c>
      <c r="K90" s="81">
        <f t="shared" si="54"/>
        <v>0</v>
      </c>
      <c r="L90" s="81">
        <f t="shared" si="54"/>
        <v>0</v>
      </c>
      <c r="M90" s="81">
        <f t="shared" si="54"/>
        <v>3979.9009999999998</v>
      </c>
      <c r="N90" s="81">
        <f t="shared" si="54"/>
        <v>3503.0730000000003</v>
      </c>
      <c r="O90" s="81">
        <f t="shared" si="54"/>
        <v>3407.7510000000002</v>
      </c>
      <c r="P90" s="73">
        <f t="shared" si="23"/>
        <v>10890.725</v>
      </c>
    </row>
    <row r="91" spans="1:16">
      <c r="A91" s="38">
        <f t="shared" si="24"/>
        <v>23</v>
      </c>
      <c r="B91" s="31">
        <f t="shared" si="32"/>
        <v>0</v>
      </c>
      <c r="C91" s="31">
        <f t="shared" si="32"/>
        <v>0</v>
      </c>
      <c r="D91" s="81">
        <f t="shared" si="43"/>
        <v>733.76000000000022</v>
      </c>
      <c r="E91" s="81">
        <f t="shared" si="43"/>
        <v>840.74800000000005</v>
      </c>
      <c r="F91" s="81">
        <f t="shared" si="43"/>
        <v>713.14199999999983</v>
      </c>
      <c r="G91" s="81">
        <f t="shared" ref="G91:O91" si="55">MAX(0,G64-3000)</f>
        <v>775.55499999999984</v>
      </c>
      <c r="H91" s="81">
        <f t="shared" si="55"/>
        <v>660.16400000000021</v>
      </c>
      <c r="I91" s="81">
        <f t="shared" si="55"/>
        <v>602.38599999999997</v>
      </c>
      <c r="J91" s="81">
        <f t="shared" si="55"/>
        <v>660.21300000000019</v>
      </c>
      <c r="K91" s="81">
        <f t="shared" si="55"/>
        <v>628.87800000000016</v>
      </c>
      <c r="L91" s="81">
        <f t="shared" si="55"/>
        <v>524.97899999999981</v>
      </c>
      <c r="M91" s="81">
        <f t="shared" si="55"/>
        <v>638.94599999999991</v>
      </c>
      <c r="N91" s="81">
        <f t="shared" si="55"/>
        <v>738.23599999999988</v>
      </c>
      <c r="O91" s="81">
        <f t="shared" si="55"/>
        <v>734.71399999999994</v>
      </c>
      <c r="P91" s="73">
        <f t="shared" si="23"/>
        <v>8251.7210000000014</v>
      </c>
    </row>
    <row r="92" spans="1:16">
      <c r="A92" s="19" t="s">
        <v>155</v>
      </c>
      <c r="D92" s="82">
        <f t="shared" ref="D92:O92" si="56">SUM(D69:D91)</f>
        <v>100307.94600000001</v>
      </c>
      <c r="E92" s="82">
        <f t="shared" si="56"/>
        <v>105573.67099999999</v>
      </c>
      <c r="F92" s="82">
        <f t="shared" si="56"/>
        <v>103578.51500000001</v>
      </c>
      <c r="G92" s="82">
        <f t="shared" si="56"/>
        <v>101681.19700000001</v>
      </c>
      <c r="H92" s="82">
        <f t="shared" si="56"/>
        <v>111594.18799999999</v>
      </c>
      <c r="I92" s="82">
        <f t="shared" si="56"/>
        <v>106873.28600000001</v>
      </c>
      <c r="J92" s="82">
        <f t="shared" si="56"/>
        <v>108656.73200000002</v>
      </c>
      <c r="K92" s="82">
        <f t="shared" si="56"/>
        <v>114087.075</v>
      </c>
      <c r="L92" s="82">
        <f t="shared" si="56"/>
        <v>112774.88699999997</v>
      </c>
      <c r="M92" s="83">
        <f t="shared" si="56"/>
        <v>108540.73899999999</v>
      </c>
      <c r="N92" s="83">
        <f t="shared" si="56"/>
        <v>101930.251</v>
      </c>
      <c r="O92" s="83">
        <f t="shared" si="56"/>
        <v>103000.66800000001</v>
      </c>
      <c r="P92" s="83">
        <f>IF(ROUND(SUM(P69:P91),0)&lt;&gt;ROUND(SUM(D92:O92),0),#VALUE!,SUM(P69:P91))</f>
        <v>1278599.155</v>
      </c>
    </row>
    <row r="93" spans="1:16">
      <c r="D93" s="81"/>
      <c r="E93" s="81"/>
      <c r="F93" s="81"/>
      <c r="G93" s="81"/>
      <c r="H93" s="81"/>
      <c r="I93" s="81"/>
      <c r="J93" s="81"/>
      <c r="K93" s="81"/>
      <c r="L93" s="81"/>
      <c r="M93" s="73"/>
      <c r="N93" s="73"/>
      <c r="O93" s="73"/>
      <c r="P93" s="73"/>
    </row>
    <row r="94" spans="1:16">
      <c r="D94" s="81"/>
      <c r="E94" s="81"/>
      <c r="F94" s="81"/>
      <c r="G94" s="81"/>
      <c r="H94" s="81"/>
      <c r="I94" s="81"/>
      <c r="J94" s="81"/>
      <c r="K94" s="81"/>
      <c r="L94" s="81"/>
      <c r="M94" s="73"/>
      <c r="N94" s="73"/>
      <c r="O94" s="73"/>
      <c r="P94" s="73"/>
    </row>
    <row r="95" spans="1:16">
      <c r="D95" s="35"/>
      <c r="E95" s="35"/>
      <c r="F95" s="35"/>
      <c r="G95" s="35"/>
      <c r="H95" s="35"/>
      <c r="I95" s="35"/>
      <c r="J95" s="35"/>
      <c r="K95" s="35"/>
      <c r="L95" s="35"/>
      <c r="P95" s="27" t="str">
        <f>P$2</f>
        <v>12-mo Ended</v>
      </c>
    </row>
    <row r="96" spans="1:16">
      <c r="A96" s="30" t="s">
        <v>171</v>
      </c>
      <c r="B96" s="30"/>
      <c r="C96" s="30"/>
      <c r="D96" s="48">
        <f>D$3</f>
        <v>43466</v>
      </c>
      <c r="E96" s="48">
        <f t="shared" ref="E96:O96" si="57">E$3</f>
        <v>43497</v>
      </c>
      <c r="F96" s="48">
        <f t="shared" si="57"/>
        <v>43525</v>
      </c>
      <c r="G96" s="48">
        <f t="shared" si="57"/>
        <v>43556</v>
      </c>
      <c r="H96" s="48">
        <f t="shared" si="57"/>
        <v>43586</v>
      </c>
      <c r="I96" s="48">
        <f t="shared" si="57"/>
        <v>43617</v>
      </c>
      <c r="J96" s="48">
        <f t="shared" si="57"/>
        <v>43647</v>
      </c>
      <c r="K96" s="48">
        <f t="shared" si="57"/>
        <v>43678</v>
      </c>
      <c r="L96" s="48">
        <f t="shared" si="57"/>
        <v>43709</v>
      </c>
      <c r="M96" s="32">
        <f t="shared" si="57"/>
        <v>43739</v>
      </c>
      <c r="N96" s="32">
        <f t="shared" si="57"/>
        <v>43770</v>
      </c>
      <c r="O96" s="32">
        <f t="shared" si="57"/>
        <v>43800</v>
      </c>
      <c r="P96" s="27" t="s">
        <v>89</v>
      </c>
    </row>
    <row r="97" spans="1:16" ht="15">
      <c r="B97" s="174" t="s">
        <v>276</v>
      </c>
      <c r="C97" s="174"/>
      <c r="D97" s="155"/>
      <c r="E97" s="155"/>
      <c r="F97" s="155"/>
      <c r="G97" s="155"/>
      <c r="H97" s="155"/>
      <c r="I97" s="155"/>
      <c r="J97" s="155"/>
      <c r="K97" s="155"/>
      <c r="L97" s="155"/>
      <c r="M97" s="84"/>
      <c r="N97" s="84"/>
      <c r="O97" s="84"/>
      <c r="P97" s="85">
        <f>SUM(D97:O97)</f>
        <v>0</v>
      </c>
    </row>
    <row r="98" spans="1:16" ht="15">
      <c r="B98" s="174" t="s">
        <v>277</v>
      </c>
      <c r="C98" s="174"/>
      <c r="D98" s="156"/>
      <c r="E98" s="157"/>
      <c r="F98" s="157"/>
      <c r="G98" s="157"/>
      <c r="H98" s="157"/>
      <c r="I98" s="157"/>
      <c r="J98" s="157"/>
      <c r="K98" s="157"/>
      <c r="L98" s="157"/>
      <c r="M98" s="86"/>
      <c r="N98" s="86"/>
      <c r="O98" s="86"/>
      <c r="P98" s="87">
        <f>SUM(D98:O98)</f>
        <v>0</v>
      </c>
    </row>
    <row r="99" spans="1:16" ht="15">
      <c r="B99" s="174" t="s">
        <v>278</v>
      </c>
      <c r="C99" s="174"/>
      <c r="D99" s="155"/>
      <c r="E99" s="155"/>
      <c r="F99" s="155"/>
      <c r="G99" s="155"/>
      <c r="H99" s="155"/>
      <c r="I99" s="155"/>
      <c r="J99" s="155"/>
      <c r="K99" s="155"/>
      <c r="L99" s="155"/>
      <c r="M99" s="84"/>
      <c r="N99" s="84"/>
      <c r="O99" s="84"/>
      <c r="P99" s="85">
        <f>SUM(D99:O99)</f>
        <v>0</v>
      </c>
    </row>
    <row r="100" spans="1:16">
      <c r="A100" s="19" t="s">
        <v>172</v>
      </c>
      <c r="D100" s="79">
        <f t="shared" ref="D100:P100" si="58">SUM(D97:D99)</f>
        <v>0</v>
      </c>
      <c r="E100" s="79">
        <f t="shared" si="58"/>
        <v>0</v>
      </c>
      <c r="F100" s="79">
        <f t="shared" si="58"/>
        <v>0</v>
      </c>
      <c r="G100" s="79">
        <f t="shared" si="58"/>
        <v>0</v>
      </c>
      <c r="H100" s="79">
        <f t="shared" si="58"/>
        <v>0</v>
      </c>
      <c r="I100" s="79">
        <f t="shared" si="58"/>
        <v>0</v>
      </c>
      <c r="J100" s="79">
        <f t="shared" si="58"/>
        <v>0</v>
      </c>
      <c r="K100" s="79">
        <f t="shared" si="58"/>
        <v>0</v>
      </c>
      <c r="L100" s="79">
        <f t="shared" si="58"/>
        <v>0</v>
      </c>
      <c r="M100" s="80">
        <f t="shared" si="58"/>
        <v>0</v>
      </c>
      <c r="N100" s="80">
        <f t="shared" si="58"/>
        <v>0</v>
      </c>
      <c r="O100" s="80">
        <f t="shared" si="58"/>
        <v>0</v>
      </c>
      <c r="P100" s="80">
        <f t="shared" si="58"/>
        <v>0</v>
      </c>
    </row>
    <row r="101" spans="1:16">
      <c r="D101" s="54">
        <f t="shared" ref="D101:O101" si="59">D14</f>
        <v>5699153.5999999996</v>
      </c>
      <c r="E101" s="54">
        <f t="shared" si="59"/>
        <v>4675479.2</v>
      </c>
      <c r="F101" s="54">
        <f t="shared" si="59"/>
        <v>5387804.7999999998</v>
      </c>
      <c r="G101" s="54">
        <f t="shared" si="59"/>
        <v>3086608</v>
      </c>
      <c r="H101" s="54">
        <f t="shared" si="59"/>
        <v>5451588.7999999998</v>
      </c>
      <c r="I101" s="54">
        <f t="shared" si="59"/>
        <v>5317446.4000000004</v>
      </c>
      <c r="J101" s="54">
        <f t="shared" si="59"/>
        <v>5464401.5999999996</v>
      </c>
      <c r="K101" s="54">
        <f t="shared" si="59"/>
        <v>5389888</v>
      </c>
      <c r="L101" s="54">
        <f t="shared" si="59"/>
        <v>4830078.4000000004</v>
      </c>
      <c r="M101" s="49">
        <f t="shared" si="59"/>
        <v>5042686.5999999996</v>
      </c>
      <c r="N101" s="49">
        <f t="shared" si="59"/>
        <v>3148917.8</v>
      </c>
      <c r="O101" s="49">
        <f t="shared" si="59"/>
        <v>4548415.2</v>
      </c>
      <c r="P101" s="73">
        <f>SUM(D101:O101)</f>
        <v>58042468.400000006</v>
      </c>
    </row>
    <row r="102" spans="1:16">
      <c r="A102" s="30" t="s">
        <v>173</v>
      </c>
      <c r="B102" s="30"/>
      <c r="C102" s="30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6" ht="15">
      <c r="B103" s="174" t="s">
        <v>279</v>
      </c>
      <c r="C103" s="174"/>
      <c r="D103" s="155">
        <v>12147.53</v>
      </c>
      <c r="E103" s="155">
        <v>10722.44</v>
      </c>
      <c r="F103" s="155">
        <v>10827.09</v>
      </c>
      <c r="G103" s="155">
        <v>8690.5499999999993</v>
      </c>
      <c r="H103" s="155">
        <v>8811.69</v>
      </c>
      <c r="I103" s="155">
        <v>9212.06</v>
      </c>
      <c r="J103" s="155">
        <v>8570.7199999999993</v>
      </c>
      <c r="K103" s="155">
        <v>8267.4699999999993</v>
      </c>
      <c r="L103" s="155">
        <v>9002.2999999999993</v>
      </c>
      <c r="M103" s="182">
        <v>9878.44</v>
      </c>
      <c r="N103" s="182">
        <v>13562.4</v>
      </c>
      <c r="O103" s="219">
        <v>10503.37</v>
      </c>
      <c r="P103" s="85">
        <f>SUM(D103:O103)</f>
        <v>120196.06</v>
      </c>
    </row>
    <row r="104" spans="1:16" ht="15">
      <c r="B104" s="174" t="s">
        <v>277</v>
      </c>
      <c r="C104" s="174"/>
      <c r="D104" s="157"/>
      <c r="E104" s="157"/>
      <c r="F104" s="157"/>
      <c r="G104" s="157"/>
      <c r="H104" s="157"/>
      <c r="I104" s="157"/>
      <c r="J104" s="157"/>
      <c r="K104" s="157"/>
      <c r="L104" s="157"/>
      <c r="M104" s="220"/>
      <c r="N104" s="220"/>
      <c r="O104" s="221"/>
      <c r="P104" s="87">
        <f>SUM(D104:O104)</f>
        <v>0</v>
      </c>
    </row>
    <row r="105" spans="1:16" ht="15">
      <c r="B105" s="174" t="s">
        <v>278</v>
      </c>
      <c r="C105" s="174"/>
      <c r="D105" s="155">
        <v>48672</v>
      </c>
      <c r="E105" s="155">
        <v>48816</v>
      </c>
      <c r="F105" s="155">
        <v>52128.800000000003</v>
      </c>
      <c r="G105" s="155">
        <v>51408.2</v>
      </c>
      <c r="H105" s="155">
        <v>50688.2</v>
      </c>
      <c r="I105" s="155">
        <v>51552.2</v>
      </c>
      <c r="J105" s="155">
        <v>52272.2</v>
      </c>
      <c r="K105" s="155">
        <v>54001.73</v>
      </c>
      <c r="L105" s="155">
        <v>52128.2</v>
      </c>
      <c r="M105" s="182">
        <v>54144.19</v>
      </c>
      <c r="N105" s="182">
        <v>51264.2</v>
      </c>
      <c r="O105" s="219">
        <v>54288.19</v>
      </c>
      <c r="P105" s="85">
        <f>SUM(D105:O105)</f>
        <v>621364.1100000001</v>
      </c>
    </row>
    <row r="106" spans="1:16">
      <c r="A106" s="19" t="s">
        <v>172</v>
      </c>
      <c r="D106" s="82">
        <f t="shared" ref="D106:P106" si="60">SUM(D103:D105)</f>
        <v>60819.53</v>
      </c>
      <c r="E106" s="82">
        <f t="shared" si="60"/>
        <v>59538.44</v>
      </c>
      <c r="F106" s="82">
        <f t="shared" si="60"/>
        <v>62955.89</v>
      </c>
      <c r="G106" s="82">
        <f t="shared" si="60"/>
        <v>60098.75</v>
      </c>
      <c r="H106" s="82">
        <f t="shared" si="60"/>
        <v>59499.89</v>
      </c>
      <c r="I106" s="82">
        <f t="shared" si="60"/>
        <v>60764.259999999995</v>
      </c>
      <c r="J106" s="82">
        <f t="shared" si="60"/>
        <v>60842.92</v>
      </c>
      <c r="K106" s="82">
        <f t="shared" si="60"/>
        <v>62269.200000000004</v>
      </c>
      <c r="L106" s="82">
        <f t="shared" si="60"/>
        <v>61130.5</v>
      </c>
      <c r="M106" s="83">
        <f t="shared" si="60"/>
        <v>64022.630000000005</v>
      </c>
      <c r="N106" s="83">
        <f t="shared" si="60"/>
        <v>64826.6</v>
      </c>
      <c r="O106" s="83">
        <f t="shared" si="60"/>
        <v>64791.560000000005</v>
      </c>
      <c r="P106" s="80">
        <f t="shared" si="60"/>
        <v>741560.17000000016</v>
      </c>
    </row>
    <row r="107" spans="1:16">
      <c r="D107" s="88">
        <f>D50</f>
        <v>56979.76</v>
      </c>
      <c r="E107" s="88">
        <f t="shared" ref="E107:O107" si="61">E50</f>
        <v>58491.21</v>
      </c>
      <c r="F107" s="88">
        <f t="shared" si="61"/>
        <v>60723.97</v>
      </c>
      <c r="G107" s="88">
        <f t="shared" si="61"/>
        <v>60695.18</v>
      </c>
      <c r="H107" s="88">
        <f t="shared" si="61"/>
        <v>59633.5</v>
      </c>
      <c r="I107" s="88">
        <f t="shared" si="61"/>
        <v>59915.37</v>
      </c>
      <c r="J107" s="88">
        <f t="shared" si="61"/>
        <v>60954.8</v>
      </c>
      <c r="K107" s="88">
        <f t="shared" si="61"/>
        <v>62499.94</v>
      </c>
      <c r="L107" s="88">
        <f t="shared" si="61"/>
        <v>60332.9</v>
      </c>
      <c r="M107" s="88">
        <f t="shared" si="61"/>
        <v>61348.84</v>
      </c>
      <c r="N107" s="88">
        <f t="shared" si="61"/>
        <v>61453.18</v>
      </c>
      <c r="O107" s="88">
        <f t="shared" si="61"/>
        <v>62886.96</v>
      </c>
      <c r="P107" s="49">
        <f>SUM(D107:O107)</f>
        <v>725915.61</v>
      </c>
    </row>
    <row r="108" spans="1:16"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49"/>
    </row>
    <row r="109" spans="1:16">
      <c r="A109" s="89" t="s">
        <v>241</v>
      </c>
      <c r="B109" s="89" t="s">
        <v>242</v>
      </c>
      <c r="C109" s="89" t="s">
        <v>243</v>
      </c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4" t="e">
        <f>AVERAGE(D109:O109)</f>
        <v>#DIV/0!</v>
      </c>
    </row>
    <row r="110" spans="1:16">
      <c r="D110" s="35"/>
      <c r="E110" s="35"/>
      <c r="F110" s="35"/>
      <c r="G110" s="35"/>
      <c r="H110" s="35"/>
      <c r="I110" s="35"/>
      <c r="J110" s="35"/>
      <c r="K110" s="35"/>
      <c r="L110" s="35"/>
    </row>
    <row r="111" spans="1:16">
      <c r="D111" s="35"/>
      <c r="E111" s="35"/>
      <c r="F111" s="35"/>
      <c r="G111" s="35"/>
      <c r="H111" s="35"/>
      <c r="I111" s="35"/>
      <c r="J111" s="35"/>
      <c r="K111" s="35"/>
      <c r="L111" s="35"/>
      <c r="M111" s="222"/>
      <c r="N111" s="222"/>
      <c r="O111" s="223"/>
    </row>
    <row r="112" spans="1:16">
      <c r="D112" s="90"/>
      <c r="E112" s="90"/>
      <c r="F112" s="90"/>
      <c r="G112" s="91"/>
      <c r="H112" s="91"/>
      <c r="I112" s="91"/>
      <c r="J112" s="91"/>
      <c r="K112" s="91"/>
      <c r="L112" s="91"/>
      <c r="M112" s="224"/>
      <c r="N112" s="224"/>
      <c r="O112" s="225"/>
      <c r="P112" s="92">
        <f>SUM(D112:O112)</f>
        <v>0</v>
      </c>
    </row>
    <row r="113" spans="1:16">
      <c r="D113" s="93"/>
      <c r="E113" s="93"/>
      <c r="F113" s="93"/>
      <c r="G113" s="94"/>
      <c r="H113" s="94"/>
      <c r="I113" s="94"/>
      <c r="J113" s="94"/>
      <c r="K113" s="94"/>
      <c r="L113" s="94"/>
      <c r="M113" s="226"/>
      <c r="N113" s="226"/>
      <c r="O113" s="227"/>
      <c r="P113" s="92">
        <f>SUM(D113:O113)</f>
        <v>0</v>
      </c>
    </row>
    <row r="114" spans="1:16">
      <c r="D114" s="81"/>
      <c r="E114" s="81"/>
      <c r="F114" s="81"/>
      <c r="G114" s="95"/>
      <c r="H114" s="95"/>
      <c r="I114" s="95"/>
      <c r="J114" s="95"/>
      <c r="K114" s="95"/>
      <c r="L114" s="95"/>
      <c r="M114" s="228"/>
      <c r="N114" s="228"/>
      <c r="O114" s="229"/>
      <c r="P114" s="92"/>
    </row>
    <row r="115" spans="1:16">
      <c r="A115" s="30" t="s">
        <v>166</v>
      </c>
      <c r="B115" s="30"/>
      <c r="D115" s="35"/>
      <c r="E115" s="35"/>
      <c r="F115" s="35"/>
      <c r="G115" s="35"/>
      <c r="H115" s="35"/>
      <c r="I115" s="35"/>
      <c r="J115" s="35"/>
      <c r="K115" s="35"/>
      <c r="L115" s="35"/>
      <c r="M115" s="222"/>
      <c r="N115" s="222"/>
      <c r="O115" s="223"/>
    </row>
    <row r="116" spans="1:16">
      <c r="A116" s="19" t="s">
        <v>167</v>
      </c>
      <c r="C116" s="230">
        <v>-0.2</v>
      </c>
      <c r="D116" s="96">
        <f t="shared" ref="D116:O116" si="62">(F66-F62-F63-F51)*$C116</f>
        <v>2916.0534000000002</v>
      </c>
      <c r="E116" s="96">
        <f t="shared" si="62"/>
        <v>2984.6830000000004</v>
      </c>
      <c r="F116" s="96">
        <f t="shared" si="62"/>
        <v>3159.8880000000004</v>
      </c>
      <c r="G116" s="96">
        <f t="shared" si="62"/>
        <v>3376.7856000000002</v>
      </c>
      <c r="H116" s="96">
        <f t="shared" si="62"/>
        <v>3326.3701999999998</v>
      </c>
      <c r="I116" s="96">
        <f t="shared" si="62"/>
        <v>3693.9192000000003</v>
      </c>
      <c r="J116" s="96">
        <f t="shared" si="62"/>
        <v>4079.4030000000002</v>
      </c>
      <c r="K116" s="96">
        <f t="shared" si="62"/>
        <v>4740.0137999999997</v>
      </c>
      <c r="L116" s="96">
        <f t="shared" si="62"/>
        <v>3774.4526000000001</v>
      </c>
      <c r="M116" s="231">
        <f t="shared" si="62"/>
        <v>3797.5114000000003</v>
      </c>
      <c r="N116" s="231">
        <f t="shared" si="62"/>
        <v>41967.366600000008</v>
      </c>
      <c r="O116" s="232">
        <f t="shared" si="62"/>
        <v>5205.7993999999999</v>
      </c>
      <c r="P116" s="97">
        <f>SUM(D116:O116)</f>
        <v>83022.246200000009</v>
      </c>
    </row>
    <row r="117" spans="1:16">
      <c r="A117" s="19" t="s">
        <v>168</v>
      </c>
      <c r="C117" s="233">
        <f>-1.1</f>
        <v>-1.1000000000000001</v>
      </c>
      <c r="D117" s="96">
        <f t="shared" ref="D117:O117" si="63">F104*$C117</f>
        <v>0</v>
      </c>
      <c r="E117" s="96">
        <f t="shared" si="63"/>
        <v>0</v>
      </c>
      <c r="F117" s="96">
        <f t="shared" si="63"/>
        <v>0</v>
      </c>
      <c r="G117" s="96">
        <f t="shared" si="63"/>
        <v>0</v>
      </c>
      <c r="H117" s="96">
        <f t="shared" si="63"/>
        <v>0</v>
      </c>
      <c r="I117" s="96">
        <f t="shared" si="63"/>
        <v>0</v>
      </c>
      <c r="J117" s="96">
        <f t="shared" si="63"/>
        <v>0</v>
      </c>
      <c r="K117" s="96">
        <f t="shared" si="63"/>
        <v>0</v>
      </c>
      <c r="L117" s="96">
        <f t="shared" si="63"/>
        <v>0</v>
      </c>
      <c r="M117" s="234">
        <f t="shared" si="63"/>
        <v>0</v>
      </c>
      <c r="N117" s="234">
        <f t="shared" si="63"/>
        <v>0</v>
      </c>
      <c r="O117" s="235">
        <f t="shared" si="63"/>
        <v>0</v>
      </c>
      <c r="P117" s="97">
        <f>SUM(D117:O117)</f>
        <v>0</v>
      </c>
    </row>
    <row r="118" spans="1:16">
      <c r="A118" s="19" t="s">
        <v>169</v>
      </c>
      <c r="C118" s="233">
        <v>-1.4</v>
      </c>
      <c r="D118" s="96">
        <f t="shared" ref="D118:O118" si="64">F106*$C118</f>
        <v>-88138.245999999999</v>
      </c>
      <c r="E118" s="96">
        <f t="shared" si="64"/>
        <v>-84138.25</v>
      </c>
      <c r="F118" s="96">
        <f t="shared" si="64"/>
        <v>-83299.84599999999</v>
      </c>
      <c r="G118" s="96">
        <f t="shared" si="64"/>
        <v>-85069.963999999993</v>
      </c>
      <c r="H118" s="96">
        <f t="shared" si="64"/>
        <v>-85180.087999999989</v>
      </c>
      <c r="I118" s="96">
        <f t="shared" si="64"/>
        <v>-87176.88</v>
      </c>
      <c r="J118" s="96">
        <f t="shared" si="64"/>
        <v>-85582.7</v>
      </c>
      <c r="K118" s="96">
        <f t="shared" si="64"/>
        <v>-89631.682000000001</v>
      </c>
      <c r="L118" s="96">
        <f t="shared" si="64"/>
        <v>-90757.239999999991</v>
      </c>
      <c r="M118" s="234">
        <f t="shared" si="64"/>
        <v>-90708.184000000008</v>
      </c>
      <c r="N118" s="234">
        <f t="shared" si="64"/>
        <v>-1038184.2380000001</v>
      </c>
      <c r="O118" s="235">
        <f t="shared" si="64"/>
        <v>0</v>
      </c>
      <c r="P118" s="97">
        <f>SUM(D118:O118)</f>
        <v>-1907867.318</v>
      </c>
    </row>
    <row r="119" spans="1:16">
      <c r="D119" s="98">
        <f t="shared" ref="D119:P119" si="65">SUM(D116:D118)</f>
        <v>-85222.192599999995</v>
      </c>
      <c r="E119" s="98">
        <f t="shared" si="65"/>
        <v>-81153.566999999995</v>
      </c>
      <c r="F119" s="98">
        <f t="shared" si="65"/>
        <v>-80139.957999999984</v>
      </c>
      <c r="G119" s="98">
        <f t="shared" si="65"/>
        <v>-81693.17839999999</v>
      </c>
      <c r="H119" s="98">
        <f t="shared" si="65"/>
        <v>-81853.717799999984</v>
      </c>
      <c r="I119" s="98">
        <f t="shared" si="65"/>
        <v>-83482.960800000001</v>
      </c>
      <c r="J119" s="98">
        <f t="shared" si="65"/>
        <v>-81503.296999999991</v>
      </c>
      <c r="K119" s="98">
        <f t="shared" si="65"/>
        <v>-84891.6682</v>
      </c>
      <c r="L119" s="98">
        <f t="shared" si="65"/>
        <v>-86982.787399999987</v>
      </c>
      <c r="M119" s="99">
        <f t="shared" si="65"/>
        <v>-86910.672600000005</v>
      </c>
      <c r="N119" s="99">
        <f t="shared" si="65"/>
        <v>-996216.87140000006</v>
      </c>
      <c r="O119" s="236">
        <f t="shared" si="65"/>
        <v>5205.7993999999999</v>
      </c>
      <c r="P119" s="99">
        <f t="shared" si="65"/>
        <v>-1824845.0718</v>
      </c>
    </row>
    <row r="120" spans="1:16">
      <c r="D120" s="35"/>
      <c r="E120" s="35"/>
      <c r="F120" s="35"/>
      <c r="G120" s="35"/>
      <c r="H120" s="35"/>
      <c r="I120" s="35"/>
      <c r="J120" s="35"/>
      <c r="K120" s="35"/>
      <c r="L120" s="35"/>
      <c r="M120" s="222"/>
      <c r="N120" s="222"/>
      <c r="O120" s="223"/>
    </row>
    <row r="121" spans="1:16">
      <c r="B121" s="30" t="s">
        <v>289</v>
      </c>
      <c r="D121" s="35">
        <v>23</v>
      </c>
      <c r="E121" s="35">
        <v>23</v>
      </c>
      <c r="F121" s="35">
        <v>23</v>
      </c>
      <c r="G121" s="35">
        <v>23</v>
      </c>
      <c r="H121" s="35">
        <v>23</v>
      </c>
      <c r="I121" s="35">
        <v>23</v>
      </c>
      <c r="J121" s="35">
        <v>23</v>
      </c>
      <c r="K121" s="35">
        <v>23</v>
      </c>
      <c r="L121" s="35">
        <v>23</v>
      </c>
      <c r="M121" s="237">
        <v>23</v>
      </c>
      <c r="N121" s="237">
        <v>23</v>
      </c>
      <c r="O121" s="238">
        <v>23</v>
      </c>
      <c r="P121" s="73">
        <f t="shared" ref="P121:P123" si="66">SUM(D121:O121)</f>
        <v>276</v>
      </c>
    </row>
    <row r="122" spans="1:16">
      <c r="B122" s="30" t="s">
        <v>328</v>
      </c>
      <c r="C122" s="53"/>
      <c r="D122" s="95"/>
      <c r="E122" s="95"/>
      <c r="F122" s="95"/>
      <c r="G122" s="95"/>
      <c r="H122" s="95"/>
      <c r="I122" s="95"/>
      <c r="J122" s="95"/>
      <c r="K122" s="95"/>
      <c r="L122" s="95"/>
      <c r="M122" s="88"/>
      <c r="N122" s="88"/>
      <c r="O122" s="239"/>
      <c r="P122" s="49"/>
    </row>
    <row r="123" spans="1:16">
      <c r="A123" s="19">
        <v>1</v>
      </c>
      <c r="B123" s="31">
        <f>B4</f>
        <v>0</v>
      </c>
      <c r="C123" s="53"/>
      <c r="D123" s="95">
        <f t="shared" ref="D123:O123" si="67">IF(F4&gt;6000000,F4-6000000,0)</f>
        <v>772222.79999999981</v>
      </c>
      <c r="E123" s="95">
        <f t="shared" si="67"/>
        <v>0</v>
      </c>
      <c r="F123" s="95">
        <f t="shared" si="67"/>
        <v>566826</v>
      </c>
      <c r="G123" s="95">
        <f t="shared" si="67"/>
        <v>641355</v>
      </c>
      <c r="H123" s="95">
        <f t="shared" si="67"/>
        <v>479961.59999999963</v>
      </c>
      <c r="I123" s="95">
        <f t="shared" si="67"/>
        <v>676870.20000000019</v>
      </c>
      <c r="J123" s="95">
        <f t="shared" si="67"/>
        <v>590295.59999999963</v>
      </c>
      <c r="K123" s="95">
        <f t="shared" si="67"/>
        <v>0</v>
      </c>
      <c r="L123" s="95">
        <f t="shared" si="67"/>
        <v>0</v>
      </c>
      <c r="M123" s="88">
        <f t="shared" si="67"/>
        <v>0</v>
      </c>
      <c r="N123" s="95">
        <f t="shared" si="67"/>
        <v>63319790.400000006</v>
      </c>
      <c r="O123" s="95">
        <f t="shared" si="67"/>
        <v>0</v>
      </c>
      <c r="P123" s="240">
        <f t="shared" si="66"/>
        <v>67047321.600000009</v>
      </c>
    </row>
    <row r="124" spans="1:16">
      <c r="A124" s="19">
        <v>9</v>
      </c>
      <c r="B124" s="31">
        <f>B12</f>
        <v>0</v>
      </c>
      <c r="C124" s="53"/>
      <c r="D124" s="241">
        <f t="shared" ref="D124:O124" si="68">F12-6000000</f>
        <v>29276106</v>
      </c>
      <c r="E124" s="241">
        <f t="shared" si="68"/>
        <v>28282368</v>
      </c>
      <c r="F124" s="241">
        <f t="shared" si="68"/>
        <v>32684638</v>
      </c>
      <c r="G124" s="241">
        <f t="shared" si="68"/>
        <v>31544592</v>
      </c>
      <c r="H124" s="241">
        <f t="shared" si="68"/>
        <v>34314368</v>
      </c>
      <c r="I124" s="241">
        <f t="shared" si="68"/>
        <v>34335278</v>
      </c>
      <c r="J124" s="241">
        <f t="shared" si="68"/>
        <v>32614866</v>
      </c>
      <c r="K124" s="241">
        <f t="shared" si="68"/>
        <v>34639056</v>
      </c>
      <c r="L124" s="241">
        <f t="shared" si="68"/>
        <v>27404254</v>
      </c>
      <c r="M124" s="241">
        <f t="shared" si="68"/>
        <v>34786226</v>
      </c>
      <c r="N124" s="241">
        <f t="shared" si="68"/>
        <v>445099448</v>
      </c>
      <c r="O124" s="241">
        <f t="shared" si="68"/>
        <v>0</v>
      </c>
      <c r="P124" s="242">
        <f>SUM(D124:O124)</f>
        <v>764981200</v>
      </c>
    </row>
    <row r="125" spans="1:16">
      <c r="B125" s="30" t="s">
        <v>329</v>
      </c>
      <c r="C125" s="53"/>
      <c r="D125" s="95">
        <f>D123+D124</f>
        <v>30048328.800000001</v>
      </c>
      <c r="E125" s="95">
        <f t="shared" ref="E125:O125" si="69">E123+E124</f>
        <v>28282368</v>
      </c>
      <c r="F125" s="95">
        <f t="shared" si="69"/>
        <v>33251464</v>
      </c>
      <c r="G125" s="95">
        <f t="shared" si="69"/>
        <v>32185947</v>
      </c>
      <c r="H125" s="95">
        <f t="shared" si="69"/>
        <v>34794329.600000001</v>
      </c>
      <c r="I125" s="95">
        <f t="shared" si="69"/>
        <v>35012148.200000003</v>
      </c>
      <c r="J125" s="95">
        <f t="shared" si="69"/>
        <v>33205161.600000001</v>
      </c>
      <c r="K125" s="95">
        <f t="shared" si="69"/>
        <v>34639056</v>
      </c>
      <c r="L125" s="95">
        <f t="shared" si="69"/>
        <v>27404254</v>
      </c>
      <c r="M125" s="88">
        <f t="shared" si="69"/>
        <v>34786226</v>
      </c>
      <c r="N125" s="88">
        <f t="shared" si="69"/>
        <v>508419238.39999998</v>
      </c>
      <c r="O125" s="239">
        <f t="shared" si="69"/>
        <v>0</v>
      </c>
      <c r="P125" s="73">
        <f t="shared" ref="P125:P127" si="70">SUM(D125:O125)</f>
        <v>832028521.60000002</v>
      </c>
    </row>
    <row r="126" spans="1:16">
      <c r="B126" s="30" t="s">
        <v>294</v>
      </c>
      <c r="C126" s="53"/>
      <c r="D126" s="95">
        <f>D128-D127-D125</f>
        <v>48566697.5</v>
      </c>
      <c r="E126" s="95">
        <f t="shared" ref="E126:O126" si="71">E128-E127-E125</f>
        <v>42007743.900000006</v>
      </c>
      <c r="F126" s="95">
        <f t="shared" si="71"/>
        <v>47534759.400000006</v>
      </c>
      <c r="G126" s="95">
        <f t="shared" si="71"/>
        <v>46976422.600000024</v>
      </c>
      <c r="H126" s="95">
        <f t="shared" si="71"/>
        <v>50021457.989999987</v>
      </c>
      <c r="I126" s="95">
        <f t="shared" si="71"/>
        <v>51717355.640999973</v>
      </c>
      <c r="J126" s="95">
        <f t="shared" si="71"/>
        <v>47161086.794000007</v>
      </c>
      <c r="K126" s="95">
        <f t="shared" si="71"/>
        <v>47751854.769999996</v>
      </c>
      <c r="L126" s="95">
        <f t="shared" si="71"/>
        <v>44075477.169999987</v>
      </c>
      <c r="M126" s="88">
        <f t="shared" si="71"/>
        <v>44968492.000000015</v>
      </c>
      <c r="N126" s="88">
        <f t="shared" si="71"/>
        <v>565982342.91500008</v>
      </c>
      <c r="O126" s="239">
        <f t="shared" si="71"/>
        <v>126500000</v>
      </c>
      <c r="P126" s="73">
        <f t="shared" si="70"/>
        <v>1163263690.6800001</v>
      </c>
    </row>
    <row r="127" spans="1:16">
      <c r="B127" s="30" t="s">
        <v>293</v>
      </c>
      <c r="C127" s="53"/>
      <c r="D127" s="95">
        <f>D121*500000</f>
        <v>11500000</v>
      </c>
      <c r="E127" s="95">
        <f t="shared" ref="E127:O127" si="72">E121*500000</f>
        <v>11500000</v>
      </c>
      <c r="F127" s="95">
        <f t="shared" si="72"/>
        <v>11500000</v>
      </c>
      <c r="G127" s="95">
        <f t="shared" si="72"/>
        <v>11500000</v>
      </c>
      <c r="H127" s="95">
        <f t="shared" si="72"/>
        <v>11500000</v>
      </c>
      <c r="I127" s="95">
        <f t="shared" si="72"/>
        <v>11500000</v>
      </c>
      <c r="J127" s="95">
        <f t="shared" si="72"/>
        <v>11500000</v>
      </c>
      <c r="K127" s="95">
        <f t="shared" si="72"/>
        <v>11500000</v>
      </c>
      <c r="L127" s="95">
        <f t="shared" si="72"/>
        <v>11500000</v>
      </c>
      <c r="M127" s="95">
        <f t="shared" si="72"/>
        <v>11500000</v>
      </c>
      <c r="N127" s="95">
        <f t="shared" si="72"/>
        <v>11500000</v>
      </c>
      <c r="O127" s="95">
        <f t="shared" si="72"/>
        <v>11500000</v>
      </c>
      <c r="P127" s="242">
        <f t="shared" si="70"/>
        <v>138000000</v>
      </c>
    </row>
    <row r="128" spans="1:16">
      <c r="B128" s="30" t="s">
        <v>296</v>
      </c>
      <c r="C128" s="53"/>
      <c r="D128" s="75">
        <f t="shared" ref="D128:P128" si="73">F27</f>
        <v>90115026.299999997</v>
      </c>
      <c r="E128" s="75">
        <f t="shared" si="73"/>
        <v>81790111.900000006</v>
      </c>
      <c r="F128" s="75">
        <f t="shared" si="73"/>
        <v>92286223.400000006</v>
      </c>
      <c r="G128" s="75">
        <f t="shared" si="73"/>
        <v>90662369.600000024</v>
      </c>
      <c r="H128" s="75">
        <f t="shared" si="73"/>
        <v>96315787.589999989</v>
      </c>
      <c r="I128" s="75">
        <f t="shared" si="73"/>
        <v>98229503.840999976</v>
      </c>
      <c r="J128" s="75">
        <f t="shared" si="73"/>
        <v>91866248.394000009</v>
      </c>
      <c r="K128" s="75">
        <f t="shared" si="73"/>
        <v>93890910.769999996</v>
      </c>
      <c r="L128" s="75">
        <f t="shared" si="73"/>
        <v>82979731.169999987</v>
      </c>
      <c r="M128" s="75">
        <f t="shared" si="73"/>
        <v>91254718.000000015</v>
      </c>
      <c r="N128" s="75">
        <f t="shared" si="73"/>
        <v>1085901581.3150001</v>
      </c>
      <c r="O128" s="243">
        <f t="shared" si="73"/>
        <v>138000000</v>
      </c>
      <c r="P128" s="75">
        <f t="shared" si="73"/>
        <v>564644246.71499991</v>
      </c>
    </row>
    <row r="129" spans="2:16">
      <c r="B129" s="31"/>
      <c r="C129" s="31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49"/>
    </row>
    <row r="130" spans="2:16">
      <c r="B130" s="31"/>
      <c r="C130" s="31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49"/>
    </row>
    <row r="131" spans="2:16">
      <c r="B131" s="31"/>
      <c r="C131" s="31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49"/>
    </row>
    <row r="132" spans="2:16">
      <c r="B132" s="31"/>
      <c r="C132" s="31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49"/>
    </row>
    <row r="133" spans="2:16">
      <c r="B133" s="31"/>
      <c r="C133" s="31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49"/>
    </row>
    <row r="134" spans="2:16">
      <c r="B134" s="31"/>
      <c r="C134" s="31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49"/>
    </row>
    <row r="135" spans="2:16">
      <c r="B135" s="31"/>
      <c r="C135" s="31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49"/>
    </row>
    <row r="136" spans="2:16">
      <c r="B136" s="31"/>
      <c r="C136" s="31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49"/>
    </row>
    <row r="137" spans="2:16">
      <c r="B137" s="31"/>
      <c r="C137" s="31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49"/>
    </row>
    <row r="138" spans="2:16">
      <c r="B138" s="31"/>
      <c r="C138" s="31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49"/>
    </row>
    <row r="139" spans="2:16">
      <c r="B139" s="31"/>
      <c r="C139" s="31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49"/>
    </row>
    <row r="140" spans="2:16">
      <c r="B140" s="31"/>
      <c r="C140" s="31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49"/>
    </row>
    <row r="141" spans="2:16">
      <c r="B141" s="31"/>
      <c r="C141" s="31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49"/>
    </row>
    <row r="142" spans="2:16">
      <c r="P142" s="49"/>
    </row>
    <row r="143" spans="2:16">
      <c r="P143" s="49"/>
    </row>
  </sheetData>
  <conditionalFormatting sqref="P39">
    <cfRule type="expression" dxfId="3" priority="3" stopIfTrue="1">
      <formula>ABS(P39-#REF!)&gt;1</formula>
    </cfRule>
  </conditionalFormatting>
  <conditionalFormatting sqref="S28">
    <cfRule type="cellIs" dxfId="2" priority="1" operator="notEqual">
      <formula>$P$27</formula>
    </cfRule>
    <cfRule type="expression" dxfId="1" priority="2" stopIfTrue="1">
      <formula>ABS($P$27-$S$28)&gt;0.5</formula>
    </cfRule>
  </conditionalFormatting>
  <printOptions horizontalCentered="1" verticalCentered="1"/>
  <pageMargins left="0.5" right="0.5" top="0.75" bottom="0.67" header="0.3" footer="0.47"/>
  <pageSetup scale="69" fitToHeight="2" orientation="landscape" r:id="rId1"/>
  <headerFooter scaleWithDoc="0">
    <oddFooter>&amp;LFile: &amp;F / &amp;A</oddFooter>
  </headerFooter>
  <rowBreaks count="1" manualBreakCount="1">
    <brk id="67" max="1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50"/>
  <sheetViews>
    <sheetView workbookViewId="0">
      <selection activeCell="U29" sqref="U29"/>
    </sheetView>
  </sheetViews>
  <sheetFormatPr defaultRowHeight="15"/>
  <cols>
    <col min="1" max="1" width="3.85546875" customWidth="1"/>
    <col min="2" max="2" width="14.28515625" bestFit="1" customWidth="1"/>
    <col min="3" max="3" width="5.85546875" customWidth="1"/>
    <col min="4" max="4" width="13" customWidth="1"/>
    <col min="5" max="5" width="12.140625" customWidth="1"/>
    <col min="6" max="6" width="13.5703125" customWidth="1"/>
    <col min="7" max="7" width="12.28515625" customWidth="1"/>
    <col min="8" max="9" width="12.7109375" customWidth="1"/>
    <col min="10" max="10" width="12.5703125" customWidth="1"/>
    <col min="11" max="11" width="12.42578125" customWidth="1"/>
    <col min="12" max="14" width="12" customWidth="1"/>
    <col min="15" max="15" width="12.7109375" customWidth="1"/>
    <col min="16" max="16" width="12.85546875" customWidth="1"/>
    <col min="17" max="17" width="11.42578125" customWidth="1"/>
  </cols>
  <sheetData>
    <row r="1" spans="2:16">
      <c r="D1" s="5" t="s">
        <v>38</v>
      </c>
      <c r="E1" s="1">
        <v>43466</v>
      </c>
      <c r="F1" s="1">
        <f>EDATE(E1,1)</f>
        <v>43497</v>
      </c>
      <c r="G1" s="1">
        <f t="shared" ref="G1:P1" si="0">EDATE(F1,1)</f>
        <v>43525</v>
      </c>
      <c r="H1" s="1">
        <f t="shared" si="0"/>
        <v>43556</v>
      </c>
      <c r="I1" s="1">
        <f t="shared" si="0"/>
        <v>43586</v>
      </c>
      <c r="J1" s="1">
        <f t="shared" si="0"/>
        <v>43617</v>
      </c>
      <c r="K1" s="1">
        <f t="shared" si="0"/>
        <v>43647</v>
      </c>
      <c r="L1" s="1">
        <f t="shared" si="0"/>
        <v>43678</v>
      </c>
      <c r="M1" s="1">
        <f t="shared" si="0"/>
        <v>43709</v>
      </c>
      <c r="N1" s="1">
        <f t="shared" si="0"/>
        <v>43739</v>
      </c>
      <c r="O1" s="1">
        <f t="shared" si="0"/>
        <v>43770</v>
      </c>
      <c r="P1" s="1">
        <f t="shared" si="0"/>
        <v>43800</v>
      </c>
    </row>
    <row r="2" spans="2:16">
      <c r="B2" s="6" t="s">
        <v>29</v>
      </c>
      <c r="D2" s="3">
        <f>SUM(E2:P2)</f>
        <v>-64505025</v>
      </c>
      <c r="E2" s="2">
        <f>SUM(E4:E5)</f>
        <v>11846450</v>
      </c>
      <c r="F2" s="2">
        <f t="shared" ref="F2:P2" si="1">SUM(F4:F5)</f>
        <v>-69004882</v>
      </c>
      <c r="G2" s="2">
        <f t="shared" si="1"/>
        <v>-38393712</v>
      </c>
      <c r="H2" s="2">
        <f t="shared" si="1"/>
        <v>6736917</v>
      </c>
      <c r="I2" s="2">
        <f t="shared" si="1"/>
        <v>19663224</v>
      </c>
      <c r="J2" s="2">
        <f t="shared" si="1"/>
        <v>-10879549</v>
      </c>
      <c r="K2" s="2">
        <f t="shared" si="1"/>
        <v>28539455</v>
      </c>
      <c r="L2" s="2">
        <f t="shared" si="1"/>
        <v>-22571455</v>
      </c>
      <c r="M2" s="2">
        <f t="shared" si="1"/>
        <v>492060</v>
      </c>
      <c r="N2" s="2">
        <f t="shared" si="1"/>
        <v>-26448998</v>
      </c>
      <c r="O2" s="2">
        <f t="shared" si="1"/>
        <v>-1950861</v>
      </c>
      <c r="P2" s="2">
        <f t="shared" si="1"/>
        <v>37466326</v>
      </c>
    </row>
    <row r="3" spans="2:16">
      <c r="D3" s="4"/>
    </row>
    <row r="4" spans="2:16">
      <c r="B4" s="6" t="s">
        <v>30</v>
      </c>
      <c r="D4" s="3">
        <f>SUM(E4:P4)</f>
        <v>-42754825</v>
      </c>
      <c r="E4" s="2">
        <f>SUM(E7:E9)</f>
        <v>7806791</v>
      </c>
      <c r="F4" s="2">
        <f t="shared" ref="F4:P4" si="2">SUM(F7:F9)</f>
        <v>-45036435</v>
      </c>
      <c r="G4" s="2">
        <f t="shared" si="2"/>
        <v>-25477788</v>
      </c>
      <c r="H4" s="2">
        <f t="shared" si="2"/>
        <v>4407616</v>
      </c>
      <c r="I4" s="2">
        <f t="shared" si="2"/>
        <v>12955140</v>
      </c>
      <c r="J4" s="2">
        <f t="shared" si="2"/>
        <v>-7784828</v>
      </c>
      <c r="K4" s="2">
        <f t="shared" si="2"/>
        <v>19762558</v>
      </c>
      <c r="L4" s="2">
        <f t="shared" si="2"/>
        <v>-15639345</v>
      </c>
      <c r="M4" s="2">
        <f t="shared" si="2"/>
        <v>337886</v>
      </c>
      <c r="N4" s="2">
        <f t="shared" si="2"/>
        <v>-17466054</v>
      </c>
      <c r="O4" s="2">
        <f t="shared" si="2"/>
        <v>-1277973</v>
      </c>
      <c r="P4" s="2">
        <f t="shared" si="2"/>
        <v>24657607</v>
      </c>
    </row>
    <row r="5" spans="2:16">
      <c r="B5" s="6" t="s">
        <v>31</v>
      </c>
      <c r="D5" s="3">
        <f>SUM(E5:P5)</f>
        <v>-21750200</v>
      </c>
      <c r="E5" s="2">
        <f>SUM(E11:E13)</f>
        <v>4039659</v>
      </c>
      <c r="F5" s="2">
        <f t="shared" ref="F5:P5" si="3">SUM(F11:F13)</f>
        <v>-23968447</v>
      </c>
      <c r="G5" s="2">
        <f t="shared" si="3"/>
        <v>-12915924</v>
      </c>
      <c r="H5" s="2">
        <f t="shared" si="3"/>
        <v>2329301</v>
      </c>
      <c r="I5" s="2">
        <f t="shared" si="3"/>
        <v>6708084</v>
      </c>
      <c r="J5" s="2">
        <f t="shared" si="3"/>
        <v>-3094721</v>
      </c>
      <c r="K5" s="2">
        <f t="shared" si="3"/>
        <v>8776897</v>
      </c>
      <c r="L5" s="2">
        <f t="shared" si="3"/>
        <v>-6932110</v>
      </c>
      <c r="M5" s="2">
        <f t="shared" si="3"/>
        <v>154174</v>
      </c>
      <c r="N5" s="2">
        <f t="shared" si="3"/>
        <v>-8982944</v>
      </c>
      <c r="O5" s="2">
        <f t="shared" si="3"/>
        <v>-672888</v>
      </c>
      <c r="P5" s="2">
        <f t="shared" si="3"/>
        <v>12808719</v>
      </c>
    </row>
    <row r="6" spans="2:16">
      <c r="D6" s="4"/>
    </row>
    <row r="7" spans="2:16">
      <c r="B7" t="s">
        <v>32</v>
      </c>
      <c r="D7" s="3">
        <f>SUM(E7:P7)</f>
        <v>-35858069</v>
      </c>
      <c r="E7" s="2">
        <v>6683941</v>
      </c>
      <c r="F7" s="2">
        <v>-38586897</v>
      </c>
      <c r="G7" s="2">
        <v>-21820475</v>
      </c>
      <c r="H7" s="2">
        <v>4045887</v>
      </c>
      <c r="I7" s="2">
        <v>11850868</v>
      </c>
      <c r="J7" s="2">
        <v>-5307066</v>
      </c>
      <c r="K7" s="2">
        <v>15150402</v>
      </c>
      <c r="L7" s="2">
        <v>-11998999</v>
      </c>
      <c r="M7" s="2">
        <v>259188</v>
      </c>
      <c r="N7" s="2">
        <v>-16096417</v>
      </c>
      <c r="O7" s="2">
        <v>-1174373</v>
      </c>
      <c r="P7" s="2">
        <v>21135872</v>
      </c>
    </row>
    <row r="8" spans="2:16">
      <c r="B8" t="s">
        <v>33</v>
      </c>
      <c r="D8" s="3">
        <f>SUM(E8:P8)</f>
        <v>-4109408</v>
      </c>
      <c r="E8" s="2">
        <v>725103</v>
      </c>
      <c r="F8" s="2">
        <v>-4189699</v>
      </c>
      <c r="G8" s="2">
        <v>-2358273</v>
      </c>
      <c r="H8" s="2">
        <v>328552</v>
      </c>
      <c r="I8" s="2">
        <v>965607</v>
      </c>
      <c r="J8" s="2">
        <v>-966044</v>
      </c>
      <c r="K8" s="2">
        <v>2098785</v>
      </c>
      <c r="L8" s="2">
        <v>-1659958</v>
      </c>
      <c r="M8" s="2">
        <v>36202</v>
      </c>
      <c r="N8" s="2">
        <v>-1272492</v>
      </c>
      <c r="O8" s="2">
        <v>-93919</v>
      </c>
      <c r="P8" s="2">
        <v>2276728</v>
      </c>
    </row>
    <row r="9" spans="2:16">
      <c r="B9" t="s">
        <v>34</v>
      </c>
      <c r="D9" s="3">
        <f>SUM(E9:P9)</f>
        <v>-2787348</v>
      </c>
      <c r="E9" s="2">
        <v>397747</v>
      </c>
      <c r="F9" s="2">
        <v>-2259839</v>
      </c>
      <c r="G9" s="2">
        <v>-1299040</v>
      </c>
      <c r="H9" s="2">
        <v>33177</v>
      </c>
      <c r="I9" s="2">
        <v>138665</v>
      </c>
      <c r="J9" s="2">
        <v>-1511718</v>
      </c>
      <c r="K9" s="2">
        <v>2513371</v>
      </c>
      <c r="L9" s="2">
        <v>-1980388</v>
      </c>
      <c r="M9" s="2">
        <v>42496</v>
      </c>
      <c r="N9" s="2">
        <v>-97145</v>
      </c>
      <c r="O9" s="2">
        <v>-9681</v>
      </c>
      <c r="P9" s="2">
        <v>1245007</v>
      </c>
    </row>
    <row r="10" spans="2:16"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>
      <c r="B11" t="s">
        <v>35</v>
      </c>
      <c r="D11" s="3">
        <f>SUM(E11:P11)</f>
        <v>-17317498</v>
      </c>
      <c r="E11" s="2">
        <v>3299412</v>
      </c>
      <c r="F11" s="2">
        <v>-19603644</v>
      </c>
      <c r="G11" s="2">
        <v>-10553768</v>
      </c>
      <c r="H11" s="2">
        <v>2107972</v>
      </c>
      <c r="I11" s="148">
        <v>6037703</v>
      </c>
      <c r="J11" s="2">
        <v>-1760675</v>
      </c>
      <c r="K11" s="2">
        <v>6238801</v>
      </c>
      <c r="L11" s="2">
        <v>-4933723</v>
      </c>
      <c r="M11" s="2">
        <v>109884</v>
      </c>
      <c r="N11" s="2">
        <v>-8154342</v>
      </c>
      <c r="O11" s="2">
        <v>-608998</v>
      </c>
      <c r="P11" s="2">
        <v>10503880</v>
      </c>
    </row>
    <row r="12" spans="2:16">
      <c r="B12" t="s">
        <v>36</v>
      </c>
      <c r="D12" s="3">
        <f>SUM(E12:P12)</f>
        <v>-2818655</v>
      </c>
      <c r="E12" s="2">
        <v>490750</v>
      </c>
      <c r="F12" s="2">
        <v>-2895495</v>
      </c>
      <c r="G12" s="2">
        <v>-1565785</v>
      </c>
      <c r="H12" s="2">
        <v>215292</v>
      </c>
      <c r="I12" s="2">
        <v>634303</v>
      </c>
      <c r="J12" s="2">
        <v>-678082</v>
      </c>
      <c r="K12" s="2">
        <v>1459140</v>
      </c>
      <c r="L12" s="2">
        <v>-1152516</v>
      </c>
      <c r="M12" s="2">
        <v>25493</v>
      </c>
      <c r="N12" s="2">
        <v>-823989</v>
      </c>
      <c r="O12" s="2">
        <v>-62165</v>
      </c>
      <c r="P12" s="2">
        <v>1534399</v>
      </c>
    </row>
    <row r="13" spans="2:16">
      <c r="B13" t="s">
        <v>37</v>
      </c>
      <c r="D13" s="3">
        <f>SUM(E13:P13)</f>
        <v>-1614047</v>
      </c>
      <c r="E13" s="2">
        <v>249497</v>
      </c>
      <c r="F13" s="2">
        <v>-1469308</v>
      </c>
      <c r="G13" s="2">
        <v>-796371</v>
      </c>
      <c r="H13" s="2">
        <v>6037</v>
      </c>
      <c r="I13" s="2">
        <v>36078</v>
      </c>
      <c r="J13" s="2">
        <v>-655964</v>
      </c>
      <c r="K13" s="2">
        <v>1078956</v>
      </c>
      <c r="L13" s="2">
        <v>-845871</v>
      </c>
      <c r="M13" s="2">
        <v>18797</v>
      </c>
      <c r="N13" s="2">
        <v>-4613</v>
      </c>
      <c r="O13" s="2">
        <v>-1725</v>
      </c>
      <c r="P13" s="2">
        <v>770440</v>
      </c>
    </row>
    <row r="14" spans="2:16">
      <c r="B14" s="2"/>
    </row>
    <row r="15" spans="2:16">
      <c r="B15" s="2"/>
    </row>
    <row r="16" spans="2:16">
      <c r="B16" s="2"/>
    </row>
    <row r="17" spans="2:17">
      <c r="D17" s="5" t="s">
        <v>38</v>
      </c>
      <c r="E17" s="1">
        <f t="shared" ref="E17:P17" si="4">E1</f>
        <v>43466</v>
      </c>
      <c r="F17" s="1">
        <f t="shared" si="4"/>
        <v>43497</v>
      </c>
      <c r="G17" s="1">
        <f t="shared" si="4"/>
        <v>43525</v>
      </c>
      <c r="H17" s="1">
        <f t="shared" si="4"/>
        <v>43556</v>
      </c>
      <c r="I17" s="1">
        <f t="shared" si="4"/>
        <v>43586</v>
      </c>
      <c r="J17" s="1">
        <f t="shared" si="4"/>
        <v>43617</v>
      </c>
      <c r="K17" s="1">
        <f t="shared" si="4"/>
        <v>43647</v>
      </c>
      <c r="L17" s="1">
        <f t="shared" si="4"/>
        <v>43678</v>
      </c>
      <c r="M17" s="1">
        <f t="shared" si="4"/>
        <v>43709</v>
      </c>
      <c r="N17" s="1">
        <f t="shared" si="4"/>
        <v>43739</v>
      </c>
      <c r="O17" s="1">
        <f t="shared" si="4"/>
        <v>43770</v>
      </c>
      <c r="P17" s="1">
        <f t="shared" si="4"/>
        <v>43800</v>
      </c>
    </row>
    <row r="18" spans="2:17">
      <c r="B18" s="6" t="s">
        <v>44</v>
      </c>
      <c r="D18" s="3">
        <f t="shared" ref="D18:P18" si="5">D20+D21</f>
        <v>-8331929</v>
      </c>
      <c r="E18" s="2">
        <f t="shared" si="5"/>
        <v>1803479</v>
      </c>
      <c r="F18" s="2">
        <f t="shared" si="5"/>
        <v>-10582788</v>
      </c>
      <c r="G18" s="2">
        <f t="shared" si="5"/>
        <v>-5828317</v>
      </c>
      <c r="H18" s="2">
        <f t="shared" si="5"/>
        <v>1290783</v>
      </c>
      <c r="I18" s="2">
        <f t="shared" si="5"/>
        <v>3668594</v>
      </c>
      <c r="J18" s="2">
        <f t="shared" si="5"/>
        <v>1262940</v>
      </c>
      <c r="K18" s="2">
        <f t="shared" si="5"/>
        <v>621021</v>
      </c>
      <c r="L18" s="2">
        <f t="shared" si="5"/>
        <v>932289</v>
      </c>
      <c r="M18" s="2">
        <f t="shared" si="5"/>
        <v>-1736168</v>
      </c>
      <c r="N18" s="2">
        <f t="shared" si="5"/>
        <v>-5132142</v>
      </c>
      <c r="O18" s="2">
        <f t="shared" si="5"/>
        <v>-373805</v>
      </c>
      <c r="P18" s="2">
        <f t="shared" si="5"/>
        <v>5742185</v>
      </c>
    </row>
    <row r="19" spans="2:17"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7">
      <c r="B20" s="6" t="s">
        <v>30</v>
      </c>
      <c r="D20" s="3">
        <f t="shared" ref="D20:D21" si="6">SUM(E20:P20)</f>
        <v>-5787854</v>
      </c>
      <c r="E20" s="2">
        <f>SUM(E23:E25)</f>
        <v>1253245</v>
      </c>
      <c r="F20" s="2">
        <f t="shared" ref="F20:P20" si="7">SUM(F23:F25)</f>
        <v>-7319249</v>
      </c>
      <c r="G20" s="2">
        <f t="shared" si="7"/>
        <v>-4070633</v>
      </c>
      <c r="H20" s="2">
        <f t="shared" si="7"/>
        <v>880898</v>
      </c>
      <c r="I20" s="2">
        <f t="shared" si="7"/>
        <v>2515804</v>
      </c>
      <c r="J20" s="2">
        <f t="shared" si="7"/>
        <v>863661</v>
      </c>
      <c r="K20" s="2">
        <f t="shared" si="7"/>
        <v>436946</v>
      </c>
      <c r="L20" s="2">
        <f t="shared" si="7"/>
        <v>656098</v>
      </c>
      <c r="M20" s="2">
        <f t="shared" si="7"/>
        <v>-1214366</v>
      </c>
      <c r="N20" s="2">
        <f t="shared" si="7"/>
        <v>-3521462</v>
      </c>
      <c r="O20" s="2">
        <f t="shared" si="7"/>
        <v>-255268</v>
      </c>
      <c r="P20" s="2">
        <f t="shared" si="7"/>
        <v>3986472</v>
      </c>
    </row>
    <row r="21" spans="2:17">
      <c r="B21" s="6" t="s">
        <v>31</v>
      </c>
      <c r="D21" s="3">
        <f t="shared" si="6"/>
        <v>-2544075</v>
      </c>
      <c r="E21" s="2">
        <f>SUM(E27:E28)</f>
        <v>550234</v>
      </c>
      <c r="F21" s="2">
        <f t="shared" ref="F21:P21" si="8">SUM(F27:F28)</f>
        <v>-3263539</v>
      </c>
      <c r="G21" s="2">
        <f t="shared" si="8"/>
        <v>-1757684</v>
      </c>
      <c r="H21" s="2">
        <f t="shared" si="8"/>
        <v>409885</v>
      </c>
      <c r="I21" s="2">
        <f t="shared" si="8"/>
        <v>1152790</v>
      </c>
      <c r="J21" s="2">
        <f t="shared" si="8"/>
        <v>399279</v>
      </c>
      <c r="K21" s="2">
        <f t="shared" si="8"/>
        <v>184075</v>
      </c>
      <c r="L21" s="2">
        <f t="shared" si="8"/>
        <v>276191</v>
      </c>
      <c r="M21" s="2">
        <f t="shared" si="8"/>
        <v>-521802</v>
      </c>
      <c r="N21" s="2">
        <f t="shared" si="8"/>
        <v>-1610680</v>
      </c>
      <c r="O21" s="2">
        <f t="shared" si="8"/>
        <v>-118537</v>
      </c>
      <c r="P21" s="2">
        <f t="shared" si="8"/>
        <v>1755713</v>
      </c>
    </row>
    <row r="22" spans="2:17"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7">
      <c r="B23" s="6" t="s">
        <v>39</v>
      </c>
      <c r="D23" s="3">
        <f t="shared" ref="D23:D25" si="9">SUM(E23:P23)</f>
        <v>-4425376</v>
      </c>
      <c r="E23" s="2">
        <v>955672</v>
      </c>
      <c r="F23" s="2">
        <v>-5579988</v>
      </c>
      <c r="G23" s="2">
        <v>-3103187</v>
      </c>
      <c r="H23" s="2">
        <v>647284</v>
      </c>
      <c r="I23" s="2">
        <v>1858877</v>
      </c>
      <c r="J23" s="2">
        <v>637272</v>
      </c>
      <c r="K23" s="2">
        <v>323996</v>
      </c>
      <c r="L23" s="2">
        <v>486920</v>
      </c>
      <c r="M23" s="2">
        <v>-901358</v>
      </c>
      <c r="N23" s="2">
        <v>-2606962</v>
      </c>
      <c r="O23" s="2">
        <v>-188880</v>
      </c>
      <c r="P23" s="2">
        <v>3044978</v>
      </c>
    </row>
    <row r="24" spans="2:17">
      <c r="B24" s="6" t="s">
        <v>40</v>
      </c>
      <c r="D24" s="3">
        <f t="shared" si="9"/>
        <v>-1360628</v>
      </c>
      <c r="E24" s="2">
        <v>297166</v>
      </c>
      <c r="F24" s="2">
        <v>-1736842</v>
      </c>
      <c r="G24" s="2">
        <v>-965494</v>
      </c>
      <c r="H24" s="2">
        <v>233134</v>
      </c>
      <c r="I24" s="2">
        <v>655578</v>
      </c>
      <c r="J24" s="2">
        <v>226858</v>
      </c>
      <c r="K24" s="2">
        <v>112785</v>
      </c>
      <c r="L24" s="2">
        <v>168868</v>
      </c>
      <c r="M24" s="2">
        <v>-312423</v>
      </c>
      <c r="N24" s="2">
        <v>-912947</v>
      </c>
      <c r="O24" s="2">
        <v>-66251</v>
      </c>
      <c r="P24" s="2">
        <v>938940</v>
      </c>
    </row>
    <row r="25" spans="2:17">
      <c r="B25" s="6" t="s">
        <v>41</v>
      </c>
      <c r="D25" s="3">
        <f t="shared" si="9"/>
        <v>-1850</v>
      </c>
      <c r="E25" s="2">
        <v>407</v>
      </c>
      <c r="F25" s="2">
        <v>-2419</v>
      </c>
      <c r="G25" s="2">
        <v>-1952</v>
      </c>
      <c r="H25" s="2">
        <v>480</v>
      </c>
      <c r="I25" s="2">
        <v>1349</v>
      </c>
      <c r="J25" s="2">
        <v>-469</v>
      </c>
      <c r="K25" s="2">
        <v>165</v>
      </c>
      <c r="L25" s="2">
        <v>310</v>
      </c>
      <c r="M25" s="2">
        <v>-585</v>
      </c>
      <c r="N25" s="2">
        <v>-1553</v>
      </c>
      <c r="O25" s="2">
        <v>-137</v>
      </c>
      <c r="P25" s="2">
        <v>2554</v>
      </c>
    </row>
    <row r="26" spans="2:17">
      <c r="B26" s="6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7">
      <c r="B27" s="6" t="s">
        <v>42</v>
      </c>
      <c r="D27" s="3">
        <f t="shared" ref="D27:D28" si="10">SUM(E27:P27)</f>
        <v>-2030590</v>
      </c>
      <c r="E27" s="2">
        <v>440898</v>
      </c>
      <c r="F27" s="2">
        <v>-2614772</v>
      </c>
      <c r="G27" s="2">
        <v>-1407890</v>
      </c>
      <c r="H27" s="2">
        <v>332511</v>
      </c>
      <c r="I27" s="2">
        <v>935472</v>
      </c>
      <c r="J27" s="2">
        <v>324316</v>
      </c>
      <c r="K27" s="2">
        <v>145277</v>
      </c>
      <c r="L27" s="2">
        <v>218275</v>
      </c>
      <c r="M27" s="2">
        <v>-412483</v>
      </c>
      <c r="N27" s="2">
        <v>-1306040</v>
      </c>
      <c r="O27" s="2">
        <v>-96194</v>
      </c>
      <c r="P27" s="2">
        <v>1410040</v>
      </c>
    </row>
    <row r="28" spans="2:17">
      <c r="B28" s="6" t="s">
        <v>43</v>
      </c>
      <c r="D28" s="3">
        <f t="shared" si="10"/>
        <v>-513485</v>
      </c>
      <c r="E28" s="2">
        <v>109336</v>
      </c>
      <c r="F28" s="2">
        <v>-648767</v>
      </c>
      <c r="G28" s="2">
        <v>-349794</v>
      </c>
      <c r="H28" s="2">
        <v>77374</v>
      </c>
      <c r="I28" s="2">
        <v>217318</v>
      </c>
      <c r="J28" s="2">
        <v>74963</v>
      </c>
      <c r="K28" s="2">
        <v>38798</v>
      </c>
      <c r="L28" s="2">
        <v>57916</v>
      </c>
      <c r="M28" s="2">
        <v>-109319</v>
      </c>
      <c r="N28" s="2">
        <v>-304640</v>
      </c>
      <c r="O28" s="2">
        <v>-22343</v>
      </c>
      <c r="P28" s="2">
        <v>345673</v>
      </c>
    </row>
    <row r="31" spans="2:17">
      <c r="B31" t="s">
        <v>108</v>
      </c>
      <c r="E31" s="1">
        <f>E1</f>
        <v>43466</v>
      </c>
      <c r="F31" s="1">
        <f t="shared" ref="F31:P31" si="11">F1</f>
        <v>43497</v>
      </c>
      <c r="G31" s="1">
        <f t="shared" si="11"/>
        <v>43525</v>
      </c>
      <c r="H31" s="1">
        <f t="shared" si="11"/>
        <v>43556</v>
      </c>
      <c r="I31" s="1">
        <f t="shared" si="11"/>
        <v>43586</v>
      </c>
      <c r="J31" s="1">
        <f t="shared" si="11"/>
        <v>43617</v>
      </c>
      <c r="K31" s="1">
        <f t="shared" si="11"/>
        <v>43647</v>
      </c>
      <c r="L31" s="1">
        <f t="shared" si="11"/>
        <v>43678</v>
      </c>
      <c r="M31" s="1">
        <f t="shared" si="11"/>
        <v>43709</v>
      </c>
      <c r="N31" s="1">
        <f t="shared" si="11"/>
        <v>43739</v>
      </c>
      <c r="O31" s="1">
        <f t="shared" si="11"/>
        <v>43770</v>
      </c>
      <c r="P31" s="1">
        <f t="shared" si="11"/>
        <v>43800</v>
      </c>
      <c r="Q31" s="6" t="s">
        <v>89</v>
      </c>
    </row>
    <row r="32" spans="2:17">
      <c r="B32" t="s">
        <v>109</v>
      </c>
      <c r="C32" t="s">
        <v>110</v>
      </c>
      <c r="E32" s="8">
        <v>381033.22557355516</v>
      </c>
      <c r="F32" s="8">
        <v>-957346.42291100754</v>
      </c>
      <c r="G32" s="8">
        <v>-223485.65633925449</v>
      </c>
      <c r="H32" s="8">
        <v>383720.88126281835</v>
      </c>
      <c r="I32" s="8">
        <v>170126.13366174014</v>
      </c>
      <c r="J32" s="8">
        <v>25581.165756132214</v>
      </c>
      <c r="K32" s="8">
        <v>209.03710332414846</v>
      </c>
      <c r="L32" s="8">
        <v>0</v>
      </c>
      <c r="M32" s="8">
        <v>-123233.22783847581</v>
      </c>
      <c r="N32" s="8">
        <v>-503131.43573292549</v>
      </c>
      <c r="O32" s="8">
        <v>175499.10736064124</v>
      </c>
      <c r="P32" s="8">
        <v>470715.07144115609</v>
      </c>
      <c r="Q32" s="8">
        <f>SUM(E32:P32)</f>
        <v>-200312.12066229596</v>
      </c>
    </row>
    <row r="33" spans="2:17">
      <c r="B33" t="s">
        <v>111</v>
      </c>
      <c r="C33" t="s">
        <v>110</v>
      </c>
      <c r="E33" s="8">
        <v>-35397.753515280812</v>
      </c>
      <c r="F33" s="8">
        <v>-130240.46906139841</v>
      </c>
      <c r="G33" s="8">
        <v>-85635.170073992587</v>
      </c>
      <c r="H33" s="8">
        <v>83621.510374386213</v>
      </c>
      <c r="I33" s="8">
        <v>56618.689286923691</v>
      </c>
      <c r="J33" s="8">
        <v>14848.269014490377</v>
      </c>
      <c r="K33" s="8">
        <v>-398.87257963741968</v>
      </c>
      <c r="L33" s="8">
        <v>0</v>
      </c>
      <c r="M33" s="8">
        <v>-20453.272015913626</v>
      </c>
      <c r="N33" s="8">
        <v>-164477.36017325148</v>
      </c>
      <c r="O33" s="8">
        <v>-52252.969742671266</v>
      </c>
      <c r="P33" s="8">
        <v>113141.49518824689</v>
      </c>
      <c r="Q33" s="8">
        <f t="shared" ref="Q33:Q35" si="12">SUM(E33:P33)</f>
        <v>-220625.90329809842</v>
      </c>
    </row>
    <row r="34" spans="2:17">
      <c r="B34" t="s">
        <v>112</v>
      </c>
      <c r="C34" t="s">
        <v>110</v>
      </c>
      <c r="E34" s="8">
        <v>140443.6881881335</v>
      </c>
      <c r="F34" s="8">
        <v>-173404.12084936051</v>
      </c>
      <c r="G34" s="8">
        <v>-64325.914621634125</v>
      </c>
      <c r="H34" s="8">
        <v>93148.847295207408</v>
      </c>
      <c r="I34" s="8">
        <v>24119.990755257142</v>
      </c>
      <c r="J34" s="8">
        <v>13733.489558229967</v>
      </c>
      <c r="K34" s="8">
        <v>-1321.1857369598772</v>
      </c>
      <c r="L34" s="8">
        <v>1563.7712156151165</v>
      </c>
      <c r="M34" s="8">
        <v>-28562.500034856588</v>
      </c>
      <c r="N34" s="8">
        <v>-109956.29327575925</v>
      </c>
      <c r="O34" s="8">
        <v>38788.643312078777</v>
      </c>
      <c r="P34" s="8">
        <v>165538.90836024962</v>
      </c>
      <c r="Q34" s="8">
        <f t="shared" si="12"/>
        <v>99767.324166201201</v>
      </c>
    </row>
    <row r="35" spans="2:17">
      <c r="B35" t="s">
        <v>113</v>
      </c>
      <c r="C35" t="s">
        <v>110</v>
      </c>
      <c r="E35" s="8">
        <v>27445.996053921346</v>
      </c>
      <c r="F35" s="8">
        <v>-114900.84367368116</v>
      </c>
      <c r="G35" s="8">
        <v>-108248.18829118751</v>
      </c>
      <c r="H35" s="8">
        <v>590.52497900937601</v>
      </c>
      <c r="I35" s="8">
        <v>15739.673436394281</v>
      </c>
      <c r="J35" s="8">
        <v>-2370.56030918446</v>
      </c>
      <c r="K35" s="8">
        <v>-387.04851469328293</v>
      </c>
      <c r="L35" s="8">
        <v>2541.7413927851571</v>
      </c>
      <c r="M35" s="8">
        <v>-262.39390342987161</v>
      </c>
      <c r="N35" s="8">
        <v>-58691.386015626565</v>
      </c>
      <c r="O35" s="8">
        <v>-45858.19782147128</v>
      </c>
      <c r="P35" s="8">
        <v>67681.008488006119</v>
      </c>
      <c r="Q35" s="8">
        <f t="shared" si="12"/>
        <v>-216719.67417915782</v>
      </c>
    </row>
    <row r="36" spans="2:17">
      <c r="B36" t="s">
        <v>114</v>
      </c>
      <c r="E36" s="9">
        <f t="shared" ref="E36:J36" si="13">SUM(E32:E35)</f>
        <v>513525.1563003292</v>
      </c>
      <c r="F36" s="9">
        <f t="shared" si="13"/>
        <v>-1375891.8564954475</v>
      </c>
      <c r="G36" s="9">
        <f t="shared" si="13"/>
        <v>-481694.92932606873</v>
      </c>
      <c r="H36" s="9">
        <f t="shared" si="13"/>
        <v>561081.76391142141</v>
      </c>
      <c r="I36" s="9">
        <f t="shared" si="13"/>
        <v>266604.48714031524</v>
      </c>
      <c r="J36" s="9">
        <f t="shared" si="13"/>
        <v>51792.364019668094</v>
      </c>
      <c r="K36" s="9">
        <f>SUM(K32:K35)</f>
        <v>-1898.0697279664314</v>
      </c>
      <c r="L36" s="9">
        <f t="shared" ref="L36:P36" si="14">SUM(L32:L35)</f>
        <v>4105.5126084002732</v>
      </c>
      <c r="M36" s="9">
        <f t="shared" si="14"/>
        <v>-172511.3937926759</v>
      </c>
      <c r="N36" s="9">
        <f t="shared" si="14"/>
        <v>-836256.47519756283</v>
      </c>
      <c r="O36" s="9">
        <f t="shared" si="14"/>
        <v>116176.58310857747</v>
      </c>
      <c r="P36" s="9">
        <f t="shared" si="14"/>
        <v>817076.48347765871</v>
      </c>
      <c r="Q36" s="9">
        <f t="shared" ref="Q36" si="15">SUM(Q32:Q35)</f>
        <v>-537890.37397335097</v>
      </c>
    </row>
    <row r="37" spans="2:17">
      <c r="M37" s="15"/>
      <c r="O37" s="1"/>
    </row>
    <row r="38" spans="2:17">
      <c r="B38" t="s">
        <v>109</v>
      </c>
      <c r="C38" t="s">
        <v>115</v>
      </c>
      <c r="E38" s="8">
        <v>182074.96487180723</v>
      </c>
      <c r="F38" s="8">
        <v>-449640.37832492107</v>
      </c>
      <c r="G38" s="8">
        <v>-102406.77754721162</v>
      </c>
      <c r="H38" s="8">
        <v>176300.54696397739</v>
      </c>
      <c r="I38" s="8">
        <v>74316.785740666572</v>
      </c>
      <c r="J38" s="8">
        <v>15100.630666101531</v>
      </c>
      <c r="K38" s="8">
        <v>0</v>
      </c>
      <c r="L38" s="8">
        <v>0</v>
      </c>
      <c r="M38" s="8">
        <v>-101100.68411041953</v>
      </c>
      <c r="N38" s="8">
        <v>-303243.53397231793</v>
      </c>
      <c r="O38" s="8">
        <v>85131.417501371179</v>
      </c>
      <c r="P38" s="8">
        <v>220072.53955339952</v>
      </c>
      <c r="Q38" s="8">
        <f>SUM(E38:P38)</f>
        <v>-203394.48865754678</v>
      </c>
    </row>
    <row r="39" spans="2:17">
      <c r="B39" t="s">
        <v>111</v>
      </c>
      <c r="C39" t="s">
        <v>115</v>
      </c>
      <c r="E39" s="8">
        <v>-23760.586968008025</v>
      </c>
      <c r="F39" s="8">
        <v>-95882.491854725289</v>
      </c>
      <c r="G39" s="8">
        <v>-55349.548799211567</v>
      </c>
      <c r="H39" s="8">
        <v>65298.661687378626</v>
      </c>
      <c r="I39" s="8">
        <v>37284.422609319139</v>
      </c>
      <c r="J39" s="8">
        <v>13850.975672451028</v>
      </c>
      <c r="K39" s="8">
        <v>-365.58832876160852</v>
      </c>
      <c r="L39" s="8">
        <v>0</v>
      </c>
      <c r="M39" s="8">
        <v>-19275.694594632401</v>
      </c>
      <c r="N39" s="8">
        <v>-107431.52235590287</v>
      </c>
      <c r="O39" s="8">
        <v>-30007.216854407747</v>
      </c>
      <c r="P39" s="8">
        <v>69191.554628459024</v>
      </c>
      <c r="Q39" s="8">
        <f t="shared" ref="Q39:Q41" si="16">SUM(E39:P39)</f>
        <v>-146447.03515804169</v>
      </c>
    </row>
    <row r="40" spans="2:17">
      <c r="B40" t="s">
        <v>112</v>
      </c>
      <c r="C40" t="s">
        <v>115</v>
      </c>
      <c r="E40" s="8">
        <v>61279.553964611216</v>
      </c>
      <c r="F40" s="8">
        <v>-75245.725097033472</v>
      </c>
      <c r="G40" s="8">
        <v>-26389.036494670047</v>
      </c>
      <c r="H40" s="8">
        <v>37488.727849048693</v>
      </c>
      <c r="I40" s="8">
        <v>8582.0426008383583</v>
      </c>
      <c r="J40" s="8">
        <v>5212.18311950521</v>
      </c>
      <c r="K40" s="8">
        <v>-624.02466038438354</v>
      </c>
      <c r="L40" s="8">
        <v>3328.1960007833914</v>
      </c>
      <c r="M40" s="8">
        <v>-24825.104123047407</v>
      </c>
      <c r="N40" s="8">
        <v>-52195.260598846151</v>
      </c>
      <c r="O40" s="8">
        <v>16334.687375637726</v>
      </c>
      <c r="P40" s="8">
        <v>71919.814679348317</v>
      </c>
      <c r="Q40" s="8">
        <f t="shared" si="16"/>
        <v>24866.054615791458</v>
      </c>
    </row>
    <row r="41" spans="2:17">
      <c r="B41" t="s">
        <v>113</v>
      </c>
      <c r="C41" t="s">
        <v>115</v>
      </c>
      <c r="E41" s="8">
        <v>17016.828315149658</v>
      </c>
      <c r="F41" s="8">
        <v>-68992.995825761842</v>
      </c>
      <c r="G41" s="8">
        <v>-59821.059052643839</v>
      </c>
      <c r="H41" s="8">
        <v>290.23118298737842</v>
      </c>
      <c r="I41" s="8">
        <v>2108.3967445619819</v>
      </c>
      <c r="J41" s="8">
        <v>-437.38400516814619</v>
      </c>
      <c r="K41" s="8">
        <v>-137.97231741206556</v>
      </c>
      <c r="L41" s="8">
        <v>2102.6732658697783</v>
      </c>
      <c r="M41" s="8">
        <v>-456.04683955031152</v>
      </c>
      <c r="N41" s="8">
        <v>-27509.12911401927</v>
      </c>
      <c r="O41" s="8">
        <v>-22584.006675309363</v>
      </c>
      <c r="P41" s="8">
        <v>40139.642154030829</v>
      </c>
      <c r="Q41" s="8">
        <f t="shared" si="16"/>
        <v>-118280.82216726523</v>
      </c>
    </row>
    <row r="42" spans="2:17">
      <c r="B42" t="s">
        <v>116</v>
      </c>
      <c r="E42" s="9">
        <f t="shared" ref="E42:J42" si="17">SUM(E38:E41)</f>
        <v>236610.76018356008</v>
      </c>
      <c r="F42" s="9">
        <f t="shared" si="17"/>
        <v>-689761.59110244166</v>
      </c>
      <c r="G42" s="9">
        <f t="shared" si="17"/>
        <v>-243966.42189373708</v>
      </c>
      <c r="H42" s="9">
        <f t="shared" si="17"/>
        <v>279378.16768339212</v>
      </c>
      <c r="I42" s="9">
        <f t="shared" si="17"/>
        <v>122291.64769538604</v>
      </c>
      <c r="J42" s="9">
        <f t="shared" si="17"/>
        <v>33726.405452889623</v>
      </c>
      <c r="K42" s="9">
        <f>SUM(K38:K41)</f>
        <v>-1127.5853065580577</v>
      </c>
      <c r="L42" s="9">
        <f t="shared" ref="L42:P42" si="18">SUM(L38:L41)</f>
        <v>5430.8692666531697</v>
      </c>
      <c r="M42" s="9">
        <f t="shared" si="18"/>
        <v>-145657.52966764965</v>
      </c>
      <c r="N42" s="9">
        <f t="shared" si="18"/>
        <v>-490379.44604108622</v>
      </c>
      <c r="O42" s="9">
        <f t="shared" si="18"/>
        <v>48874.881347291805</v>
      </c>
      <c r="P42" s="9">
        <f t="shared" si="18"/>
        <v>401323.5510152377</v>
      </c>
      <c r="Q42" s="9">
        <f t="shared" ref="Q42" si="19">SUM(Q38:Q41)</f>
        <v>-443256.29136706219</v>
      </c>
    </row>
    <row r="43" spans="2:17"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>
      <c r="B44" t="s">
        <v>109</v>
      </c>
      <c r="C44" t="s">
        <v>188</v>
      </c>
      <c r="E44" s="8">
        <v>438.42007744076147</v>
      </c>
      <c r="F44" s="8">
        <v>-2674.441342588902</v>
      </c>
      <c r="G44" s="8">
        <v>-561.83565997639494</v>
      </c>
      <c r="H44" s="8">
        <v>2540.0682867552823</v>
      </c>
      <c r="I44" s="8">
        <v>1021.0658289512653</v>
      </c>
      <c r="J44" s="8">
        <v>415.10396534564165</v>
      </c>
      <c r="K44" s="8">
        <v>0</v>
      </c>
      <c r="L44" s="8">
        <v>0</v>
      </c>
      <c r="M44" s="8">
        <v>-5627.100855347624</v>
      </c>
      <c r="N44" s="8">
        <v>-13785.649798899121</v>
      </c>
      <c r="O44" s="8">
        <v>1906.2271558379684</v>
      </c>
      <c r="P44" s="8">
        <v>1812.887884453246</v>
      </c>
      <c r="Q44" s="8">
        <f>SUM(E44:P44)</f>
        <v>-14515.254458027875</v>
      </c>
    </row>
    <row r="45" spans="2:17">
      <c r="B45" t="s">
        <v>111</v>
      </c>
      <c r="C45" t="s">
        <v>188</v>
      </c>
      <c r="E45" s="8">
        <v>-176.18266525455411</v>
      </c>
      <c r="F45" s="8">
        <v>-5519.7259609791208</v>
      </c>
      <c r="G45" s="8">
        <v>-720.38766522761205</v>
      </c>
      <c r="H45" s="8">
        <v>2475.3156824136813</v>
      </c>
      <c r="I45" s="8">
        <v>1244.3442679840073</v>
      </c>
      <c r="J45" s="8">
        <v>1237.3298872648431</v>
      </c>
      <c r="K45" s="8">
        <v>-43.015653069120972</v>
      </c>
      <c r="L45" s="8">
        <v>0</v>
      </c>
      <c r="M45" s="8">
        <v>-928.84989095461913</v>
      </c>
      <c r="N45" s="8">
        <v>-6106.5396601178727</v>
      </c>
      <c r="O45" s="8">
        <v>-1021.6015337438516</v>
      </c>
      <c r="P45" s="8">
        <v>1040.5984510073113</v>
      </c>
      <c r="Q45" s="8">
        <f t="shared" ref="Q45:Q47" si="20">SUM(E45:P45)</f>
        <v>-8518.7147406769072</v>
      </c>
    </row>
    <row r="46" spans="2:17">
      <c r="B46" t="s">
        <v>112</v>
      </c>
      <c r="C46" t="s">
        <v>188</v>
      </c>
      <c r="E46" s="8">
        <v>1416.8605906417986</v>
      </c>
      <c r="F46" s="8">
        <v>-2335.4077979757303</v>
      </c>
      <c r="G46" s="8">
        <v>-719.73257785915348</v>
      </c>
      <c r="H46" s="8">
        <v>1534.790688328497</v>
      </c>
      <c r="I46" s="8">
        <v>269.65973293783424</v>
      </c>
      <c r="J46" s="8">
        <v>312.53286528957267</v>
      </c>
      <c r="K46" s="8">
        <v>-83.537581641915935</v>
      </c>
      <c r="L46" s="8">
        <v>1132.7081214281104</v>
      </c>
      <c r="M46" s="8">
        <v>-2894.4531579116865</v>
      </c>
      <c r="N46" s="8">
        <v>-3577.1824275395575</v>
      </c>
      <c r="O46" s="8">
        <v>1194.0606995285409</v>
      </c>
      <c r="P46" s="8">
        <v>2273.6161850943531</v>
      </c>
      <c r="Q46" s="8">
        <f t="shared" si="20"/>
        <v>-1476.0846596793367</v>
      </c>
    </row>
    <row r="47" spans="2:17">
      <c r="B47" t="s">
        <v>113</v>
      </c>
      <c r="C47" t="s">
        <v>188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-3356.339525589457</v>
      </c>
      <c r="L47" s="8">
        <v>315.42506146219347</v>
      </c>
      <c r="M47" s="8">
        <v>-2252.752244727606</v>
      </c>
      <c r="N47" s="8">
        <v>-5154.5954561439612</v>
      </c>
      <c r="O47" s="8">
        <v>-41.323739490439529</v>
      </c>
      <c r="P47" s="8">
        <v>0</v>
      </c>
      <c r="Q47" s="8">
        <f t="shared" si="20"/>
        <v>-10489.58590448927</v>
      </c>
    </row>
    <row r="48" spans="2:17">
      <c r="B48" t="s">
        <v>189</v>
      </c>
      <c r="E48" s="9">
        <f t="shared" ref="E48:J48" si="21">SUM(E44:E47)</f>
        <v>1679.098002828006</v>
      </c>
      <c r="F48" s="9">
        <f t="shared" si="21"/>
        <v>-10529.575101543753</v>
      </c>
      <c r="G48" s="9">
        <f t="shared" si="21"/>
        <v>-2001.9559030631603</v>
      </c>
      <c r="H48" s="9">
        <f t="shared" si="21"/>
        <v>6550.1746574974604</v>
      </c>
      <c r="I48" s="9">
        <f t="shared" si="21"/>
        <v>2535.0698298731068</v>
      </c>
      <c r="J48" s="9">
        <f t="shared" si="21"/>
        <v>1964.9667179000576</v>
      </c>
      <c r="K48" s="9">
        <f>SUM(K44:K47)</f>
        <v>-3482.892760300494</v>
      </c>
      <c r="L48" s="9">
        <f t="shared" ref="L48:Q48" si="22">SUM(L44:L47)</f>
        <v>1448.1331828903039</v>
      </c>
      <c r="M48" s="9">
        <f t="shared" si="22"/>
        <v>-11703.156148941536</v>
      </c>
      <c r="N48" s="9">
        <f t="shared" si="22"/>
        <v>-28623.967342700515</v>
      </c>
      <c r="O48" s="9">
        <f t="shared" si="22"/>
        <v>2037.362582132218</v>
      </c>
      <c r="P48" s="9">
        <f t="shared" si="22"/>
        <v>5127.1025205549104</v>
      </c>
      <c r="Q48" s="9">
        <f t="shared" si="22"/>
        <v>-34999.63976287339</v>
      </c>
    </row>
    <row r="49" spans="2:17"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>
      <c r="B50" t="s">
        <v>117</v>
      </c>
      <c r="E50" s="8">
        <f>E36+E42+E48</f>
        <v>751815.01448671729</v>
      </c>
      <c r="F50" s="8">
        <f t="shared" ref="F50:P50" si="23">F36+F42+F48</f>
        <v>-2076183.0226994329</v>
      </c>
      <c r="G50" s="8">
        <f t="shared" si="23"/>
        <v>-727663.30712286895</v>
      </c>
      <c r="H50" s="8">
        <f t="shared" si="23"/>
        <v>847010.10625231091</v>
      </c>
      <c r="I50" s="8">
        <f t="shared" si="23"/>
        <v>391431.20466557436</v>
      </c>
      <c r="J50" s="8">
        <f t="shared" si="23"/>
        <v>87483.73619045777</v>
      </c>
      <c r="K50" s="8">
        <f t="shared" si="23"/>
        <v>-6508.5477948249827</v>
      </c>
      <c r="L50" s="8">
        <f t="shared" si="23"/>
        <v>10984.515057943747</v>
      </c>
      <c r="M50" s="8">
        <f t="shared" si="23"/>
        <v>-329872.07960926712</v>
      </c>
      <c r="N50" s="8">
        <f t="shared" si="23"/>
        <v>-1355259.8885813497</v>
      </c>
      <c r="O50" s="8">
        <f t="shared" si="23"/>
        <v>167088.8270380015</v>
      </c>
      <c r="P50" s="8">
        <f t="shared" si="23"/>
        <v>1223527.1370134514</v>
      </c>
      <c r="Q50" s="8">
        <f t="shared" ref="Q50" si="24">SUM(E50:P50)</f>
        <v>-1016146.3051032869</v>
      </c>
    </row>
  </sheetData>
  <customSheetViews>
    <customSheetView guid="{CE197DB8-F3A0-448D-8B80-C74176B916DF}">
      <selection activeCell="I47" sqref="I47"/>
      <pageMargins left="0.45" right="0.45" top="0.5" bottom="0.5" header="0.3" footer="0.3"/>
      <pageSetup scale="59" orientation="landscape" r:id="rId1"/>
      <headerFooter>
        <oddFooter>&amp;LFile: &amp;F / &amp;A</oddFooter>
      </headerFooter>
    </customSheetView>
    <customSheetView guid="{37B7AA36-1B35-4F93-8013-1368709135C0}">
      <selection activeCell="I47" sqref="I47"/>
      <pageMargins left="0.45" right="0.45" top="0.5" bottom="0.5" header="0.3" footer="0.3"/>
      <pageSetup scale="59" orientation="landscape" r:id="rId2"/>
      <headerFooter>
        <oddFooter>&amp;LFile: &amp;F / &amp;A</oddFooter>
      </headerFooter>
    </customSheetView>
  </customSheetViews>
  <pageMargins left="0.45" right="0.45" top="0.64" bottom="0.5" header="0.3" footer="0.3"/>
  <pageSetup scale="59" orientation="landscape" r:id="rId3"/>
  <headerFooter>
    <oddFooter>&amp;LFile: &amp;F /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Summary</vt:lpstr>
      <vt:lpstr>Billed Usage</vt:lpstr>
      <vt:lpstr>Unbilled Usage </vt:lpstr>
      <vt:lpstr>ID Sch 25</vt:lpstr>
      <vt:lpstr>Meters</vt:lpstr>
      <vt:lpstr>WA Sch 25</vt:lpstr>
      <vt:lpstr>Weather Adjustment</vt:lpstr>
      <vt:lpstr>'Billed Usage'!Print_Area</vt:lpstr>
      <vt:lpstr>'ID Sch 25'!Print_Area</vt:lpstr>
      <vt:lpstr>Summary!Print_Area</vt:lpstr>
      <vt:lpstr>'Unbilled Usage '!Print_Area</vt:lpstr>
      <vt:lpstr>'WA Sch 25'!Print_Area</vt:lpstr>
      <vt:lpstr>'Weather Adjustment'!Print_Area</vt:lpstr>
      <vt:lpstr>'Billed Usage'!Print_Titles</vt:lpstr>
      <vt:lpstr>Summary!Print_Titles</vt:lpstr>
      <vt:lpstr>'Unbilled Usage '!Print_Titles</vt:lpstr>
      <vt:lpstr>'WA Sch 25'!Sch25_Annual_excess_kva</vt:lpstr>
      <vt:lpstr>'WA Sch 25'!Sch25_Annual_kva</vt:lpstr>
      <vt:lpstr>'WA Sch 25'!Sch25_Annual_kW</vt:lpstr>
      <vt:lpstr>'WA Sch 25'!Sch25_Annual_kWh</vt:lpstr>
      <vt:lpstr>'WA Sch 25'!Sch25_kWh</vt:lpstr>
      <vt:lpstr>'WA Sch 25'!Sch25_n</vt:lpstr>
      <vt:lpstr>'WA Sch 25'!Sch25_nD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2020-10-27T20:22:47Z</dcterms:modified>
</cp:coreProperties>
</file>