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0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9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REGULATN\PA&amp;D\CASES\WA GRC 19\Testimony\Workpapers\Cost of Service\"/>
    </mc:Choice>
  </mc:AlternateContent>
  <bookViews>
    <workbookView xWindow="-15" yWindow="5670" windowWidth="19230" windowHeight="5730"/>
  </bookViews>
  <sheets>
    <sheet name="Meter Reading Summary" sheetId="15" r:id="rId1"/>
    <sheet name="Phone Reads" sheetId="28" r:id="rId2"/>
    <sheet name="AMR Meter Count_OLD" sheetId="20" state="hidden" r:id="rId3"/>
    <sheet name="AMR Cost_OLD" sheetId="21" state="hidden" r:id="rId4"/>
    <sheet name="Cell Costs" sheetId="31" r:id="rId5"/>
    <sheet name="Total Cell Costs" sheetId="30" r:id="rId6"/>
    <sheet name="Total Landline Costs" sheetId="3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0">[1]Jan!#REF!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[2]Actual!#REF!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123Graph_A" hidden="1">[3]Inputs!#REF!</definedName>
    <definedName name="__123Graph_B" hidden="1">[3]Inputs!#REF!</definedName>
    <definedName name="__123Graph_D" hidden="1">[3]Inputs!#REF!</definedName>
    <definedName name="_1Price_Ta">#REF!</definedName>
    <definedName name="_B">#REF!</definedName>
    <definedName name="_Fill" hidden="1">#REF!</definedName>
    <definedName name="_Key1" hidden="1">#REF!</definedName>
    <definedName name="_Key2" hidden="1">#REF!</definedName>
    <definedName name="_MEN2">[1]Jan!#REF!</definedName>
    <definedName name="_MEN3">[1]Jan!#REF!</definedName>
    <definedName name="_Order1" hidden="1">0</definedName>
    <definedName name="_Order2" hidden="1">0</definedName>
    <definedName name="_P">#REF!</definedName>
    <definedName name="_Sort" hidden="1">#REF!</definedName>
    <definedName name="_TOP1">[1]Jan!#REF!</definedName>
    <definedName name="a" hidden="1">'[3]DSM Output'!$J$21:$J$23</definedName>
    <definedName name="A_36">#REF!</definedName>
    <definedName name="Acct228.42TROJD">'[4]Func Study'!#REF!</definedName>
    <definedName name="Acct22842TROJD">'[4]Func Study'!#REF!</definedName>
    <definedName name="Acct447DGU">'[4]Func Study'!#REF!</definedName>
    <definedName name="AcctTable">[5]Variables!$AK$42:$AK$396</definedName>
    <definedName name="actualror">[6]WorkArea!$F$86</definedName>
    <definedName name="Adjs2avg">[7]Inputs!$L$255:'[7]Inputs'!$T$505</definedName>
    <definedName name="ALL">#REF!</definedName>
    <definedName name="all_months">#REF!</definedName>
    <definedName name="APR">#REF!</definedName>
    <definedName name="APRT">#REF!</definedName>
    <definedName name="AT_48">#REF!</definedName>
    <definedName name="AUG">#REF!</definedName>
    <definedName name="AUGT">#REF!</definedName>
    <definedName name="AvgFactors">[5]Factors!$B$3:$P$99</definedName>
    <definedName name="BACK1">#REF!</definedName>
    <definedName name="BACK2">#REF!</definedName>
    <definedName name="BACK3">#REF!</definedName>
    <definedName name="BACKUP1">#REF!</definedName>
    <definedName name="Baseline">#REF!</definedName>
    <definedName name="BLOCK">#REF!</definedName>
    <definedName name="BLOCKTOP">#REF!</definedName>
    <definedName name="BOOKADJ">#REF!</definedName>
    <definedName name="cap">[8]Readings!$B$2</definedName>
    <definedName name="Check">#REF!</definedName>
    <definedName name="COMADJ">#REF!</definedName>
    <definedName name="COMP">#REF!</definedName>
    <definedName name="COMPACTUAL">#REF!</definedName>
    <definedName name="COMPT">#REF!</definedName>
    <definedName name="COMPWEATHER">#REF!</definedName>
    <definedName name="_xlnm.Database">[9]Invoice!#REF!</definedName>
    <definedName name="DATE">[10]Jan!#REF!</definedName>
    <definedName name="DEC">#REF!</definedName>
    <definedName name="DECT">#REF!</definedName>
    <definedName name="Demand">[4]Inputs!$D$8</definedName>
    <definedName name="Dist_factor">#REF!</definedName>
    <definedName name="DUDE" hidden="1">#REF!</definedName>
    <definedName name="energy">[8]Readings!$B$3</definedName>
    <definedName name="Engy">[4]Inputs!$D$9</definedName>
    <definedName name="f101top">#REF!</definedName>
    <definedName name="f104top">#REF!</definedName>
    <definedName name="f138top">#REF!</definedName>
    <definedName name="f140top">#REF!</definedName>
    <definedName name="FactorType">[5]Variables!$AK$2:$AL$12</definedName>
    <definedName name="FACTP">#REF!</definedName>
    <definedName name="FEB">#REF!</definedName>
    <definedName name="FEBT">#REF!</definedName>
    <definedName name="FranchiseTax">[7]Variables!$D$26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GREATER10MW">#REF!</definedName>
    <definedName name="GTD_Percents">#REF!</definedName>
    <definedName name="HEIGHT">#REF!</definedName>
    <definedName name="ID_0303_RVN_data">#REF!</definedName>
    <definedName name="IDcontractsRVN">#REF!</definedName>
    <definedName name="INDADJ">#REF!</definedName>
    <definedName name="INPUT">[11]Summary!#REF!</definedName>
    <definedName name="Instructions">#REF!</definedName>
    <definedName name="IRR">#REF!</definedName>
    <definedName name="JAN">#REF!</definedName>
    <definedName name="JANT">#REF!</definedName>
    <definedName name="JUL">#REF!</definedName>
    <definedName name="JULT">#REF!</definedName>
    <definedName name="JUN">#REF!</definedName>
    <definedName name="JUNT">#REF!</definedName>
    <definedName name="Jurisdiction">[5]Variables!$AK$15</definedName>
    <definedName name="JurisNumber">[5]Variables!$AL$15</definedName>
    <definedName name="LABORMOD">#REF!</definedName>
    <definedName name="LABORROLL">#REF!</definedName>
    <definedName name="limcount" hidden="1">1</definedName>
    <definedName name="Line_Ext_Credit">#REF!</definedName>
    <definedName name="LOG">[12]Backup!#REF!</definedName>
    <definedName name="LOSS">[12]Backup!#REF!</definedName>
    <definedName name="MACTIT">#REF!</definedName>
    <definedName name="MAR">#REF!</definedName>
    <definedName name="MART">#REF!</definedName>
    <definedName name="MAY">#REF!</definedName>
    <definedName name="MAYT">#REF!</definedName>
    <definedName name="MCtoREV">#REF!</definedName>
    <definedName name="MEN">[1]Jan!#REF!</definedName>
    <definedName name="Menu_Begin">#REF!</definedName>
    <definedName name="Menu_Caption">#REF!</definedName>
    <definedName name="Menu_Large">[13]MacroBuilder!#REF!</definedName>
    <definedName name="Menu_Name">#REF!</definedName>
    <definedName name="Menu_OnAction">#REF!</definedName>
    <definedName name="Menu_Parent">#REF!</definedName>
    <definedName name="Menu_Small">[13]MacroBuilder!#REF!</definedName>
    <definedName name="Method">[4]Inputs!$C$6</definedName>
    <definedName name="MONTH">[12]Backup!#REF!</definedName>
    <definedName name="monthlist">[14]Table!$R$2:$S$13</definedName>
    <definedName name="monthtotals">'[14]WA SBC'!$D$40:$O$40</definedName>
    <definedName name="MSPAverageInput">[15]Inputs!#REF!</definedName>
    <definedName name="MSPYearEndInput">[15]Inputs!#REF!</definedName>
    <definedName name="MTKWH">#REF!</definedName>
    <definedName name="MTR_YR3">[16]Variables!$E$14</definedName>
    <definedName name="MTREV">#REF!</definedName>
    <definedName name="MULT">#REF!</definedName>
    <definedName name="NetToGross">[7]Variables!$D$23</definedName>
    <definedName name="NEWMO1">[1]Jan!#REF!</definedName>
    <definedName name="NEWMO2">[1]Jan!#REF!</definedName>
    <definedName name="NEWMONTH">[1]Jan!#REF!</definedName>
    <definedName name="NONRES">#REF!</definedName>
    <definedName name="NORMALIZE">#REF!</definedName>
    <definedName name="NOV">#REF!</definedName>
    <definedName name="NOVT">#REF!</definedName>
    <definedName name="NUM">#REF!</definedName>
    <definedName name="OCT">#REF!</definedName>
    <definedName name="OCTT">#REF!</definedName>
    <definedName name="ONE">[1]Jan!#REF!</definedName>
    <definedName name="option">'[6]Dist Misc'!$F$120</definedName>
    <definedName name="OR_305_12mo_endg_200203">#REF!</definedName>
    <definedName name="page1">[11]Summary!#REF!</definedName>
    <definedName name="Page2">'[17]Summary Table - Earned'!#REF!</definedName>
    <definedName name="PAGE3">#REF!</definedName>
    <definedName name="Page4">#REF!</definedName>
    <definedName name="Page5">#REF!</definedName>
    <definedName name="Page62">[13]TransInvest!#REF!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Method">[4]Inputs!$T$5</definedName>
    <definedName name="PMAC">[12]Backup!#REF!</definedName>
    <definedName name="PRESENT">#REF!</definedName>
    <definedName name="PRICCHNG">#REF!</definedName>
    <definedName name="_xlnm.Print_Area" localSheetId="0">'Meter Reading Summary'!#REF!</definedName>
    <definedName name="_xlnm.Print_Area">#REF!</definedName>
    <definedName name="PROPOSED">#REF!</definedName>
    <definedName name="ProRate1">#REF!</definedName>
    <definedName name="PTABLES">#REF!</definedName>
    <definedName name="PTDMOD">#REF!</definedName>
    <definedName name="PTDROLL">#REF!</definedName>
    <definedName name="PTMOD">#REF!</definedName>
    <definedName name="PTROLL">#REF!</definedName>
    <definedName name="PWORKBACK">#REF!</definedName>
    <definedName name="Query1">#REF!</definedName>
    <definedName name="RateCd">#REF!</definedName>
    <definedName name="Rates">#REF!</definedName>
    <definedName name="RC_ADJ">#REF!</definedName>
    <definedName name="RESADJ">#REF!</definedName>
    <definedName name="RESIDENTIAL">#REF!</definedName>
    <definedName name="ResourceSupplier">[7]Variables!$D$28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Cl">#REF!</definedName>
    <definedName name="RevClass">#REF!</definedName>
    <definedName name="Revenue_by_month_take_2">#REF!</definedName>
    <definedName name="revenue3">#REF!</definedName>
    <definedName name="RevenueCheck">#REF!</definedName>
    <definedName name="Revenues">#REF!</definedName>
    <definedName name="RevReqSettle">#REF!</definedName>
    <definedName name="REVVSTRS">#REF!</definedName>
    <definedName name="RISFORM">#REF!</definedName>
    <definedName name="SCH33CUSTS">#REF!</definedName>
    <definedName name="SCH48ADJ">#REF!</definedName>
    <definedName name="SCH98NOR">#REF!</definedName>
    <definedName name="SCHED47">#REF!</definedName>
    <definedName name="se">#REF!</definedName>
    <definedName name="SECOND">[1]Jan!#REF!</definedName>
    <definedName name="SEP">#REF!</definedName>
    <definedName name="SEPT">#REF!</definedName>
    <definedName name="September_2001_305_Detail">#REF!</definedName>
    <definedName name="SERVICES_3">#REF!</definedName>
    <definedName name="sg">#REF!</definedName>
    <definedName name="START">[1]Jan!#REF!</definedName>
    <definedName name="SUM_TAB1">#REF!</definedName>
    <definedName name="SUM_TAB2">#REF!</definedName>
    <definedName name="SUM_TAB3">#REF!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B">#REF!</definedName>
    <definedName name="TABLEC">#REF!</definedName>
    <definedName name="TABLEONE">#REF!</definedName>
    <definedName name="Targetror">[6]Variables!$I$38</definedName>
    <definedName name="TDMOD">#REF!</definedName>
    <definedName name="TDROLL">#REF!</definedName>
    <definedName name="TEMPADJ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RANSM_2">[18]Transm2!$A$1:$M$461:'[18]10 Yr FC'!$M$47</definedName>
    <definedName name="UAcct22842Trojd">'[4]Func Study'!#REF!</definedName>
    <definedName name="UAcct447Dgu">'[4]Func Study'!#REF!</definedName>
    <definedName name="UNBILREV">#REF!</definedName>
    <definedName name="UncollectibleAccounts">[7]Variables!$D$25</definedName>
    <definedName name="USBR">#REF!</definedName>
    <definedName name="UT_305A_FY_2002">#REF!</definedName>
    <definedName name="UT_RVN_0302">#REF!</definedName>
    <definedName name="UtGrossReceipts">[7]Variables!$D$29</definedName>
    <definedName name="ValidAccount">[5]Variables!$AK$43:$AK$369</definedName>
    <definedName name="VAR">[12]Backup!#REF!</definedName>
    <definedName name="VARIABLE">[11]Summary!#REF!</definedName>
    <definedName name="VOUCHER">#REF!</definedName>
    <definedName name="WaRevenueTax">[7]Variables!$D$27</definedName>
    <definedName name="WEATHER">#REF!</definedName>
    <definedName name="WEATHRNORM">#REF!</definedName>
    <definedName name="WIDTH">#REF!</definedName>
    <definedName name="WinterPeak">'[19]Load Data'!$D$9:$H$12,'[19]Load Data'!$D$20:$H$22</definedName>
    <definedName name="WORK1">#REF!</definedName>
    <definedName name="WORK2">#REF!</definedName>
    <definedName name="WORK3">#REF!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>'[20]Weather Present'!$K$7</definedName>
    <definedName name="y" hidden="1">'[3]DSM Output'!$B$21:$B$23</definedName>
    <definedName name="Year">#REF!</definedName>
    <definedName name="YEFactors">[5]Factors!$S$3:$AG$99</definedName>
    <definedName name="z" hidden="1">'[3]DSM Output'!$G$21:$G$23</definedName>
    <definedName name="ZA">'[21] annual balance '!#REF!</definedName>
  </definedNames>
  <calcPr calcId="152511" calcMode="manual" iterate="1"/>
  <pivotCaches>
    <pivotCache cacheId="0" r:id="rId29"/>
  </pivotCaches>
</workbook>
</file>

<file path=xl/calcChain.xml><?xml version="1.0" encoding="utf-8"?>
<calcChain xmlns="http://schemas.openxmlformats.org/spreadsheetml/2006/main">
  <c r="F14" i="15" l="1"/>
  <c r="F15" i="15"/>
  <c r="H15" i="15" l="1"/>
  <c r="J15" i="15" s="1"/>
  <c r="F13" i="15"/>
  <c r="E14" i="15"/>
  <c r="E13" i="15"/>
  <c r="B7" i="28" l="1"/>
  <c r="C7" i="28"/>
  <c r="B4" i="32"/>
  <c r="O15" i="15" s="1"/>
  <c r="P15" i="15" s="1"/>
  <c r="A2" i="31"/>
  <c r="O11" i="15" l="1"/>
  <c r="O17" i="15"/>
  <c r="O16" i="15"/>
  <c r="O14" i="15"/>
  <c r="O13" i="15"/>
  <c r="O12" i="15"/>
  <c r="A5" i="31"/>
  <c r="A8" i="31" s="1"/>
  <c r="M15" i="15" l="1"/>
  <c r="N15" i="15" s="1"/>
  <c r="M12" i="15"/>
  <c r="M14" i="15"/>
  <c r="M17" i="15"/>
  <c r="M16" i="15"/>
  <c r="M13" i="15"/>
  <c r="M11" i="15"/>
  <c r="H17" i="15"/>
  <c r="J17" i="15" s="1"/>
  <c r="H16" i="15"/>
  <c r="J16" i="15" s="1"/>
  <c r="C18" i="15"/>
  <c r="H13" i="15" l="1"/>
  <c r="J13" i="15" s="1"/>
  <c r="H12" i="15"/>
  <c r="J12" i="15" s="1"/>
  <c r="H14" i="15"/>
  <c r="J14" i="15" s="1"/>
  <c r="E18" i="15"/>
  <c r="H11" i="15"/>
  <c r="J11" i="15" s="1"/>
  <c r="F18" i="15"/>
  <c r="F10" i="21" l="1"/>
  <c r="F13" i="21" s="1"/>
  <c r="F15" i="21" s="1"/>
  <c r="D13" i="21"/>
  <c r="D15" i="21" s="1"/>
  <c r="H18" i="15" l="1"/>
  <c r="P11" i="15" l="1"/>
  <c r="P12" i="15"/>
  <c r="P13" i="15"/>
  <c r="P16" i="15"/>
  <c r="P17" i="15"/>
  <c r="K21" i="20"/>
  <c r="L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N13" i="15" l="1"/>
  <c r="N11" i="15"/>
  <c r="N12" i="15"/>
  <c r="N16" i="15"/>
  <c r="N14" i="15"/>
  <c r="N17" i="15"/>
  <c r="J18" i="15"/>
  <c r="P14" i="15"/>
  <c r="P18" i="15" s="1"/>
  <c r="N18" i="15" l="1"/>
  <c r="Q11" i="15" l="1"/>
  <c r="Q15" i="15" s="1"/>
  <c r="R15" i="15" s="1"/>
  <c r="S15" i="15" s="1"/>
  <c r="Q17" i="15" l="1"/>
  <c r="R17" i="15" s="1"/>
  <c r="S17" i="15" s="1"/>
  <c r="Q16" i="15"/>
  <c r="R16" i="15" s="1"/>
  <c r="S16" i="15" s="1"/>
  <c r="Q12" i="15"/>
  <c r="R12" i="15" s="1"/>
  <c r="S12" i="15" s="1"/>
  <c r="Q13" i="15"/>
  <c r="R13" i="15" s="1"/>
  <c r="S13" i="15" s="1"/>
  <c r="Q14" i="15"/>
  <c r="R14" i="15" s="1"/>
  <c r="S14" i="15" s="1"/>
  <c r="R11" i="15"/>
  <c r="R18" i="15" l="1"/>
  <c r="S11" i="15"/>
  <c r="T15" i="15" s="1"/>
  <c r="T11" i="15" l="1"/>
  <c r="T17" i="15"/>
  <c r="T12" i="15"/>
  <c r="T16" i="15"/>
  <c r="T14" i="15"/>
  <c r="T13" i="15"/>
</calcChain>
</file>

<file path=xl/sharedStrings.xml><?xml version="1.0" encoding="utf-8"?>
<sst xmlns="http://schemas.openxmlformats.org/spreadsheetml/2006/main" count="228" uniqueCount="130">
  <si>
    <t>Washington</t>
  </si>
  <si>
    <t>Total</t>
  </si>
  <si>
    <t>Streetlighting</t>
  </si>
  <si>
    <t>Res</t>
  </si>
  <si>
    <t>State</t>
  </si>
  <si>
    <t>Meter Count</t>
  </si>
  <si>
    <t>Sum of Meter Count</t>
  </si>
  <si>
    <t>CA</t>
  </si>
  <si>
    <t>OR</t>
  </si>
  <si>
    <t>WA</t>
  </si>
  <si>
    <t>Grand Total</t>
  </si>
  <si>
    <t>ID</t>
  </si>
  <si>
    <t>UT</t>
  </si>
  <si>
    <t>WY</t>
  </si>
  <si>
    <t>08APSV0010</t>
  </si>
  <si>
    <t>08APSV10NS</t>
  </si>
  <si>
    <t>08GNSV0006</t>
  </si>
  <si>
    <t>08GNSV0009</t>
  </si>
  <si>
    <t>08GNSV0023</t>
  </si>
  <si>
    <t>08GNSV006A</t>
  </si>
  <si>
    <t>08NETMT135</t>
  </si>
  <si>
    <t>08NMT23135</t>
  </si>
  <si>
    <t>08RESD0001</t>
  </si>
  <si>
    <t>08RESD0002</t>
  </si>
  <si>
    <t>08RESD0003</t>
  </si>
  <si>
    <t>Residential - 16,17,18</t>
  </si>
  <si>
    <t>Rate Schedule</t>
  </si>
  <si>
    <t>02L048</t>
  </si>
  <si>
    <t>Wasatch Front?</t>
  </si>
  <si>
    <t>Category</t>
  </si>
  <si>
    <t>No</t>
  </si>
  <si>
    <t>Yes</t>
  </si>
  <si>
    <t>08EFOP0021</t>
  </si>
  <si>
    <t>08EFOP021M</t>
  </si>
  <si>
    <t>08GNSV0008</t>
  </si>
  <si>
    <t>Cust A - Praxair</t>
  </si>
  <si>
    <t>Cust B - US MagCorp</t>
  </si>
  <si>
    <t>Cust C - Kennecott</t>
  </si>
  <si>
    <t>Nucor</t>
  </si>
  <si>
    <t>08GNSV006B</t>
  </si>
  <si>
    <t>08GNSV006M</t>
  </si>
  <si>
    <t>% in Wasatch Front</t>
  </si>
  <si>
    <t>08GNSV008M</t>
  </si>
  <si>
    <t>08GNSV009A</t>
  </si>
  <si>
    <t>08GNSV009M</t>
  </si>
  <si>
    <t>08GNSV023M</t>
  </si>
  <si>
    <t>08GNSV06AM</t>
  </si>
  <si>
    <t>08GNSV06MN</t>
  </si>
  <si>
    <t>08GNSV09AM</t>
  </si>
  <si>
    <t>08MHTP0025</t>
  </si>
  <si>
    <t>08NMT10135</t>
  </si>
  <si>
    <t>08PRSV031M</t>
  </si>
  <si>
    <t>08SLCU1202</t>
  </si>
  <si>
    <t>08SLCU1203</t>
  </si>
  <si>
    <t>08SPCL0001</t>
  </si>
  <si>
    <t>08SPCL0002</t>
  </si>
  <si>
    <t>08SPCL0003</t>
  </si>
  <si>
    <t>08SPCL0005</t>
  </si>
  <si>
    <t>Metering</t>
  </si>
  <si>
    <t>2009 &amp; 2008 FERC acct 902 Estimate</t>
  </si>
  <si>
    <t>FERC Account 902</t>
  </si>
  <si>
    <t>State of Utah</t>
  </si>
  <si>
    <t>Plan 2009</t>
  </si>
  <si>
    <t>Year 2008</t>
  </si>
  <si>
    <t>Year to date Sept 2008</t>
  </si>
  <si>
    <t>Estimate Oct - Dec 2008</t>
  </si>
  <si>
    <t>Metering support allocated</t>
  </si>
  <si>
    <t>Utah FERC 902 Account</t>
  </si>
  <si>
    <t>Wasatch Front ( Incl Tooele &amp;</t>
  </si>
  <si>
    <t xml:space="preserve"> Park City) </t>
  </si>
  <si>
    <t>Remaining State of Utah</t>
  </si>
  <si>
    <t>Meters</t>
  </si>
  <si>
    <t>(A)</t>
  </si>
  <si>
    <t>(B)</t>
  </si>
  <si>
    <t>(C)</t>
  </si>
  <si>
    <t>(D)</t>
  </si>
  <si>
    <t>(E)</t>
  </si>
  <si>
    <t>(F)</t>
  </si>
  <si>
    <t>Cell Phone Read Meters</t>
  </si>
  <si>
    <t>Landline Read Meters</t>
  </si>
  <si>
    <t>(G)</t>
  </si>
  <si>
    <t>Total Meter Reads</t>
  </si>
  <si>
    <t>(H)</t>
  </si>
  <si>
    <t>(I)</t>
  </si>
  <si>
    <t>Estimated Average Monthly Metering Costs</t>
  </si>
  <si>
    <t>Total Cell Read Cost</t>
  </si>
  <si>
    <t>Total Landline Read Cost</t>
  </si>
  <si>
    <t>AMR Cost per Read</t>
  </si>
  <si>
    <t>Total AMR Read Cost</t>
  </si>
  <si>
    <t>Average Meter Read Cost</t>
  </si>
  <si>
    <t>Account 902 Weighting Factor</t>
  </si>
  <si>
    <t>Schedule
 Number</t>
  </si>
  <si>
    <t>(J)</t>
  </si>
  <si>
    <t>(K)</t>
  </si>
  <si>
    <t>(L)</t>
  </si>
  <si>
    <t>(M)</t>
  </si>
  <si>
    <t>(N)</t>
  </si>
  <si>
    <t>Footnotes:</t>
  </si>
  <si>
    <t>Pacificorp</t>
  </si>
  <si>
    <t>Weighted Account 902 Meter Reading Factors</t>
  </si>
  <si>
    <t>02P047</t>
  </si>
  <si>
    <t>Metered Customer Count</t>
  </si>
  <si>
    <t>Total Account 902 Expense</t>
  </si>
  <si>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- Only meters that were read by phone for customer billing purposes were included. Meters read by phone for load research purposes were excluded.</t>
    </r>
  </si>
  <si>
    <r>
      <t xml:space="preserve">Meter Reads by Phone </t>
    </r>
    <r>
      <rPr>
        <b/>
        <vertAlign val="subscript"/>
        <sz val="10"/>
        <rFont val="Arial"/>
        <family val="2"/>
      </rPr>
      <t>1</t>
    </r>
  </si>
  <si>
    <t xml:space="preserve">Automated Meter Reads </t>
  </si>
  <si>
    <r>
      <t xml:space="preserve">Cell Phone Cost per Read </t>
    </r>
    <r>
      <rPr>
        <vertAlign val="subscript"/>
        <sz val="10"/>
        <rFont val="Arial"/>
        <family val="2"/>
      </rPr>
      <t>2</t>
    </r>
  </si>
  <si>
    <r>
      <t xml:space="preserve">Landline Cost per Read </t>
    </r>
    <r>
      <rPr>
        <vertAlign val="subscript"/>
        <sz val="10"/>
        <rFont val="Arial"/>
        <family val="2"/>
      </rPr>
      <t>3</t>
    </r>
  </si>
  <si>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- Total cell phone bill for the state divided by the number of all cell phone read meters in the state.</t>
    </r>
  </si>
  <si>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- Total landline phone bill for all states divided by the number of all landline read meters in all states.</t>
    </r>
  </si>
  <si>
    <t>(A) - (B) - (C)</t>
  </si>
  <si>
    <t>(B) + (C) + (D)</t>
  </si>
  <si>
    <t>(B) * (G)</t>
  </si>
  <si>
    <t>(C) * (I)</t>
  </si>
  <si>
    <t>(D) * (K)</t>
  </si>
  <si>
    <t>((H) + (J) + (L)) / (E)</t>
  </si>
  <si>
    <r>
      <t>(M) / (M)</t>
    </r>
    <r>
      <rPr>
        <vertAlign val="superscript"/>
        <sz val="10"/>
        <rFont val="Arial"/>
        <family val="2"/>
      </rPr>
      <t>Res.</t>
    </r>
  </si>
  <si>
    <t>02BOIS</t>
  </si>
  <si>
    <t>02G036</t>
  </si>
  <si>
    <t>Total Monthly Bill</t>
  </si>
  <si>
    <t>Washington June 2013 Cell Bill</t>
  </si>
  <si>
    <t>Total Washington Cell Meters (Both Billing and Non-Billing Related)</t>
  </si>
  <si>
    <t>Washington Cell Cost</t>
  </si>
  <si>
    <t>509-547-4806          </t>
  </si>
  <si>
    <t>509-547-6958          </t>
  </si>
  <si>
    <t>Cell</t>
  </si>
  <si>
    <t>Land Lines</t>
  </si>
  <si>
    <t>48 - Dedicated</t>
  </si>
  <si>
    <t>Previous Account 902 Factor (2013)</t>
  </si>
  <si>
    <t>Developed 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</si>
</sst>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.00"/>
    <numFmt numFmtId="167" formatCode="#,##0;\-#,##0;#,##0"/>
    <numFmt numFmtId="168" formatCode="General_)"/>
    <numFmt numFmtId="169" formatCode=";;;@"/>
    <numFmt numFmtId="170" formatCode="_(&quot;$&quot;* #,##0_);_(&quot;$&quot;* \(#,##0\);_(&quot;$&quot;* &quot;-&quot;??_);_(@_)"/>
    <numFmt numFmtId="171" formatCode="&quot;$&quot;#,##0"/>
    <numFmt numFmtId="172" formatCode="_(&quot;$&quot;* #,##0.0000_);_(&quot;$&quot;* \(#,##0.0000\);_(&quot;$&quot;* &quot;-&quot;??_);_(@_)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2"/>
      <color indexed="8"/>
      <name val="Arial"/>
      <family val="2"/>
    </font>
    <font>
      <sz val="7"/>
      <name val="Arial"/>
      <family val="2"/>
    </font>
    <font>
      <sz val="12"/>
      <color indexed="12"/>
      <name val="Times New Roman"/>
      <family val="1"/>
    </font>
    <font>
      <sz val="10"/>
      <name val="LinePrinte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sz val="10"/>
      <name val="MS Sans Serif"/>
      <family val="2"/>
    </font>
    <font>
      <b/>
      <sz val="12"/>
      <color rgb="FF003300"/>
      <name val="Century Gothic"/>
      <family val="2"/>
    </font>
    <font>
      <sz val="12"/>
      <color rgb="FF003300"/>
      <name val="Century Gothic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left"/>
    </xf>
    <xf numFmtId="165" fontId="9" fillId="0" borderId="0" applyFont="0" applyAlignment="0" applyProtection="0"/>
    <xf numFmtId="9" fontId="2" fillId="0" borderId="0" applyFont="0" applyFill="0" applyBorder="0" applyAlignment="0" applyProtection="0"/>
    <xf numFmtId="168" fontId="10" fillId="0" borderId="0">
      <alignment horizontal="left"/>
    </xf>
    <xf numFmtId="0" fontId="2" fillId="0" borderId="0">
      <alignment wrapText="1"/>
    </xf>
    <xf numFmtId="44" fontId="2" fillId="0" borderId="0" applyFont="0" applyFill="0" applyBorder="0" applyAlignment="0" applyProtection="0"/>
    <xf numFmtId="0" fontId="19" fillId="0" borderId="0"/>
    <xf numFmtId="0" fontId="1" fillId="0" borderId="0"/>
    <xf numFmtId="0" fontId="2" fillId="0" borderId="0"/>
    <xf numFmtId="0" fontId="2" fillId="0" borderId="0"/>
  </cellStyleXfs>
  <cellXfs count="121">
    <xf numFmtId="0" fontId="0" fillId="0" borderId="0" xfId="0"/>
    <xf numFmtId="0" fontId="0" fillId="0" borderId="0" xfId="0" applyFill="1" applyBorder="1"/>
    <xf numFmtId="0" fontId="6" fillId="0" borderId="0" xfId="0" applyFont="1"/>
    <xf numFmtId="165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2" xfId="0" pivotButton="1" applyBorder="1"/>
    <xf numFmtId="0" fontId="0" fillId="0" borderId="4" xfId="0" applyBorder="1"/>
    <xf numFmtId="165" fontId="0" fillId="0" borderId="2" xfId="0" applyNumberFormat="1" applyBorder="1"/>
    <xf numFmtId="165" fontId="0" fillId="0" borderId="6" xfId="0" applyNumberFormat="1" applyBorder="1"/>
    <xf numFmtId="0" fontId="0" fillId="0" borderId="6" xfId="0" applyBorder="1"/>
    <xf numFmtId="0" fontId="0" fillId="0" borderId="7" xfId="0" applyBorder="1"/>
    <xf numFmtId="165" fontId="0" fillId="0" borderId="7" xfId="0" applyNumberFormat="1" applyBorder="1"/>
    <xf numFmtId="0" fontId="0" fillId="0" borderId="0" xfId="0" applyFill="1"/>
    <xf numFmtId="0" fontId="11" fillId="2" borderId="8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169" fontId="11" fillId="2" borderId="8" xfId="0" applyNumberFormat="1" applyFont="1" applyFill="1" applyBorder="1" applyAlignment="1">
      <alignment horizontal="left" vertical="top"/>
    </xf>
    <xf numFmtId="167" fontId="11" fillId="2" borderId="8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/>
    </xf>
    <xf numFmtId="0" fontId="0" fillId="0" borderId="5" xfId="0" applyBorder="1"/>
    <xf numFmtId="0" fontId="0" fillId="0" borderId="8" xfId="0" applyBorder="1"/>
    <xf numFmtId="165" fontId="0" fillId="0" borderId="5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165" fontId="0" fillId="0" borderId="11" xfId="0" applyNumberFormat="1" applyBorder="1"/>
    <xf numFmtId="164" fontId="6" fillId="0" borderId="0" xfId="5" applyNumberFormat="1" applyFont="1" applyFill="1"/>
    <xf numFmtId="169" fontId="11" fillId="2" borderId="11" xfId="0" applyNumberFormat="1" applyFont="1" applyFill="1" applyBorder="1" applyAlignment="1">
      <alignment horizontal="left" vertical="top"/>
    </xf>
    <xf numFmtId="167" fontId="11" fillId="2" borderId="11" xfId="0" applyNumberFormat="1" applyFont="1" applyFill="1" applyBorder="1" applyAlignment="1">
      <alignment horizontal="right" vertical="top"/>
    </xf>
    <xf numFmtId="0" fontId="12" fillId="0" borderId="0" xfId="0" applyFont="1"/>
    <xf numFmtId="14" fontId="0" fillId="0" borderId="0" xfId="0" applyNumberFormat="1"/>
    <xf numFmtId="0" fontId="0" fillId="0" borderId="12" xfId="0" applyBorder="1"/>
    <xf numFmtId="37" fontId="0" fillId="0" borderId="0" xfId="0" applyNumberFormat="1"/>
    <xf numFmtId="5" fontId="0" fillId="0" borderId="0" xfId="0" applyNumberFormat="1"/>
    <xf numFmtId="37" fontId="0" fillId="0" borderId="0" xfId="0" applyNumberFormat="1" applyBorder="1"/>
    <xf numFmtId="37" fontId="0" fillId="0" borderId="12" xfId="0" applyNumberFormat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13" xfId="0" applyFill="1" applyBorder="1"/>
    <xf numFmtId="0" fontId="0" fillId="0" borderId="0" xfId="0" applyFill="1" applyBorder="1" applyAlignment="1">
      <alignment horizontal="centerContinuous"/>
    </xf>
    <xf numFmtId="165" fontId="0" fillId="0" borderId="16" xfId="1" applyNumberFormat="1" applyFont="1" applyFill="1" applyBorder="1"/>
    <xf numFmtId="0" fontId="0" fillId="0" borderId="15" xfId="0" applyFill="1" applyBorder="1"/>
    <xf numFmtId="0" fontId="0" fillId="0" borderId="15" xfId="0" applyFill="1" applyBorder="1" applyAlignment="1">
      <alignment horizontal="right"/>
    </xf>
    <xf numFmtId="0" fontId="0" fillId="0" borderId="16" xfId="0" applyFill="1" applyBorder="1"/>
    <xf numFmtId="0" fontId="0" fillId="0" borderId="16" xfId="0" applyFill="1" applyBorder="1" applyAlignment="1">
      <alignment horizontal="right"/>
    </xf>
    <xf numFmtId="165" fontId="0" fillId="0" borderId="15" xfId="1" applyNumberFormat="1" applyFont="1" applyFill="1" applyBorder="1"/>
    <xf numFmtId="166" fontId="0" fillId="0" borderId="16" xfId="2" applyNumberFormat="1" applyFont="1" applyFill="1" applyBorder="1"/>
    <xf numFmtId="171" fontId="0" fillId="0" borderId="16" xfId="2" applyNumberFormat="1" applyFont="1" applyFill="1" applyBorder="1"/>
    <xf numFmtId="43" fontId="0" fillId="0" borderId="16" xfId="1" applyFont="1" applyFill="1" applyBorder="1"/>
    <xf numFmtId="166" fontId="0" fillId="0" borderId="16" xfId="0" applyNumberFormat="1" applyFill="1" applyBorder="1"/>
    <xf numFmtId="0" fontId="4" fillId="0" borderId="17" xfId="0" applyFont="1" applyFill="1" applyBorder="1"/>
    <xf numFmtId="171" fontId="6" fillId="0" borderId="17" xfId="2" applyNumberFormat="1" applyFont="1" applyFill="1" applyBorder="1"/>
    <xf numFmtId="166" fontId="0" fillId="0" borderId="17" xfId="2" applyNumberFormat="1" applyFont="1" applyFill="1" applyBorder="1"/>
    <xf numFmtId="0" fontId="0" fillId="0" borderId="21" xfId="0" applyFill="1" applyBorder="1"/>
    <xf numFmtId="0" fontId="3" fillId="0" borderId="2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Continuous"/>
    </xf>
    <xf numFmtId="0" fontId="7" fillId="0" borderId="0" xfId="0" applyFont="1" applyFill="1" applyBorder="1"/>
    <xf numFmtId="0" fontId="4" fillId="0" borderId="0" xfId="0" applyFont="1" applyFill="1" applyBorder="1" applyAlignment="1">
      <alignment horizontal="center" wrapText="1"/>
    </xf>
    <xf numFmtId="0" fontId="6" fillId="0" borderId="18" xfId="0" applyFont="1" applyFill="1" applyBorder="1" applyAlignment="1">
      <alignment horizontal="centerContinuous" wrapText="1"/>
    </xf>
    <xf numFmtId="0" fontId="6" fillId="0" borderId="20" xfId="0" applyFont="1" applyFill="1" applyBorder="1" applyAlignment="1">
      <alignment horizontal="centerContinuous" wrapText="1"/>
    </xf>
    <xf numFmtId="0" fontId="6" fillId="0" borderId="14" xfId="0" applyFont="1" applyFill="1" applyBorder="1" applyAlignment="1">
      <alignment horizontal="center" wrapText="1"/>
    </xf>
    <xf numFmtId="0" fontId="6" fillId="0" borderId="19" xfId="0" applyFont="1" applyFill="1" applyBorder="1" applyAlignment="1">
      <alignment horizontal="centerContinuous" wrapText="1"/>
    </xf>
    <xf numFmtId="0" fontId="4" fillId="0" borderId="15" xfId="0" applyFont="1" applyFill="1" applyBorder="1" applyAlignment="1">
      <alignment horizontal="center" wrapText="1"/>
    </xf>
    <xf numFmtId="0" fontId="14" fillId="0" borderId="15" xfId="0" applyFont="1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6" fillId="0" borderId="0" xfId="0" applyFont="1" applyFill="1" applyBorder="1"/>
    <xf numFmtId="0" fontId="0" fillId="0" borderId="12" xfId="0" applyBorder="1" applyAlignment="1">
      <alignment horizontal="center"/>
    </xf>
    <xf numFmtId="165" fontId="0" fillId="0" borderId="0" xfId="0" applyNumberFormat="1" applyFill="1" applyBorder="1"/>
    <xf numFmtId="5" fontId="0" fillId="3" borderId="0" xfId="0" applyNumberFormat="1" applyFill="1"/>
    <xf numFmtId="0" fontId="2" fillId="0" borderId="0" xfId="0" applyFont="1"/>
    <xf numFmtId="0" fontId="2" fillId="0" borderId="0" xfId="0" applyFont="1" applyFill="1" applyBorder="1"/>
    <xf numFmtId="0" fontId="2" fillId="0" borderId="0" xfId="9" applyFont="1"/>
    <xf numFmtId="0" fontId="4" fillId="0" borderId="17" xfId="0" applyFont="1" applyFill="1" applyBorder="1" applyAlignment="1">
      <alignment horizontal="center"/>
    </xf>
    <xf numFmtId="0" fontId="0" fillId="0" borderId="17" xfId="0" applyFill="1" applyBorder="1"/>
    <xf numFmtId="0" fontId="13" fillId="0" borderId="23" xfId="0" quotePrefix="1" applyFont="1" applyFill="1" applyBorder="1" applyAlignment="1">
      <alignment horizontal="center" wrapText="1"/>
    </xf>
    <xf numFmtId="0" fontId="0" fillId="0" borderId="24" xfId="0" applyFill="1" applyBorder="1" applyAlignment="1">
      <alignment horizontal="right"/>
    </xf>
    <xf numFmtId="0" fontId="3" fillId="0" borderId="23" xfId="0" applyFont="1" applyFill="1" applyBorder="1" applyAlignment="1">
      <alignment horizontal="right"/>
    </xf>
    <xf numFmtId="0" fontId="3" fillId="0" borderId="24" xfId="0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2" fillId="0" borderId="17" xfId="0" quotePrefix="1" applyFont="1" applyFill="1" applyBorder="1" applyAlignment="1">
      <alignment horizontal="center" wrapText="1"/>
    </xf>
    <xf numFmtId="43" fontId="0" fillId="0" borderId="16" xfId="1" applyNumberFormat="1" applyFont="1" applyFill="1" applyBorder="1"/>
    <xf numFmtId="43" fontId="0" fillId="0" borderId="0" xfId="1" applyFont="1" applyFill="1" applyBorder="1"/>
    <xf numFmtId="166" fontId="0" fillId="0" borderId="0" xfId="0" applyNumberFormat="1" applyFill="1" applyBorder="1"/>
    <xf numFmtId="0" fontId="20" fillId="0" borderId="27" xfId="11" applyFont="1" applyFill="1" applyBorder="1" applyAlignment="1">
      <alignment horizontal="center" vertical="center" wrapText="1"/>
    </xf>
    <xf numFmtId="0" fontId="20" fillId="0" borderId="28" xfId="11" applyFont="1" applyFill="1" applyBorder="1" applyAlignment="1">
      <alignment horizontal="center" vertical="center" wrapText="1"/>
    </xf>
    <xf numFmtId="0" fontId="2" fillId="0" borderId="0" xfId="12" applyFont="1"/>
    <xf numFmtId="0" fontId="2" fillId="0" borderId="0" xfId="12"/>
    <xf numFmtId="0" fontId="21" fillId="0" borderId="26" xfId="11" applyFont="1" applyFill="1" applyBorder="1" applyAlignment="1">
      <alignment horizontal="center" vertical="center" wrapText="1"/>
    </xf>
    <xf numFmtId="166" fontId="21" fillId="0" borderId="0" xfId="11" applyNumberFormat="1" applyFont="1" applyFill="1" applyAlignment="1">
      <alignment horizontal="center" vertical="center" wrapText="1"/>
    </xf>
    <xf numFmtId="44" fontId="0" fillId="0" borderId="0" xfId="2" applyFont="1"/>
    <xf numFmtId="44" fontId="0" fillId="0" borderId="0" xfId="2" applyNumberFormat="1" applyFont="1"/>
    <xf numFmtId="172" fontId="0" fillId="0" borderId="0" xfId="2" applyNumberFormat="1" applyFont="1"/>
    <xf numFmtId="44" fontId="0" fillId="0" borderId="0" xfId="0" applyNumberFormat="1"/>
    <xf numFmtId="0" fontId="0" fillId="0" borderId="0" xfId="0" applyAlignment="1">
      <alignment horizontal="left"/>
    </xf>
    <xf numFmtId="165" fontId="22" fillId="0" borderId="23" xfId="1" applyNumberFormat="1" applyFont="1" applyFill="1" applyBorder="1" applyAlignment="1">
      <alignment horizontal="right"/>
    </xf>
    <xf numFmtId="0" fontId="22" fillId="0" borderId="0" xfId="0" applyFont="1" applyFill="1"/>
    <xf numFmtId="165" fontId="22" fillId="0" borderId="16" xfId="1" applyNumberFormat="1" applyFont="1" applyFill="1" applyBorder="1"/>
    <xf numFmtId="165" fontId="22" fillId="0" borderId="0" xfId="1" applyNumberFormat="1" applyFont="1" applyFill="1"/>
    <xf numFmtId="165" fontId="22" fillId="0" borderId="0" xfId="1" applyNumberFormat="1" applyFont="1" applyFill="1" applyBorder="1"/>
    <xf numFmtId="165" fontId="22" fillId="0" borderId="16" xfId="0" applyNumberFormat="1" applyFont="1" applyFill="1" applyBorder="1"/>
    <xf numFmtId="170" fontId="22" fillId="0" borderId="16" xfId="0" applyNumberFormat="1" applyFont="1" applyFill="1" applyBorder="1"/>
    <xf numFmtId="165" fontId="22" fillId="0" borderId="23" xfId="1" applyNumberFormat="1" applyFont="1" applyFill="1" applyBorder="1"/>
    <xf numFmtId="170" fontId="22" fillId="0" borderId="23" xfId="0" applyNumberFormat="1" applyFont="1" applyFill="1" applyBorder="1"/>
    <xf numFmtId="165" fontId="23" fillId="0" borderId="17" xfId="1" applyNumberFormat="1" applyFont="1" applyFill="1" applyBorder="1" applyAlignment="1">
      <alignment horizontal="right"/>
    </xf>
    <xf numFmtId="0" fontId="23" fillId="0" borderId="12" xfId="0" applyFont="1" applyFill="1" applyBorder="1"/>
    <xf numFmtId="165" fontId="23" fillId="0" borderId="17" xfId="1" applyNumberFormat="1" applyFont="1" applyFill="1" applyBorder="1"/>
    <xf numFmtId="165" fontId="22" fillId="0" borderId="17" xfId="1" applyNumberFormat="1" applyFont="1" applyFill="1" applyBorder="1"/>
    <xf numFmtId="165" fontId="23" fillId="0" borderId="12" xfId="1" applyNumberFormat="1" applyFont="1" applyFill="1" applyBorder="1"/>
    <xf numFmtId="165" fontId="22" fillId="0" borderId="12" xfId="1" applyNumberFormat="1" applyFont="1" applyFill="1" applyBorder="1"/>
    <xf numFmtId="165" fontId="23" fillId="0" borderId="17" xfId="0" applyNumberFormat="1" applyFont="1" applyFill="1" applyBorder="1"/>
    <xf numFmtId="165" fontId="22" fillId="0" borderId="17" xfId="1" applyNumberFormat="1" applyFont="1" applyFill="1" applyBorder="1" applyAlignment="1">
      <alignment horizontal="right"/>
    </xf>
    <xf numFmtId="0" fontId="15" fillId="0" borderId="16" xfId="0" applyFont="1" applyFill="1" applyBorder="1" applyAlignment="1">
      <alignment horizontal="center" vertical="center" textRotation="90"/>
    </xf>
    <xf numFmtId="0" fontId="15" fillId="0" borderId="23" xfId="0" applyFont="1" applyFill="1" applyBorder="1" applyAlignment="1">
      <alignment horizontal="center" vertical="center" textRotation="90"/>
    </xf>
    <xf numFmtId="0" fontId="0" fillId="0" borderId="25" xfId="0" applyBorder="1" applyAlignment="1">
      <alignment horizontal="center"/>
    </xf>
  </cellXfs>
  <cellStyles count="13">
    <cellStyle name="Comma" xfId="1" builtinId="3"/>
    <cellStyle name="Currency" xfId="2" builtinId="4"/>
    <cellStyle name="Currency 2" xfId="8"/>
    <cellStyle name="General" xfId="3"/>
    <cellStyle name="nONE" xfId="4"/>
    <cellStyle name="Normal" xfId="0" builtinId="0"/>
    <cellStyle name="Normal 10" xfId="12"/>
    <cellStyle name="Normal 2" xfId="7"/>
    <cellStyle name="Normal 2 2" xfId="11"/>
    <cellStyle name="Normal 3" xfId="9"/>
    <cellStyle name="Normal 4" xfId="10"/>
    <cellStyle name="Percent" xfId="5" builtinId="5"/>
    <cellStyle name="TRANSMISSION RELIABILITY PORTION OF PROJECT" xfId="6"/>
  </cellStyles>
  <dxfs count="1">
    <dxf>
      <numFmt numFmtId="165" formatCode="_(* #,##0_);_(* \(#,##0\);_(* &quot;-&quot;??_);_(@_)"/>
    </dxf>
  </dxfs>
  <tableStyles count="0" defaultTableStyle="TableStyleMedium9" defaultPivotStyle="PivotStyleLight16"/>
  <colors>
    <mruColors>
      <color rgb="FFCCFFFF"/>
      <color rgb="FF243CEC"/>
      <color rgb="FF0F22B1"/>
      <color rgb="FF1407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Wyoming98/East%20West%20Rate%20Migratio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Large%20Qf's/Qf03/FALLS/Falls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W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1382\Local%20Settings\Temporary%20Internet%20Files\OLK1DE\JAM%20CY06%20OR%20PARTIAL%20SETTLEMENT-Update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Wy0901/Integration%20plans/Rate%20design%20options/Wyo%202001%20COS%20Summary%20-%201st%20Draf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9653/My%20Documents/Oregon%20Rate%20Case/SB%201149/Rebuttal/MC%20OR%202001%20Rebutt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Wyoming98/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305A/Book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ACA/PwrStat/Penny/LARGEQUALIFIED/Qf99/Hdiv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Idaho%2003/305FRevenue%20by%20Rate%20Schedule_ID200303_v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Unadj Data for RAM"/>
      <sheetName val="CWC"/>
      <sheetName val="Inputs"/>
      <sheetName val="Adjustments"/>
      <sheetName val="Adj Summary"/>
      <sheetName val="UIEC Summary"/>
      <sheetName val="UAE Summary"/>
      <sheetName val="AARP Summary"/>
      <sheetName val="Revised(2) DPU Summary"/>
      <sheetName val="Revised DPU Summary"/>
      <sheetName val="DPU Summary"/>
      <sheetName val="Revised Inputs"/>
      <sheetName val="Variables"/>
      <sheetName val="Factors"/>
      <sheetName val="Embedded Cost"/>
      <sheetName val="Check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- Earned"/>
      <sheetName val="Summary Table - Target"/>
      <sheetName val="Unit Costs -  Earned"/>
      <sheetName val="Unit Costs - Target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>
        <row r="86">
          <cell r="F86">
            <v>5.9243639404432336E-2</v>
          </cell>
        </row>
      </sheetData>
      <sheetData sheetId="42"/>
      <sheetData sheetId="43"/>
      <sheetData sheetId="4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EGULATN/COS/CUSTOMER/2019%20-%20902%20&amp;%20903%20Weightings/902%20WA/AMR/AMR%20Meter%20Weighting%202008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15223" refreshedDate="39748.320122337966" createdVersion="1" refreshedVersion="1" recordCount="51" upgradeOnRefresh="1">
  <cacheSource type="worksheet">
    <worksheetSource ref="A1:D52" sheet="Meters by Cost Center" r:id="rId2"/>
  </cacheSource>
  <cacheFields count="4">
    <cacheField name="Rate Schedule" numFmtId="0">
      <sharedItems/>
    </cacheField>
    <cacheField name="Wasatch Front?" numFmtId="0">
      <sharedItems count="2">
        <s v="No"/>
        <s v="Yes"/>
      </sharedItems>
    </cacheField>
    <cacheField name="Meter Count" numFmtId="0">
      <sharedItems containsSemiMixedTypes="0" containsString="0" containsNumber="1" containsInteger="1" minValue="1" maxValue="581382"/>
    </cacheField>
    <cacheField name="Category" numFmtId="0">
      <sharedItems containsMixedTypes="1" containsNumber="1" containsInteger="1" minValue="6" maxValue="31" count="14">
        <n v="10"/>
        <n v="21"/>
        <n v="6"/>
        <n v="8"/>
        <n v="9"/>
        <n v="23"/>
        <n v="25"/>
        <s v="Res"/>
        <n v="31"/>
        <n v="12"/>
        <s v="Nucor"/>
        <s v="Cust B - US MagCorp"/>
        <s v="Cust C - Kennecott"/>
        <s v="Cust A - Praxai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">
  <r>
    <s v="08APSV0010"/>
    <x v="0"/>
    <n v="1854"/>
    <x v="0"/>
  </r>
  <r>
    <s v="08APSV0010"/>
    <x v="1"/>
    <n v="751"/>
    <x v="0"/>
  </r>
  <r>
    <s v="08APSV10NS"/>
    <x v="0"/>
    <n v="22"/>
    <x v="0"/>
  </r>
  <r>
    <s v="08APSV10NS"/>
    <x v="1"/>
    <n v="61"/>
    <x v="0"/>
  </r>
  <r>
    <s v="08EFOP0021"/>
    <x v="1"/>
    <n v="2"/>
    <x v="1"/>
  </r>
  <r>
    <s v="08EFOP021M"/>
    <x v="1"/>
    <n v="3"/>
    <x v="1"/>
  </r>
  <r>
    <s v="08GNSV0006"/>
    <x v="0"/>
    <n v="1738"/>
    <x v="2"/>
  </r>
  <r>
    <s v="08GNSV0006"/>
    <x v="1"/>
    <n v="10457"/>
    <x v="2"/>
  </r>
  <r>
    <s v="08GNSV0008"/>
    <x v="0"/>
    <n v="28"/>
    <x v="3"/>
  </r>
  <r>
    <s v="08GNSV0008"/>
    <x v="1"/>
    <n v="224"/>
    <x v="3"/>
  </r>
  <r>
    <s v="08GNSV0009"/>
    <x v="0"/>
    <n v="63"/>
    <x v="4"/>
  </r>
  <r>
    <s v="08GNSV0009"/>
    <x v="1"/>
    <n v="68"/>
    <x v="4"/>
  </r>
  <r>
    <s v="08GNSV0023"/>
    <x v="0"/>
    <n v="14497"/>
    <x v="5"/>
  </r>
  <r>
    <s v="08GNSV0023"/>
    <x v="1"/>
    <n v="55772"/>
    <x v="5"/>
  </r>
  <r>
    <s v="08GNSV006A"/>
    <x v="0"/>
    <n v="320"/>
    <x v="2"/>
  </r>
  <r>
    <s v="08GNSV006A"/>
    <x v="1"/>
    <n v="1644"/>
    <x v="2"/>
  </r>
  <r>
    <s v="08GNSV006B"/>
    <x v="0"/>
    <n v="5"/>
    <x v="2"/>
  </r>
  <r>
    <s v="08GNSV006B"/>
    <x v="1"/>
    <n v="15"/>
    <x v="2"/>
  </r>
  <r>
    <s v="08GNSV006M"/>
    <x v="0"/>
    <n v="4"/>
    <x v="2"/>
  </r>
  <r>
    <s v="08GNSV006M"/>
    <x v="1"/>
    <n v="3"/>
    <x v="2"/>
  </r>
  <r>
    <s v="08GNSV008M"/>
    <x v="1"/>
    <n v="12"/>
    <x v="3"/>
  </r>
  <r>
    <s v="08GNSV009A"/>
    <x v="0"/>
    <n v="1"/>
    <x v="4"/>
  </r>
  <r>
    <s v="08GNSV009A"/>
    <x v="1"/>
    <n v="7"/>
    <x v="4"/>
  </r>
  <r>
    <s v="08GNSV009M"/>
    <x v="0"/>
    <n v="2"/>
    <x v="4"/>
  </r>
  <r>
    <s v="08GNSV009M"/>
    <x v="1"/>
    <n v="16"/>
    <x v="4"/>
  </r>
  <r>
    <s v="08GNSV023M"/>
    <x v="0"/>
    <n v="6"/>
    <x v="5"/>
  </r>
  <r>
    <s v="08GNSV06AM"/>
    <x v="1"/>
    <n v="3"/>
    <x v="2"/>
  </r>
  <r>
    <s v="08GNSV06MN"/>
    <x v="0"/>
    <n v="50"/>
    <x v="2"/>
  </r>
  <r>
    <s v="08GNSV06MN"/>
    <x v="1"/>
    <n v="420"/>
    <x v="2"/>
  </r>
  <r>
    <s v="08GNSV09AM"/>
    <x v="0"/>
    <n v="1"/>
    <x v="4"/>
  </r>
  <r>
    <s v="08MHTP0025"/>
    <x v="1"/>
    <n v="11"/>
    <x v="6"/>
  </r>
  <r>
    <s v="08NETMT135"/>
    <x v="0"/>
    <n v="53"/>
    <x v="7"/>
  </r>
  <r>
    <s v="08NETMT135"/>
    <x v="1"/>
    <n v="194"/>
    <x v="7"/>
  </r>
  <r>
    <s v="08NMT10135"/>
    <x v="0"/>
    <n v="1"/>
    <x v="0"/>
  </r>
  <r>
    <s v="08NMT23135"/>
    <x v="0"/>
    <n v="7"/>
    <x v="5"/>
  </r>
  <r>
    <s v="08NMT23135"/>
    <x v="1"/>
    <n v="8"/>
    <x v="5"/>
  </r>
  <r>
    <s v="08PRSV031M"/>
    <x v="1"/>
    <n v="2"/>
    <x v="8"/>
  </r>
  <r>
    <s v="08RESD0001"/>
    <x v="0"/>
    <n v="87939"/>
    <x v="7"/>
  </r>
  <r>
    <s v="08RESD0001"/>
    <x v="1"/>
    <n v="581382"/>
    <x v="7"/>
  </r>
  <r>
    <s v="08RESD0002"/>
    <x v="0"/>
    <n v="60"/>
    <x v="7"/>
  </r>
  <r>
    <s v="08RESD0002"/>
    <x v="1"/>
    <n v="238"/>
    <x v="7"/>
  </r>
  <r>
    <s v="08RESD0003"/>
    <x v="0"/>
    <n v="4393"/>
    <x v="7"/>
  </r>
  <r>
    <s v="08RESD0003"/>
    <x v="1"/>
    <n v="16848"/>
    <x v="7"/>
  </r>
  <r>
    <s v="08SLCU1202"/>
    <x v="0"/>
    <n v="113"/>
    <x v="9"/>
  </r>
  <r>
    <s v="08SLCU1202"/>
    <x v="1"/>
    <n v="1887"/>
    <x v="9"/>
  </r>
  <r>
    <s v="08SLCU1203"/>
    <x v="0"/>
    <n v="101"/>
    <x v="9"/>
  </r>
  <r>
    <s v="08SLCU1203"/>
    <x v="1"/>
    <n v="267"/>
    <x v="9"/>
  </r>
  <r>
    <s v="08SPCL0001"/>
    <x v="0"/>
    <n v="1"/>
    <x v="10"/>
  </r>
  <r>
    <s v="08SPCL0002"/>
    <x v="1"/>
    <n v="1"/>
    <x v="11"/>
  </r>
  <r>
    <s v="08SPCL0003"/>
    <x v="1"/>
    <n v="1"/>
    <x v="12"/>
  </r>
  <r>
    <s v="08SPCL0005"/>
    <x v="1"/>
    <n v="1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dataOnRows="1" applyNumberFormats="0" applyBorderFormats="0" applyFontFormats="0" applyPatternFormats="0" applyAlignmentFormats="0" applyWidthHeightFormats="1" dataCaption="Data" updatedVersion="1" showMemberPropertyTips="0" useAutoFormatting="1" itemPrintTitles="1" createdVersion="1" indent="0" compact="0" compactData="0" gridDropZones="1">
  <location ref="G1:J17" firstHeaderRow="1" firstDataRow="2" firstDataCol="1"/>
  <pivotFields count="4">
    <pivotField compact="0" outline="0" subtotalTop="0" showAll="0" includeNewItemsInFilter="1"/>
    <pivotField axis="axisCol" compact="0" outline="0" subtotalTop="0" showAll="0" includeNewItemsInFilter="1">
      <items count="3">
        <item x="0"/>
        <item x="1"/>
        <item t="default"/>
      </items>
    </pivotField>
    <pivotField dataField="1" compact="0" numFmtId="167" outline="0" subtotalTop="0" showAll="0" includeNewItemsInFilter="1"/>
    <pivotField axis="axisRow" compact="0" outline="0" subtotalTop="0" showAll="0" includeNewItemsInFilter="1">
      <items count="15">
        <item x="2"/>
        <item x="3"/>
        <item x="4"/>
        <item x="0"/>
        <item x="9"/>
        <item x="1"/>
        <item x="5"/>
        <item x="6"/>
        <item x="8"/>
        <item x="13"/>
        <item x="11"/>
        <item x="12"/>
        <item x="10"/>
        <item x="7"/>
        <item t="default"/>
      </items>
    </pivotField>
  </pivotFields>
  <rowFields count="1">
    <field x="3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Meter Count" fld="2" baseField="0" baseItem="0" numFmtId="165"/>
  </dataFields>
  <formats count="1">
    <format dxfId="0">
      <pivotArea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zoomScale="85" zoomScaleNormal="85" workbookViewId="0">
      <selection activeCell="M32" sqref="L32:M33"/>
    </sheetView>
  </sheetViews>
  <sheetFormatPr defaultRowHeight="12.75"/>
  <cols>
    <col min="1" max="1" width="4.5703125" style="1" bestFit="1" customWidth="1"/>
    <col min="2" max="2" width="19.28515625" style="1" bestFit="1" customWidth="1"/>
    <col min="3" max="3" width="22.28515625" style="1" bestFit="1" customWidth="1"/>
    <col min="4" max="4" width="3.7109375" style="1" customWidth="1"/>
    <col min="5" max="5" width="11.7109375" style="1" customWidth="1"/>
    <col min="6" max="6" width="12.85546875" style="1" customWidth="1"/>
    <col min="7" max="7" width="3.7109375" style="1" customWidth="1"/>
    <col min="8" max="8" width="18.28515625" style="1" customWidth="1"/>
    <col min="9" max="9" width="2.7109375" style="1" customWidth="1"/>
    <col min="10" max="10" width="18.42578125" style="1" bestFit="1" customWidth="1"/>
    <col min="11" max="11" width="2" style="1" customWidth="1"/>
    <col min="12" max="12" width="17.28515625" style="1" bestFit="1" customWidth="1"/>
    <col min="13" max="13" width="14.5703125" style="1" customWidth="1"/>
    <col min="14" max="14" width="11.42578125" style="1" customWidth="1"/>
    <col min="15" max="15" width="12" style="1" customWidth="1"/>
    <col min="16" max="16" width="14.5703125" style="1" customWidth="1"/>
    <col min="17" max="17" width="10.85546875" style="1" customWidth="1"/>
    <col min="18" max="18" width="11.28515625" style="1" customWidth="1"/>
    <col min="19" max="19" width="27.7109375" style="1" bestFit="1" customWidth="1"/>
    <col min="20" max="20" width="14.85546875" style="1" customWidth="1"/>
    <col min="21" max="21" width="19.42578125" style="1" customWidth="1"/>
    <col min="22" max="16384" width="9.140625" style="1"/>
  </cols>
  <sheetData>
    <row r="1" spans="1:23" ht="15.75">
      <c r="B1" s="55" t="s">
        <v>98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3" ht="15.75">
      <c r="B2" s="55" t="s">
        <v>99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3" ht="15.75">
      <c r="B3" s="55" t="s">
        <v>129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3" ht="15.75">
      <c r="B4" s="56"/>
      <c r="H4" s="69"/>
    </row>
    <row r="5" spans="1:23" s="36" customFormat="1" ht="26.25">
      <c r="B5" s="57"/>
      <c r="C5" s="82" t="s">
        <v>101</v>
      </c>
      <c r="E5" s="58" t="s">
        <v>104</v>
      </c>
      <c r="F5" s="59"/>
      <c r="G5" s="37"/>
      <c r="H5" s="60" t="s">
        <v>105</v>
      </c>
      <c r="I5" s="37"/>
      <c r="J5" s="82" t="s">
        <v>81</v>
      </c>
      <c r="L5" s="58" t="s">
        <v>84</v>
      </c>
      <c r="M5" s="61"/>
      <c r="N5" s="61"/>
      <c r="O5" s="61"/>
      <c r="P5" s="61"/>
      <c r="Q5" s="61"/>
      <c r="R5" s="61"/>
      <c r="S5" s="61"/>
      <c r="T5" s="59"/>
      <c r="U5" s="59"/>
    </row>
    <row r="6" spans="1:23" s="36" customFormat="1" ht="41.25">
      <c r="B6" s="62" t="s">
        <v>91</v>
      </c>
      <c r="C6" s="79"/>
      <c r="E6" s="63" t="s">
        <v>78</v>
      </c>
      <c r="F6" s="63" t="s">
        <v>79</v>
      </c>
      <c r="G6" s="37"/>
      <c r="H6" s="63" t="s">
        <v>71</v>
      </c>
      <c r="I6" s="37"/>
      <c r="J6" s="64"/>
      <c r="L6" s="81" t="s">
        <v>102</v>
      </c>
      <c r="M6" s="81" t="s">
        <v>106</v>
      </c>
      <c r="N6" s="63" t="s">
        <v>85</v>
      </c>
      <c r="O6" s="81" t="s">
        <v>107</v>
      </c>
      <c r="P6" s="63" t="s">
        <v>86</v>
      </c>
      <c r="Q6" s="63" t="s">
        <v>87</v>
      </c>
      <c r="R6" s="63" t="s">
        <v>88</v>
      </c>
      <c r="S6" s="63" t="s">
        <v>89</v>
      </c>
      <c r="T6" s="63" t="s">
        <v>90</v>
      </c>
      <c r="U6" s="81" t="s">
        <v>128</v>
      </c>
    </row>
    <row r="7" spans="1:23" s="36" customFormat="1">
      <c r="B7" s="65"/>
      <c r="C7" s="80" t="s">
        <v>72</v>
      </c>
      <c r="E7" s="84" t="s">
        <v>73</v>
      </c>
      <c r="F7" s="84" t="s">
        <v>74</v>
      </c>
      <c r="G7" s="37"/>
      <c r="H7" s="84" t="s">
        <v>75</v>
      </c>
      <c r="I7" s="37"/>
      <c r="J7" s="84" t="s">
        <v>76</v>
      </c>
      <c r="L7" s="84" t="s">
        <v>77</v>
      </c>
      <c r="M7" s="84" t="s">
        <v>80</v>
      </c>
      <c r="N7" s="84" t="s">
        <v>82</v>
      </c>
      <c r="O7" s="84" t="s">
        <v>83</v>
      </c>
      <c r="P7" s="84" t="s">
        <v>92</v>
      </c>
      <c r="Q7" s="84" t="s">
        <v>93</v>
      </c>
      <c r="R7" s="84" t="s">
        <v>94</v>
      </c>
      <c r="S7" s="84" t="s">
        <v>95</v>
      </c>
      <c r="T7" s="84" t="s">
        <v>96</v>
      </c>
      <c r="U7" s="83"/>
    </row>
    <row r="8" spans="1:23" s="36" customFormat="1" ht="14.25">
      <c r="B8" s="65"/>
      <c r="C8" s="76"/>
      <c r="E8" s="66"/>
      <c r="F8" s="66"/>
      <c r="G8" s="37"/>
      <c r="H8" s="85" t="s">
        <v>110</v>
      </c>
      <c r="I8" s="37"/>
      <c r="J8" s="86" t="s">
        <v>111</v>
      </c>
      <c r="L8" s="66"/>
      <c r="M8" s="66"/>
      <c r="N8" s="86" t="s">
        <v>112</v>
      </c>
      <c r="O8" s="66"/>
      <c r="P8" s="86" t="s">
        <v>113</v>
      </c>
      <c r="Q8" s="66"/>
      <c r="R8" s="86" t="s">
        <v>114</v>
      </c>
      <c r="S8" s="86" t="s">
        <v>115</v>
      </c>
      <c r="T8" s="86" t="s">
        <v>116</v>
      </c>
      <c r="U8" s="66"/>
    </row>
    <row r="9" spans="1:23">
      <c r="A9" s="41"/>
      <c r="B9" s="53"/>
      <c r="C9" s="77"/>
      <c r="D9" s="38"/>
      <c r="E9" s="42"/>
      <c r="F9" s="42"/>
      <c r="G9" s="38"/>
      <c r="H9" s="45"/>
      <c r="I9" s="38"/>
      <c r="J9" s="41"/>
      <c r="K9" s="38"/>
      <c r="L9" s="41"/>
      <c r="M9" s="41"/>
      <c r="N9" s="41"/>
      <c r="O9" s="41"/>
      <c r="P9" s="41"/>
      <c r="Q9" s="41"/>
      <c r="R9" s="41"/>
      <c r="S9" s="41"/>
      <c r="T9" s="41"/>
      <c r="U9" s="41"/>
    </row>
    <row r="10" spans="1:23">
      <c r="A10" s="43"/>
      <c r="B10" s="54"/>
      <c r="C10" s="78"/>
      <c r="D10" s="13"/>
      <c r="E10" s="44"/>
      <c r="F10" s="44"/>
      <c r="G10" s="13"/>
      <c r="H10" s="40"/>
      <c r="I10" s="13"/>
      <c r="J10" s="43"/>
      <c r="K10" s="1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3">
      <c r="A11" s="118" t="s">
        <v>0</v>
      </c>
      <c r="B11" s="54" t="s">
        <v>25</v>
      </c>
      <c r="C11" s="101">
        <v>107790</v>
      </c>
      <c r="D11" s="102"/>
      <c r="E11" s="103">
        <v>0</v>
      </c>
      <c r="F11" s="103">
        <v>0</v>
      </c>
      <c r="G11" s="104"/>
      <c r="H11" s="103">
        <f>C11-SUM(E11:F11)</f>
        <v>107790</v>
      </c>
      <c r="I11" s="105"/>
      <c r="J11" s="106">
        <f>E11+F11+H11</f>
        <v>107790</v>
      </c>
      <c r="K11" s="102"/>
      <c r="L11" s="107"/>
      <c r="M11" s="49">
        <f>'Cell Costs'!$A$8</f>
        <v>11.77047619047619</v>
      </c>
      <c r="N11" s="47">
        <f t="shared" ref="N11:N17" si="0">M11*E11</f>
        <v>0</v>
      </c>
      <c r="O11" s="49">
        <f>'Total Landline Costs'!$B$4</f>
        <v>56.39</v>
      </c>
      <c r="P11" s="47">
        <f t="shared" ref="P11:P17" si="1">O11*F11</f>
        <v>0</v>
      </c>
      <c r="Q11" s="46">
        <f>(L18-N18-P18)/H18</f>
        <v>0.25973674152529569</v>
      </c>
      <c r="R11" s="47">
        <f t="shared" ref="R11:R17" si="2">H11*Q11</f>
        <v>27997.023369011622</v>
      </c>
      <c r="S11" s="46">
        <f t="shared" ref="S11:S17" si="3">(N11+P11+R11)/J11</f>
        <v>0.25973674152529569</v>
      </c>
      <c r="T11" s="87">
        <f>S11/$S$11</f>
        <v>1</v>
      </c>
      <c r="U11" s="48">
        <v>1</v>
      </c>
      <c r="W11" s="88"/>
    </row>
    <row r="12" spans="1:23">
      <c r="A12" s="118"/>
      <c r="B12" s="54">
        <v>24</v>
      </c>
      <c r="C12" s="101">
        <v>19929</v>
      </c>
      <c r="D12" s="102"/>
      <c r="E12" s="103">
        <v>0</v>
      </c>
      <c r="F12" s="103">
        <v>0</v>
      </c>
      <c r="G12" s="104"/>
      <c r="H12" s="103">
        <f t="shared" ref="H12:H17" si="4">C12-SUM(E12:F12)</f>
        <v>19929</v>
      </c>
      <c r="I12" s="105"/>
      <c r="J12" s="106">
        <f t="shared" ref="J12:J17" si="5">E12+F12+H12</f>
        <v>19929</v>
      </c>
      <c r="K12" s="102"/>
      <c r="L12" s="107"/>
      <c r="M12" s="49">
        <f>'Cell Costs'!$A$8</f>
        <v>11.77047619047619</v>
      </c>
      <c r="N12" s="47">
        <f t="shared" si="0"/>
        <v>0</v>
      </c>
      <c r="O12" s="49">
        <f>'Total Landline Costs'!$B$4</f>
        <v>56.39</v>
      </c>
      <c r="P12" s="47">
        <f t="shared" si="1"/>
        <v>0</v>
      </c>
      <c r="Q12" s="46">
        <f>$Q$11</f>
        <v>0.25973674152529569</v>
      </c>
      <c r="R12" s="47">
        <f t="shared" si="2"/>
        <v>5176.2935218576176</v>
      </c>
      <c r="S12" s="46">
        <f t="shared" si="3"/>
        <v>0.25973674152529569</v>
      </c>
      <c r="T12" s="87">
        <f t="shared" ref="T12:T17" si="6">S12/$S$11</f>
        <v>1</v>
      </c>
      <c r="U12" s="48">
        <v>1</v>
      </c>
      <c r="W12" s="88"/>
    </row>
    <row r="13" spans="1:23">
      <c r="A13" s="118"/>
      <c r="B13" s="54">
        <v>36</v>
      </c>
      <c r="C13" s="101">
        <v>1054</v>
      </c>
      <c r="D13" s="102"/>
      <c r="E13" s="103">
        <f>'Phone Reads'!B4</f>
        <v>4</v>
      </c>
      <c r="F13" s="103">
        <f>'Phone Reads'!C4</f>
        <v>0</v>
      </c>
      <c r="G13" s="104"/>
      <c r="H13" s="103">
        <f t="shared" si="4"/>
        <v>1050</v>
      </c>
      <c r="I13" s="105"/>
      <c r="J13" s="106">
        <f t="shared" si="5"/>
        <v>1054</v>
      </c>
      <c r="K13" s="102"/>
      <c r="L13" s="107"/>
      <c r="M13" s="49">
        <f>'Cell Costs'!$A$8</f>
        <v>11.77047619047619</v>
      </c>
      <c r="N13" s="47">
        <f t="shared" si="0"/>
        <v>47.081904761904759</v>
      </c>
      <c r="O13" s="49">
        <f>'Total Landline Costs'!$B$4</f>
        <v>56.39</v>
      </c>
      <c r="P13" s="47">
        <f t="shared" si="1"/>
        <v>0</v>
      </c>
      <c r="Q13" s="46">
        <f t="shared" ref="Q13:Q17" si="7">$Q$11</f>
        <v>0.25973674152529569</v>
      </c>
      <c r="R13" s="47">
        <f t="shared" si="2"/>
        <v>272.72357860156046</v>
      </c>
      <c r="S13" s="46">
        <f t="shared" si="3"/>
        <v>0.30342076220442621</v>
      </c>
      <c r="T13" s="87">
        <f t="shared" si="6"/>
        <v>1.1681857577122032</v>
      </c>
      <c r="U13" s="48">
        <v>1.14174097345681</v>
      </c>
      <c r="W13" s="88"/>
    </row>
    <row r="14" spans="1:23">
      <c r="A14" s="118"/>
      <c r="B14" s="54">
        <v>48</v>
      </c>
      <c r="C14" s="101">
        <v>61</v>
      </c>
      <c r="D14" s="102"/>
      <c r="E14" s="103">
        <f>'Phone Reads'!B5</f>
        <v>58</v>
      </c>
      <c r="F14" s="103">
        <f>'Phone Reads'!C5</f>
        <v>0</v>
      </c>
      <c r="G14" s="104"/>
      <c r="H14" s="103">
        <f t="shared" si="4"/>
        <v>3</v>
      </c>
      <c r="I14" s="105"/>
      <c r="J14" s="106">
        <f t="shared" si="5"/>
        <v>61</v>
      </c>
      <c r="K14" s="102"/>
      <c r="L14" s="107"/>
      <c r="M14" s="49">
        <f>'Cell Costs'!$A$8</f>
        <v>11.77047619047619</v>
      </c>
      <c r="N14" s="47">
        <f t="shared" si="0"/>
        <v>682.68761904761902</v>
      </c>
      <c r="O14" s="49">
        <f>'Total Landline Costs'!$B$4</f>
        <v>56.39</v>
      </c>
      <c r="P14" s="47">
        <f t="shared" si="1"/>
        <v>0</v>
      </c>
      <c r="Q14" s="46">
        <f t="shared" si="7"/>
        <v>0.25973674152529569</v>
      </c>
      <c r="R14" s="47">
        <f t="shared" si="2"/>
        <v>0.77921022457588707</v>
      </c>
      <c r="S14" s="46">
        <f t="shared" si="3"/>
        <v>11.20437425036385</v>
      </c>
      <c r="T14" s="87">
        <f t="shared" si="6"/>
        <v>43.137425165829526</v>
      </c>
      <c r="U14" s="48">
        <v>35.939149957103695</v>
      </c>
      <c r="W14" s="88"/>
    </row>
    <row r="15" spans="1:23">
      <c r="A15" s="119"/>
      <c r="B15" s="54" t="s">
        <v>127</v>
      </c>
      <c r="C15" s="101">
        <v>1</v>
      </c>
      <c r="D15" s="102"/>
      <c r="E15" s="108"/>
      <c r="F15" s="108">
        <f>'Phone Reads'!C3</f>
        <v>1</v>
      </c>
      <c r="G15" s="104"/>
      <c r="H15" s="103">
        <f t="shared" si="4"/>
        <v>0</v>
      </c>
      <c r="I15" s="105"/>
      <c r="J15" s="106">
        <f t="shared" si="5"/>
        <v>1</v>
      </c>
      <c r="K15" s="102"/>
      <c r="L15" s="109"/>
      <c r="M15" s="49">
        <f>'Cell Costs'!$A$8</f>
        <v>11.77047619047619</v>
      </c>
      <c r="N15" s="47">
        <f t="shared" si="0"/>
        <v>0</v>
      </c>
      <c r="O15" s="49">
        <f>'Total Landline Costs'!$B$4</f>
        <v>56.39</v>
      </c>
      <c r="P15" s="47">
        <f t="shared" ref="P15" si="8">O15*F15</f>
        <v>56.39</v>
      </c>
      <c r="Q15" s="46">
        <f t="shared" si="7"/>
        <v>0.25973674152529569</v>
      </c>
      <c r="R15" s="47">
        <f t="shared" ref="R15" si="9">H15*Q15</f>
        <v>0</v>
      </c>
      <c r="S15" s="46">
        <f t="shared" si="3"/>
        <v>56.39</v>
      </c>
      <c r="T15" s="87">
        <f t="shared" si="6"/>
        <v>217.10444070735443</v>
      </c>
      <c r="U15" s="48">
        <v>183.72118344844066</v>
      </c>
      <c r="W15" s="88"/>
    </row>
    <row r="16" spans="1:23">
      <c r="A16" s="118"/>
      <c r="B16" s="54">
        <v>40</v>
      </c>
      <c r="C16" s="101">
        <v>5136</v>
      </c>
      <c r="D16" s="102"/>
      <c r="E16" s="103">
        <v>0</v>
      </c>
      <c r="F16" s="103">
        <v>0</v>
      </c>
      <c r="G16" s="104"/>
      <c r="H16" s="103">
        <f t="shared" si="4"/>
        <v>5136</v>
      </c>
      <c r="I16" s="105"/>
      <c r="J16" s="106">
        <f t="shared" si="5"/>
        <v>5136</v>
      </c>
      <c r="K16" s="102"/>
      <c r="L16" s="107"/>
      <c r="M16" s="49">
        <f>'Cell Costs'!$A$8</f>
        <v>11.77047619047619</v>
      </c>
      <c r="N16" s="47">
        <f t="shared" si="0"/>
        <v>0</v>
      </c>
      <c r="O16" s="49">
        <f>'Total Landline Costs'!$B$4</f>
        <v>56.39</v>
      </c>
      <c r="P16" s="47">
        <f t="shared" si="1"/>
        <v>0</v>
      </c>
      <c r="Q16" s="46">
        <f t="shared" si="7"/>
        <v>0.25973674152529569</v>
      </c>
      <c r="R16" s="47">
        <f t="shared" si="2"/>
        <v>1334.0079044739186</v>
      </c>
      <c r="S16" s="46">
        <f t="shared" si="3"/>
        <v>0.25973674152529569</v>
      </c>
      <c r="T16" s="87">
        <f t="shared" si="6"/>
        <v>1</v>
      </c>
      <c r="U16" s="48">
        <v>1</v>
      </c>
      <c r="W16" s="88"/>
    </row>
    <row r="17" spans="1:23">
      <c r="A17" s="118"/>
      <c r="B17" s="54" t="s">
        <v>2</v>
      </c>
      <c r="C17" s="101">
        <v>27</v>
      </c>
      <c r="D17" s="102"/>
      <c r="E17" s="103">
        <v>0</v>
      </c>
      <c r="F17" s="103">
        <v>0</v>
      </c>
      <c r="G17" s="104"/>
      <c r="H17" s="103">
        <f t="shared" si="4"/>
        <v>27</v>
      </c>
      <c r="I17" s="105"/>
      <c r="J17" s="106">
        <f t="shared" si="5"/>
        <v>27</v>
      </c>
      <c r="K17" s="102"/>
      <c r="L17" s="107"/>
      <c r="M17" s="49">
        <f>'Cell Costs'!$A$8</f>
        <v>11.77047619047619</v>
      </c>
      <c r="N17" s="47">
        <f t="shared" si="0"/>
        <v>0</v>
      </c>
      <c r="O17" s="49">
        <f>'Total Landline Costs'!$B$4</f>
        <v>56.39</v>
      </c>
      <c r="P17" s="47">
        <f t="shared" si="1"/>
        <v>0</v>
      </c>
      <c r="Q17" s="46">
        <f t="shared" si="7"/>
        <v>0.25973674152529569</v>
      </c>
      <c r="R17" s="47">
        <f t="shared" si="2"/>
        <v>7.0128920211829833</v>
      </c>
      <c r="S17" s="46">
        <f t="shared" si="3"/>
        <v>0.25973674152529569</v>
      </c>
      <c r="T17" s="87">
        <f t="shared" si="6"/>
        <v>1</v>
      </c>
      <c r="U17" s="48">
        <v>1</v>
      </c>
      <c r="W17" s="88"/>
    </row>
    <row r="18" spans="1:23">
      <c r="A18" s="118"/>
      <c r="B18" s="74" t="s">
        <v>1</v>
      </c>
      <c r="C18" s="110">
        <f>SUM(C11:C17)</f>
        <v>133998</v>
      </c>
      <c r="D18" s="111"/>
      <c r="E18" s="112">
        <f>SUM(E11:E17)</f>
        <v>62</v>
      </c>
      <c r="F18" s="113">
        <f>SUM(F11:F17)</f>
        <v>1</v>
      </c>
      <c r="G18" s="114"/>
      <c r="H18" s="113">
        <f>SUM(H11:H17)</f>
        <v>133935</v>
      </c>
      <c r="I18" s="115"/>
      <c r="J18" s="116">
        <f>SUM(J11:J17)</f>
        <v>133998</v>
      </c>
      <c r="K18" s="111"/>
      <c r="L18" s="117">
        <v>35574</v>
      </c>
      <c r="M18" s="50"/>
      <c r="N18" s="51">
        <f>SUM(N11:N17)</f>
        <v>729.76952380952378</v>
      </c>
      <c r="O18" s="50"/>
      <c r="P18" s="51">
        <f>SUM(P11:P17)</f>
        <v>56.39</v>
      </c>
      <c r="Q18" s="52"/>
      <c r="R18" s="51">
        <f>SUM(R11:R17)</f>
        <v>34787.840476190475</v>
      </c>
      <c r="S18" s="75"/>
      <c r="T18" s="75"/>
      <c r="U18" s="50"/>
    </row>
    <row r="20" spans="1:23">
      <c r="B20" s="67" t="s">
        <v>97</v>
      </c>
    </row>
    <row r="21" spans="1:23" ht="15.75">
      <c r="B21" s="72" t="s">
        <v>103</v>
      </c>
    </row>
    <row r="22" spans="1:23" ht="15.75">
      <c r="B22" s="72" t="s">
        <v>108</v>
      </c>
    </row>
    <row r="23" spans="1:23" ht="15.75">
      <c r="B23" s="72" t="s">
        <v>109</v>
      </c>
    </row>
    <row r="24" spans="1:23">
      <c r="L24" s="89"/>
    </row>
  </sheetData>
  <mergeCells count="1">
    <mergeCell ref="A11:A18"/>
  </mergeCells>
  <phoneticPr fontId="5" type="noConversion"/>
  <pageMargins left="0.25" right="0.25" top="1" bottom="1" header="0.5" footer="0.5"/>
  <pageSetup scale="36" fitToHeight="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zoomScale="70" zoomScaleNormal="70" workbookViewId="0">
      <selection activeCell="B3" sqref="B3:C6"/>
    </sheetView>
  </sheetViews>
  <sheetFormatPr defaultRowHeight="12.75"/>
  <cols>
    <col min="1" max="16384" width="9.140625" style="73"/>
  </cols>
  <sheetData>
    <row r="2" spans="1:3">
      <c r="A2" s="100" t="s">
        <v>71</v>
      </c>
      <c r="B2" s="71" t="s">
        <v>125</v>
      </c>
      <c r="C2" s="71" t="s">
        <v>126</v>
      </c>
    </row>
    <row r="3" spans="1:3">
      <c r="A3" s="100" t="s">
        <v>117</v>
      </c>
      <c r="B3">
        <v>0</v>
      </c>
      <c r="C3">
        <v>1</v>
      </c>
    </row>
    <row r="4" spans="1:3">
      <c r="A4" s="100" t="s">
        <v>118</v>
      </c>
      <c r="B4">
        <v>4</v>
      </c>
      <c r="C4">
        <v>0</v>
      </c>
    </row>
    <row r="5" spans="1:3">
      <c r="A5" s="100" t="s">
        <v>27</v>
      </c>
      <c r="B5">
        <v>58</v>
      </c>
      <c r="C5">
        <v>0</v>
      </c>
    </row>
    <row r="6" spans="1:3">
      <c r="A6" s="100" t="s">
        <v>100</v>
      </c>
      <c r="B6">
        <v>1</v>
      </c>
      <c r="C6">
        <v>1</v>
      </c>
    </row>
    <row r="7" spans="1:3">
      <c r="B7" s="73">
        <f>SUM(B3:B6)</f>
        <v>63</v>
      </c>
      <c r="C7" s="73">
        <f>SUM(C3:C6)</f>
        <v>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G1" workbookViewId="0"/>
  </sheetViews>
  <sheetFormatPr defaultRowHeight="12.75"/>
  <cols>
    <col min="1" max="1" width="13.28515625" hidden="1" customWidth="1"/>
    <col min="2" max="3" width="0" hidden="1" customWidth="1"/>
    <col min="4" max="4" width="19.28515625" hidden="1" customWidth="1"/>
    <col min="5" max="6" width="0" hidden="1" customWidth="1"/>
    <col min="7" max="7" width="19.28515625" bestFit="1" customWidth="1"/>
    <col min="8" max="9" width="16.7109375" customWidth="1"/>
    <col min="10" max="10" width="10.5703125" customWidth="1"/>
    <col min="11" max="11" width="17.85546875" bestFit="1" customWidth="1"/>
  </cols>
  <sheetData>
    <row r="1" spans="1:10" ht="25.5">
      <c r="A1" s="14" t="s">
        <v>26</v>
      </c>
      <c r="B1" s="14" t="s">
        <v>28</v>
      </c>
      <c r="C1" s="14" t="s">
        <v>5</v>
      </c>
      <c r="D1" s="15" t="s">
        <v>29</v>
      </c>
      <c r="G1" s="6" t="s">
        <v>6</v>
      </c>
      <c r="H1" s="6" t="s">
        <v>28</v>
      </c>
      <c r="I1" s="5"/>
      <c r="J1" s="7"/>
    </row>
    <row r="2" spans="1:10">
      <c r="A2" s="16" t="s">
        <v>14</v>
      </c>
      <c r="B2" s="16" t="s">
        <v>30</v>
      </c>
      <c r="C2" s="17">
        <v>1854</v>
      </c>
      <c r="D2" s="18">
        <v>10</v>
      </c>
      <c r="G2" s="6" t="s">
        <v>29</v>
      </c>
      <c r="H2" s="4" t="s">
        <v>30</v>
      </c>
      <c r="I2" s="19" t="s">
        <v>31</v>
      </c>
      <c r="J2" s="20" t="s">
        <v>10</v>
      </c>
    </row>
    <row r="3" spans="1:10">
      <c r="A3" s="16" t="s">
        <v>14</v>
      </c>
      <c r="B3" s="16" t="s">
        <v>31</v>
      </c>
      <c r="C3" s="17">
        <v>751</v>
      </c>
      <c r="D3" s="18">
        <v>10</v>
      </c>
      <c r="G3" s="4">
        <v>6</v>
      </c>
      <c r="H3" s="8">
        <v>2117</v>
      </c>
      <c r="I3" s="21">
        <v>12542</v>
      </c>
      <c r="J3" s="22">
        <v>14659</v>
      </c>
    </row>
    <row r="4" spans="1:10">
      <c r="A4" s="16" t="s">
        <v>15</v>
      </c>
      <c r="B4" s="16" t="s">
        <v>30</v>
      </c>
      <c r="C4" s="17">
        <v>22</v>
      </c>
      <c r="D4" s="18">
        <v>10</v>
      </c>
      <c r="G4" s="10">
        <v>8</v>
      </c>
      <c r="H4" s="9">
        <v>28</v>
      </c>
      <c r="I4" s="3">
        <v>236</v>
      </c>
      <c r="J4" s="23">
        <v>264</v>
      </c>
    </row>
    <row r="5" spans="1:10">
      <c r="A5" s="16" t="s">
        <v>15</v>
      </c>
      <c r="B5" s="16" t="s">
        <v>31</v>
      </c>
      <c r="C5" s="17">
        <v>61</v>
      </c>
      <c r="D5" s="18">
        <v>10</v>
      </c>
      <c r="G5" s="10">
        <v>9</v>
      </c>
      <c r="H5" s="9">
        <v>67</v>
      </c>
      <c r="I5" s="3">
        <v>91</v>
      </c>
      <c r="J5" s="23">
        <v>158</v>
      </c>
    </row>
    <row r="6" spans="1:10">
      <c r="A6" s="16" t="s">
        <v>32</v>
      </c>
      <c r="B6" s="16" t="s">
        <v>31</v>
      </c>
      <c r="C6" s="17">
        <v>2</v>
      </c>
      <c r="D6" s="18">
        <v>21</v>
      </c>
      <c r="G6" s="10">
        <v>10</v>
      </c>
      <c r="H6" s="9">
        <v>1877</v>
      </c>
      <c r="I6" s="3">
        <v>812</v>
      </c>
      <c r="J6" s="23">
        <v>2689</v>
      </c>
    </row>
    <row r="7" spans="1:10">
      <c r="A7" s="16" t="s">
        <v>33</v>
      </c>
      <c r="B7" s="16" t="s">
        <v>31</v>
      </c>
      <c r="C7" s="17">
        <v>3</v>
      </c>
      <c r="D7" s="18">
        <v>21</v>
      </c>
      <c r="G7" s="10">
        <v>12</v>
      </c>
      <c r="H7" s="9">
        <v>214</v>
      </c>
      <c r="I7" s="3">
        <v>2154</v>
      </c>
      <c r="J7" s="23">
        <v>2368</v>
      </c>
    </row>
    <row r="8" spans="1:10">
      <c r="A8" s="16" t="s">
        <v>16</v>
      </c>
      <c r="B8" s="16" t="s">
        <v>30</v>
      </c>
      <c r="C8" s="17">
        <v>1738</v>
      </c>
      <c r="D8" s="18">
        <v>6</v>
      </c>
      <c r="G8" s="10">
        <v>21</v>
      </c>
      <c r="H8" s="9"/>
      <c r="I8" s="3">
        <v>5</v>
      </c>
      <c r="J8" s="23">
        <v>5</v>
      </c>
    </row>
    <row r="9" spans="1:10">
      <c r="A9" s="16" t="s">
        <v>16</v>
      </c>
      <c r="B9" s="16" t="s">
        <v>31</v>
      </c>
      <c r="C9" s="17">
        <v>10457</v>
      </c>
      <c r="D9" s="18">
        <v>6</v>
      </c>
      <c r="G9" s="10">
        <v>23</v>
      </c>
      <c r="H9" s="9">
        <v>14510</v>
      </c>
      <c r="I9" s="3">
        <v>55780</v>
      </c>
      <c r="J9" s="23">
        <v>70290</v>
      </c>
    </row>
    <row r="10" spans="1:10">
      <c r="A10" s="16" t="s">
        <v>34</v>
      </c>
      <c r="B10" s="16" t="s">
        <v>30</v>
      </c>
      <c r="C10" s="17">
        <v>28</v>
      </c>
      <c r="D10" s="18">
        <v>8</v>
      </c>
      <c r="G10" s="10">
        <v>25</v>
      </c>
      <c r="H10" s="9"/>
      <c r="I10" s="3">
        <v>11</v>
      </c>
      <c r="J10" s="23">
        <v>11</v>
      </c>
    </row>
    <row r="11" spans="1:10">
      <c r="A11" s="16" t="s">
        <v>34</v>
      </c>
      <c r="B11" s="16" t="s">
        <v>31</v>
      </c>
      <c r="C11" s="17">
        <v>224</v>
      </c>
      <c r="D11" s="18">
        <v>8</v>
      </c>
      <c r="G11" s="10">
        <v>31</v>
      </c>
      <c r="H11" s="9"/>
      <c r="I11" s="3">
        <v>2</v>
      </c>
      <c r="J11" s="23">
        <v>2</v>
      </c>
    </row>
    <row r="12" spans="1:10">
      <c r="A12" s="16" t="s">
        <v>17</v>
      </c>
      <c r="B12" s="16" t="s">
        <v>30</v>
      </c>
      <c r="C12" s="17">
        <v>63</v>
      </c>
      <c r="D12" s="18">
        <v>9</v>
      </c>
      <c r="G12" s="10" t="s">
        <v>35</v>
      </c>
      <c r="H12" s="9"/>
      <c r="I12" s="3">
        <v>1</v>
      </c>
      <c r="J12" s="23">
        <v>1</v>
      </c>
    </row>
    <row r="13" spans="1:10">
      <c r="A13" s="16" t="s">
        <v>17</v>
      </c>
      <c r="B13" s="16" t="s">
        <v>31</v>
      </c>
      <c r="C13" s="17">
        <v>68</v>
      </c>
      <c r="D13" s="18">
        <v>9</v>
      </c>
      <c r="G13" s="10" t="s">
        <v>36</v>
      </c>
      <c r="H13" s="9"/>
      <c r="I13" s="3">
        <v>1</v>
      </c>
      <c r="J13" s="23">
        <v>1</v>
      </c>
    </row>
    <row r="14" spans="1:10">
      <c r="A14" s="16" t="s">
        <v>18</v>
      </c>
      <c r="B14" s="16" t="s">
        <v>30</v>
      </c>
      <c r="C14" s="17">
        <v>14497</v>
      </c>
      <c r="D14" s="18">
        <v>23</v>
      </c>
      <c r="G14" s="10" t="s">
        <v>37</v>
      </c>
      <c r="H14" s="9"/>
      <c r="I14" s="3">
        <v>1</v>
      </c>
      <c r="J14" s="23">
        <v>1</v>
      </c>
    </row>
    <row r="15" spans="1:10">
      <c r="A15" s="16" t="s">
        <v>18</v>
      </c>
      <c r="B15" s="16" t="s">
        <v>31</v>
      </c>
      <c r="C15" s="17">
        <v>55772</v>
      </c>
      <c r="D15" s="18">
        <v>23</v>
      </c>
      <c r="G15" s="10" t="s">
        <v>38</v>
      </c>
      <c r="H15" s="9">
        <v>1</v>
      </c>
      <c r="I15" s="3"/>
      <c r="J15" s="23">
        <v>1</v>
      </c>
    </row>
    <row r="16" spans="1:10">
      <c r="A16" s="16" t="s">
        <v>19</v>
      </c>
      <c r="B16" s="16" t="s">
        <v>30</v>
      </c>
      <c r="C16" s="17">
        <v>320</v>
      </c>
      <c r="D16" s="18">
        <v>6</v>
      </c>
      <c r="G16" s="10" t="s">
        <v>3</v>
      </c>
      <c r="H16" s="9">
        <v>92445</v>
      </c>
      <c r="I16" s="3">
        <v>598662</v>
      </c>
      <c r="J16" s="23">
        <v>691107</v>
      </c>
    </row>
    <row r="17" spans="1:13">
      <c r="A17" s="16" t="s">
        <v>19</v>
      </c>
      <c r="B17" s="16" t="s">
        <v>31</v>
      </c>
      <c r="C17" s="17">
        <v>1644</v>
      </c>
      <c r="D17" s="18">
        <v>6</v>
      </c>
      <c r="G17" s="11" t="s">
        <v>10</v>
      </c>
      <c r="H17" s="12">
        <v>111259</v>
      </c>
      <c r="I17" s="24">
        <v>670298</v>
      </c>
      <c r="J17" s="25">
        <v>781557</v>
      </c>
    </row>
    <row r="18" spans="1:13">
      <c r="A18" s="16" t="s">
        <v>39</v>
      </c>
      <c r="B18" s="16" t="s">
        <v>30</v>
      </c>
      <c r="C18" s="17">
        <v>5</v>
      </c>
      <c r="D18" s="18">
        <v>6</v>
      </c>
    </row>
    <row r="19" spans="1:13">
      <c r="A19" s="16" t="s">
        <v>39</v>
      </c>
      <c r="B19" s="16" t="s">
        <v>31</v>
      </c>
      <c r="C19" s="17">
        <v>15</v>
      </c>
      <c r="D19" s="18">
        <v>6</v>
      </c>
      <c r="G19" t="s">
        <v>6</v>
      </c>
      <c r="H19" t="s">
        <v>28</v>
      </c>
    </row>
    <row r="20" spans="1:13">
      <c r="A20" s="16" t="s">
        <v>40</v>
      </c>
      <c r="B20" s="16" t="s">
        <v>30</v>
      </c>
      <c r="C20" s="17">
        <v>4</v>
      </c>
      <c r="D20" s="18">
        <v>6</v>
      </c>
      <c r="G20" t="s">
        <v>29</v>
      </c>
      <c r="H20" t="s">
        <v>30</v>
      </c>
      <c r="I20" t="s">
        <v>31</v>
      </c>
      <c r="J20" t="s">
        <v>10</v>
      </c>
      <c r="K20" s="13" t="s">
        <v>41</v>
      </c>
      <c r="L20" s="13"/>
      <c r="M20" s="13"/>
    </row>
    <row r="21" spans="1:13">
      <c r="A21" s="16" t="s">
        <v>40</v>
      </c>
      <c r="B21" s="16" t="s">
        <v>31</v>
      </c>
      <c r="C21" s="17">
        <v>3</v>
      </c>
      <c r="D21" s="18">
        <v>6</v>
      </c>
      <c r="G21">
        <v>6</v>
      </c>
      <c r="H21" s="3">
        <v>2117</v>
      </c>
      <c r="I21" s="3">
        <v>12542</v>
      </c>
      <c r="J21" s="3">
        <v>14659</v>
      </c>
      <c r="K21" s="26">
        <f t="shared" ref="K21:K35" si="0">I21/J21</f>
        <v>0.85558360051845284</v>
      </c>
      <c r="L21" s="26">
        <f>(I21+I22)/(J21+J22)</f>
        <v>0.85626214568116332</v>
      </c>
      <c r="M21" s="13"/>
    </row>
    <row r="22" spans="1:13">
      <c r="A22" s="16" t="s">
        <v>42</v>
      </c>
      <c r="B22" s="16" t="s">
        <v>31</v>
      </c>
      <c r="C22" s="17">
        <v>12</v>
      </c>
      <c r="D22" s="18">
        <v>8</v>
      </c>
      <c r="G22">
        <v>8</v>
      </c>
      <c r="H22" s="3">
        <v>28</v>
      </c>
      <c r="I22" s="3">
        <v>236</v>
      </c>
      <c r="J22" s="3">
        <v>264</v>
      </c>
      <c r="K22" s="26">
        <f t="shared" si="0"/>
        <v>0.89393939393939392</v>
      </c>
      <c r="L22" s="13"/>
      <c r="M22" s="13"/>
    </row>
    <row r="23" spans="1:13">
      <c r="A23" s="16" t="s">
        <v>43</v>
      </c>
      <c r="B23" s="27" t="s">
        <v>30</v>
      </c>
      <c r="C23" s="28">
        <v>1</v>
      </c>
      <c r="D23" s="18">
        <v>9</v>
      </c>
      <c r="G23">
        <v>9</v>
      </c>
      <c r="H23" s="3">
        <v>67</v>
      </c>
      <c r="I23" s="3">
        <v>91</v>
      </c>
      <c r="J23" s="3">
        <v>158</v>
      </c>
      <c r="K23" s="26">
        <f t="shared" si="0"/>
        <v>0.57594936708860756</v>
      </c>
      <c r="L23" s="13"/>
      <c r="M23" s="13"/>
    </row>
    <row r="24" spans="1:13">
      <c r="A24" s="16" t="s">
        <v>43</v>
      </c>
      <c r="B24" s="16" t="s">
        <v>31</v>
      </c>
      <c r="C24" s="17">
        <v>7</v>
      </c>
      <c r="D24" s="18">
        <v>9</v>
      </c>
      <c r="G24">
        <v>10</v>
      </c>
      <c r="H24" s="3">
        <v>1877</v>
      </c>
      <c r="I24" s="3">
        <v>812</v>
      </c>
      <c r="J24" s="3">
        <v>2689</v>
      </c>
      <c r="K24" s="26">
        <f t="shared" si="0"/>
        <v>0.30197099293417629</v>
      </c>
      <c r="L24" s="13"/>
      <c r="M24" s="13"/>
    </row>
    <row r="25" spans="1:13">
      <c r="A25" s="16" t="s">
        <v>44</v>
      </c>
      <c r="B25" s="16" t="s">
        <v>30</v>
      </c>
      <c r="C25" s="17">
        <v>2</v>
      </c>
      <c r="D25" s="18">
        <v>9</v>
      </c>
      <c r="G25">
        <v>12</v>
      </c>
      <c r="H25" s="3">
        <v>214</v>
      </c>
      <c r="I25" s="3">
        <v>2154</v>
      </c>
      <c r="J25" s="3">
        <v>2368</v>
      </c>
      <c r="K25" s="26">
        <f t="shared" si="0"/>
        <v>0.9096283783783784</v>
      </c>
      <c r="L25" s="13"/>
      <c r="M25" s="13"/>
    </row>
    <row r="26" spans="1:13">
      <c r="A26" s="16" t="s">
        <v>44</v>
      </c>
      <c r="B26" s="16" t="s">
        <v>31</v>
      </c>
      <c r="C26" s="17">
        <v>16</v>
      </c>
      <c r="D26" s="18">
        <v>9</v>
      </c>
      <c r="G26">
        <v>21</v>
      </c>
      <c r="H26" s="3"/>
      <c r="I26" s="3">
        <v>5</v>
      </c>
      <c r="J26" s="3">
        <v>5</v>
      </c>
      <c r="K26" s="26">
        <f t="shared" si="0"/>
        <v>1</v>
      </c>
      <c r="L26" s="13"/>
      <c r="M26" s="13"/>
    </row>
    <row r="27" spans="1:13">
      <c r="A27" s="16" t="s">
        <v>45</v>
      </c>
      <c r="B27" s="16" t="s">
        <v>30</v>
      </c>
      <c r="C27" s="17">
        <v>6</v>
      </c>
      <c r="D27" s="18">
        <v>23</v>
      </c>
      <c r="G27">
        <v>23</v>
      </c>
      <c r="H27" s="3">
        <v>14510</v>
      </c>
      <c r="I27" s="3">
        <v>55780</v>
      </c>
      <c r="J27" s="3">
        <v>70290</v>
      </c>
      <c r="K27" s="26">
        <f t="shared" si="0"/>
        <v>0.79356949779484987</v>
      </c>
      <c r="L27" s="13"/>
      <c r="M27" s="13"/>
    </row>
    <row r="28" spans="1:13">
      <c r="A28" s="16" t="s">
        <v>46</v>
      </c>
      <c r="B28" s="16" t="s">
        <v>31</v>
      </c>
      <c r="C28" s="17">
        <v>3</v>
      </c>
      <c r="D28" s="18">
        <v>6</v>
      </c>
      <c r="G28">
        <v>25</v>
      </c>
      <c r="H28" s="3"/>
      <c r="I28" s="3">
        <v>11</v>
      </c>
      <c r="J28" s="3">
        <v>11</v>
      </c>
      <c r="K28" s="26">
        <f t="shared" si="0"/>
        <v>1</v>
      </c>
      <c r="L28" s="13"/>
      <c r="M28" s="13"/>
    </row>
    <row r="29" spans="1:13">
      <c r="A29" s="16" t="s">
        <v>47</v>
      </c>
      <c r="B29" s="16" t="s">
        <v>30</v>
      </c>
      <c r="C29" s="17">
        <v>50</v>
      </c>
      <c r="D29" s="18">
        <v>6</v>
      </c>
      <c r="G29">
        <v>31</v>
      </c>
      <c r="H29" s="3"/>
      <c r="I29" s="3">
        <v>2</v>
      </c>
      <c r="J29" s="3">
        <v>2</v>
      </c>
      <c r="K29" s="26">
        <f t="shared" si="0"/>
        <v>1</v>
      </c>
      <c r="L29" s="13"/>
      <c r="M29" s="13"/>
    </row>
    <row r="30" spans="1:13">
      <c r="A30" s="16" t="s">
        <v>47</v>
      </c>
      <c r="B30" s="16" t="s">
        <v>31</v>
      </c>
      <c r="C30" s="17">
        <v>420</v>
      </c>
      <c r="D30" s="18">
        <v>6</v>
      </c>
      <c r="G30" t="s">
        <v>35</v>
      </c>
      <c r="H30" s="3"/>
      <c r="I30" s="3">
        <v>1</v>
      </c>
      <c r="J30" s="3">
        <v>1</v>
      </c>
      <c r="K30" s="26">
        <f t="shared" si="0"/>
        <v>1</v>
      </c>
      <c r="L30" s="13"/>
      <c r="M30" s="13"/>
    </row>
    <row r="31" spans="1:13">
      <c r="A31" s="27" t="s">
        <v>48</v>
      </c>
      <c r="B31" s="27" t="s">
        <v>30</v>
      </c>
      <c r="C31" s="28">
        <v>1</v>
      </c>
      <c r="D31" s="18">
        <v>9</v>
      </c>
      <c r="G31" t="s">
        <v>36</v>
      </c>
      <c r="H31" s="3"/>
      <c r="I31" s="3">
        <v>1</v>
      </c>
      <c r="J31" s="3">
        <v>1</v>
      </c>
      <c r="K31" s="26">
        <f t="shared" si="0"/>
        <v>1</v>
      </c>
      <c r="L31" s="13"/>
      <c r="M31" s="13"/>
    </row>
    <row r="32" spans="1:13">
      <c r="A32" s="16" t="s">
        <v>49</v>
      </c>
      <c r="B32" s="16" t="s">
        <v>31</v>
      </c>
      <c r="C32" s="17">
        <v>11</v>
      </c>
      <c r="D32" s="18">
        <v>25</v>
      </c>
      <c r="G32" t="s">
        <v>37</v>
      </c>
      <c r="H32" s="3"/>
      <c r="I32" s="3">
        <v>1</v>
      </c>
      <c r="J32" s="3">
        <v>1</v>
      </c>
      <c r="K32" s="26">
        <f t="shared" si="0"/>
        <v>1</v>
      </c>
      <c r="L32" s="13"/>
      <c r="M32" s="13"/>
    </row>
    <row r="33" spans="1:13">
      <c r="A33" s="16" t="s">
        <v>20</v>
      </c>
      <c r="B33" s="16" t="s">
        <v>30</v>
      </c>
      <c r="C33" s="17">
        <v>53</v>
      </c>
      <c r="D33" s="18" t="s">
        <v>3</v>
      </c>
      <c r="G33" t="s">
        <v>38</v>
      </c>
      <c r="H33" s="3">
        <v>1</v>
      </c>
      <c r="I33" s="3"/>
      <c r="J33" s="3">
        <v>1</v>
      </c>
      <c r="K33" s="26">
        <f t="shared" si="0"/>
        <v>0</v>
      </c>
      <c r="L33" s="13"/>
      <c r="M33" s="13"/>
    </row>
    <row r="34" spans="1:13">
      <c r="A34" s="16" t="s">
        <v>20</v>
      </c>
      <c r="B34" s="16" t="s">
        <v>31</v>
      </c>
      <c r="C34" s="17">
        <v>194</v>
      </c>
      <c r="D34" s="18" t="s">
        <v>3</v>
      </c>
      <c r="G34" t="s">
        <v>3</v>
      </c>
      <c r="H34" s="3">
        <v>92445</v>
      </c>
      <c r="I34" s="3">
        <v>598662</v>
      </c>
      <c r="J34" s="3">
        <v>691107</v>
      </c>
      <c r="K34" s="26">
        <f t="shared" si="0"/>
        <v>0.8662363425634525</v>
      </c>
      <c r="L34" s="13"/>
      <c r="M34" s="13"/>
    </row>
    <row r="35" spans="1:13">
      <c r="A35" s="27" t="s">
        <v>50</v>
      </c>
      <c r="B35" s="27" t="s">
        <v>30</v>
      </c>
      <c r="C35" s="28">
        <v>1</v>
      </c>
      <c r="D35" s="18">
        <v>10</v>
      </c>
      <c r="G35" t="s">
        <v>10</v>
      </c>
      <c r="H35" s="3">
        <v>111259</v>
      </c>
      <c r="I35" s="3">
        <v>670298</v>
      </c>
      <c r="J35" s="3">
        <v>781557</v>
      </c>
      <c r="K35" s="26">
        <f t="shared" si="0"/>
        <v>0.85764442004869768</v>
      </c>
      <c r="L35" s="13"/>
      <c r="M35" s="13"/>
    </row>
    <row r="36" spans="1:13">
      <c r="A36" s="16" t="s">
        <v>21</v>
      </c>
      <c r="B36" s="16" t="s">
        <v>30</v>
      </c>
      <c r="C36" s="17">
        <v>7</v>
      </c>
      <c r="D36" s="18">
        <v>23</v>
      </c>
    </row>
    <row r="37" spans="1:13">
      <c r="A37" s="16" t="s">
        <v>21</v>
      </c>
      <c r="B37" s="16" t="s">
        <v>31</v>
      </c>
      <c r="C37" s="17">
        <v>8</v>
      </c>
      <c r="D37" s="18">
        <v>23</v>
      </c>
    </row>
    <row r="38" spans="1:13">
      <c r="A38" s="16" t="s">
        <v>51</v>
      </c>
      <c r="B38" s="16" t="s">
        <v>31</v>
      </c>
      <c r="C38" s="17">
        <v>2</v>
      </c>
      <c r="D38" s="18">
        <v>31</v>
      </c>
    </row>
    <row r="39" spans="1:13">
      <c r="A39" s="16" t="s">
        <v>22</v>
      </c>
      <c r="B39" s="16" t="s">
        <v>30</v>
      </c>
      <c r="C39" s="17">
        <v>87939</v>
      </c>
      <c r="D39" s="18" t="s">
        <v>3</v>
      </c>
    </row>
    <row r="40" spans="1:13">
      <c r="A40" s="16" t="s">
        <v>22</v>
      </c>
      <c r="B40" s="16" t="s">
        <v>31</v>
      </c>
      <c r="C40" s="17">
        <v>581382</v>
      </c>
      <c r="D40" s="18" t="s">
        <v>3</v>
      </c>
    </row>
    <row r="41" spans="1:13">
      <c r="A41" s="16" t="s">
        <v>23</v>
      </c>
      <c r="B41" s="16" t="s">
        <v>30</v>
      </c>
      <c r="C41" s="17">
        <v>60</v>
      </c>
      <c r="D41" s="18" t="s">
        <v>3</v>
      </c>
    </row>
    <row r="42" spans="1:13">
      <c r="A42" s="16" t="s">
        <v>23</v>
      </c>
      <c r="B42" s="16" t="s">
        <v>31</v>
      </c>
      <c r="C42" s="17">
        <v>238</v>
      </c>
      <c r="D42" s="18" t="s">
        <v>3</v>
      </c>
    </row>
    <row r="43" spans="1:13">
      <c r="A43" s="16" t="s">
        <v>24</v>
      </c>
      <c r="B43" s="16" t="s">
        <v>30</v>
      </c>
      <c r="C43" s="17">
        <v>4393</v>
      </c>
      <c r="D43" s="18" t="s">
        <v>3</v>
      </c>
    </row>
    <row r="44" spans="1:13">
      <c r="A44" s="16" t="s">
        <v>24</v>
      </c>
      <c r="B44" s="16" t="s">
        <v>31</v>
      </c>
      <c r="C44" s="17">
        <v>16848</v>
      </c>
      <c r="D44" s="18" t="s">
        <v>3</v>
      </c>
    </row>
    <row r="45" spans="1:13">
      <c r="A45" s="16" t="s">
        <v>52</v>
      </c>
      <c r="B45" s="16" t="s">
        <v>30</v>
      </c>
      <c r="C45" s="17">
        <v>113</v>
      </c>
      <c r="D45" s="18">
        <v>12</v>
      </c>
    </row>
    <row r="46" spans="1:13">
      <c r="A46" s="16" t="s">
        <v>52</v>
      </c>
      <c r="B46" s="16" t="s">
        <v>31</v>
      </c>
      <c r="C46" s="17">
        <v>1887</v>
      </c>
      <c r="D46" s="18">
        <v>12</v>
      </c>
    </row>
    <row r="47" spans="1:13">
      <c r="A47" s="16" t="s">
        <v>53</v>
      </c>
      <c r="B47" s="16" t="s">
        <v>30</v>
      </c>
      <c r="C47" s="17">
        <v>101</v>
      </c>
      <c r="D47" s="18">
        <v>12</v>
      </c>
    </row>
    <row r="48" spans="1:13">
      <c r="A48" s="16" t="s">
        <v>53</v>
      </c>
      <c r="B48" s="16" t="s">
        <v>31</v>
      </c>
      <c r="C48" s="17">
        <v>267</v>
      </c>
      <c r="D48" s="18">
        <v>12</v>
      </c>
    </row>
    <row r="49" spans="1:4">
      <c r="A49" s="27" t="s">
        <v>54</v>
      </c>
      <c r="B49" s="27" t="s">
        <v>30</v>
      </c>
      <c r="C49" s="28">
        <v>1</v>
      </c>
      <c r="D49" s="18" t="s">
        <v>38</v>
      </c>
    </row>
    <row r="50" spans="1:4">
      <c r="A50" s="27" t="s">
        <v>55</v>
      </c>
      <c r="B50" s="27" t="s">
        <v>31</v>
      </c>
      <c r="C50" s="28">
        <v>1</v>
      </c>
      <c r="D50" s="18" t="s">
        <v>36</v>
      </c>
    </row>
    <row r="51" spans="1:4">
      <c r="A51" s="27" t="s">
        <v>56</v>
      </c>
      <c r="B51" s="27" t="s">
        <v>31</v>
      </c>
      <c r="C51" s="28">
        <v>1</v>
      </c>
      <c r="D51" s="18" t="s">
        <v>37</v>
      </c>
    </row>
    <row r="52" spans="1:4">
      <c r="A52" s="27" t="s">
        <v>57</v>
      </c>
      <c r="B52" s="27" t="s">
        <v>31</v>
      </c>
      <c r="C52" s="28">
        <v>1</v>
      </c>
      <c r="D52" s="18" t="s">
        <v>35</v>
      </c>
    </row>
  </sheetData>
  <phoneticPr fontId="5" type="noConversion"/>
  <pageMargins left="0.75" right="0.75" top="1" bottom="1" header="0.5" footer="0.5"/>
  <pageSetup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/>
  </sheetViews>
  <sheetFormatPr defaultRowHeight="12.75"/>
  <cols>
    <col min="1" max="1" width="10.140625" bestFit="1" customWidth="1"/>
    <col min="4" max="4" width="10.7109375" bestFit="1" customWidth="1"/>
    <col min="6" max="6" width="10.7109375" bestFit="1" customWidth="1"/>
  </cols>
  <sheetData>
    <row r="1" spans="1:7" ht="15.75">
      <c r="A1" s="29" t="s">
        <v>58</v>
      </c>
    </row>
    <row r="2" spans="1:7">
      <c r="A2" s="2" t="s">
        <v>59</v>
      </c>
    </row>
    <row r="3" spans="1:7">
      <c r="A3" s="30">
        <v>39752</v>
      </c>
    </row>
    <row r="4" spans="1:7">
      <c r="D4" s="120" t="s">
        <v>60</v>
      </c>
      <c r="E4" s="120"/>
      <c r="F4" s="120"/>
    </row>
    <row r="5" spans="1:7">
      <c r="A5" s="2" t="s">
        <v>61</v>
      </c>
      <c r="D5" s="68" t="s">
        <v>62</v>
      </c>
      <c r="F5" s="31" t="s">
        <v>63</v>
      </c>
    </row>
    <row r="6" spans="1:7">
      <c r="A6" t="s">
        <v>64</v>
      </c>
      <c r="D6" s="32"/>
      <c r="E6" s="32"/>
      <c r="F6" s="33">
        <v>4870310</v>
      </c>
      <c r="G6" s="32"/>
    </row>
    <row r="7" spans="1:7">
      <c r="A7" t="s">
        <v>65</v>
      </c>
      <c r="D7" s="32"/>
      <c r="E7" s="32"/>
      <c r="F7" s="32">
        <v>1730000</v>
      </c>
      <c r="G7" s="32"/>
    </row>
    <row r="8" spans="1:7">
      <c r="A8" t="s">
        <v>66</v>
      </c>
      <c r="D8" s="32"/>
      <c r="E8" s="32"/>
      <c r="F8" s="34">
        <v>385000</v>
      </c>
      <c r="G8" s="32"/>
    </row>
    <row r="9" spans="1:7">
      <c r="D9" s="35"/>
      <c r="E9" s="32"/>
      <c r="F9" s="35"/>
      <c r="G9" s="32"/>
    </row>
    <row r="10" spans="1:7">
      <c r="A10" t="s">
        <v>67</v>
      </c>
      <c r="D10" s="70">
        <v>5029423</v>
      </c>
      <c r="E10" s="32"/>
      <c r="F10" s="33">
        <f>SUM(F6:F9)</f>
        <v>6985310</v>
      </c>
      <c r="G10" s="32"/>
    </row>
    <row r="11" spans="1:7">
      <c r="D11" s="32"/>
      <c r="E11" s="32"/>
      <c r="F11" s="32"/>
      <c r="G11" s="32"/>
    </row>
    <row r="12" spans="1:7">
      <c r="A12" t="s">
        <v>68</v>
      </c>
      <c r="D12" s="32"/>
      <c r="E12" s="32"/>
      <c r="F12" s="32"/>
      <c r="G12" s="32"/>
    </row>
    <row r="13" spans="1:7">
      <c r="A13" t="s">
        <v>69</v>
      </c>
      <c r="D13" s="70">
        <f>+D10*0.57</f>
        <v>2866771.11</v>
      </c>
      <c r="E13" s="32"/>
      <c r="F13" s="33">
        <f>+F10*0.69</f>
        <v>4819863.8999999994</v>
      </c>
      <c r="G13" s="32"/>
    </row>
    <row r="14" spans="1:7">
      <c r="D14" s="32"/>
      <c r="E14" s="32"/>
      <c r="F14" s="32"/>
      <c r="G14" s="32"/>
    </row>
    <row r="15" spans="1:7">
      <c r="A15" t="s">
        <v>70</v>
      </c>
      <c r="D15" s="33">
        <f>+D10-D13</f>
        <v>2162651.89</v>
      </c>
      <c r="E15" s="32"/>
      <c r="F15" s="33">
        <f>+F10-F13</f>
        <v>2165446.1000000006</v>
      </c>
      <c r="G15" s="32"/>
    </row>
    <row r="16" spans="1:7">
      <c r="D16" s="32"/>
      <c r="E16" s="32"/>
      <c r="F16" s="32"/>
      <c r="G16" s="32"/>
    </row>
    <row r="17" spans="4:7">
      <c r="D17" s="32"/>
      <c r="E17" s="32"/>
      <c r="F17" s="32"/>
      <c r="G17" s="32"/>
    </row>
    <row r="18" spans="4:7">
      <c r="D18" s="32"/>
      <c r="E18" s="32"/>
      <c r="F18" s="32"/>
      <c r="G18" s="32"/>
    </row>
    <row r="19" spans="4:7">
      <c r="D19" s="32"/>
      <c r="E19" s="32"/>
      <c r="F19" s="32"/>
      <c r="G19" s="32"/>
    </row>
    <row r="20" spans="4:7">
      <c r="D20" s="32"/>
      <c r="E20" s="32"/>
      <c r="F20" s="32"/>
      <c r="G20" s="32"/>
    </row>
    <row r="21" spans="4:7">
      <c r="D21" s="32"/>
      <c r="E21" s="32"/>
      <c r="F21" s="32"/>
      <c r="G21" s="32"/>
    </row>
    <row r="22" spans="4:7">
      <c r="D22" s="32"/>
      <c r="E22" s="32"/>
      <c r="F22" s="32"/>
      <c r="G22" s="32"/>
    </row>
    <row r="23" spans="4:7">
      <c r="D23" s="32"/>
      <c r="E23" s="32"/>
      <c r="F23" s="32"/>
      <c r="G23" s="32"/>
    </row>
    <row r="24" spans="4:7">
      <c r="D24" s="32"/>
      <c r="E24" s="32"/>
      <c r="F24" s="32"/>
      <c r="G24" s="32"/>
    </row>
  </sheetData>
  <mergeCells count="1">
    <mergeCell ref="D4:F4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6" sqref="A6"/>
    </sheetView>
  </sheetViews>
  <sheetFormatPr defaultRowHeight="12.75"/>
  <cols>
    <col min="1" max="1" width="13.85546875" customWidth="1"/>
  </cols>
  <sheetData>
    <row r="1" spans="1:1">
      <c r="A1" s="2" t="s">
        <v>120</v>
      </c>
    </row>
    <row r="2" spans="1:1">
      <c r="A2" s="97">
        <f>'Total Cell Costs'!B6</f>
        <v>741.54</v>
      </c>
    </row>
    <row r="4" spans="1:1">
      <c r="A4" s="2" t="s">
        <v>121</v>
      </c>
    </row>
    <row r="5" spans="1:1">
      <c r="A5">
        <f>'Phone Reads'!B7</f>
        <v>63</v>
      </c>
    </row>
    <row r="7" spans="1:1">
      <c r="A7" s="2" t="s">
        <v>122</v>
      </c>
    </row>
    <row r="8" spans="1:1">
      <c r="A8" s="98">
        <f>A2/A5</f>
        <v>11.77047619047619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E14" sqref="E14:E16"/>
    </sheetView>
  </sheetViews>
  <sheetFormatPr defaultRowHeight="12.75"/>
  <cols>
    <col min="1" max="1" width="9.140625" style="93"/>
    <col min="2" max="2" width="11.42578125" style="93" bestFit="1" customWidth="1"/>
    <col min="3" max="16384" width="9.140625" style="93"/>
  </cols>
  <sheetData>
    <row r="1" spans="1:2" s="92" customFormat="1" ht="45">
      <c r="A1" s="90" t="s">
        <v>4</v>
      </c>
      <c r="B1" s="91" t="s">
        <v>119</v>
      </c>
    </row>
    <row r="2" spans="1:2" ht="17.25">
      <c r="A2" s="94" t="s">
        <v>7</v>
      </c>
      <c r="B2" s="95">
        <v>112.08</v>
      </c>
    </row>
    <row r="3" spans="1:2" ht="17.25">
      <c r="A3" s="94" t="s">
        <v>11</v>
      </c>
      <c r="B3" s="95">
        <v>397.96</v>
      </c>
    </row>
    <row r="4" spans="1:2" ht="17.25">
      <c r="A4" s="94" t="s">
        <v>8</v>
      </c>
      <c r="B4" s="95">
        <v>3076.81</v>
      </c>
    </row>
    <row r="5" spans="1:2" ht="17.25">
      <c r="A5" s="94" t="s">
        <v>12</v>
      </c>
      <c r="B5" s="95">
        <v>5067.99</v>
      </c>
    </row>
    <row r="6" spans="1:2" ht="17.25">
      <c r="A6" s="94" t="s">
        <v>9</v>
      </c>
      <c r="B6" s="95">
        <v>741.54</v>
      </c>
    </row>
    <row r="7" spans="1:2" ht="17.25">
      <c r="A7" s="94" t="s">
        <v>13</v>
      </c>
      <c r="B7" s="95">
        <v>1027.44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E41" sqref="E41:E42"/>
    </sheetView>
  </sheetViews>
  <sheetFormatPr defaultRowHeight="12.75"/>
  <cols>
    <col min="1" max="1" width="16.7109375" customWidth="1"/>
  </cols>
  <sheetData>
    <row r="2" spans="1:2">
      <c r="A2" s="71" t="s">
        <v>123</v>
      </c>
      <c r="B2" s="96">
        <v>79.72</v>
      </c>
    </row>
    <row r="3" spans="1:2">
      <c r="A3" s="71" t="s">
        <v>124</v>
      </c>
      <c r="B3" s="96">
        <v>33.06</v>
      </c>
    </row>
    <row r="4" spans="1:2">
      <c r="B4" s="99">
        <f>AVERAGE(B2:B3)</f>
        <v>56.39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6E96355-B0B5-43C9-96B0-EE75A1909BD4}"/>
</file>

<file path=customXml/itemProps2.xml><?xml version="1.0" encoding="utf-8"?>
<ds:datastoreItem xmlns:ds="http://schemas.openxmlformats.org/officeDocument/2006/customXml" ds:itemID="{A06250DC-F2A5-4EEE-B337-1505D2D4140C}"/>
</file>

<file path=customXml/itemProps3.xml><?xml version="1.0" encoding="utf-8"?>
<ds:datastoreItem xmlns:ds="http://schemas.openxmlformats.org/officeDocument/2006/customXml" ds:itemID="{44336AC2-9F36-4F0C-932A-542B41151AF1}"/>
</file>

<file path=customXml/itemProps4.xml><?xml version="1.0" encoding="utf-8"?>
<ds:datastoreItem xmlns:ds="http://schemas.openxmlformats.org/officeDocument/2006/customXml" ds:itemID="{37D66ED8-B2A7-403B-81B1-D8E4E28971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Meter Reading Summary</vt:lpstr>
      <vt:lpstr>Phone Reads</vt:lpstr>
      <vt:lpstr>AMR Meter Count_OLD</vt:lpstr>
      <vt:lpstr>AMR Cost_OLD</vt:lpstr>
      <vt:lpstr>Cell Costs</vt:lpstr>
      <vt:lpstr>Total Cell Costs</vt:lpstr>
      <vt:lpstr>Total Landline Costs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 Cowan</dc:creator>
  <cp:lastModifiedBy>Dean, Mitchell</cp:lastModifiedBy>
  <cp:lastPrinted>2010-09-09T14:43:07Z</cp:lastPrinted>
  <dcterms:created xsi:type="dcterms:W3CDTF">2004-10-06T16:10:53Z</dcterms:created>
  <dcterms:modified xsi:type="dcterms:W3CDTF">2019-12-09T15:53:20Z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