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3.17E Wildfire\"/>
    </mc:Choice>
  </mc:AlternateContent>
  <xr:revisionPtr revIDLastSave="0" documentId="13_ncr:1_{DB37CF8D-19F9-4E03-B815-9ACE0E2C03BA}" xr6:coauthVersionLast="44" xr6:coauthVersionMax="44" xr10:uidLastSave="{00000000-0000-0000-0000-000000000000}"/>
  <bookViews>
    <workbookView xWindow="-120" yWindow="-120" windowWidth="29040" windowHeight="15840" xr2:uid="{71017806-A3D8-491D-AF78-3FAE49BE6C84}"/>
  </bookViews>
  <sheets>
    <sheet name="Sheet1" sheetId="1" r:id="rId1"/>
    <sheet name="Balancing Acct Ill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K21" i="1"/>
  <c r="K20" i="1"/>
  <c r="K19" i="1"/>
  <c r="J6" i="1"/>
  <c r="H28" i="2"/>
  <c r="Q6" i="2"/>
  <c r="Q5" i="2"/>
  <c r="G13" i="1" l="1"/>
  <c r="H13" i="1" s="1"/>
  <c r="I13" i="1" l="1"/>
  <c r="G12" i="1" l="1"/>
  <c r="G6" i="1"/>
  <c r="I6" i="1" l="1"/>
  <c r="G16" i="1"/>
  <c r="I3" i="1"/>
  <c r="H6" i="1"/>
  <c r="G32" i="1"/>
  <c r="G34" i="1" s="1"/>
  <c r="F34" i="1"/>
  <c r="E16" i="1" l="1"/>
  <c r="E20" i="1" s="1"/>
  <c r="F16" i="1"/>
  <c r="F20" i="1" s="1"/>
  <c r="D16" i="1"/>
  <c r="G28" i="1"/>
  <c r="F26" i="1"/>
  <c r="H26" i="1" s="1"/>
  <c r="F24" i="1"/>
  <c r="H24" i="1" s="1"/>
  <c r="E14" i="1"/>
  <c r="F14" i="1"/>
  <c r="D14" i="1"/>
  <c r="G14" i="1" l="1"/>
  <c r="E25" i="1"/>
  <c r="D25" i="1"/>
  <c r="J13" i="1" s="1"/>
  <c r="H28" i="1"/>
  <c r="F28" i="1"/>
  <c r="D27" i="1"/>
  <c r="I26" i="1" s="1"/>
  <c r="E27" i="1"/>
  <c r="I14" i="1" l="1"/>
  <c r="I12" i="1" s="1"/>
  <c r="K12" i="1" s="1"/>
  <c r="H14" i="1"/>
  <c r="D28" i="1"/>
  <c r="D29" i="1" s="1"/>
  <c r="J26" i="1"/>
  <c r="K6" i="1" s="1"/>
  <c r="J24" i="1"/>
  <c r="I28" i="1"/>
  <c r="E28" i="1"/>
  <c r="E29" i="1" s="1"/>
  <c r="K13" i="1"/>
  <c r="H12" i="1" l="1"/>
  <c r="J14" i="1"/>
  <c r="K14" i="1"/>
  <c r="K16" i="1"/>
  <c r="I16" i="1"/>
  <c r="J28" i="1"/>
  <c r="H16" i="1" l="1"/>
  <c r="J12" i="1"/>
  <c r="J16" i="1" s="1"/>
</calcChain>
</file>

<file path=xl/sharedStrings.xml><?xml version="1.0" encoding="utf-8"?>
<sst xmlns="http://schemas.openxmlformats.org/spreadsheetml/2006/main" count="47" uniqueCount="39">
  <si>
    <t>Transmission</t>
  </si>
  <si>
    <t>Distribution</t>
  </si>
  <si>
    <t>Risk Tree VM</t>
  </si>
  <si>
    <t>Existing VM</t>
  </si>
  <si>
    <t>D</t>
  </si>
  <si>
    <t>T</t>
  </si>
  <si>
    <t>WA</t>
  </si>
  <si>
    <t>Total WF</t>
  </si>
  <si>
    <t>ID</t>
  </si>
  <si>
    <t>Total</t>
  </si>
  <si>
    <t>Going forward</t>
  </si>
  <si>
    <t>2019 Actual WA</t>
  </si>
  <si>
    <t>Everything else</t>
  </si>
  <si>
    <t>Existing RT</t>
  </si>
  <si>
    <t>On-going Level</t>
  </si>
  <si>
    <t>Risk Tree</t>
  </si>
  <si>
    <t>2019 Actual</t>
  </si>
  <si>
    <t>Overlap</t>
  </si>
  <si>
    <t>Rate Period (Pro-rated)</t>
  </si>
  <si>
    <t>P/T Ratio</t>
  </si>
  <si>
    <t>P/T</t>
  </si>
  <si>
    <t xml:space="preserve">Direct </t>
  </si>
  <si>
    <t>Adj WA</t>
  </si>
  <si>
    <t>Actual</t>
  </si>
  <si>
    <t>Adj ID</t>
  </si>
  <si>
    <t>WILDFIRE O&amp;M</t>
  </si>
  <si>
    <t>WUI Map %</t>
  </si>
  <si>
    <t>E note 4</t>
  </si>
  <si>
    <t>Everything Else</t>
  </si>
  <si>
    <t>A.Gibbs. Veg Mgmnt</t>
  </si>
  <si>
    <t xml:space="preserve">Risk Tree </t>
  </si>
  <si>
    <t>(000s)</t>
  </si>
  <si>
    <t>10-YR Ttl</t>
  </si>
  <si>
    <t xml:space="preserve">Capital </t>
  </si>
  <si>
    <t>O&amp;M</t>
  </si>
  <si>
    <t>$</t>
  </si>
  <si>
    <t>Rate Period system base:</t>
  </si>
  <si>
    <t>Pro-rated base</t>
  </si>
  <si>
    <t>System overlap in 2019 test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</si>
</sst>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164" fontId="0" fillId="0" borderId="2" xfId="0" applyNumberFormat="1" applyBorder="1"/>
    <xf numFmtId="0" fontId="0" fillId="0" borderId="0" xfId="0" applyAlignment="1">
      <alignment horizontal="right"/>
    </xf>
    <xf numFmtId="164" fontId="0" fillId="0" borderId="0" xfId="0" applyNumberForma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1" applyNumberFormat="1" applyFont="1" applyBorder="1"/>
    <xf numFmtId="10" fontId="4" fillId="2" borderId="0" xfId="2" applyNumberFormat="1" applyFont="1" applyFill="1"/>
    <xf numFmtId="10" fontId="4" fillId="0" borderId="0" xfId="2" applyNumberFormat="1" applyFont="1"/>
    <xf numFmtId="164" fontId="0" fillId="2" borderId="0" xfId="0" applyNumberFormat="1" applyFill="1"/>
    <xf numFmtId="164" fontId="0" fillId="2" borderId="1" xfId="0" applyNumberForma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164" fontId="0" fillId="0" borderId="1" xfId="0" applyNumberFormat="1" applyFill="1" applyBorder="1"/>
    <xf numFmtId="164" fontId="0" fillId="0" borderId="0" xfId="0" applyNumberFormat="1" applyFill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0" fillId="3" borderId="1" xfId="0" applyNumberFormat="1" applyFill="1" applyBorder="1"/>
    <xf numFmtId="164" fontId="0" fillId="3" borderId="0" xfId="0" applyNumberFormat="1" applyFill="1"/>
    <xf numFmtId="164" fontId="0" fillId="3" borderId="2" xfId="0" applyNumberFormat="1" applyFill="1" applyBorder="1"/>
    <xf numFmtId="164" fontId="0" fillId="0" borderId="2" xfId="0" applyNumberFormat="1" applyFill="1" applyBorder="1"/>
    <xf numFmtId="164" fontId="0" fillId="0" borderId="1" xfId="0" applyNumberFormat="1" applyBorder="1" applyAlignment="1"/>
    <xf numFmtId="0" fontId="2" fillId="4" borderId="3" xfId="0" applyFont="1" applyFill="1" applyBorder="1"/>
    <xf numFmtId="0" fontId="2" fillId="4" borderId="4" xfId="0" applyFont="1" applyFill="1" applyBorder="1"/>
    <xf numFmtId="10" fontId="2" fillId="4" borderId="5" xfId="0" applyNumberFormat="1" applyFont="1" applyFill="1" applyBorder="1"/>
    <xf numFmtId="10" fontId="2" fillId="4" borderId="6" xfId="0" applyNumberFormat="1" applyFont="1" applyFill="1" applyBorder="1"/>
    <xf numFmtId="9" fontId="2" fillId="4" borderId="5" xfId="0" applyNumberFormat="1" applyFont="1" applyFill="1" applyBorder="1"/>
    <xf numFmtId="9" fontId="2" fillId="4" borderId="6" xfId="0" applyNumberFormat="1" applyFont="1" applyFill="1" applyBorder="1"/>
    <xf numFmtId="164" fontId="0" fillId="5" borderId="2" xfId="0" applyNumberFormat="1" applyFill="1" applyBorder="1"/>
    <xf numFmtId="164" fontId="0" fillId="6" borderId="2" xfId="0" applyNumberFormat="1" applyFill="1" applyBorder="1"/>
    <xf numFmtId="0" fontId="0" fillId="0" borderId="3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6" fontId="0" fillId="3" borderId="0" xfId="0" applyNumberFormat="1" applyFill="1"/>
    <xf numFmtId="6" fontId="0" fillId="0" borderId="0" xfId="0" applyNumberFormat="1"/>
    <xf numFmtId="6" fontId="0" fillId="0" borderId="10" xfId="0" applyNumberFormat="1" applyBorder="1"/>
    <xf numFmtId="0" fontId="2" fillId="0" borderId="5" xfId="0" applyFont="1" applyBorder="1" applyAlignment="1">
      <alignment horizontal="right"/>
    </xf>
    <xf numFmtId="6" fontId="0" fillId="0" borderId="11" xfId="0" applyNumberFormat="1" applyBorder="1"/>
    <xf numFmtId="6" fontId="0" fillId="3" borderId="11" xfId="0" applyNumberFormat="1" applyFill="1" applyBorder="1"/>
    <xf numFmtId="6" fontId="0" fillId="0" borderId="12" xfId="0" applyNumberFormat="1" applyBorder="1"/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Wildfire</a:t>
            </a:r>
            <a:r>
              <a:rPr lang="en-US" b="1" u="sng" baseline="0"/>
              <a:t> Operating Expenses (000s) 2021 - 2029</a:t>
            </a:r>
            <a:endParaRPr lang="en-US" b="1" u="sng"/>
          </a:p>
        </c:rich>
      </c:tx>
      <c:layout>
        <c:manualLayout>
          <c:xMode val="edge"/>
          <c:yMode val="edge"/>
          <c:x val="0.1307084426946631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1111111111111112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5-4BBA-9CAA-5AE199229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'Balancing Acct Illus'!$H$4:$O$4</c:f>
              <c:numCache>
                <c:formatCode>General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cat>
          <c:val>
            <c:numRef>
              <c:f>'Balancing Acct Illus'!$H$6:$O$6</c:f>
              <c:numCache>
                <c:formatCode>"$"#,##0_);[Red]\("$"#,##0\)</c:formatCode>
                <c:ptCount val="8"/>
                <c:pt idx="0">
                  <c:v>5371</c:v>
                </c:pt>
                <c:pt idx="1">
                  <c:v>6917</c:v>
                </c:pt>
                <c:pt idx="2">
                  <c:v>7435</c:v>
                </c:pt>
                <c:pt idx="3">
                  <c:v>7354</c:v>
                </c:pt>
                <c:pt idx="4">
                  <c:v>6772</c:v>
                </c:pt>
                <c:pt idx="5">
                  <c:v>6540</c:v>
                </c:pt>
                <c:pt idx="6">
                  <c:v>6059</c:v>
                </c:pt>
                <c:pt idx="7">
                  <c:v>5627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5-4938-8CD8-0CB53F77D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66288"/>
        <c:axId val="722467632"/>
      </c:lineChart>
      <c:catAx>
        <c:axId val="71266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467632"/>
        <c:crosses val="autoZero"/>
        <c:auto val="1"/>
        <c:lblAlgn val="ctr"/>
        <c:lblOffset val="100"/>
        <c:noMultiLvlLbl val="0"/>
      </c:catAx>
      <c:valAx>
        <c:axId val="722467632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66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8</xdr:row>
      <xdr:rowOff>176212</xdr:rowOff>
    </xdr:from>
    <xdr:to>
      <xdr:col>13</xdr:col>
      <xdr:colOff>190500</xdr:colOff>
      <xdr:row>23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93287D-F345-4EED-9F63-658F44E68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A0FA-ABD6-4244-BFA3-9C78E09FB07C}">
  <sheetPr>
    <pageSetUpPr fitToPage="1"/>
  </sheetPr>
  <dimension ref="B1:L39"/>
  <sheetViews>
    <sheetView tabSelected="1" view="pageBreakPreview" zoomScale="60" zoomScaleNormal="100" workbookViewId="0">
      <selection activeCell="M30" sqref="M30"/>
    </sheetView>
  </sheetViews>
  <sheetFormatPr defaultRowHeight="15" x14ac:dyDescent="0.25"/>
  <cols>
    <col min="4" max="4" width="9.5703125" bestFit="1" customWidth="1"/>
    <col min="5" max="5" width="9.7109375" bestFit="1" customWidth="1"/>
    <col min="6" max="6" width="10.5703125" bestFit="1" customWidth="1"/>
    <col min="7" max="7" width="11.85546875" customWidth="1"/>
    <col min="8" max="8" width="9.5703125" bestFit="1" customWidth="1"/>
    <col min="9" max="9" width="8" bestFit="1" customWidth="1"/>
    <col min="10" max="10" width="7.7109375" bestFit="1" customWidth="1"/>
  </cols>
  <sheetData>
    <row r="1" spans="2:11" ht="15.75" thickBot="1" x14ac:dyDescent="0.3">
      <c r="B1" s="54" t="s">
        <v>25</v>
      </c>
      <c r="C1" s="54"/>
      <c r="D1" s="54"/>
      <c r="E1" s="54"/>
      <c r="F1" s="54"/>
      <c r="G1" s="54"/>
      <c r="H1" s="55"/>
      <c r="I1" s="55"/>
      <c r="J1" s="54"/>
      <c r="K1" s="54"/>
    </row>
    <row r="2" spans="2:11" x14ac:dyDescent="0.25">
      <c r="H2" s="33" t="s">
        <v>19</v>
      </c>
      <c r="I2" s="34"/>
    </row>
    <row r="3" spans="2:11" ht="15.75" thickBot="1" x14ac:dyDescent="0.3">
      <c r="H3" s="35">
        <v>0.65639999999999998</v>
      </c>
      <c r="I3" s="36">
        <f>100%-H3</f>
        <v>0.34360000000000002</v>
      </c>
    </row>
    <row r="4" spans="2:11" x14ac:dyDescent="0.25">
      <c r="D4" s="13"/>
      <c r="E4" s="13"/>
      <c r="F4" s="13"/>
      <c r="G4" s="58" t="s">
        <v>18</v>
      </c>
    </row>
    <row r="5" spans="2:11" x14ac:dyDescent="0.25">
      <c r="B5" s="7" t="s">
        <v>0</v>
      </c>
      <c r="D5" s="6">
        <v>2020</v>
      </c>
      <c r="E5" s="6">
        <v>2021</v>
      </c>
      <c r="F5" s="6">
        <v>2022</v>
      </c>
      <c r="G5" s="59"/>
      <c r="H5" s="26" t="s">
        <v>6</v>
      </c>
      <c r="I5" s="14" t="s">
        <v>8</v>
      </c>
      <c r="J5" s="16" t="s">
        <v>22</v>
      </c>
      <c r="K5" s="22" t="s">
        <v>24</v>
      </c>
    </row>
    <row r="6" spans="2:11" x14ac:dyDescent="0.25">
      <c r="C6" t="s">
        <v>7</v>
      </c>
      <c r="D6" s="4">
        <v>880</v>
      </c>
      <c r="E6" s="4">
        <v>1324</v>
      </c>
      <c r="F6" s="4">
        <v>1602</v>
      </c>
      <c r="G6" s="8">
        <f>(E6/12*3)+(F6/12*9)</f>
        <v>1532.5</v>
      </c>
      <c r="H6" s="27">
        <f>G6*H3</f>
        <v>1005.933</v>
      </c>
      <c r="I6" s="15">
        <f>G6*I3</f>
        <v>526.56700000000001</v>
      </c>
      <c r="J6" s="20">
        <f>H6+I26</f>
        <v>995.42906299212598</v>
      </c>
      <c r="K6" s="25">
        <f>I6+J26</f>
        <v>521.07093700787402</v>
      </c>
    </row>
    <row r="7" spans="2:11" ht="15.75" thickBot="1" x14ac:dyDescent="0.3">
      <c r="D7" s="4"/>
      <c r="E7" s="4"/>
      <c r="F7" s="4"/>
      <c r="G7" s="8"/>
      <c r="H7" s="52"/>
      <c r="I7" s="53"/>
      <c r="J7" s="25"/>
      <c r="K7" s="25"/>
    </row>
    <row r="8" spans="2:11" x14ac:dyDescent="0.25">
      <c r="D8" s="4"/>
      <c r="E8" s="4"/>
      <c r="F8" s="4"/>
      <c r="H8" s="33" t="s">
        <v>26</v>
      </c>
      <c r="I8" s="34"/>
      <c r="K8" s="23"/>
    </row>
    <row r="9" spans="2:11" ht="15.75" thickBot="1" x14ac:dyDescent="0.3">
      <c r="B9" s="2" t="s">
        <v>1</v>
      </c>
      <c r="H9" s="37">
        <v>0.6</v>
      </c>
      <c r="I9" s="38">
        <v>0.4</v>
      </c>
      <c r="J9" s="2" t="s">
        <v>30</v>
      </c>
      <c r="K9" s="23"/>
    </row>
    <row r="10" spans="2:11" x14ac:dyDescent="0.25">
      <c r="B10" s="2"/>
      <c r="H10" s="33" t="s">
        <v>27</v>
      </c>
      <c r="I10" s="34"/>
      <c r="K10" s="23"/>
    </row>
    <row r="11" spans="2:11" ht="15.75" thickBot="1" x14ac:dyDescent="0.3">
      <c r="B11" s="2"/>
      <c r="H11" s="37">
        <v>0.7</v>
      </c>
      <c r="I11" s="38">
        <v>0.3</v>
      </c>
      <c r="J11" s="2" t="s">
        <v>28</v>
      </c>
      <c r="K11" s="23"/>
    </row>
    <row r="12" spans="2:11" x14ac:dyDescent="0.25">
      <c r="C12" t="s">
        <v>7</v>
      </c>
      <c r="D12" s="1">
        <v>1536</v>
      </c>
      <c r="E12" s="1">
        <v>4047</v>
      </c>
      <c r="F12" s="1">
        <v>5315</v>
      </c>
      <c r="G12" s="12">
        <f>(E12/12*3)+(F12/12*9)</f>
        <v>4998</v>
      </c>
      <c r="H12" s="28">
        <f>SUM(H13:H14)</f>
        <v>3203.6</v>
      </c>
      <c r="I12" s="12">
        <f>SUM(I13:I14)</f>
        <v>1794.4</v>
      </c>
      <c r="J12" s="21">
        <f>H12+I24</f>
        <v>3029.8897288010799</v>
      </c>
      <c r="K12" s="24">
        <f>I12+J24</f>
        <v>1719.1102711989201</v>
      </c>
    </row>
    <row r="13" spans="2:11" x14ac:dyDescent="0.25">
      <c r="C13" s="10" t="s">
        <v>2</v>
      </c>
      <c r="D13" s="4">
        <v>1300</v>
      </c>
      <c r="E13" s="4">
        <v>2500</v>
      </c>
      <c r="F13" s="4">
        <v>3100</v>
      </c>
      <c r="G13" s="8">
        <f>(E13/12*3)+(F13/12*9)</f>
        <v>2950</v>
      </c>
      <c r="H13" s="29">
        <f>G13*H9</f>
        <v>1770</v>
      </c>
      <c r="I13" s="8">
        <f>G13*I9</f>
        <v>1180</v>
      </c>
      <c r="J13" s="8">
        <f>H13+I24</f>
        <v>1596.2897288010799</v>
      </c>
      <c r="K13" s="25">
        <f>I13+J24</f>
        <v>1104.7102711989201</v>
      </c>
    </row>
    <row r="14" spans="2:11" x14ac:dyDescent="0.25">
      <c r="C14" s="10" t="s">
        <v>12</v>
      </c>
      <c r="D14" s="4">
        <f>D12-D13</f>
        <v>236</v>
      </c>
      <c r="E14" s="4">
        <f t="shared" ref="E14:F14" si="0">E12-E13</f>
        <v>1547</v>
      </c>
      <c r="F14" s="4">
        <f t="shared" si="0"/>
        <v>2215</v>
      </c>
      <c r="G14" s="8">
        <f>(E14/12*3)+(F14/12*9)</f>
        <v>2048</v>
      </c>
      <c r="H14" s="29">
        <f>G14*H11</f>
        <v>1433.6</v>
      </c>
      <c r="I14" s="8">
        <f>G14*I11</f>
        <v>614.4</v>
      </c>
      <c r="J14" s="8">
        <f>H14</f>
        <v>1433.6</v>
      </c>
      <c r="K14" s="25">
        <f>I14</f>
        <v>614.4</v>
      </c>
    </row>
    <row r="15" spans="2:11" x14ac:dyDescent="0.25">
      <c r="D15" s="4"/>
      <c r="E15" s="4"/>
      <c r="F15" s="4"/>
      <c r="K15" s="23"/>
    </row>
    <row r="16" spans="2:11" ht="15.75" thickBot="1" x14ac:dyDescent="0.3">
      <c r="B16" t="s">
        <v>7</v>
      </c>
      <c r="D16" s="39">
        <f t="shared" ref="D16:J16" si="1">D6+D12</f>
        <v>2416</v>
      </c>
      <c r="E16" s="39">
        <f t="shared" si="1"/>
        <v>5371</v>
      </c>
      <c r="F16" s="39">
        <f t="shared" si="1"/>
        <v>6917</v>
      </c>
      <c r="G16" s="9">
        <f t="shared" si="1"/>
        <v>6530.5</v>
      </c>
      <c r="H16" s="30">
        <f t="shared" si="1"/>
        <v>4209.5329999999994</v>
      </c>
      <c r="I16" s="9">
        <f t="shared" si="1"/>
        <v>2320.9670000000001</v>
      </c>
      <c r="J16" s="40">
        <f t="shared" si="1"/>
        <v>4025.3187917932059</v>
      </c>
      <c r="K16" s="31">
        <f t="shared" ref="K16" si="2">K6+K12</f>
        <v>2240.1812082067941</v>
      </c>
    </row>
    <row r="17" spans="2:12" ht="15.75" thickTop="1" x14ac:dyDescent="0.25">
      <c r="D17" s="11"/>
      <c r="E17" s="11"/>
      <c r="F17" s="11"/>
      <c r="G17" s="10"/>
    </row>
    <row r="18" spans="2:12" x14ac:dyDescent="0.25">
      <c r="D18" s="11"/>
      <c r="E18" s="11"/>
      <c r="F18" s="11"/>
      <c r="K18" t="s">
        <v>36</v>
      </c>
    </row>
    <row r="19" spans="2:12" x14ac:dyDescent="0.25">
      <c r="C19" s="10" t="s">
        <v>13</v>
      </c>
      <c r="E19" s="1">
        <v>500</v>
      </c>
      <c r="F19" s="1">
        <v>500</v>
      </c>
      <c r="K19" s="8">
        <f>G16</f>
        <v>6530.5</v>
      </c>
      <c r="L19" t="s">
        <v>37</v>
      </c>
    </row>
    <row r="20" spans="2:12" ht="15.75" thickBot="1" x14ac:dyDescent="0.3">
      <c r="E20" s="9">
        <f>SUM(E16:E19)</f>
        <v>5871</v>
      </c>
      <c r="F20" s="9">
        <f>SUM(F16:F19)</f>
        <v>7417</v>
      </c>
      <c r="K20" s="12">
        <f>H28</f>
        <v>-265</v>
      </c>
      <c r="L20" t="s">
        <v>38</v>
      </c>
    </row>
    <row r="21" spans="2:12" ht="15.75" thickTop="1" x14ac:dyDescent="0.25">
      <c r="E21" s="11"/>
      <c r="F21" s="11"/>
      <c r="K21" s="8">
        <f>SUM(K19:K20)</f>
        <v>6265.5</v>
      </c>
    </row>
    <row r="22" spans="2:12" x14ac:dyDescent="0.25">
      <c r="D22" s="56" t="s">
        <v>11</v>
      </c>
      <c r="G22" s="56" t="s">
        <v>10</v>
      </c>
      <c r="H22" s="3" t="s">
        <v>23</v>
      </c>
      <c r="I22" s="55" t="s">
        <v>17</v>
      </c>
      <c r="J22" s="55"/>
    </row>
    <row r="23" spans="2:12" x14ac:dyDescent="0.25">
      <c r="B23" s="7" t="s">
        <v>3</v>
      </c>
      <c r="D23" s="57"/>
      <c r="E23" s="6" t="s">
        <v>8</v>
      </c>
      <c r="F23" s="6" t="s">
        <v>9</v>
      </c>
      <c r="G23" s="57"/>
      <c r="H23" s="6" t="s">
        <v>17</v>
      </c>
      <c r="I23" s="6" t="s">
        <v>6</v>
      </c>
      <c r="J23" s="6" t="s">
        <v>8</v>
      </c>
    </row>
    <row r="24" spans="2:12" x14ac:dyDescent="0.25">
      <c r="B24" t="s">
        <v>4</v>
      </c>
      <c r="D24" s="4">
        <v>5685</v>
      </c>
      <c r="E24" s="4">
        <v>2464</v>
      </c>
      <c r="F24" s="4">
        <f>SUM(D24:E24)</f>
        <v>8149</v>
      </c>
      <c r="G24" s="4">
        <v>7900</v>
      </c>
      <c r="H24" s="8">
        <f>G24-F24</f>
        <v>-249</v>
      </c>
      <c r="I24" s="8">
        <f>H24*D25</f>
        <v>-173.71027119892011</v>
      </c>
      <c r="J24" s="8">
        <f>H24*E25</f>
        <v>-75.289728801079875</v>
      </c>
    </row>
    <row r="25" spans="2:12" x14ac:dyDescent="0.25">
      <c r="C25" s="10" t="s">
        <v>21</v>
      </c>
      <c r="D25" s="18">
        <f>D24/F24</f>
        <v>0.69763161124064299</v>
      </c>
      <c r="E25" s="18">
        <f>E24/F24</f>
        <v>0.30236838875935695</v>
      </c>
      <c r="F25" s="4"/>
      <c r="G25" s="4"/>
      <c r="H25" s="8"/>
    </row>
    <row r="26" spans="2:12" x14ac:dyDescent="0.25">
      <c r="B26" t="s">
        <v>5</v>
      </c>
      <c r="D26" s="5">
        <v>667</v>
      </c>
      <c r="E26" s="5">
        <v>349</v>
      </c>
      <c r="F26" s="5">
        <f>SUM(D26:E26)</f>
        <v>1016</v>
      </c>
      <c r="G26" s="5">
        <v>1000</v>
      </c>
      <c r="H26" s="12">
        <f>G26-F26</f>
        <v>-16</v>
      </c>
      <c r="I26" s="32">
        <f>H26*D27</f>
        <v>-10.503937007874017</v>
      </c>
      <c r="J26" s="32">
        <f>H26*E27</f>
        <v>-5.4960629921259843</v>
      </c>
    </row>
    <row r="27" spans="2:12" x14ac:dyDescent="0.25">
      <c r="C27" s="10" t="s">
        <v>20</v>
      </c>
      <c r="D27" s="18">
        <f>D26/F26</f>
        <v>0.65649606299212604</v>
      </c>
      <c r="E27" s="18">
        <f>E26/F26</f>
        <v>0.34350393700787402</v>
      </c>
      <c r="F27" s="17"/>
      <c r="G27" s="17"/>
      <c r="H27" s="11"/>
    </row>
    <row r="28" spans="2:12" x14ac:dyDescent="0.25">
      <c r="B28" t="s">
        <v>9</v>
      </c>
      <c r="D28" s="4">
        <f>SUM(D24:D26)</f>
        <v>6352.6976316112405</v>
      </c>
      <c r="E28" s="4">
        <f>SUM(E24:E26)</f>
        <v>2813.3023683887595</v>
      </c>
      <c r="F28" s="4">
        <f>SUM(F24:F26)</f>
        <v>9165</v>
      </c>
      <c r="G28" s="4">
        <f>SUM(G24:G26)</f>
        <v>8900</v>
      </c>
      <c r="H28" s="20">
        <f>G28-F28</f>
        <v>-265</v>
      </c>
      <c r="I28" s="8">
        <f>I24+I26</f>
        <v>-184.21420820679413</v>
      </c>
      <c r="J28" s="8">
        <f>J24+J26</f>
        <v>-80.78579179320586</v>
      </c>
    </row>
    <row r="29" spans="2:12" x14ac:dyDescent="0.25">
      <c r="D29" s="19">
        <f>D28/F28</f>
        <v>0.69314758664607101</v>
      </c>
      <c r="E29" s="19">
        <f>E28/G28</f>
        <v>0.31610138970660218</v>
      </c>
    </row>
    <row r="30" spans="2:12" x14ac:dyDescent="0.25">
      <c r="D30" s="56" t="s">
        <v>16</v>
      </c>
    </row>
    <row r="31" spans="2:12" x14ac:dyDescent="0.25">
      <c r="D31" s="57"/>
      <c r="E31" s="6">
        <v>2020</v>
      </c>
      <c r="F31" s="6">
        <v>2021</v>
      </c>
      <c r="G31" s="6">
        <v>2022</v>
      </c>
    </row>
    <row r="32" spans="2:12" x14ac:dyDescent="0.25">
      <c r="C32" s="10" t="s">
        <v>29</v>
      </c>
      <c r="D32" s="4">
        <v>8200</v>
      </c>
      <c r="E32" s="4">
        <v>8400</v>
      </c>
      <c r="F32" s="4">
        <v>10800</v>
      </c>
      <c r="G32" s="4">
        <f>F32*103%</f>
        <v>11124</v>
      </c>
    </row>
    <row r="33" spans="3:7" x14ac:dyDescent="0.25">
      <c r="C33" s="10" t="s">
        <v>14</v>
      </c>
      <c r="D33" s="5"/>
      <c r="E33" s="5">
        <v>7900</v>
      </c>
      <c r="F33" s="5">
        <v>7900</v>
      </c>
      <c r="G33" s="5">
        <v>7900</v>
      </c>
    </row>
    <row r="34" spans="3:7" x14ac:dyDescent="0.25">
      <c r="C34" t="s">
        <v>15</v>
      </c>
      <c r="E34" s="4"/>
      <c r="F34" s="4">
        <f>F32-F33</f>
        <v>2900</v>
      </c>
      <c r="G34" s="4">
        <f>G32-G33</f>
        <v>3224</v>
      </c>
    </row>
    <row r="35" spans="3:7" x14ac:dyDescent="0.25">
      <c r="C35" s="10"/>
      <c r="D35" s="4"/>
      <c r="E35" s="4"/>
      <c r="F35" s="4"/>
      <c r="G35" s="4"/>
    </row>
    <row r="36" spans="3:7" x14ac:dyDescent="0.25">
      <c r="D36" s="4"/>
      <c r="E36" s="4"/>
      <c r="F36" s="4"/>
      <c r="G36" s="4"/>
    </row>
    <row r="38" spans="3:7" x14ac:dyDescent="0.25">
      <c r="D38" s="10"/>
    </row>
    <row r="39" spans="3:7" x14ac:dyDescent="0.25">
      <c r="F39" s="8"/>
    </row>
  </sheetData>
  <mergeCells count="6">
    <mergeCell ref="B1:K1"/>
    <mergeCell ref="G22:G23"/>
    <mergeCell ref="D22:D23"/>
    <mergeCell ref="D30:D31"/>
    <mergeCell ref="G4:G5"/>
    <mergeCell ref="I22:J22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61D4-E2B3-4397-AB14-A2C6C4E379D0}">
  <dimension ref="C3:Q28"/>
  <sheetViews>
    <sheetView tabSelected="1" view="pageBreakPreview" zoomScale="85" zoomScaleNormal="100" zoomScaleSheetLayoutView="85" workbookViewId="0">
      <selection activeCell="M30" sqref="M30"/>
    </sheetView>
  </sheetViews>
  <sheetFormatPr defaultRowHeight="15" x14ac:dyDescent="0.25"/>
  <cols>
    <col min="1" max="2" width="1.28515625" customWidth="1"/>
    <col min="5" max="5" width="2.140625" customWidth="1"/>
    <col min="8" max="8" width="9.85546875" bestFit="1" customWidth="1"/>
    <col min="17" max="17" width="11.5703125" customWidth="1"/>
  </cols>
  <sheetData>
    <row r="3" spans="3:17" ht="15.75" thickBot="1" x14ac:dyDescent="0.3"/>
    <row r="4" spans="3:17" x14ac:dyDescent="0.25">
      <c r="C4">
        <v>2020</v>
      </c>
      <c r="F4" s="41" t="s">
        <v>31</v>
      </c>
      <c r="G4" s="42">
        <v>2020</v>
      </c>
      <c r="H4" s="42">
        <v>2021</v>
      </c>
      <c r="I4" s="42">
        <v>2022</v>
      </c>
      <c r="J4" s="42">
        <v>2023</v>
      </c>
      <c r="K4" s="42">
        <v>2024</v>
      </c>
      <c r="L4" s="42">
        <v>2025</v>
      </c>
      <c r="M4" s="42">
        <v>2026</v>
      </c>
      <c r="N4" s="42">
        <v>2027</v>
      </c>
      <c r="O4" s="42">
        <v>2028</v>
      </c>
      <c r="P4" s="42">
        <v>2029</v>
      </c>
      <c r="Q4" s="43" t="s">
        <v>32</v>
      </c>
    </row>
    <row r="5" spans="3:17" x14ac:dyDescent="0.25">
      <c r="C5">
        <v>2021</v>
      </c>
      <c r="F5" s="44" t="s">
        <v>33</v>
      </c>
      <c r="G5" s="45">
        <v>5265</v>
      </c>
      <c r="H5" s="45">
        <v>16985</v>
      </c>
      <c r="I5" s="46">
        <v>27055</v>
      </c>
      <c r="J5" s="46">
        <v>31380</v>
      </c>
      <c r="K5" s="46">
        <v>31380</v>
      </c>
      <c r="L5" s="46">
        <v>31380</v>
      </c>
      <c r="M5" s="46">
        <v>31380</v>
      </c>
      <c r="N5" s="46">
        <v>31380</v>
      </c>
      <c r="O5" s="46">
        <v>31380</v>
      </c>
      <c r="P5" s="46">
        <v>31380</v>
      </c>
      <c r="Q5" s="47">
        <f>SUM(G5:P5)</f>
        <v>268965</v>
      </c>
    </row>
    <row r="6" spans="3:17" ht="15.75" thickBot="1" x14ac:dyDescent="0.3">
      <c r="C6">
        <v>2022</v>
      </c>
      <c r="F6" s="48" t="s">
        <v>34</v>
      </c>
      <c r="G6" s="49">
        <v>2416</v>
      </c>
      <c r="H6" s="50">
        <v>5371</v>
      </c>
      <c r="I6" s="50">
        <v>6917</v>
      </c>
      <c r="J6" s="49">
        <v>7435</v>
      </c>
      <c r="K6" s="49">
        <v>7354</v>
      </c>
      <c r="L6" s="49">
        <v>6772</v>
      </c>
      <c r="M6" s="49">
        <v>6540</v>
      </c>
      <c r="N6" s="49">
        <v>6059</v>
      </c>
      <c r="O6" s="49">
        <v>5627</v>
      </c>
      <c r="P6" s="49">
        <v>5096</v>
      </c>
      <c r="Q6" s="51">
        <f>SUM(G6:P6)-0.6</f>
        <v>59586.400000000001</v>
      </c>
    </row>
    <row r="7" spans="3:17" x14ac:dyDescent="0.25">
      <c r="C7">
        <v>2023</v>
      </c>
    </row>
    <row r="8" spans="3:17" x14ac:dyDescent="0.25">
      <c r="C8">
        <v>2024</v>
      </c>
    </row>
    <row r="9" spans="3:17" x14ac:dyDescent="0.25">
      <c r="C9">
        <v>2025</v>
      </c>
    </row>
    <row r="10" spans="3:17" x14ac:dyDescent="0.25">
      <c r="C10">
        <v>2026</v>
      </c>
    </row>
    <row r="11" spans="3:17" x14ac:dyDescent="0.25">
      <c r="C11">
        <v>2027</v>
      </c>
    </row>
    <row r="12" spans="3:17" x14ac:dyDescent="0.25">
      <c r="C12">
        <v>2028</v>
      </c>
    </row>
    <row r="13" spans="3:17" x14ac:dyDescent="0.25">
      <c r="C13">
        <v>2029</v>
      </c>
    </row>
    <row r="15" spans="3:17" x14ac:dyDescent="0.25">
      <c r="C15" s="46">
        <v>5265</v>
      </c>
      <c r="D15" s="46">
        <v>2416</v>
      </c>
    </row>
    <row r="16" spans="3:17" x14ac:dyDescent="0.25">
      <c r="C16" s="46">
        <v>16985</v>
      </c>
      <c r="D16" s="46">
        <v>5371</v>
      </c>
    </row>
    <row r="17" spans="3:8" x14ac:dyDescent="0.25">
      <c r="C17" s="46">
        <v>27055</v>
      </c>
      <c r="D17" s="46">
        <v>6917</v>
      </c>
    </row>
    <row r="18" spans="3:8" x14ac:dyDescent="0.25">
      <c r="C18" s="46">
        <v>31380</v>
      </c>
      <c r="D18" s="46">
        <v>7435</v>
      </c>
    </row>
    <row r="19" spans="3:8" x14ac:dyDescent="0.25">
      <c r="C19" s="46">
        <v>31380</v>
      </c>
      <c r="D19" s="46">
        <v>7354</v>
      </c>
    </row>
    <row r="20" spans="3:8" x14ac:dyDescent="0.25">
      <c r="C20" s="46">
        <v>31380</v>
      </c>
      <c r="D20" s="46">
        <v>6772</v>
      </c>
    </row>
    <row r="21" spans="3:8" x14ac:dyDescent="0.25">
      <c r="C21" s="46">
        <v>31380</v>
      </c>
      <c r="D21" s="46">
        <v>6540</v>
      </c>
    </row>
    <row r="22" spans="3:8" x14ac:dyDescent="0.25">
      <c r="C22" s="46">
        <v>31380</v>
      </c>
      <c r="D22" s="46">
        <v>6059</v>
      </c>
    </row>
    <row r="23" spans="3:8" x14ac:dyDescent="0.25">
      <c r="C23" s="46">
        <v>31380</v>
      </c>
      <c r="D23" s="46">
        <v>5627</v>
      </c>
    </row>
    <row r="24" spans="3:8" x14ac:dyDescent="0.25">
      <c r="C24" t="s">
        <v>35</v>
      </c>
      <c r="D24" t="s">
        <v>35</v>
      </c>
    </row>
    <row r="28" spans="3:8" x14ac:dyDescent="0.25">
      <c r="H28" s="46">
        <f>(H6/12*3)+(I6/12*9)</f>
        <v>6530.5</v>
      </c>
    </row>
  </sheetData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2E7C4E-5D00-4DCC-9860-82546A6D70C6}"/>
</file>

<file path=customXml/itemProps2.xml><?xml version="1.0" encoding="utf-8"?>
<ds:datastoreItem xmlns:ds="http://schemas.openxmlformats.org/officeDocument/2006/customXml" ds:itemID="{3B9356AE-7545-48EB-9D68-BA7B1BC7F175}"/>
</file>

<file path=customXml/itemProps3.xml><?xml version="1.0" encoding="utf-8"?>
<ds:datastoreItem xmlns:ds="http://schemas.openxmlformats.org/officeDocument/2006/customXml" ds:itemID="{603EF612-EA94-4743-96A2-E8860311A945}"/>
</file>

<file path=customXml/itemProps4.xml><?xml version="1.0" encoding="utf-8"?>
<ds:datastoreItem xmlns:ds="http://schemas.openxmlformats.org/officeDocument/2006/customXml" ds:itemID="{B029BC20-E741-4A81-835E-A1F2ECA5D7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Balancing Acct Illus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cp:lastPrinted>2020-10-24T00:41:30Z</cp:lastPrinted>
  <dcterms:created xsi:type="dcterms:W3CDTF">2020-06-30T17:44:07Z</dcterms:created>
  <dcterms:modified xsi:type="dcterms:W3CDTF">2020-10-24T00:43:15Z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