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20\2020 WA Elec and Gas GRC\Direct Testimony\1) Vermillion\"/>
    </mc:Choice>
  </mc:AlternateContent>
  <xr:revisionPtr revIDLastSave="0" documentId="13_ncr:1_{0641BF12-5390-44DF-9EE9-126173109713}" xr6:coauthVersionLast="44" xr6:coauthVersionMax="44" xr10:uidLastSave="{00000000-0000-0000-0000-000000000000}"/>
  <bookViews>
    <workbookView xWindow="-28920" yWindow="5610" windowWidth="29040" windowHeight="15990" xr2:uid="{00000000-000D-0000-FFFF-FFFF00000000}"/>
  </bookViews>
  <sheets>
    <sheet name="WA Electric" sheetId="1" r:id="rId1"/>
    <sheet name="WA Natural Ga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1" l="1"/>
  <c r="Q37" i="1" s="1"/>
  <c r="S32" i="4"/>
  <c r="S31" i="4"/>
  <c r="O33" i="4"/>
  <c r="O32" i="4"/>
  <c r="O26" i="4"/>
  <c r="O27" i="4"/>
  <c r="O28" i="4"/>
  <c r="O29" i="4"/>
  <c r="O30" i="4"/>
  <c r="O25" i="4"/>
  <c r="O25" i="1"/>
  <c r="O32" i="1"/>
  <c r="O33" i="1" s="1"/>
  <c r="N30" i="4" l="1"/>
  <c r="N27" i="4"/>
  <c r="N28" i="4"/>
  <c r="N29" i="4"/>
  <c r="N26" i="4"/>
  <c r="I29" i="4"/>
  <c r="I30" i="4"/>
  <c r="I31" i="4"/>
  <c r="I32" i="4"/>
  <c r="I33" i="4"/>
  <c r="Q31" i="1" l="1"/>
  <c r="O30" i="1"/>
  <c r="O27" i="1"/>
  <c r="O28" i="1"/>
  <c r="O29" i="1"/>
  <c r="I29" i="1" l="1"/>
  <c r="N27" i="1" s="1"/>
  <c r="I30" i="1"/>
  <c r="N28" i="1" s="1"/>
  <c r="I31" i="1"/>
  <c r="N29" i="1" s="1"/>
  <c r="I32" i="1"/>
  <c r="I33" i="1"/>
  <c r="N30" i="1" s="1"/>
  <c r="I28" i="1" l="1"/>
  <c r="N26" i="1" s="1"/>
  <c r="O26" i="1" s="1"/>
  <c r="I28" i="4" l="1"/>
  <c r="I27" i="4"/>
  <c r="I26" i="4"/>
  <c r="I25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N25" i="4" l="1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24" i="1"/>
  <c r="N6" i="1"/>
  <c r="N20" i="1"/>
  <c r="I27" i="1"/>
  <c r="N25" i="1" s="1"/>
  <c r="I26" i="1"/>
  <c r="I25" i="1"/>
  <c r="N23" i="1" s="1"/>
  <c r="I6" i="1"/>
  <c r="I7" i="1"/>
  <c r="N7" i="1" s="1"/>
  <c r="I8" i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I21" i="1"/>
  <c r="N21" i="1" s="1"/>
  <c r="I22" i="1"/>
  <c r="N22" i="1" s="1"/>
  <c r="O22" i="1" s="1"/>
  <c r="I5" i="1"/>
  <c r="N5" i="1" s="1"/>
  <c r="O21" i="1" l="1"/>
  <c r="O23" i="1"/>
  <c r="O20" i="1"/>
  <c r="O24" i="1"/>
</calcChain>
</file>

<file path=xl/sharedStrings.xml><?xml version="1.0" encoding="utf-8"?>
<sst xmlns="http://schemas.openxmlformats.org/spreadsheetml/2006/main" count="14" uniqueCount="10">
  <si>
    <t>Basic Charge</t>
  </si>
  <si>
    <t>First 600</t>
  </si>
  <si>
    <t>Next 700</t>
  </si>
  <si>
    <t>Bill at 1000 kWhs</t>
  </si>
  <si>
    <t>Washington Residential Electric Bill (1,000 kWhs)</t>
  </si>
  <si>
    <t>All therms</t>
  </si>
  <si>
    <t>Bill at 70 Therms</t>
  </si>
  <si>
    <t>Washington Residential Natural Gas Bill (70 Therms)</t>
  </si>
  <si>
    <t>First 70 Therms</t>
  </si>
  <si>
    <t>First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</si>
</sst>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0" fillId="0" borderId="0" xfId="0" applyFill="1"/>
    <xf numFmtId="164" fontId="0" fillId="0" borderId="0" xfId="2" applyNumberFormat="1" applyFont="1"/>
    <xf numFmtId="164" fontId="0" fillId="0" borderId="0" xfId="0" applyNumberFormat="1"/>
    <xf numFmtId="43" fontId="0" fillId="0" borderId="0" xfId="3" applyFont="1"/>
    <xf numFmtId="44" fontId="2" fillId="2" borderId="0" xfId="0" applyNumberFormat="1" applyFont="1" applyFill="1"/>
    <xf numFmtId="164" fontId="2" fillId="2" borderId="0" xfId="2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600"/>
              <a:t>Washington Residential Electric Bill</a:t>
            </a:r>
          </a:p>
          <a:p>
            <a:pPr>
              <a:defRPr sz="1200"/>
            </a:pPr>
            <a:r>
              <a:rPr lang="en-US" sz="1600"/>
              <a:t>2016</a:t>
            </a:r>
            <a:r>
              <a:rPr lang="en-US" sz="1600" baseline="0"/>
              <a:t> - 2020</a:t>
            </a:r>
            <a:endParaRPr lang="en-US" sz="1600"/>
          </a:p>
          <a:p>
            <a:pPr>
              <a:defRPr sz="1200"/>
            </a:pPr>
            <a:r>
              <a:rPr lang="en-US" sz="1200"/>
              <a:t>(1,000 kWhs)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 Electric'!$N$4</c:f>
              <c:strCache>
                <c:ptCount val="1"/>
                <c:pt idx="0">
                  <c:v>Washington Residential Electric Bill (1,000 kWhs)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3.6066305699044274E-2"/>
                  <c:y val="-7.2411546831597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7-4DFE-AD8B-17AB7E43A6FB}"/>
                </c:ext>
              </c:extLst>
            </c:dLbl>
            <c:dLbl>
              <c:idx val="4"/>
              <c:layout>
                <c:manualLayout>
                  <c:x val="-3.7634405946828806E-2"/>
                  <c:y val="5.1722533451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67-4DFE-AD8B-17AB7E43A6FB}"/>
                </c:ext>
              </c:extLst>
            </c:dLbl>
            <c:dLbl>
              <c:idx val="5"/>
              <c:layout>
                <c:manualLayout>
                  <c:x val="-4.2338706690182526E-2"/>
                  <c:y val="5.948091346881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7-4DFE-AD8B-17AB7E43A6FB}"/>
                </c:ext>
              </c:extLst>
            </c:dLbl>
            <c:dLbl>
              <c:idx val="6"/>
              <c:layout>
                <c:manualLayout>
                  <c:x val="-4.704300743353601E-2"/>
                  <c:y val="5.689478679625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7-4DFE-AD8B-17AB7E43A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'WA Electric'!$M$26:$M$30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'WA Electric'!$N$26:$N$30</c:f>
              <c:numCache>
                <c:formatCode>_("$"* #,##0.00_);_("$"* \(#,##0.00\);_("$"* "-"??_);_(@_)</c:formatCode>
                <c:ptCount val="5"/>
                <c:pt idx="0">
                  <c:v>86.566000000000003</c:v>
                </c:pt>
                <c:pt idx="1">
                  <c:v>90.176000000000002</c:v>
                </c:pt>
                <c:pt idx="2">
                  <c:v>92.376000000000005</c:v>
                </c:pt>
                <c:pt idx="3">
                  <c:v>88.543999999999983</c:v>
                </c:pt>
                <c:pt idx="4">
                  <c:v>90.108000000000004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D-4CEE-A757-77DEB05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265216"/>
        <c:axId val="318778960"/>
      </c:lineChart>
      <c:catAx>
        <c:axId val="31726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18778960"/>
        <c:crosses val="autoZero"/>
        <c:auto val="1"/>
        <c:lblAlgn val="ctr"/>
        <c:lblOffset val="100"/>
        <c:noMultiLvlLbl val="0"/>
      </c:catAx>
      <c:valAx>
        <c:axId val="318778960"/>
        <c:scaling>
          <c:orientation val="minMax"/>
          <c:max val="100"/>
          <c:min val="80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1726521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600"/>
              <a:t>Washington Residential Natural Gas Bill</a:t>
            </a:r>
          </a:p>
          <a:p>
            <a:pPr>
              <a:defRPr sz="1200"/>
            </a:pPr>
            <a:r>
              <a:rPr lang="en-US" sz="1600"/>
              <a:t>2016 - 2020</a:t>
            </a:r>
          </a:p>
          <a:p>
            <a:pPr>
              <a:defRPr sz="1200"/>
            </a:pPr>
            <a:r>
              <a:rPr lang="en-US" sz="1200"/>
              <a:t>(70 Therms)</a:t>
            </a:r>
          </a:p>
        </c:rich>
      </c:tx>
      <c:layout>
        <c:manualLayout>
          <c:xMode val="edge"/>
          <c:yMode val="edge"/>
          <c:x val="0.28952188318137245"/>
          <c:y val="2.017706337708661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'WA Natural Gas'!$N$4</c:f>
              <c:strCache>
                <c:ptCount val="1"/>
                <c:pt idx="0">
                  <c:v>Washington Residential Natural Gas Bill (70 Therms)</c:v>
                </c:pt>
              </c:strCache>
            </c:strRef>
          </c:tx>
          <c:spPr>
            <a:ln w="38100"/>
          </c:spPr>
          <c:marker>
            <c:symbol val="none"/>
          </c:marker>
          <c:dLbls>
            <c:dLbl>
              <c:idx val="0"/>
              <c:layout>
                <c:manualLayout>
                  <c:x val="-3.187069032040709E-2"/>
                  <c:y val="-5.4766314880663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5-4D25-B854-E867A80B1508}"/>
                </c:ext>
              </c:extLst>
            </c:dLbl>
            <c:dLbl>
              <c:idx val="5"/>
              <c:layout>
                <c:manualLayout>
                  <c:x val="-1.75288796762239E-2"/>
                  <c:y val="5.1883877255365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F5-4D25-B854-E867A80B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'WA Natural Gas'!$M$25:$M$30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'WA Natural Gas'!$N$25:$N$30</c:f>
              <c:numCache>
                <c:formatCode>_("$"* #,##0.00_);_("$"* \(#,##0.00\);_("$"* "-"??_);_(@_)</c:formatCode>
                <c:ptCount val="6"/>
                <c:pt idx="0">
                  <c:v>69.898600000000002</c:v>
                </c:pt>
                <c:pt idx="1">
                  <c:v>64.543599999999998</c:v>
                </c:pt>
                <c:pt idx="2">
                  <c:v>61.918599999999998</c:v>
                </c:pt>
                <c:pt idx="3">
                  <c:v>60.1203</c:v>
                </c:pt>
                <c:pt idx="4">
                  <c:v>48.634899999999995</c:v>
                </c:pt>
                <c:pt idx="5">
                  <c:v>58.504200000000004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7-4E3D-A287-EC11A54C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195184"/>
        <c:axId val="191484224"/>
      </c:lineChart>
      <c:catAx>
        <c:axId val="7819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91484224"/>
        <c:crosses val="autoZero"/>
        <c:auto val="1"/>
        <c:lblAlgn val="ctr"/>
        <c:lblOffset val="100"/>
        <c:noMultiLvlLbl val="0"/>
      </c:catAx>
      <c:valAx>
        <c:axId val="191484224"/>
        <c:scaling>
          <c:orientation val="minMax"/>
          <c:max val="75"/>
          <c:min val="45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7819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34</xdr:row>
      <xdr:rowOff>66674</xdr:rowOff>
    </xdr:from>
    <xdr:to>
      <xdr:col>13</xdr:col>
      <xdr:colOff>371475</xdr:colOff>
      <xdr:row>61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0.5849</cdr:x>
      <cdr:y>0.38469</cdr:y>
    </cdr:from>
    <cdr:to>
      <cdr:x>0.92406</cdr:x>
      <cdr:y>0.45526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000228E-C1F8-475C-91FF-3F3A96310227}"/>
            </a:ext>
          </a:extLst>
        </cdr:cNvPr>
        <cdr:cNvSpPr txBox="1"/>
      </cdr:nvSpPr>
      <cdr:spPr>
        <a:xfrm xmlns:a="http://schemas.openxmlformats.org/drawingml/2006/main">
          <a:off x="4737100" y="1889125"/>
          <a:ext cx="2746839" cy="34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Average Bill is only 4.1% Higher in 2020 versus 2016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198663</xdr:colOff>
      <xdr:row>33</xdr:row>
      <xdr:rowOff>122464</xdr:rowOff>
    </xdr:from>
    <xdr:to>
      <xdr:col>16</xdr:col>
      <xdr:colOff>92529</xdr:colOff>
      <xdr:row>58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0.58483</cdr:x>
      <cdr:y>0.38551</cdr:y>
    </cdr:from>
    <cdr:to>
      <cdr:x>0.92949</cdr:x>
      <cdr:y>0.46418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A9BCE3-BC61-4182-8881-F9CB0CEAC3F6}"/>
            </a:ext>
          </a:extLst>
        </cdr:cNvPr>
        <cdr:cNvSpPr txBox="1"/>
      </cdr:nvSpPr>
      <cdr:spPr>
        <a:xfrm xmlns:a="http://schemas.openxmlformats.org/drawingml/2006/main">
          <a:off x="4660890" y="1698563"/>
          <a:ext cx="2746839" cy="346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Average Bill is 9.4% Lower in 2020 versus 2016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Q37"/>
  <sheetViews>
    <sheetView tabSelected="1" topLeftCell="A24" workbookViewId="0">
      <selection activeCell="T44" sqref="T44"/>
    </sheetView>
  </sheetViews>
  <sheetFormatPr defaultRowHeight="14.6" x14ac:dyDescent="0.4"/>
  <cols>
    <col min="4" max="4" width="9.84375" bestFit="1" customWidth="1"/>
    <col min="5" max="5" width="12" bestFit="1" customWidth="1"/>
    <col min="17" max="17" width="11" bestFit="1" customWidth="1"/>
  </cols>
  <sheetData>
    <row r="4" spans="4:14" x14ac:dyDescent="0.4">
      <c r="E4" t="s">
        <v>0</v>
      </c>
      <c r="F4" t="s">
        <v>1</v>
      </c>
      <c r="G4" t="s">
        <v>2</v>
      </c>
      <c r="I4" t="s">
        <v>3</v>
      </c>
      <c r="N4" t="s">
        <v>4</v>
      </c>
    </row>
    <row r="5" spans="4:14" x14ac:dyDescent="0.4">
      <c r="D5" s="1">
        <v>34700</v>
      </c>
      <c r="E5">
        <v>3</v>
      </c>
      <c r="F5">
        <v>3.8920000000000003E-2</v>
      </c>
      <c r="G5">
        <v>4.6730000000000001E-2</v>
      </c>
      <c r="I5" s="2">
        <f>E5+(600*F5)+(400*G5)</f>
        <v>45.043999999999997</v>
      </c>
      <c r="M5">
        <v>1995</v>
      </c>
      <c r="N5" s="3">
        <f>I5</f>
        <v>45.043999999999997</v>
      </c>
    </row>
    <row r="6" spans="4:14" x14ac:dyDescent="0.4">
      <c r="D6" s="1">
        <v>35065</v>
      </c>
      <c r="E6">
        <v>3</v>
      </c>
      <c r="F6">
        <v>3.8920000000000003E-2</v>
      </c>
      <c r="G6">
        <v>4.6730000000000001E-2</v>
      </c>
      <c r="I6" s="2">
        <f t="shared" ref="I6:I22" si="0">E6+(600*F6)+(400*G6)</f>
        <v>45.043999999999997</v>
      </c>
      <c r="M6">
        <v>1996</v>
      </c>
      <c r="N6" s="3">
        <f t="shared" ref="N6:N21" si="1">I6</f>
        <v>45.043999999999997</v>
      </c>
    </row>
    <row r="7" spans="4:14" x14ac:dyDescent="0.4">
      <c r="D7" s="1">
        <v>35431</v>
      </c>
      <c r="E7">
        <v>3</v>
      </c>
      <c r="F7">
        <v>3.8920000000000003E-2</v>
      </c>
      <c r="G7">
        <v>4.6730000000000001E-2</v>
      </c>
      <c r="I7" s="2">
        <f t="shared" si="0"/>
        <v>45.043999999999997</v>
      </c>
      <c r="M7">
        <v>1997</v>
      </c>
      <c r="N7" s="3">
        <f t="shared" si="1"/>
        <v>45.043999999999997</v>
      </c>
    </row>
    <row r="8" spans="4:14" x14ac:dyDescent="0.4">
      <c r="D8" s="1">
        <v>35796</v>
      </c>
      <c r="E8">
        <v>3</v>
      </c>
      <c r="F8">
        <v>3.8920000000000003E-2</v>
      </c>
      <c r="G8">
        <v>4.6730000000000001E-2</v>
      </c>
      <c r="I8" s="2">
        <f t="shared" si="0"/>
        <v>45.043999999999997</v>
      </c>
      <c r="M8">
        <v>1998</v>
      </c>
      <c r="N8" s="3">
        <f t="shared" si="1"/>
        <v>45.043999999999997</v>
      </c>
    </row>
    <row r="9" spans="4:14" x14ac:dyDescent="0.4">
      <c r="D9" s="1">
        <v>36161</v>
      </c>
      <c r="E9">
        <v>3</v>
      </c>
      <c r="F9">
        <v>3.8920000000000003E-2</v>
      </c>
      <c r="G9">
        <v>4.6730000000000001E-2</v>
      </c>
      <c r="I9" s="2">
        <f t="shared" si="0"/>
        <v>45.043999999999997</v>
      </c>
      <c r="M9">
        <v>1999</v>
      </c>
      <c r="N9" s="3">
        <f t="shared" si="1"/>
        <v>45.043999999999997</v>
      </c>
    </row>
    <row r="10" spans="4:14" x14ac:dyDescent="0.4">
      <c r="D10" s="1">
        <v>36526</v>
      </c>
      <c r="E10">
        <v>3</v>
      </c>
      <c r="F10">
        <v>3.8920000000000003E-2</v>
      </c>
      <c r="G10">
        <v>4.6730000000000001E-2</v>
      </c>
      <c r="I10" s="2">
        <f t="shared" si="0"/>
        <v>45.043999999999997</v>
      </c>
      <c r="M10">
        <v>2000</v>
      </c>
      <c r="N10" s="3">
        <f t="shared" si="1"/>
        <v>45.043999999999997</v>
      </c>
    </row>
    <row r="11" spans="4:14" x14ac:dyDescent="0.4">
      <c r="D11" s="1">
        <v>36892</v>
      </c>
      <c r="E11">
        <v>5</v>
      </c>
      <c r="F11">
        <v>3.687E-2</v>
      </c>
      <c r="G11">
        <v>4.4260000000000001E-2</v>
      </c>
      <c r="I11" s="2">
        <f t="shared" si="0"/>
        <v>44.826000000000001</v>
      </c>
      <c r="M11">
        <v>2001</v>
      </c>
      <c r="N11" s="3">
        <f t="shared" si="1"/>
        <v>44.826000000000001</v>
      </c>
    </row>
    <row r="12" spans="4:14" x14ac:dyDescent="0.4">
      <c r="D12" s="1">
        <v>37257</v>
      </c>
      <c r="E12">
        <v>5</v>
      </c>
      <c r="F12">
        <v>4.4130000000000003E-2</v>
      </c>
      <c r="G12">
        <v>5.3539999999999997E-2</v>
      </c>
      <c r="I12" s="2">
        <f t="shared" si="0"/>
        <v>52.894000000000005</v>
      </c>
      <c r="M12">
        <v>2002</v>
      </c>
      <c r="N12" s="3">
        <f t="shared" si="1"/>
        <v>52.894000000000005</v>
      </c>
    </row>
    <row r="13" spans="4:14" x14ac:dyDescent="0.4">
      <c r="D13" s="1">
        <v>37622</v>
      </c>
      <c r="E13">
        <v>5</v>
      </c>
      <c r="F13">
        <v>4.5749999999999999E-2</v>
      </c>
      <c r="G13">
        <v>5.6160000000000002E-2</v>
      </c>
      <c r="I13" s="2">
        <f t="shared" si="0"/>
        <v>54.914000000000001</v>
      </c>
      <c r="M13">
        <v>2003</v>
      </c>
      <c r="N13" s="3">
        <f t="shared" si="1"/>
        <v>54.914000000000001</v>
      </c>
    </row>
    <row r="14" spans="4:14" x14ac:dyDescent="0.4">
      <c r="D14" s="1">
        <v>37987</v>
      </c>
      <c r="E14">
        <v>5</v>
      </c>
      <c r="F14">
        <v>4.777E-2</v>
      </c>
      <c r="G14">
        <v>5.7180000000000002E-2</v>
      </c>
      <c r="I14" s="2">
        <f t="shared" si="0"/>
        <v>56.533999999999999</v>
      </c>
      <c r="M14">
        <v>2004</v>
      </c>
      <c r="N14" s="3">
        <f t="shared" si="1"/>
        <v>56.533999999999999</v>
      </c>
    </row>
    <row r="15" spans="4:14" x14ac:dyDescent="0.4">
      <c r="D15" s="1">
        <v>38353</v>
      </c>
      <c r="E15">
        <v>5</v>
      </c>
      <c r="F15">
        <v>4.6330000000000003E-2</v>
      </c>
      <c r="G15">
        <v>5.5739999999999998E-2</v>
      </c>
      <c r="I15" s="2">
        <f t="shared" si="0"/>
        <v>55.094000000000001</v>
      </c>
      <c r="M15">
        <v>2005</v>
      </c>
      <c r="N15" s="3">
        <f t="shared" si="1"/>
        <v>55.094000000000001</v>
      </c>
    </row>
    <row r="16" spans="4:14" x14ac:dyDescent="0.4">
      <c r="D16" s="1">
        <v>38718</v>
      </c>
      <c r="E16">
        <v>5.5</v>
      </c>
      <c r="F16">
        <v>5.0569999999999997E-2</v>
      </c>
      <c r="G16">
        <v>6.08E-2</v>
      </c>
      <c r="I16" s="2">
        <f t="shared" si="0"/>
        <v>60.161999999999999</v>
      </c>
      <c r="M16">
        <v>2006</v>
      </c>
      <c r="N16" s="3">
        <f t="shared" si="1"/>
        <v>60.161999999999999</v>
      </c>
    </row>
    <row r="17" spans="4:17" x14ac:dyDescent="0.4">
      <c r="D17" s="1">
        <v>39083</v>
      </c>
      <c r="E17">
        <v>5.5</v>
      </c>
      <c r="F17">
        <v>4.9549999999999997E-2</v>
      </c>
      <c r="G17">
        <v>5.978E-2</v>
      </c>
      <c r="I17" s="2">
        <f t="shared" si="0"/>
        <v>59.141999999999996</v>
      </c>
      <c r="M17">
        <v>2007</v>
      </c>
      <c r="N17" s="3">
        <f t="shared" si="1"/>
        <v>59.141999999999996</v>
      </c>
    </row>
    <row r="18" spans="4:17" x14ac:dyDescent="0.4">
      <c r="D18" s="1">
        <v>39448</v>
      </c>
      <c r="E18">
        <v>5.5</v>
      </c>
      <c r="F18">
        <v>6.0839999999999998E-2</v>
      </c>
      <c r="G18">
        <v>7.1900000000000006E-2</v>
      </c>
      <c r="I18" s="2">
        <f t="shared" si="0"/>
        <v>70.763999999999996</v>
      </c>
      <c r="M18">
        <v>2008</v>
      </c>
      <c r="N18" s="3">
        <f t="shared" si="1"/>
        <v>70.763999999999996</v>
      </c>
    </row>
    <row r="19" spans="4:17" x14ac:dyDescent="0.4">
      <c r="D19" s="1">
        <v>39814</v>
      </c>
      <c r="E19">
        <v>5.75</v>
      </c>
      <c r="F19">
        <v>6.5430000000000002E-2</v>
      </c>
      <c r="G19">
        <v>7.7340000000000006E-2</v>
      </c>
      <c r="I19" s="2">
        <f t="shared" si="0"/>
        <v>75.944000000000003</v>
      </c>
      <c r="M19">
        <v>2009</v>
      </c>
      <c r="N19" s="3">
        <f t="shared" si="1"/>
        <v>75.944000000000003</v>
      </c>
    </row>
    <row r="20" spans="4:17" x14ac:dyDescent="0.4">
      <c r="D20" s="1">
        <v>40179</v>
      </c>
      <c r="E20">
        <v>6</v>
      </c>
      <c r="F20">
        <v>6.6259999999999999E-2</v>
      </c>
      <c r="G20">
        <v>7.8460000000000002E-2</v>
      </c>
      <c r="I20" s="2">
        <f t="shared" si="0"/>
        <v>77.14</v>
      </c>
      <c r="M20">
        <v>2010</v>
      </c>
      <c r="N20" s="3">
        <f t="shared" si="1"/>
        <v>77.14</v>
      </c>
      <c r="O20" s="5">
        <f>(N20-N19)/N19</f>
        <v>1.5748446223533101E-2</v>
      </c>
    </row>
    <row r="21" spans="4:17" x14ac:dyDescent="0.4">
      <c r="D21" s="1">
        <v>40544</v>
      </c>
      <c r="E21">
        <v>6</v>
      </c>
      <c r="F21">
        <v>6.8500000000000005E-2</v>
      </c>
      <c r="G21">
        <v>7.9329999999999998E-2</v>
      </c>
      <c r="I21" s="2">
        <f t="shared" si="0"/>
        <v>78.831999999999994</v>
      </c>
      <c r="M21">
        <v>2011</v>
      </c>
      <c r="N21" s="3">
        <f t="shared" si="1"/>
        <v>78.831999999999994</v>
      </c>
      <c r="O21" s="5">
        <f t="shared" ref="O21:O25" si="2">(N21-N20)/N20</f>
        <v>2.1934145709100246E-2</v>
      </c>
    </row>
    <row r="22" spans="4:17" x14ac:dyDescent="0.4">
      <c r="D22" s="1">
        <v>40909</v>
      </c>
      <c r="E22">
        <v>6</v>
      </c>
      <c r="F22">
        <v>6.9330000000000003E-2</v>
      </c>
      <c r="G22">
        <v>8.0629999999999993E-2</v>
      </c>
      <c r="I22" s="2">
        <f t="shared" si="0"/>
        <v>79.849999999999994</v>
      </c>
      <c r="M22">
        <v>2012</v>
      </c>
      <c r="N22" s="3">
        <f>I22</f>
        <v>79.849999999999994</v>
      </c>
      <c r="O22" s="5">
        <f t="shared" si="2"/>
        <v>1.2913537649685416E-2</v>
      </c>
    </row>
    <row r="23" spans="4:17" x14ac:dyDescent="0.4">
      <c r="D23" s="1"/>
      <c r="I23" s="2"/>
      <c r="M23">
        <v>2013</v>
      </c>
      <c r="N23" s="3">
        <f>I25</f>
        <v>79.582000000000008</v>
      </c>
      <c r="O23" s="5">
        <f t="shared" si="2"/>
        <v>-3.356293049467583E-3</v>
      </c>
    </row>
    <row r="24" spans="4:17" x14ac:dyDescent="0.4">
      <c r="D24" s="1"/>
      <c r="E24" t="s">
        <v>0</v>
      </c>
      <c r="F24" t="s">
        <v>9</v>
      </c>
      <c r="G24" t="s">
        <v>2</v>
      </c>
      <c r="I24" s="2"/>
      <c r="M24">
        <v>2014</v>
      </c>
      <c r="N24" s="3">
        <f t="shared" ref="N24:N25" si="3">I26</f>
        <v>83.058000000000007</v>
      </c>
      <c r="O24" s="5">
        <f t="shared" si="2"/>
        <v>4.3678218692669184E-2</v>
      </c>
    </row>
    <row r="25" spans="4:17" x14ac:dyDescent="0.4">
      <c r="D25" s="1">
        <v>41275</v>
      </c>
      <c r="E25">
        <v>8</v>
      </c>
      <c r="F25">
        <v>6.9250000000000006E-2</v>
      </c>
      <c r="G25">
        <v>8.0909999999999996E-2</v>
      </c>
      <c r="I25" s="2">
        <f>E25+(800*F25)+(200*G25)</f>
        <v>79.582000000000008</v>
      </c>
      <c r="M25">
        <v>2015</v>
      </c>
      <c r="N25" s="3">
        <f t="shared" si="3"/>
        <v>84.12</v>
      </c>
      <c r="O25" s="5">
        <f>(N25-N24)/N24</f>
        <v>1.2786245755977721E-2</v>
      </c>
    </row>
    <row r="26" spans="4:17" x14ac:dyDescent="0.4">
      <c r="D26" s="1">
        <v>41640</v>
      </c>
      <c r="E26">
        <v>8</v>
      </c>
      <c r="F26">
        <v>7.2650000000000006E-2</v>
      </c>
      <c r="G26">
        <v>8.4690000000000001E-2</v>
      </c>
      <c r="I26" s="2">
        <f t="shared" ref="I26:I33" si="4">E26+(800*F26)+(200*G26)</f>
        <v>83.058000000000007</v>
      </c>
      <c r="M26">
        <v>2016</v>
      </c>
      <c r="N26" s="3">
        <f>I28</f>
        <v>86.566000000000003</v>
      </c>
      <c r="O26" s="5">
        <f>(N26-N25)/N25</f>
        <v>2.9077508321445528E-2</v>
      </c>
    </row>
    <row r="27" spans="4:17" x14ac:dyDescent="0.4">
      <c r="D27" s="1">
        <v>42005</v>
      </c>
      <c r="E27">
        <v>8.5</v>
      </c>
      <c r="F27">
        <v>7.3160000000000003E-2</v>
      </c>
      <c r="G27">
        <v>8.5459999999999994E-2</v>
      </c>
      <c r="I27" s="2">
        <f t="shared" si="4"/>
        <v>84.12</v>
      </c>
      <c r="M27">
        <v>2017</v>
      </c>
      <c r="N27" s="3">
        <f t="shared" ref="N27:N29" si="5">I29</f>
        <v>90.176000000000002</v>
      </c>
      <c r="O27" s="5">
        <f t="shared" ref="O27:O30" si="6">(N27-N26)/N26</f>
        <v>4.1702284961763272E-2</v>
      </c>
    </row>
    <row r="28" spans="4:17" x14ac:dyDescent="0.4">
      <c r="D28" s="1">
        <v>42380</v>
      </c>
      <c r="E28">
        <v>8.5</v>
      </c>
      <c r="F28" s="4">
        <v>7.5649999999999995E-2</v>
      </c>
      <c r="G28" s="4">
        <v>8.7730000000000002E-2</v>
      </c>
      <c r="I28" s="2">
        <f t="shared" si="4"/>
        <v>86.566000000000003</v>
      </c>
      <c r="M28">
        <v>2018</v>
      </c>
      <c r="N28" s="3">
        <f t="shared" si="5"/>
        <v>92.376000000000005</v>
      </c>
      <c r="O28" s="5">
        <f t="shared" si="6"/>
        <v>2.4396735273243465E-2</v>
      </c>
    </row>
    <row r="29" spans="4:17" x14ac:dyDescent="0.4">
      <c r="D29" s="1">
        <v>42736</v>
      </c>
      <c r="E29">
        <v>8.5</v>
      </c>
      <c r="F29" s="4">
        <v>7.9259999999999997E-2</v>
      </c>
      <c r="G29" s="4">
        <v>9.1340000000000005E-2</v>
      </c>
      <c r="I29" s="2">
        <f t="shared" si="4"/>
        <v>90.176000000000002</v>
      </c>
      <c r="M29">
        <v>2019</v>
      </c>
      <c r="N29" s="3">
        <f t="shared" si="5"/>
        <v>88.543999999999983</v>
      </c>
      <c r="O29" s="5">
        <f t="shared" si="6"/>
        <v>-4.1482636182558479E-2</v>
      </c>
    </row>
    <row r="30" spans="4:17" x14ac:dyDescent="0.4">
      <c r="D30" s="1">
        <v>43101</v>
      </c>
      <c r="E30">
        <v>8.5</v>
      </c>
      <c r="F30" s="4">
        <v>8.1460000000000005E-2</v>
      </c>
      <c r="G30" s="4">
        <v>9.3539999999999998E-2</v>
      </c>
      <c r="I30" s="2">
        <f t="shared" si="4"/>
        <v>92.376000000000005</v>
      </c>
      <c r="M30">
        <v>2020</v>
      </c>
      <c r="N30" s="3">
        <f>I33</f>
        <v>90.108000000000004</v>
      </c>
      <c r="O30" s="5">
        <f t="shared" si="6"/>
        <v>1.7663534513914232E-2</v>
      </c>
    </row>
    <row r="31" spans="4:17" x14ac:dyDescent="0.4">
      <c r="D31" s="1">
        <v>43466</v>
      </c>
      <c r="E31">
        <v>9</v>
      </c>
      <c r="F31" s="4">
        <v>7.7079999999999996E-2</v>
      </c>
      <c r="G31" s="4">
        <v>8.9399999999999993E-2</v>
      </c>
      <c r="I31" s="2">
        <f t="shared" si="4"/>
        <v>88.543999999999983</v>
      </c>
      <c r="O31" s="5"/>
      <c r="Q31" s="5">
        <f>(N30-N20)/N20</f>
        <v>0.16810992999740734</v>
      </c>
    </row>
    <row r="32" spans="4:17" x14ac:dyDescent="0.4">
      <c r="D32" s="1">
        <v>43831</v>
      </c>
      <c r="E32">
        <v>9</v>
      </c>
      <c r="F32" s="4">
        <v>7.8170000000000003E-2</v>
      </c>
      <c r="G32" s="4">
        <v>9.0490000000000001E-2</v>
      </c>
      <c r="I32" s="2">
        <f t="shared" si="4"/>
        <v>89.634</v>
      </c>
      <c r="N32" s="3"/>
      <c r="O32" s="6">
        <f>SUM(O25:O31)</f>
        <v>8.4143672643785722E-2</v>
      </c>
    </row>
    <row r="33" spans="4:17" x14ac:dyDescent="0.4">
      <c r="D33" s="1">
        <v>44044</v>
      </c>
      <c r="E33">
        <v>9</v>
      </c>
      <c r="F33" s="4">
        <v>7.8460000000000002E-2</v>
      </c>
      <c r="G33" s="4">
        <v>9.1700000000000004E-2</v>
      </c>
      <c r="I33" s="2">
        <f t="shared" si="4"/>
        <v>90.108000000000004</v>
      </c>
      <c r="N33" s="3"/>
      <c r="O33" s="6">
        <f>O32/6</f>
        <v>1.4023945440630953E-2</v>
      </c>
    </row>
    <row r="36" spans="4:17" x14ac:dyDescent="0.4">
      <c r="Q36" s="3">
        <f>N30-N26</f>
        <v>3.5420000000000016</v>
      </c>
    </row>
    <row r="37" spans="4:17" x14ac:dyDescent="0.4">
      <c r="Q37">
        <f>Q36/N26</f>
        <v>4.0916757156389365E-2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S33"/>
  <sheetViews>
    <sheetView topLeftCell="A23" workbookViewId="0">
      <selection activeCell="R45" sqref="R45"/>
    </sheetView>
  </sheetViews>
  <sheetFormatPr defaultRowHeight="14.6" x14ac:dyDescent="0.4"/>
  <cols>
    <col min="4" max="4" width="9.84375" bestFit="1" customWidth="1"/>
    <col min="5" max="5" width="12" bestFit="1" customWidth="1"/>
  </cols>
  <sheetData>
    <row r="4" spans="4:14" x14ac:dyDescent="0.4">
      <c r="E4" t="s">
        <v>0</v>
      </c>
      <c r="F4" t="s">
        <v>5</v>
      </c>
      <c r="I4" t="s">
        <v>6</v>
      </c>
      <c r="N4" t="s">
        <v>7</v>
      </c>
    </row>
    <row r="5" spans="4:14" x14ac:dyDescent="0.4">
      <c r="D5" s="1">
        <v>34700</v>
      </c>
      <c r="E5">
        <v>3.8</v>
      </c>
      <c r="F5">
        <v>0.42523</v>
      </c>
      <c r="I5" s="2">
        <f>E5+(70*F5)</f>
        <v>33.566099999999999</v>
      </c>
      <c r="M5">
        <v>1995</v>
      </c>
      <c r="N5" s="3">
        <f>I5</f>
        <v>33.566099999999999</v>
      </c>
    </row>
    <row r="6" spans="4:14" x14ac:dyDescent="0.4">
      <c r="D6" s="1">
        <v>35065</v>
      </c>
      <c r="E6">
        <v>3.8</v>
      </c>
      <c r="F6">
        <v>0.37115999999999999</v>
      </c>
      <c r="I6" s="2">
        <f t="shared" ref="I6:I33" si="0">E6+(70*F6)</f>
        <v>29.781199999999998</v>
      </c>
      <c r="M6">
        <v>1996</v>
      </c>
      <c r="N6" s="3">
        <f t="shared" ref="N6:N21" si="1">I6</f>
        <v>29.781199999999998</v>
      </c>
    </row>
    <row r="7" spans="4:14" x14ac:dyDescent="0.4">
      <c r="D7" s="1">
        <v>35431</v>
      </c>
      <c r="E7">
        <v>3.8</v>
      </c>
      <c r="F7">
        <v>0.35208</v>
      </c>
      <c r="I7" s="2">
        <f t="shared" si="0"/>
        <v>28.445600000000002</v>
      </c>
      <c r="M7">
        <v>1997</v>
      </c>
      <c r="N7" s="3">
        <f t="shared" si="1"/>
        <v>28.445600000000002</v>
      </c>
    </row>
    <row r="8" spans="4:14" x14ac:dyDescent="0.4">
      <c r="D8" s="1">
        <v>35796</v>
      </c>
      <c r="E8">
        <v>4</v>
      </c>
      <c r="F8">
        <v>0.3841</v>
      </c>
      <c r="I8" s="2">
        <f t="shared" si="0"/>
        <v>30.887</v>
      </c>
      <c r="M8">
        <v>1998</v>
      </c>
      <c r="N8" s="3">
        <f t="shared" si="1"/>
        <v>30.887</v>
      </c>
    </row>
    <row r="9" spans="4:14" x14ac:dyDescent="0.4">
      <c r="D9" s="1">
        <v>36161</v>
      </c>
      <c r="E9">
        <v>5</v>
      </c>
      <c r="F9">
        <v>0.37902000000000002</v>
      </c>
      <c r="I9" s="2">
        <f t="shared" si="0"/>
        <v>31.531400000000001</v>
      </c>
      <c r="M9">
        <v>1999</v>
      </c>
      <c r="N9" s="3">
        <f t="shared" si="1"/>
        <v>31.531400000000001</v>
      </c>
    </row>
    <row r="10" spans="4:14" x14ac:dyDescent="0.4">
      <c r="D10" s="1">
        <v>36526</v>
      </c>
      <c r="E10">
        <v>5</v>
      </c>
      <c r="F10">
        <v>0.45239000000000001</v>
      </c>
      <c r="I10" s="2">
        <f t="shared" si="0"/>
        <v>36.667299999999997</v>
      </c>
      <c r="M10">
        <v>2000</v>
      </c>
      <c r="N10" s="3">
        <f t="shared" si="1"/>
        <v>36.667299999999997</v>
      </c>
    </row>
    <row r="11" spans="4:14" x14ac:dyDescent="0.4">
      <c r="D11" s="1">
        <v>36892</v>
      </c>
      <c r="E11">
        <v>5.5</v>
      </c>
      <c r="F11">
        <v>0.59462999999999999</v>
      </c>
      <c r="I11" s="2">
        <f t="shared" si="0"/>
        <v>47.124099999999999</v>
      </c>
      <c r="L11">
        <v>20</v>
      </c>
      <c r="M11">
        <v>2001</v>
      </c>
      <c r="N11" s="3">
        <f t="shared" si="1"/>
        <v>47.124099999999999</v>
      </c>
    </row>
    <row r="12" spans="4:14" x14ac:dyDescent="0.4">
      <c r="D12" s="1">
        <v>37257</v>
      </c>
      <c r="E12">
        <v>5.5</v>
      </c>
      <c r="F12">
        <v>0.88602000000000003</v>
      </c>
      <c r="I12" s="2">
        <f t="shared" si="0"/>
        <v>67.5214</v>
      </c>
      <c r="L12">
        <v>19</v>
      </c>
      <c r="M12">
        <v>2002</v>
      </c>
      <c r="N12" s="3">
        <f t="shared" si="1"/>
        <v>67.5214</v>
      </c>
    </row>
    <row r="13" spans="4:14" x14ac:dyDescent="0.4">
      <c r="D13" s="1">
        <v>37622</v>
      </c>
      <c r="E13">
        <v>5.5</v>
      </c>
      <c r="F13">
        <v>0.71384999999999998</v>
      </c>
      <c r="I13" s="2">
        <f t="shared" si="0"/>
        <v>55.469499999999996</v>
      </c>
      <c r="L13">
        <v>18</v>
      </c>
      <c r="M13">
        <v>2003</v>
      </c>
      <c r="N13" s="3">
        <f t="shared" si="1"/>
        <v>55.469499999999996</v>
      </c>
    </row>
    <row r="14" spans="4:14" x14ac:dyDescent="0.4">
      <c r="D14" s="1">
        <v>37987</v>
      </c>
      <c r="E14">
        <v>5.5</v>
      </c>
      <c r="F14">
        <v>0.79786999999999997</v>
      </c>
      <c r="I14" s="2">
        <f t="shared" si="0"/>
        <v>61.350899999999996</v>
      </c>
      <c r="L14">
        <v>17</v>
      </c>
      <c r="M14">
        <v>2004</v>
      </c>
      <c r="N14" s="3">
        <f t="shared" si="1"/>
        <v>61.350899999999996</v>
      </c>
    </row>
    <row r="15" spans="4:14" x14ac:dyDescent="0.4">
      <c r="D15" s="1">
        <v>38353</v>
      </c>
      <c r="E15">
        <v>5.5</v>
      </c>
      <c r="F15">
        <v>0.92959000000000003</v>
      </c>
      <c r="I15" s="2">
        <f t="shared" si="0"/>
        <v>70.571300000000008</v>
      </c>
      <c r="L15">
        <v>16</v>
      </c>
      <c r="M15">
        <v>2005</v>
      </c>
      <c r="N15" s="3">
        <f t="shared" si="1"/>
        <v>70.571300000000008</v>
      </c>
    </row>
    <row r="16" spans="4:14" x14ac:dyDescent="0.4">
      <c r="D16" s="1">
        <v>38718</v>
      </c>
      <c r="E16">
        <v>5.5</v>
      </c>
      <c r="F16">
        <v>1.15926</v>
      </c>
      <c r="I16" s="2">
        <f t="shared" si="0"/>
        <v>86.648200000000003</v>
      </c>
      <c r="L16">
        <v>15</v>
      </c>
      <c r="M16">
        <v>2006</v>
      </c>
      <c r="N16" s="3">
        <f t="shared" si="1"/>
        <v>86.648200000000003</v>
      </c>
    </row>
    <row r="17" spans="4:19" x14ac:dyDescent="0.4">
      <c r="D17" s="1">
        <v>39083</v>
      </c>
      <c r="E17">
        <v>5.5</v>
      </c>
      <c r="F17">
        <v>1.19008</v>
      </c>
      <c r="I17" s="2">
        <f t="shared" si="0"/>
        <v>88.805599999999998</v>
      </c>
      <c r="L17">
        <v>14</v>
      </c>
      <c r="M17">
        <v>2007</v>
      </c>
      <c r="N17" s="3">
        <f t="shared" si="1"/>
        <v>88.805599999999998</v>
      </c>
    </row>
    <row r="18" spans="4:19" x14ac:dyDescent="0.4">
      <c r="D18" s="1">
        <v>39448</v>
      </c>
      <c r="E18">
        <v>5.75</v>
      </c>
      <c r="F18">
        <v>1.1379699999999999</v>
      </c>
      <c r="I18" s="2">
        <f t="shared" si="0"/>
        <v>85.407899999999998</v>
      </c>
      <c r="L18">
        <v>13</v>
      </c>
      <c r="M18">
        <v>2008</v>
      </c>
      <c r="N18" s="3">
        <f t="shared" si="1"/>
        <v>85.407899999999998</v>
      </c>
    </row>
    <row r="19" spans="4:19" x14ac:dyDescent="0.4">
      <c r="D19" s="1">
        <v>39814</v>
      </c>
      <c r="E19">
        <v>6</v>
      </c>
      <c r="F19">
        <v>1.13781</v>
      </c>
      <c r="I19" s="2">
        <f t="shared" si="0"/>
        <v>85.646699999999996</v>
      </c>
      <c r="L19">
        <v>12</v>
      </c>
      <c r="M19">
        <v>2009</v>
      </c>
      <c r="N19" s="3">
        <f t="shared" si="1"/>
        <v>85.646699999999996</v>
      </c>
    </row>
    <row r="20" spans="4:19" x14ac:dyDescent="0.4">
      <c r="D20" s="1">
        <v>40179</v>
      </c>
      <c r="E20">
        <v>6</v>
      </c>
      <c r="F20">
        <v>0.76509000000000005</v>
      </c>
      <c r="I20" s="2">
        <f t="shared" si="0"/>
        <v>59.5563</v>
      </c>
      <c r="L20">
        <v>11</v>
      </c>
      <c r="M20">
        <v>2010</v>
      </c>
      <c r="N20" s="3">
        <f t="shared" si="1"/>
        <v>59.5563</v>
      </c>
    </row>
    <row r="21" spans="4:19" x14ac:dyDescent="0.4">
      <c r="D21" s="1">
        <v>40544</v>
      </c>
      <c r="E21">
        <v>6</v>
      </c>
      <c r="F21">
        <v>0.85738999999999999</v>
      </c>
      <c r="I21" s="2">
        <f t="shared" si="0"/>
        <v>66.017300000000006</v>
      </c>
      <c r="L21">
        <v>10</v>
      </c>
      <c r="M21">
        <v>2011</v>
      </c>
      <c r="N21" s="3">
        <f t="shared" si="1"/>
        <v>66.017300000000006</v>
      </c>
    </row>
    <row r="22" spans="4:19" x14ac:dyDescent="0.4">
      <c r="D22" s="1">
        <v>40909</v>
      </c>
      <c r="E22">
        <v>6</v>
      </c>
      <c r="F22">
        <v>0.87507999999999997</v>
      </c>
      <c r="I22" s="2">
        <f t="shared" si="0"/>
        <v>67.255600000000001</v>
      </c>
      <c r="L22">
        <v>9</v>
      </c>
      <c r="M22">
        <v>2012</v>
      </c>
      <c r="N22" s="3">
        <f>I22</f>
        <v>67.255600000000001</v>
      </c>
    </row>
    <row r="23" spans="4:19" x14ac:dyDescent="0.4">
      <c r="D23" s="1"/>
      <c r="I23" s="2"/>
      <c r="L23">
        <v>8</v>
      </c>
      <c r="M23">
        <v>2013</v>
      </c>
      <c r="N23" s="3">
        <f>I25</f>
        <v>59.092300000000002</v>
      </c>
    </row>
    <row r="24" spans="4:19" x14ac:dyDescent="0.4">
      <c r="D24" s="1"/>
      <c r="E24" t="s">
        <v>0</v>
      </c>
      <c r="F24" t="s">
        <v>8</v>
      </c>
      <c r="I24" s="2"/>
      <c r="L24">
        <v>7</v>
      </c>
      <c r="M24">
        <v>2014</v>
      </c>
      <c r="N24" s="3">
        <f t="shared" ref="N24:N26" si="2">I26</f>
        <v>65.277500000000003</v>
      </c>
    </row>
    <row r="25" spans="4:19" x14ac:dyDescent="0.4">
      <c r="D25" s="1">
        <v>41275</v>
      </c>
      <c r="E25">
        <v>8</v>
      </c>
      <c r="F25">
        <v>0.72989000000000004</v>
      </c>
      <c r="I25" s="2">
        <f t="shared" si="0"/>
        <v>59.092300000000002</v>
      </c>
      <c r="L25">
        <v>6</v>
      </c>
      <c r="M25">
        <v>2015</v>
      </c>
      <c r="N25" s="3">
        <f t="shared" si="2"/>
        <v>69.898600000000002</v>
      </c>
      <c r="O25" s="5">
        <f>(N25-N24)/N24</f>
        <v>7.0791620389873966E-2</v>
      </c>
    </row>
    <row r="26" spans="4:19" x14ac:dyDescent="0.4">
      <c r="D26" s="1">
        <v>41640</v>
      </c>
      <c r="E26">
        <v>8</v>
      </c>
      <c r="F26">
        <v>0.81825000000000003</v>
      </c>
      <c r="I26" s="2">
        <f t="shared" si="0"/>
        <v>65.277500000000003</v>
      </c>
      <c r="L26">
        <v>5</v>
      </c>
      <c r="M26">
        <v>2016</v>
      </c>
      <c r="N26" s="3">
        <f t="shared" si="2"/>
        <v>64.543599999999998</v>
      </c>
      <c r="O26" s="5">
        <f t="shared" ref="O26:O30" si="3">(N26-N25)/N25</f>
        <v>-7.6610976471631814E-2</v>
      </c>
    </row>
    <row r="27" spans="4:19" x14ac:dyDescent="0.4">
      <c r="D27" s="1">
        <v>42005</v>
      </c>
      <c r="E27">
        <v>9</v>
      </c>
      <c r="F27">
        <v>0.86997999999999998</v>
      </c>
      <c r="I27" s="2">
        <f t="shared" si="0"/>
        <v>69.898600000000002</v>
      </c>
      <c r="L27">
        <v>4</v>
      </c>
      <c r="M27">
        <v>2017</v>
      </c>
      <c r="N27" s="3">
        <f t="shared" ref="N27:N29" si="4">I29</f>
        <v>61.918599999999998</v>
      </c>
      <c r="O27" s="5">
        <f t="shared" si="3"/>
        <v>-4.0670182636233496E-2</v>
      </c>
    </row>
    <row r="28" spans="4:19" x14ac:dyDescent="0.4">
      <c r="D28" s="1">
        <v>42380</v>
      </c>
      <c r="E28">
        <v>9</v>
      </c>
      <c r="F28" s="4">
        <v>0.79347999999999996</v>
      </c>
      <c r="G28" s="4"/>
      <c r="I28" s="2">
        <f t="shared" si="0"/>
        <v>64.543599999999998</v>
      </c>
      <c r="L28">
        <v>3</v>
      </c>
      <c r="M28">
        <v>2018</v>
      </c>
      <c r="N28" s="3">
        <f t="shared" si="4"/>
        <v>60.1203</v>
      </c>
      <c r="O28" s="5">
        <f t="shared" si="3"/>
        <v>-2.9042969317781695E-2</v>
      </c>
    </row>
    <row r="29" spans="4:19" x14ac:dyDescent="0.4">
      <c r="D29" s="1">
        <v>42736</v>
      </c>
      <c r="E29">
        <v>9</v>
      </c>
      <c r="F29" s="4">
        <v>0.75597999999999999</v>
      </c>
      <c r="G29" s="4"/>
      <c r="I29" s="2">
        <f t="shared" si="0"/>
        <v>61.918599999999998</v>
      </c>
      <c r="L29">
        <v>2</v>
      </c>
      <c r="M29">
        <v>2019</v>
      </c>
      <c r="N29" s="3">
        <f t="shared" si="4"/>
        <v>48.634899999999995</v>
      </c>
      <c r="O29" s="5">
        <f t="shared" si="3"/>
        <v>-0.19104029753677221</v>
      </c>
    </row>
    <row r="30" spans="4:19" x14ac:dyDescent="0.4">
      <c r="D30" s="1">
        <v>43101</v>
      </c>
      <c r="E30">
        <v>9</v>
      </c>
      <c r="F30" s="4">
        <v>0.73028999999999999</v>
      </c>
      <c r="G30" s="4"/>
      <c r="I30" s="2">
        <f t="shared" si="0"/>
        <v>60.1203</v>
      </c>
      <c r="L30">
        <v>1</v>
      </c>
      <c r="M30">
        <v>2020</v>
      </c>
      <c r="N30" s="3">
        <f>I33</f>
        <v>58.504200000000004</v>
      </c>
      <c r="O30" s="5">
        <f t="shared" si="3"/>
        <v>0.20292629366977233</v>
      </c>
    </row>
    <row r="31" spans="4:19" x14ac:dyDescent="0.4">
      <c r="D31" s="1">
        <v>43466</v>
      </c>
      <c r="E31">
        <v>9.5</v>
      </c>
      <c r="F31" s="4">
        <v>0.55906999999999996</v>
      </c>
      <c r="G31" s="4"/>
      <c r="I31" s="2">
        <f t="shared" si="0"/>
        <v>48.634899999999995</v>
      </c>
      <c r="S31" s="8">
        <f>N30-N26</f>
        <v>-6.0393999999999934</v>
      </c>
    </row>
    <row r="32" spans="4:19" x14ac:dyDescent="0.4">
      <c r="D32" s="1">
        <v>43831</v>
      </c>
      <c r="E32">
        <v>9.5</v>
      </c>
      <c r="F32" s="4">
        <v>0.68842999999999999</v>
      </c>
      <c r="G32" s="4"/>
      <c r="I32" s="2">
        <f t="shared" si="0"/>
        <v>57.690100000000001</v>
      </c>
      <c r="N32" s="7"/>
      <c r="O32" s="6">
        <f>SUM(O25:O31)</f>
        <v>-6.3646511902772929E-2</v>
      </c>
      <c r="S32" s="9">
        <f>S31/N26</f>
        <v>-9.3570857528864113E-2</v>
      </c>
    </row>
    <row r="33" spans="4:15" x14ac:dyDescent="0.4">
      <c r="D33" s="1">
        <v>44044</v>
      </c>
      <c r="E33">
        <v>9.5</v>
      </c>
      <c r="F33" s="4">
        <v>0.70006000000000002</v>
      </c>
      <c r="G33" s="4"/>
      <c r="I33" s="2">
        <f t="shared" si="0"/>
        <v>58.504200000000004</v>
      </c>
      <c r="N33" s="7"/>
      <c r="O33" s="5">
        <f>O32/6</f>
        <v>-1.0607751983795488E-2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61320E-A265-499D-AFC9-357793BE3095}"/>
</file>

<file path=customXml/itemProps2.xml><?xml version="1.0" encoding="utf-8"?>
<ds:datastoreItem xmlns:ds="http://schemas.openxmlformats.org/officeDocument/2006/customXml" ds:itemID="{54D2182B-D599-49D0-A6F7-72A631E5334A}"/>
</file>

<file path=customXml/itemProps3.xml><?xml version="1.0" encoding="utf-8"?>
<ds:datastoreItem xmlns:ds="http://schemas.openxmlformats.org/officeDocument/2006/customXml" ds:itemID="{2AEC47BD-90BF-457B-85BF-C80A2D52C978}"/>
</file>

<file path=customXml/itemProps4.xml><?xml version="1.0" encoding="utf-8"?>
<ds:datastoreItem xmlns:ds="http://schemas.openxmlformats.org/officeDocument/2006/customXml" ds:itemID="{FB0E1CEE-54CE-457E-BABC-BE687AE61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 Electric</vt:lpstr>
      <vt:lpstr>WA Natural Gas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Ehrbar</dc:creator>
  <cp:lastModifiedBy>Ehrbar, Pat</cp:lastModifiedBy>
  <cp:lastPrinted>2016-02-10T16:34:14Z</cp:lastPrinted>
  <dcterms:created xsi:type="dcterms:W3CDTF">2015-10-28T18:55:38Z</dcterms:created>
  <dcterms:modified xsi:type="dcterms:W3CDTF">2020-09-02T14:44:12Z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