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Exhibit No.__(JRS-7) p1" sheetId="1" r:id="rId1"/>
    <sheet name="Exhibit No.__(JRS-7) p2" sheetId="2" r:id="rId2"/>
    <sheet name="Exhibit No.__(JRS-7) p3" sheetId="3" r:id="rId3"/>
    <sheet name="Exhibit No.__(JRS-7) p4" sheetId="4" r:id="rId4"/>
    <sheet name="Exhibit No.__(JRS-7) p5" sheetId="5" r:id="rId5"/>
    <sheet name="Exhibit No.__(JRS-7) p6" sheetId="6" r:id="rId6"/>
    <sheet name="Exhibit No.__(JRS-7) p7" sheetId="7" r:id="rId7"/>
    <sheet name="Exhibit No.__(JRS-7) p8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0" localSheetId="0">[1]Jan!#REF!</definedName>
    <definedName name="\0" localSheetId="1">[1]Jan!#REF!</definedName>
    <definedName name="\0">[1]Jan!#REF!</definedName>
    <definedName name="\A" localSheetId="0">#REF!</definedName>
    <definedName name="\A" localSheetId="1">#REF!</definedName>
    <definedName name="\A">#REF!</definedName>
    <definedName name="\B" localSheetId="0">#REF!</definedName>
    <definedName name="\B" localSheetId="1">#REF!</definedName>
    <definedName name="\B">#REF!</definedName>
    <definedName name="\BACK1" localSheetId="0">#REF!</definedName>
    <definedName name="\BACK1" localSheetId="1">#REF!</definedName>
    <definedName name="\BACK1">#REF!</definedName>
    <definedName name="\BLOCK" localSheetId="0">#REF!</definedName>
    <definedName name="\BLOCK" localSheetId="1">#REF!</definedName>
    <definedName name="\BLOCK">#REF!</definedName>
    <definedName name="\BLOCKT" localSheetId="0">#REF!</definedName>
    <definedName name="\BLOCKT" localSheetId="1">#REF!</definedName>
    <definedName name="\BLOCKT">#REF!</definedName>
    <definedName name="\C" localSheetId="0">#REF!</definedName>
    <definedName name="\C" localSheetId="1">#REF!</definedName>
    <definedName name="\C">#REF!</definedName>
    <definedName name="\COMP" localSheetId="0">#REF!</definedName>
    <definedName name="\COMP" localSheetId="1">#REF!</definedName>
    <definedName name="\COMP">#REF!</definedName>
    <definedName name="\COMPT" localSheetId="0">#REF!</definedName>
    <definedName name="\COMPT" localSheetId="1">#REF!</definedName>
    <definedName name="\COMPT">#REF!</definedName>
    <definedName name="\G" localSheetId="0">#REF!</definedName>
    <definedName name="\G" localSheetId="1">#REF!</definedName>
    <definedName name="\G">#REF!</definedName>
    <definedName name="\I" localSheetId="0">#REF!</definedName>
    <definedName name="\I" localSheetId="1">#REF!</definedName>
    <definedName name="\I">#REF!</definedName>
    <definedName name="\K" localSheetId="0">#REF!</definedName>
    <definedName name="\K" localSheetId="1">#REF!</definedName>
    <definedName name="\K">#REF!</definedName>
    <definedName name="\L" localSheetId="0">#REF!</definedName>
    <definedName name="\L" localSheetId="1">#REF!</definedName>
    <definedName name="\L">#REF!</definedName>
    <definedName name="\M" localSheetId="0">#REF!</definedName>
    <definedName name="\M" localSheetId="1">#REF!</definedName>
    <definedName name="\M">#REF!</definedName>
    <definedName name="\P" localSheetId="0">#REF!</definedName>
    <definedName name="\P" localSheetId="1">#REF!</definedName>
    <definedName name="\P">#REF!</definedName>
    <definedName name="\Q" localSheetId="0">[2]Actual!#REF!</definedName>
    <definedName name="\Q" localSheetId="1">[2]Actual!#REF!</definedName>
    <definedName name="\Q">[2]Actual!#REF!</definedName>
    <definedName name="\R" localSheetId="0">#REF!</definedName>
    <definedName name="\R" localSheetId="1">#REF!</definedName>
    <definedName name="\R">#REF!</definedName>
    <definedName name="\S" localSheetId="0">#REF!</definedName>
    <definedName name="\S" localSheetId="1">#REF!</definedName>
    <definedName name="\S">#REF!</definedName>
    <definedName name="\TABLE1" localSheetId="0">#REF!</definedName>
    <definedName name="\TABLE1" localSheetId="1">#REF!</definedName>
    <definedName name="\TABLE1">#REF!</definedName>
    <definedName name="\TABLE2" localSheetId="0">#REF!</definedName>
    <definedName name="\TABLE2" localSheetId="1">#REF!</definedName>
    <definedName name="\TABLE2">#REF!</definedName>
    <definedName name="\TABLEA" localSheetId="0">#REF!</definedName>
    <definedName name="\TABLEA" localSheetId="1">#REF!</definedName>
    <definedName name="\TABLEA">#REF!</definedName>
    <definedName name="\TBL2" localSheetId="0">#REF!</definedName>
    <definedName name="\TBL2" localSheetId="1">#REF!</definedName>
    <definedName name="\TBL2">#REF!</definedName>
    <definedName name="\TBL3" localSheetId="0">#REF!</definedName>
    <definedName name="\TBL3" localSheetId="1">#REF!</definedName>
    <definedName name="\TBL3">#REF!</definedName>
    <definedName name="\TBL4" localSheetId="0">#REF!</definedName>
    <definedName name="\TBL4" localSheetId="1">#REF!</definedName>
    <definedName name="\TBL4">#REF!</definedName>
    <definedName name="\TBL5" localSheetId="0">#REF!</definedName>
    <definedName name="\TBL5" localSheetId="1">#REF!</definedName>
    <definedName name="\TBL5">#REF!</definedName>
    <definedName name="\W" localSheetId="0">#REF!</definedName>
    <definedName name="\W" localSheetId="1">#REF!</definedName>
    <definedName name="\W">#REF!</definedName>
    <definedName name="\WORK1" localSheetId="0">#REF!</definedName>
    <definedName name="\WORK1" localSheetId="1">#REF!</definedName>
    <definedName name="\WORK1">#REF!</definedName>
    <definedName name="\X" localSheetId="0">#REF!</definedName>
    <definedName name="\X" localSheetId="1">#REF!</definedName>
    <definedName name="\X">#REF!</definedName>
    <definedName name="\Z" localSheetId="0">#REF!</definedName>
    <definedName name="\Z" localSheetId="1">#REF!</definedName>
    <definedName name="\Z">#REF!</definedName>
    <definedName name="__123Graph_A" localSheetId="0" hidden="1">[3]Inputs!#REF!</definedName>
    <definedName name="__123Graph_A" localSheetId="1" hidden="1">[3]Inputs!#REF!</definedName>
    <definedName name="__123Graph_A" localSheetId="2" hidden="1">[3]Inputs!#REF!</definedName>
    <definedName name="__123Graph_A" localSheetId="3" hidden="1">[3]Inputs!#REF!</definedName>
    <definedName name="__123Graph_A" localSheetId="4" hidden="1">[3]Inputs!#REF!</definedName>
    <definedName name="__123Graph_A" localSheetId="5" hidden="1">[3]Inputs!#REF!</definedName>
    <definedName name="__123Graph_A" localSheetId="6" hidden="1">[3]Inputs!#REF!</definedName>
    <definedName name="__123Graph_A" localSheetId="7" hidden="1">[3]Inputs!#REF!</definedName>
    <definedName name="__123Graph_A" hidden="1">[4]Inputs!#REF!</definedName>
    <definedName name="__123Graph_B" localSheetId="0" hidden="1">[3]Inputs!#REF!</definedName>
    <definedName name="__123Graph_B" localSheetId="1" hidden="1">[3]Inputs!#REF!</definedName>
    <definedName name="__123Graph_B" localSheetId="2" hidden="1">[3]Inputs!#REF!</definedName>
    <definedName name="__123Graph_B" localSheetId="3" hidden="1">[3]Inputs!#REF!</definedName>
    <definedName name="__123Graph_B" localSheetId="4" hidden="1">[3]Inputs!#REF!</definedName>
    <definedName name="__123Graph_B" localSheetId="5" hidden="1">[3]Inputs!#REF!</definedName>
    <definedName name="__123Graph_B" localSheetId="6" hidden="1">[3]Inputs!#REF!</definedName>
    <definedName name="__123Graph_B" localSheetId="7" hidden="1">[3]Inputs!#REF!</definedName>
    <definedName name="__123Graph_B" hidden="1">[4]Inputs!#REF!</definedName>
    <definedName name="__123Graph_D" localSheetId="0" hidden="1">[3]Inputs!#REF!</definedName>
    <definedName name="__123Graph_D" localSheetId="1" hidden="1">[3]Inputs!#REF!</definedName>
    <definedName name="__123Graph_D" localSheetId="2" hidden="1">[3]Inputs!#REF!</definedName>
    <definedName name="__123Graph_D" localSheetId="3" hidden="1">[3]Inputs!#REF!</definedName>
    <definedName name="__123Graph_D" localSheetId="4" hidden="1">[3]Inputs!#REF!</definedName>
    <definedName name="__123Graph_D" localSheetId="5" hidden="1">[3]Inputs!#REF!</definedName>
    <definedName name="__123Graph_D" localSheetId="6" hidden="1">[3]Inputs!#REF!</definedName>
    <definedName name="__123Graph_D" localSheetId="7" hidden="1">[3]Inputs!#REF!</definedName>
    <definedName name="__123Graph_D" hidden="1">[4]Inputs!#REF!</definedName>
    <definedName name="_1Price_Ta" localSheetId="0">#REF!</definedName>
    <definedName name="_1Price_Ta" localSheetId="1">#REF!</definedName>
    <definedName name="_1Price_Ta">#REF!</definedName>
    <definedName name="_2Price_Ta" localSheetId="0">#REF!</definedName>
    <definedName name="_2Price_Ta" localSheetId="1">#REF!</definedName>
    <definedName name="_2Price_Ta">#REF!</definedName>
    <definedName name="_B" localSheetId="0">'[5]Rate Design'!#REF!</definedName>
    <definedName name="_B" localSheetId="1">'[5]Rate Design'!#REF!</definedName>
    <definedName name="_B">'[5]Rate Design'!#REF!</definedName>
    <definedName name="_Fill" localSheetId="0" hidden="1">#REF!</definedName>
    <definedName name="_Fill" localSheetId="1" hidden="1">#REF!</definedName>
    <definedName name="_Fill" hidden="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MEN2" localSheetId="0">[1]Jan!#REF!</definedName>
    <definedName name="_MEN2" localSheetId="1">[1]Jan!#REF!</definedName>
    <definedName name="_MEN2">[1]Jan!#REF!</definedName>
    <definedName name="_MEN3" localSheetId="0">[1]Jan!#REF!</definedName>
    <definedName name="_MEN3" localSheetId="1">[1]Jan!#REF!</definedName>
    <definedName name="_MEN3">[1]Jan!#REF!</definedName>
    <definedName name="_Order1" hidden="1">0</definedName>
    <definedName name="_Order2" hidden="1">0</definedName>
    <definedName name="_P" localSheetId="0">#REF!</definedName>
    <definedName name="_P" localSheetId="1">#REF!</definedName>
    <definedName name="_P">#REF!</definedName>
    <definedName name="_Sort" localSheetId="0" hidden="1">#REF!</definedName>
    <definedName name="_Sort" localSheetId="1" hidden="1">#REF!</definedName>
    <definedName name="_Sort" hidden="1">#REF!</definedName>
    <definedName name="_TOP1" localSheetId="0">[1]Jan!#REF!</definedName>
    <definedName name="_TOP1" localSheetId="1">[1]Jan!#REF!</definedName>
    <definedName name="_TOP1">[1]Jan!#REF!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hidden="1">'[4]DSM Output'!$J$21:$J$23</definedName>
    <definedName name="Acct108364" localSheetId="0">'[6]Func Study'!#REF!</definedName>
    <definedName name="Acct108364" localSheetId="1">'[6]Func Study'!#REF!</definedName>
    <definedName name="Acct108364">'[6]Func Study'!#REF!</definedName>
    <definedName name="Acct108364S" localSheetId="0">'[6]Func Study'!#REF!</definedName>
    <definedName name="Acct108364S" localSheetId="1">'[6]Func Study'!#REF!</definedName>
    <definedName name="Acct108364S">'[6]Func Study'!#REF!</definedName>
    <definedName name="Acct228.42TROJD" localSheetId="0">'[7]Func Study'!#REF!</definedName>
    <definedName name="Acct228.42TROJD" localSheetId="1">'[7]Func Study'!#REF!</definedName>
    <definedName name="Acct228.42TROJD">'[7]Func Study'!#REF!</definedName>
    <definedName name="Acct2281SO">'[8]Func Study'!$H$2190</definedName>
    <definedName name="Acct2283SO">'[8]Func Study'!$H$2198</definedName>
    <definedName name="Acct22842TROJD" localSheetId="0">'[7]Func Study'!#REF!</definedName>
    <definedName name="Acct22842TROJD" localSheetId="1">'[7]Func Study'!#REF!</definedName>
    <definedName name="Acct22842TROJD">'[7]Func Study'!#REF!</definedName>
    <definedName name="Acct228SO">'[8]Func Study'!$H$2194</definedName>
    <definedName name="Acct350">'[8]Func Study'!$H$1628</definedName>
    <definedName name="Acct352">'[8]Func Study'!$H$1635</definedName>
    <definedName name="Acct353">'[8]Func Study'!$H$1641</definedName>
    <definedName name="Acct354">'[8]Func Study'!$H$1647</definedName>
    <definedName name="Acct355">'[8]Func Study'!$H$1654</definedName>
    <definedName name="Acct356">'[8]Func Study'!$H$1660</definedName>
    <definedName name="Acct357">'[8]Func Study'!$H$1666</definedName>
    <definedName name="Acct358">'[8]Func Study'!$H$1672</definedName>
    <definedName name="Acct359">'[8]Func Study'!$H$1678</definedName>
    <definedName name="Acct360">'[8]Func Study'!$H$1698</definedName>
    <definedName name="Acct361">'[8]Func Study'!$H$1704</definedName>
    <definedName name="Acct362">'[8]Func Study'!$H$1710</definedName>
    <definedName name="Acct364">'[8]Func Study'!$H$1717</definedName>
    <definedName name="Acct365">'[8]Func Study'!$H$1724</definedName>
    <definedName name="Acct366">'[8]Func Study'!$H$1731</definedName>
    <definedName name="Acct367">'[8]Func Study'!$H$1738</definedName>
    <definedName name="Acct368">'[8]Func Study'!$H$1744</definedName>
    <definedName name="Acct369">'[8]Func Study'!$H$1751</definedName>
    <definedName name="Acct370">'[8]Func Study'!$H$1762</definedName>
    <definedName name="Acct371">'[8]Func Study'!$H$1769</definedName>
    <definedName name="Acct372">'[8]Func Study'!$H$1776</definedName>
    <definedName name="Acct372A">'[8]Func Study'!$H$1775</definedName>
    <definedName name="Acct372DP">'[8]Func Study'!$H$1773</definedName>
    <definedName name="Acct372DS">'[8]Func Study'!$H$1774</definedName>
    <definedName name="Acct373">'[8]Func Study'!$H$1782</definedName>
    <definedName name="Acct41011" localSheetId="0">'[9]Functional Study'!#REF!</definedName>
    <definedName name="Acct41011" localSheetId="1">'[9]Functional Study'!#REF!</definedName>
    <definedName name="Acct41011">'[9]Functional Study'!#REF!</definedName>
    <definedName name="Acct41011BADDEBT" localSheetId="0">'[9]Functional Study'!#REF!</definedName>
    <definedName name="Acct41011BADDEBT" localSheetId="1">'[9]Functional Study'!#REF!</definedName>
    <definedName name="Acct41011BADDEBT">'[9]Functional Study'!#REF!</definedName>
    <definedName name="Acct41011DITEXP" localSheetId="0">'[9]Functional Study'!#REF!</definedName>
    <definedName name="Acct41011DITEXP" localSheetId="1">'[9]Functional Study'!#REF!</definedName>
    <definedName name="Acct41011DITEXP">'[9]Functional Study'!#REF!</definedName>
    <definedName name="Acct41011S" localSheetId="0">'[9]Functional Study'!#REF!</definedName>
    <definedName name="Acct41011S" localSheetId="1">'[9]Functional Study'!#REF!</definedName>
    <definedName name="Acct41011S">'[9]Functional Study'!#REF!</definedName>
    <definedName name="Acct41011SE" localSheetId="0">'[9]Functional Study'!#REF!</definedName>
    <definedName name="Acct41011SE" localSheetId="1">'[9]Functional Study'!#REF!</definedName>
    <definedName name="Acct41011SE">'[9]Functional Study'!#REF!</definedName>
    <definedName name="Acct41011SG1" localSheetId="0">'[9]Functional Study'!#REF!</definedName>
    <definedName name="Acct41011SG1" localSheetId="1">'[9]Functional Study'!#REF!</definedName>
    <definedName name="Acct41011SG1">'[9]Functional Study'!#REF!</definedName>
    <definedName name="Acct41011SG2" localSheetId="0">'[9]Functional Study'!#REF!</definedName>
    <definedName name="Acct41011SG2" localSheetId="1">'[9]Functional Study'!#REF!</definedName>
    <definedName name="Acct41011SG2">'[9]Functional Study'!#REF!</definedName>
    <definedName name="ACCT41011SGCT" localSheetId="0">'[9]Functional Study'!#REF!</definedName>
    <definedName name="ACCT41011SGCT" localSheetId="1">'[9]Functional Study'!#REF!</definedName>
    <definedName name="ACCT41011SGCT">'[9]Functional Study'!#REF!</definedName>
    <definedName name="Acct41011SGPP" localSheetId="0">'[9]Functional Study'!#REF!</definedName>
    <definedName name="Acct41011SGPP" localSheetId="1">'[9]Functional Study'!#REF!</definedName>
    <definedName name="Acct41011SGPP">'[9]Functional Study'!#REF!</definedName>
    <definedName name="Acct41011SNP" localSheetId="0">'[9]Functional Study'!#REF!</definedName>
    <definedName name="Acct41011SNP" localSheetId="1">'[9]Functional Study'!#REF!</definedName>
    <definedName name="Acct41011SNP">'[9]Functional Study'!#REF!</definedName>
    <definedName name="ACCT41011SNPD" localSheetId="0">'[9]Functional Study'!#REF!</definedName>
    <definedName name="ACCT41011SNPD" localSheetId="1">'[9]Functional Study'!#REF!</definedName>
    <definedName name="ACCT41011SNPD">'[9]Functional Study'!#REF!</definedName>
    <definedName name="Acct41011SO" localSheetId="0">'[9]Functional Study'!#REF!</definedName>
    <definedName name="Acct41011SO" localSheetId="1">'[9]Functional Study'!#REF!</definedName>
    <definedName name="Acct41011SO">'[9]Functional Study'!#REF!</definedName>
    <definedName name="Acct41011TROJP" localSheetId="0">'[9]Functional Study'!#REF!</definedName>
    <definedName name="Acct41011TROJP" localSheetId="1">'[9]Functional Study'!#REF!</definedName>
    <definedName name="Acct41011TROJP">'[9]Functional Study'!#REF!</definedName>
    <definedName name="Acct41111" localSheetId="0">'[9]Functional Study'!#REF!</definedName>
    <definedName name="Acct41111" localSheetId="1">'[9]Functional Study'!#REF!</definedName>
    <definedName name="Acct41111">'[9]Functional Study'!#REF!</definedName>
    <definedName name="Acct41111BADDEBT" localSheetId="0">'[9]Functional Study'!#REF!</definedName>
    <definedName name="Acct41111BADDEBT" localSheetId="1">'[9]Functional Study'!#REF!</definedName>
    <definedName name="Acct41111BADDEBT">'[9]Functional Study'!#REF!</definedName>
    <definedName name="Acct41111DITEXP" localSheetId="0">'[9]Functional Study'!#REF!</definedName>
    <definedName name="Acct41111DITEXP" localSheetId="1">'[9]Functional Study'!#REF!</definedName>
    <definedName name="Acct41111DITEXP">'[9]Functional Study'!#REF!</definedName>
    <definedName name="Acct41111S" localSheetId="0">'[9]Functional Study'!#REF!</definedName>
    <definedName name="Acct41111S" localSheetId="1">'[9]Functional Study'!#REF!</definedName>
    <definedName name="Acct41111S">'[9]Functional Study'!#REF!</definedName>
    <definedName name="Acct41111SE" localSheetId="0">'[9]Functional Study'!#REF!</definedName>
    <definedName name="Acct41111SE" localSheetId="1">'[9]Functional Study'!#REF!</definedName>
    <definedName name="Acct41111SE">'[9]Functional Study'!#REF!</definedName>
    <definedName name="Acct41111SG1" localSheetId="0">'[9]Functional Study'!#REF!</definedName>
    <definedName name="Acct41111SG1" localSheetId="1">'[9]Functional Study'!#REF!</definedName>
    <definedName name="Acct41111SG1">'[9]Functional Study'!#REF!</definedName>
    <definedName name="Acct41111SG2" localSheetId="0">'[9]Functional Study'!#REF!</definedName>
    <definedName name="Acct41111SG2" localSheetId="1">'[9]Functional Study'!#REF!</definedName>
    <definedName name="Acct41111SG2">'[9]Functional Study'!#REF!</definedName>
    <definedName name="Acct41111SG3" localSheetId="0">'[9]Functional Study'!#REF!</definedName>
    <definedName name="Acct41111SG3" localSheetId="1">'[9]Functional Study'!#REF!</definedName>
    <definedName name="Acct41111SG3">'[9]Functional Study'!#REF!</definedName>
    <definedName name="Acct41111SGPP" localSheetId="0">'[9]Functional Study'!#REF!</definedName>
    <definedName name="Acct41111SGPP" localSheetId="1">'[9]Functional Study'!#REF!</definedName>
    <definedName name="Acct41111SGPP">'[9]Functional Study'!#REF!</definedName>
    <definedName name="Acct41111SNP" localSheetId="0">'[9]Functional Study'!#REF!</definedName>
    <definedName name="Acct41111SNP" localSheetId="1">'[9]Functional Study'!#REF!</definedName>
    <definedName name="Acct41111SNP">'[9]Functional Study'!#REF!</definedName>
    <definedName name="Acct41111SNTP" localSheetId="0">'[9]Functional Study'!#REF!</definedName>
    <definedName name="Acct41111SNTP" localSheetId="1">'[9]Functional Study'!#REF!</definedName>
    <definedName name="Acct41111SNTP">'[9]Functional Study'!#REF!</definedName>
    <definedName name="Acct41111SO" localSheetId="0">'[9]Functional Study'!#REF!</definedName>
    <definedName name="Acct41111SO" localSheetId="1">'[9]Functional Study'!#REF!</definedName>
    <definedName name="Acct41111SO">'[9]Functional Study'!#REF!</definedName>
    <definedName name="Acct41111TROJP" localSheetId="0">'[9]Functional Study'!#REF!</definedName>
    <definedName name="Acct41111TROJP" localSheetId="1">'[9]Functional Study'!#REF!</definedName>
    <definedName name="Acct41111TROJP">'[9]Functional Study'!#REF!</definedName>
    <definedName name="Acct411BADDEBT" localSheetId="0">'[9]Functional Study'!#REF!</definedName>
    <definedName name="Acct411BADDEBT" localSheetId="1">'[9]Functional Study'!#REF!</definedName>
    <definedName name="Acct411BADDEBT">'[9]Functional Study'!#REF!</definedName>
    <definedName name="Acct411DGP" localSheetId="0">'[9]Functional Study'!#REF!</definedName>
    <definedName name="Acct411DGP" localSheetId="1">'[9]Functional Study'!#REF!</definedName>
    <definedName name="Acct411DGP">'[9]Functional Study'!#REF!</definedName>
    <definedName name="Acct411DGU" localSheetId="0">'[9]Functional Study'!#REF!</definedName>
    <definedName name="Acct411DGU" localSheetId="1">'[9]Functional Study'!#REF!</definedName>
    <definedName name="Acct411DGU">'[9]Functional Study'!#REF!</definedName>
    <definedName name="Acct411DITEXP" localSheetId="0">'[9]Functional Study'!#REF!</definedName>
    <definedName name="Acct411DITEXP" localSheetId="1">'[9]Functional Study'!#REF!</definedName>
    <definedName name="Acct411DITEXP">'[9]Functional Study'!#REF!</definedName>
    <definedName name="Acct411DNPP" localSheetId="0">'[9]Functional Study'!#REF!</definedName>
    <definedName name="Acct411DNPP" localSheetId="1">'[9]Functional Study'!#REF!</definedName>
    <definedName name="Acct411DNPP">'[9]Functional Study'!#REF!</definedName>
    <definedName name="Acct411DNPTP" localSheetId="0">'[9]Functional Study'!#REF!</definedName>
    <definedName name="Acct411DNPTP" localSheetId="1">'[9]Functional Study'!#REF!</definedName>
    <definedName name="Acct411DNPTP">'[9]Functional Study'!#REF!</definedName>
    <definedName name="Acct411S" localSheetId="0">'[9]Functional Study'!#REF!</definedName>
    <definedName name="Acct411S" localSheetId="1">'[9]Functional Study'!#REF!</definedName>
    <definedName name="Acct411S">'[9]Functional Study'!#REF!</definedName>
    <definedName name="Acct411SE" localSheetId="0">'[9]Functional Study'!#REF!</definedName>
    <definedName name="Acct411SE" localSheetId="1">'[9]Functional Study'!#REF!</definedName>
    <definedName name="Acct411SE">'[9]Functional Study'!#REF!</definedName>
    <definedName name="Acct411SG" localSheetId="0">'[9]Functional Study'!#REF!</definedName>
    <definedName name="Acct411SG" localSheetId="1">'[9]Functional Study'!#REF!</definedName>
    <definedName name="Acct411SG">'[9]Functional Study'!#REF!</definedName>
    <definedName name="Acct411SGPP" localSheetId="0">'[9]Functional Study'!#REF!</definedName>
    <definedName name="Acct411SGPP" localSheetId="1">'[9]Functional Study'!#REF!</definedName>
    <definedName name="Acct411SGPP">'[9]Functional Study'!#REF!</definedName>
    <definedName name="Acct411SO" localSheetId="0">'[9]Functional Study'!#REF!</definedName>
    <definedName name="Acct411SO" localSheetId="1">'[9]Functional Study'!#REF!</definedName>
    <definedName name="Acct411SO">'[9]Functional Study'!#REF!</definedName>
    <definedName name="Acct411TROJP" localSheetId="0">'[9]Functional Study'!#REF!</definedName>
    <definedName name="Acct411TROJP" localSheetId="1">'[9]Functional Study'!#REF!</definedName>
    <definedName name="Acct411TROJP">'[9]Functional Study'!#REF!</definedName>
    <definedName name="Acct447DGU" localSheetId="0">'[7]Func Study'!#REF!</definedName>
    <definedName name="Acct447DGU" localSheetId="1">'[7]Func Study'!#REF!</definedName>
    <definedName name="Acct447DGU">'[7]Func Study'!#REF!</definedName>
    <definedName name="Acct448S">'[8]Func Study'!$H$274</definedName>
    <definedName name="Acct450S">'[8]Func Study'!$H$302</definedName>
    <definedName name="Acct451S">'[8]Func Study'!$H$307</definedName>
    <definedName name="Acct454S">'[8]Func Study'!$H$318</definedName>
    <definedName name="Acct456S">'[8]Func Study'!$H$325</definedName>
    <definedName name="Acct510" localSheetId="0">'[8]Func Study'!#REF!</definedName>
    <definedName name="Acct510" localSheetId="1">'[8]Func Study'!#REF!</definedName>
    <definedName name="Acct510">'[8]Func Study'!#REF!</definedName>
    <definedName name="Acct510DNPPSU" localSheetId="0">'[8]Func Study'!#REF!</definedName>
    <definedName name="Acct510DNPPSU" localSheetId="1">'[8]Func Study'!#REF!</definedName>
    <definedName name="Acct510DNPPSU">'[8]Func Study'!#REF!</definedName>
    <definedName name="ACCT510JBG" localSheetId="0">'[8]Func Study'!#REF!</definedName>
    <definedName name="ACCT510JBG" localSheetId="1">'[8]Func Study'!#REF!</definedName>
    <definedName name="ACCT510JBG">'[8]Func Study'!#REF!</definedName>
    <definedName name="ACCT510SSGCH" localSheetId="0">'[8]Func Study'!#REF!</definedName>
    <definedName name="ACCT510SSGCH" localSheetId="1">'[8]Func Study'!#REF!</definedName>
    <definedName name="ACCT510SSGCH">'[8]Func Study'!#REF!</definedName>
    <definedName name="ACCT557CAGE">'[8]Func Study'!$H$683</definedName>
    <definedName name="Acct557CT">'[8]Func Study'!$H$681</definedName>
    <definedName name="Acct580">'[8]Func Study'!$H$791</definedName>
    <definedName name="Acct581">'[8]Func Study'!$H$796</definedName>
    <definedName name="Acct582">'[8]Func Study'!$H$801</definedName>
    <definedName name="Acct583">'[8]Func Study'!$H$806</definedName>
    <definedName name="Acct584">'[8]Func Study'!$H$811</definedName>
    <definedName name="Acct585">'[8]Func Study'!$H$816</definedName>
    <definedName name="Acct586">'[8]Func Study'!$H$821</definedName>
    <definedName name="Acct587">'[8]Func Study'!$H$826</definedName>
    <definedName name="Acct588">'[8]Func Study'!$H$831</definedName>
    <definedName name="Acct589">'[8]Func Study'!$H$836</definedName>
    <definedName name="Acct590">'[8]Func Study'!$H$841</definedName>
    <definedName name="Acct591">'[8]Func Study'!$H$846</definedName>
    <definedName name="Acct592">'[8]Func Study'!$H$851</definedName>
    <definedName name="Acct593">'[8]Func Study'!$H$856</definedName>
    <definedName name="Acct594">'[8]Func Study'!$H$861</definedName>
    <definedName name="Acct595">'[8]Func Study'!$H$866</definedName>
    <definedName name="Acct596">'[8]Func Study'!$H$876</definedName>
    <definedName name="Acct597">'[8]Func Study'!$H$881</definedName>
    <definedName name="Acct598">'[8]Func Study'!$H$886</definedName>
    <definedName name="ACCT904SG" localSheetId="0">'[10]Functional Study'!#REF!</definedName>
    <definedName name="ACCT904SG" localSheetId="1">'[10]Functional Study'!#REF!</definedName>
    <definedName name="ACCT904SG">'[10]Functional Study'!#REF!</definedName>
    <definedName name="AcctAGA">'[8]Func Study'!$H$296</definedName>
    <definedName name="AcctDFAD" localSheetId="0">'[8]Func Study'!#REF!</definedName>
    <definedName name="AcctDFAD" localSheetId="1">'[8]Func Study'!#REF!</definedName>
    <definedName name="AcctDFAD">'[8]Func Study'!#REF!</definedName>
    <definedName name="AcctDFAP" localSheetId="0">'[8]Func Study'!#REF!</definedName>
    <definedName name="AcctDFAP" localSheetId="1">'[8]Func Study'!#REF!</definedName>
    <definedName name="AcctDFAP">'[8]Func Study'!#REF!</definedName>
    <definedName name="AcctDFAT" localSheetId="0">'[8]Func Study'!#REF!</definedName>
    <definedName name="AcctDFAT" localSheetId="1">'[8]Func Study'!#REF!</definedName>
    <definedName name="AcctDFAT">'[8]Func Study'!#REF!</definedName>
    <definedName name="AcctTable">[11]Variables!$AK$42:$AK$396</definedName>
    <definedName name="AcctTS0">'[8]Func Study'!$H$1686</definedName>
    <definedName name="ActualROR">'[7]G+T+D+R+M'!$H$61</definedName>
    <definedName name="Adjs2avg">[12]Inputs!$L$255:'[12]Inputs'!$T$505</definedName>
    <definedName name="APR" localSheetId="0">[13]Backup!#REF!</definedName>
    <definedName name="APR" localSheetId="1">[13]Backup!#REF!</definedName>
    <definedName name="APR">[13]Backup!#REF!</definedName>
    <definedName name="APRT" localSheetId="0">#REF!</definedName>
    <definedName name="APRT" localSheetId="1">#REF!</definedName>
    <definedName name="APRT">#REF!</definedName>
    <definedName name="AUG" localSheetId="0">[13]Backup!#REF!</definedName>
    <definedName name="AUG" localSheetId="1">[13]Backup!#REF!</definedName>
    <definedName name="AUG">[13]Backup!#REF!</definedName>
    <definedName name="AUGT" localSheetId="0">#REF!</definedName>
    <definedName name="AUGT" localSheetId="1">#REF!</definedName>
    <definedName name="AUGT">#REF!</definedName>
    <definedName name="AvgFactors">[11]Factors!$B$3:$P$99</definedName>
    <definedName name="BACK1" localSheetId="0">#REF!</definedName>
    <definedName name="BACK1" localSheetId="1">#REF!</definedName>
    <definedName name="BACK1">#REF!</definedName>
    <definedName name="BACK2" localSheetId="0">#REF!</definedName>
    <definedName name="BACK2" localSheetId="1">#REF!</definedName>
    <definedName name="BACK2">#REF!</definedName>
    <definedName name="BACK3" localSheetId="0">#REF!</definedName>
    <definedName name="BACK3" localSheetId="1">#REF!</definedName>
    <definedName name="BACK3">#REF!</definedName>
    <definedName name="BACKUP1" localSheetId="0">#REF!</definedName>
    <definedName name="BACKUP1" localSheetId="1">#REF!</definedName>
    <definedName name="BACKUP1">#REF!</definedName>
    <definedName name="BOOKADJ" localSheetId="0">#REF!</definedName>
    <definedName name="BOOKADJ" localSheetId="1">#REF!</definedName>
    <definedName name="BOOKADJ">#REF!</definedName>
    <definedName name="cap">[14]Readings!$B$2</definedName>
    <definedName name="Check" localSheetId="0">#REF!</definedName>
    <definedName name="Check" localSheetId="1">#REF!</definedName>
    <definedName name="Check">#REF!</definedName>
    <definedName name="Classification">'[8]Func Study'!$AB$251</definedName>
    <definedName name="COMADJ" localSheetId="0">#REF!</definedName>
    <definedName name="COMADJ" localSheetId="1">#REF!</definedName>
    <definedName name="COMADJ">#REF!</definedName>
    <definedName name="COMP" localSheetId="0">#REF!</definedName>
    <definedName name="COMP" localSheetId="1">#REF!</definedName>
    <definedName name="COMP">#REF!</definedName>
    <definedName name="COMPACTUAL" localSheetId="0">#REF!</definedName>
    <definedName name="COMPACTUAL" localSheetId="1">#REF!</definedName>
    <definedName name="COMPACTUAL">#REF!</definedName>
    <definedName name="COMPT" localSheetId="0">#REF!</definedName>
    <definedName name="COMPT" localSheetId="1">#REF!</definedName>
    <definedName name="COMPT">#REF!</definedName>
    <definedName name="COMPWEATHER" localSheetId="0">#REF!</definedName>
    <definedName name="COMPWEATHER" localSheetId="1">#REF!</definedName>
    <definedName name="COMPWEATHER">#REF!</definedName>
    <definedName name="COSFacVal">[8]Inputs!$R$5</definedName>
    <definedName name="_xlnm.Database" localSheetId="0">[15]Invoice!#REF!</definedName>
    <definedName name="_xlnm.Database" localSheetId="1">[15]Invoice!#REF!</definedName>
    <definedName name="_xlnm.Database">[15]Invoice!#REF!</definedName>
    <definedName name="DATE" localSheetId="0">[16]Jan!#REF!</definedName>
    <definedName name="DATE" localSheetId="1">[16]Jan!#REF!</definedName>
    <definedName name="DATE">[16]Jan!#REF!</definedName>
    <definedName name="DEC" localSheetId="0">[13]Backup!#REF!</definedName>
    <definedName name="DEC" localSheetId="1">[13]Backup!#REF!</definedName>
    <definedName name="DEC">[13]Backup!#REF!</definedName>
    <definedName name="DECT" localSheetId="0">#REF!</definedName>
    <definedName name="DECT" localSheetId="1">#REF!</definedName>
    <definedName name="DECT">#REF!</definedName>
    <definedName name="Demand">[7]Inputs!$D$8</definedName>
    <definedName name="Demand2">[17]Inputs!$D$11</definedName>
    <definedName name="Dis">'[8]Func Study'!$AB$250</definedName>
    <definedName name="DisFac">'[8]Func Dist Factor Table'!$A$11:$G$25</definedName>
    <definedName name="Dist_factor" localSheetId="0">#REF!</definedName>
    <definedName name="Dist_factor" localSheetId="1">#REF!</definedName>
    <definedName name="Dist_factor">#REF!</definedName>
    <definedName name="DistPeakMethod" localSheetId="0">[10]Inputs!#REF!</definedName>
    <definedName name="DistPeakMethod" localSheetId="1">[10]Inputs!#REF!</definedName>
    <definedName name="DistPeakMethod">[10]Inputs!#REF!</definedName>
    <definedName name="DUDE" localSheetId="0" hidden="1">#REF!</definedName>
    <definedName name="DUDE" localSheetId="1" hidden="1">#REF!</definedName>
    <definedName name="DUDE" hidden="1">#REF!</definedName>
    <definedName name="energy">[14]Readings!$B$3</definedName>
    <definedName name="Engy">[7]Inputs!$D$9</definedName>
    <definedName name="Engy2">[17]Inputs!$D$12</definedName>
    <definedName name="f101top" localSheetId="0">#REF!</definedName>
    <definedName name="f101top" localSheetId="1">#REF!</definedName>
    <definedName name="f101top">#REF!</definedName>
    <definedName name="f104top" localSheetId="0">#REF!</definedName>
    <definedName name="f104top" localSheetId="1">#REF!</definedName>
    <definedName name="f104top">#REF!</definedName>
    <definedName name="f138top" localSheetId="0">#REF!</definedName>
    <definedName name="f138top" localSheetId="1">#REF!</definedName>
    <definedName name="f138top">#REF!</definedName>
    <definedName name="f140top" localSheetId="0">#REF!</definedName>
    <definedName name="f140top" localSheetId="1">#REF!</definedName>
    <definedName name="f140top">#REF!</definedName>
    <definedName name="Factorck">'[8]COS Factor Table'!$O$15:$O$113</definedName>
    <definedName name="FactorType">[11]Variables!$AK$2:$AL$12</definedName>
    <definedName name="FACTP" localSheetId="0">#REF!</definedName>
    <definedName name="FACTP" localSheetId="1">#REF!</definedName>
    <definedName name="FACTP">#REF!</definedName>
    <definedName name="FactSum">'[8]COS Factor Table'!$A$14:$O$113</definedName>
    <definedName name="FEB" localSheetId="0">[13]Backup!#REF!</definedName>
    <definedName name="FEB" localSheetId="1">[13]Backup!#REF!</definedName>
    <definedName name="FEB">[13]Backup!#REF!</definedName>
    <definedName name="FEBT" localSheetId="0">#REF!</definedName>
    <definedName name="FEBT" localSheetId="1">#REF!</definedName>
    <definedName name="FEBT">#REF!</definedName>
    <definedName name="FranchiseTax">[12]Variables!$D$26</definedName>
    <definedName name="Func">'[8]Func Factor Table'!$A$10:$H$77</definedName>
    <definedName name="Func_Ftrs" localSheetId="0">#REF!</definedName>
    <definedName name="Func_Ftrs" localSheetId="1">#REF!</definedName>
    <definedName name="Func_Ftrs">#REF!</definedName>
    <definedName name="Func_GTD_Percents" localSheetId="0">#REF!</definedName>
    <definedName name="Func_GTD_Percents" localSheetId="1">#REF!</definedName>
    <definedName name="Func_GTD_Percents">#REF!</definedName>
    <definedName name="Func_MC" localSheetId="0">#REF!</definedName>
    <definedName name="Func_MC" localSheetId="1">#REF!</definedName>
    <definedName name="Func_MC">#REF!</definedName>
    <definedName name="Func_Percents" localSheetId="0">#REF!</definedName>
    <definedName name="Func_Percents" localSheetId="1">#REF!</definedName>
    <definedName name="Func_Percents">#REF!</definedName>
    <definedName name="Func_Rev_Req1" localSheetId="0">#REF!</definedName>
    <definedName name="Func_Rev_Req1" localSheetId="1">#REF!</definedName>
    <definedName name="Func_Rev_Req1">#REF!</definedName>
    <definedName name="Func_Rev_Req2" localSheetId="0">#REF!</definedName>
    <definedName name="Func_Rev_Req2" localSheetId="1">#REF!</definedName>
    <definedName name="Func_Rev_Req2">#REF!</definedName>
    <definedName name="Func_Revenue" localSheetId="0">#REF!</definedName>
    <definedName name="Func_Revenue" localSheetId="1">#REF!</definedName>
    <definedName name="Func_Revenue">#REF!</definedName>
    <definedName name="Function">'[8]Func Study'!$AB$250</definedName>
    <definedName name="GREATER10MW" localSheetId="0">#REF!</definedName>
    <definedName name="GREATER10MW" localSheetId="1">#REF!</definedName>
    <definedName name="GREATER10MW">#REF!</definedName>
    <definedName name="GTD_Percents" localSheetId="0">#REF!</definedName>
    <definedName name="GTD_Percents" localSheetId="1">#REF!</definedName>
    <definedName name="GTD_Percents">#REF!</definedName>
    <definedName name="HEIGHT" localSheetId="0">#REF!</definedName>
    <definedName name="HEIGHT" localSheetId="1">#REF!</definedName>
    <definedName name="HEIGHT">#REF!</definedName>
    <definedName name="ID_0303_RVN_data" localSheetId="0">#REF!</definedName>
    <definedName name="ID_0303_RVN_data" localSheetId="1">#REF!</definedName>
    <definedName name="ID_0303_RVN_data">#REF!</definedName>
    <definedName name="IDcontractsRVN" localSheetId="0">#REF!</definedName>
    <definedName name="IDcontractsRVN" localSheetId="1">#REF!</definedName>
    <definedName name="IDcontractsRVN">#REF!</definedName>
    <definedName name="INDADJ" localSheetId="0">#REF!</definedName>
    <definedName name="INDADJ" localSheetId="1">#REF!</definedName>
    <definedName name="INDADJ">#REF!</definedName>
    <definedName name="INPUT" localSheetId="0">[18]Summary!#REF!</definedName>
    <definedName name="INPUT" localSheetId="1">[18]Summary!#REF!</definedName>
    <definedName name="INPUT">[18]Summary!#REF!</definedName>
    <definedName name="Instructions" localSheetId="0">#REF!</definedName>
    <definedName name="Instructions" localSheetId="1">#REF!</definedName>
    <definedName name="Instructions">#REF!</definedName>
    <definedName name="JAN" localSheetId="0">[13]Backup!#REF!</definedName>
    <definedName name="JAN" localSheetId="1">[13]Backup!#REF!</definedName>
    <definedName name="JAN">[13]Backup!#REF!</definedName>
    <definedName name="JANT" localSheetId="0">#REF!</definedName>
    <definedName name="JANT" localSheetId="1">#REF!</definedName>
    <definedName name="JANT">#REF!</definedName>
    <definedName name="jjj">[19]Inputs!$N$18</definedName>
    <definedName name="JUL" localSheetId="0">[13]Backup!#REF!</definedName>
    <definedName name="JUL" localSheetId="1">[13]Backup!#REF!</definedName>
    <definedName name="JUL">[13]Backup!#REF!</definedName>
    <definedName name="JULT" localSheetId="0">#REF!</definedName>
    <definedName name="JULT" localSheetId="1">#REF!</definedName>
    <definedName name="JULT">#REF!</definedName>
    <definedName name="JUN" localSheetId="0">[13]Backup!#REF!</definedName>
    <definedName name="JUN" localSheetId="1">[13]Backup!#REF!</definedName>
    <definedName name="JUN">[13]Backup!#REF!</definedName>
    <definedName name="JUNT" localSheetId="0">#REF!</definedName>
    <definedName name="JUNT" localSheetId="1">#REF!</definedName>
    <definedName name="JUNT">#REF!</definedName>
    <definedName name="Jurisdiction">[11]Variables!$AK$15</definedName>
    <definedName name="JurisNumber">[11]Variables!$AL$15</definedName>
    <definedName name="LABORMOD" localSheetId="0">#REF!</definedName>
    <definedName name="LABORMOD" localSheetId="1">#REF!</definedName>
    <definedName name="LABORMOD">#REF!</definedName>
    <definedName name="LABORROLL" localSheetId="0">#REF!</definedName>
    <definedName name="LABORROLL" localSheetId="1">#REF!</definedName>
    <definedName name="LABORROLL">#REF!</definedName>
    <definedName name="limcount" hidden="1">1</definedName>
    <definedName name="Line_Ext_Credit" localSheetId="0">#REF!</definedName>
    <definedName name="Line_Ext_Credit" localSheetId="1">#REF!</definedName>
    <definedName name="Line_Ext_Credit">#REF!</definedName>
    <definedName name="LinkCos">'[8]JAM Download'!$K$4</definedName>
    <definedName name="LOG" localSheetId="0">[13]Backup!#REF!</definedName>
    <definedName name="LOG" localSheetId="1">[13]Backup!#REF!</definedName>
    <definedName name="LOG">[13]Backup!#REF!</definedName>
    <definedName name="LOSS" localSheetId="0">[13]Backup!#REF!</definedName>
    <definedName name="LOSS" localSheetId="1">[13]Backup!#REF!</definedName>
    <definedName name="LOSS">[13]Backup!#REF!</definedName>
    <definedName name="MACTIT" localSheetId="0">#REF!</definedName>
    <definedName name="MACTIT" localSheetId="1">#REF!</definedName>
    <definedName name="MACTIT">#REF!</definedName>
    <definedName name="MAR" localSheetId="0">[13]Backup!#REF!</definedName>
    <definedName name="MAR" localSheetId="1">[13]Backup!#REF!</definedName>
    <definedName name="MAR">[13]Backup!#REF!</definedName>
    <definedName name="MART" localSheetId="0">#REF!</definedName>
    <definedName name="MART" localSheetId="1">#REF!</definedName>
    <definedName name="MART">#REF!</definedName>
    <definedName name="MAY" localSheetId="0">[13]Backup!#REF!</definedName>
    <definedName name="MAY" localSheetId="1">[13]Backup!#REF!</definedName>
    <definedName name="MAY">[13]Backup!#REF!</definedName>
    <definedName name="MAYT" localSheetId="0">#REF!</definedName>
    <definedName name="MAYT" localSheetId="1">#REF!</definedName>
    <definedName name="MAYT">#REF!</definedName>
    <definedName name="MCtoREV" localSheetId="0">#REF!</definedName>
    <definedName name="MCtoREV" localSheetId="1">#REF!</definedName>
    <definedName name="MCtoREV">#REF!</definedName>
    <definedName name="MEN" localSheetId="0">[1]Jan!#REF!</definedName>
    <definedName name="MEN" localSheetId="1">[1]Jan!#REF!</definedName>
    <definedName name="MEN">[1]Jan!#REF!</definedName>
    <definedName name="Menu_Begin" localSheetId="0">#REF!</definedName>
    <definedName name="Menu_Begin" localSheetId="1">#REF!</definedName>
    <definedName name="Menu_Begin">#REF!</definedName>
    <definedName name="Menu_Caption" localSheetId="0">#REF!</definedName>
    <definedName name="Menu_Caption" localSheetId="1">#REF!</definedName>
    <definedName name="Menu_Caption">#REF!</definedName>
    <definedName name="Menu_Large" localSheetId="0">#REF!</definedName>
    <definedName name="Menu_Large" localSheetId="1">#REF!</definedName>
    <definedName name="Menu_Large">#REF!</definedName>
    <definedName name="Menu_Name" localSheetId="0">#REF!</definedName>
    <definedName name="Menu_Name" localSheetId="1">#REF!</definedName>
    <definedName name="Menu_Name">#REF!</definedName>
    <definedName name="Menu_OnAction" localSheetId="0">#REF!</definedName>
    <definedName name="Menu_OnAction" localSheetId="1">#REF!</definedName>
    <definedName name="Menu_OnAction">#REF!</definedName>
    <definedName name="Menu_Parent" localSheetId="0">#REF!</definedName>
    <definedName name="Menu_Parent" localSheetId="1">#REF!</definedName>
    <definedName name="Menu_Parent">#REF!</definedName>
    <definedName name="Menu_Small" localSheetId="0">#REF!</definedName>
    <definedName name="Menu_Small" localSheetId="1">#REF!</definedName>
    <definedName name="Menu_Small">#REF!</definedName>
    <definedName name="Method">[7]Inputs!$C$6</definedName>
    <definedName name="MONTH" localSheetId="0">[13]Backup!#REF!</definedName>
    <definedName name="MONTH" localSheetId="1">[13]Backup!#REF!</definedName>
    <definedName name="MONTH">[13]Backup!#REF!</definedName>
    <definedName name="monthlist">[20]Table!$R$2:$S$13</definedName>
    <definedName name="monthtotals">'[20]WA SBC'!$D$40:$O$40</definedName>
    <definedName name="MTKWH" localSheetId="0">#REF!</definedName>
    <definedName name="MTKWH" localSheetId="1">#REF!</definedName>
    <definedName name="MTKWH">#REF!</definedName>
    <definedName name="MTR_YR3">[21]Variables!$E$14</definedName>
    <definedName name="MTREV" localSheetId="0">#REF!</definedName>
    <definedName name="MTREV" localSheetId="1">#REF!</definedName>
    <definedName name="MTREV">#REF!</definedName>
    <definedName name="MULT" localSheetId="0">#REF!</definedName>
    <definedName name="MULT" localSheetId="1">#REF!</definedName>
    <definedName name="MULT">#REF!</definedName>
    <definedName name="Net_to_Gross_Factor">[8]Inputs!$G$8</definedName>
    <definedName name="NetToGross">[12]Variables!$D$23</definedName>
    <definedName name="NEWMO1" localSheetId="0">[1]Jan!#REF!</definedName>
    <definedName name="NEWMO1" localSheetId="1">[1]Jan!#REF!</definedName>
    <definedName name="NEWMO1">[1]Jan!#REF!</definedName>
    <definedName name="NEWMO2" localSheetId="0">[1]Jan!#REF!</definedName>
    <definedName name="NEWMO2" localSheetId="1">[1]Jan!#REF!</definedName>
    <definedName name="NEWMO2">[1]Jan!#REF!</definedName>
    <definedName name="NEWMONTH" localSheetId="0">[1]Jan!#REF!</definedName>
    <definedName name="NEWMONTH" localSheetId="1">[1]Jan!#REF!</definedName>
    <definedName name="NEWMONTH">[1]Jan!#REF!</definedName>
    <definedName name="NORMALIZE" localSheetId="0">#REF!</definedName>
    <definedName name="NORMALIZE" localSheetId="1">#REF!</definedName>
    <definedName name="NORMALIZE">#REF!</definedName>
    <definedName name="NOV" localSheetId="0">[13]Backup!#REF!</definedName>
    <definedName name="NOV" localSheetId="1">[13]Backup!#REF!</definedName>
    <definedName name="NOV">[13]Backup!#REF!</definedName>
    <definedName name="NOVT" localSheetId="0">#REF!</definedName>
    <definedName name="NOVT" localSheetId="1">#REF!</definedName>
    <definedName name="NOVT">#REF!</definedName>
    <definedName name="NPC">[10]Inputs!$N$18</definedName>
    <definedName name="NUM" localSheetId="0">#REF!</definedName>
    <definedName name="NUM" localSheetId="1">#REF!</definedName>
    <definedName name="NUM">#REF!</definedName>
    <definedName name="OCT" localSheetId="0">[13]Backup!#REF!</definedName>
    <definedName name="OCT" localSheetId="1">[13]Backup!#REF!</definedName>
    <definedName name="OCT">[13]Backup!#REF!</definedName>
    <definedName name="OCTT" localSheetId="0">#REF!</definedName>
    <definedName name="OCTT" localSheetId="1">#REF!</definedName>
    <definedName name="OCTT">#REF!</definedName>
    <definedName name="ONE" localSheetId="0">[1]Jan!#REF!</definedName>
    <definedName name="ONE" localSheetId="1">[1]Jan!#REF!</definedName>
    <definedName name="ONE">[1]Jan!#REF!</definedName>
    <definedName name="option">'[22]Dist Misc'!$F$120</definedName>
    <definedName name="Page1" localSheetId="0">#REF!</definedName>
    <definedName name="Page1" localSheetId="1">#REF!</definedName>
    <definedName name="Page1">#REF!</definedName>
    <definedName name="Page110" localSheetId="0">#REF!</definedName>
    <definedName name="Page110" localSheetId="1">#REF!</definedName>
    <definedName name="Page110">#REF!</definedName>
    <definedName name="Page120" localSheetId="0">#REF!</definedName>
    <definedName name="Page120" localSheetId="1">#REF!</definedName>
    <definedName name="Page120">#REF!</definedName>
    <definedName name="Page2" localSheetId="0">#REF!</definedName>
    <definedName name="Page2" localSheetId="1">#REF!</definedName>
    <definedName name="Page2">#REF!</definedName>
    <definedName name="PAGE3" localSheetId="0">#REF!</definedName>
    <definedName name="PAGE3" localSheetId="1">#REF!</definedName>
    <definedName name="PAGE3">#REF!</definedName>
    <definedName name="Page4" localSheetId="0">#REF!</definedName>
    <definedName name="Page4" localSheetId="1">#REF!</definedName>
    <definedName name="Page4">#REF!</definedName>
    <definedName name="Page5" localSheetId="0">#REF!</definedName>
    <definedName name="Page5" localSheetId="1">#REF!</definedName>
    <definedName name="Page5">#REF!</definedName>
    <definedName name="Page6" localSheetId="0">#REF!</definedName>
    <definedName name="Page6" localSheetId="1">#REF!</definedName>
    <definedName name="Page6">#REF!</definedName>
    <definedName name="Page62" localSheetId="0">[23]TransInvest!#REF!</definedName>
    <definedName name="Page62" localSheetId="1">[23]TransInvest!#REF!</definedName>
    <definedName name="Page62">[23]TransInvest!#REF!</definedName>
    <definedName name="page65" localSheetId="0">#REF!</definedName>
    <definedName name="page65" localSheetId="1">#REF!</definedName>
    <definedName name="page65">#REF!</definedName>
    <definedName name="page66" localSheetId="0">#REF!</definedName>
    <definedName name="page66" localSheetId="1">#REF!</definedName>
    <definedName name="page66">#REF!</definedName>
    <definedName name="page67" localSheetId="0">#REF!</definedName>
    <definedName name="page67" localSheetId="1">#REF!</definedName>
    <definedName name="page67">#REF!</definedName>
    <definedName name="page68" localSheetId="0">#REF!</definedName>
    <definedName name="page68" localSheetId="1">#REF!</definedName>
    <definedName name="page68">#REF!</definedName>
    <definedName name="page69" localSheetId="0">#REF!</definedName>
    <definedName name="page69" localSheetId="1">#REF!</definedName>
    <definedName name="page69">#REF!</definedName>
    <definedName name="Page7" localSheetId="0">#REF!</definedName>
    <definedName name="Page7" localSheetId="1">#REF!</definedName>
    <definedName name="Page7">#REF!</definedName>
    <definedName name="page8" localSheetId="0">#REF!</definedName>
    <definedName name="page8" localSheetId="1">#REF!</definedName>
    <definedName name="page8">#REF!</definedName>
    <definedName name="PALL" localSheetId="0">#REF!</definedName>
    <definedName name="PALL" localSheetId="1">#REF!</definedName>
    <definedName name="PALL">#REF!</definedName>
    <definedName name="PBLOCK" localSheetId="0">#REF!</definedName>
    <definedName name="PBLOCK" localSheetId="1">#REF!</definedName>
    <definedName name="PBLOCK">#REF!</definedName>
    <definedName name="PBLOCKWZ" localSheetId="0">#REF!</definedName>
    <definedName name="PBLOCKWZ" localSheetId="1">#REF!</definedName>
    <definedName name="PBLOCKWZ">#REF!</definedName>
    <definedName name="PCOMP" localSheetId="0">#REF!</definedName>
    <definedName name="PCOMP" localSheetId="1">#REF!</definedName>
    <definedName name="PCOMP">#REF!</definedName>
    <definedName name="PCOMPOSITES" localSheetId="0">#REF!</definedName>
    <definedName name="PCOMPOSITES" localSheetId="1">#REF!</definedName>
    <definedName name="PCOMPOSITES">#REF!</definedName>
    <definedName name="PCOMPWZ" localSheetId="0">#REF!</definedName>
    <definedName name="PCOMPWZ" localSheetId="1">#REF!</definedName>
    <definedName name="PCOMPWZ">#REF!</definedName>
    <definedName name="PeakMethod">[7]Inputs!$T$5</definedName>
    <definedName name="PMAC" localSheetId="0">[13]Backup!#REF!</definedName>
    <definedName name="PMAC" localSheetId="1">[13]Backup!#REF!</definedName>
    <definedName name="PMAC">[13]Backup!#REF!</definedName>
    <definedName name="PRESENT" localSheetId="0">#REF!</definedName>
    <definedName name="PRESENT" localSheetId="1">#REF!</definedName>
    <definedName name="PRESENT">#REF!</definedName>
    <definedName name="PRICCHNG" localSheetId="0">#REF!</definedName>
    <definedName name="PRICCHNG" localSheetId="1">#REF!</definedName>
    <definedName name="PRICCHNG">#REF!</definedName>
    <definedName name="_xlnm.Print_Area" localSheetId="0">'Exhibit No.__(JRS-7) p1'!$B$1:$R$38</definedName>
    <definedName name="_xlnm.Print_Area" localSheetId="1">'Exhibit No.__(JRS-7) p2'!$A$1:$R$39</definedName>
    <definedName name="_xlnm.Print_Area" localSheetId="2">'Exhibit No.__(JRS-7) p3'!$B$3:$U$35</definedName>
    <definedName name="_xlnm.Print_Area" localSheetId="3">'Exhibit No.__(JRS-7) p4'!$B$3:$K$44</definedName>
    <definedName name="_xlnm.Print_Area" localSheetId="4">'Exhibit No.__(JRS-7) p5'!$B$2:$Q$39</definedName>
    <definedName name="_xlnm.Print_Area" localSheetId="5">'Exhibit No.__(JRS-7) p6'!$B$2:$K$34</definedName>
    <definedName name="_xlnm.Print_Area" localSheetId="6">'Exhibit No.__(JRS-7) p7'!$B$2:$K$34</definedName>
    <definedName name="_xlnm.Print_Area" localSheetId="7">'Exhibit No.__(JRS-7) p8'!$B$2:$K$34</definedName>
    <definedName name="PTABLES" localSheetId="0">#REF!</definedName>
    <definedName name="PTABLES" localSheetId="1">#REF!</definedName>
    <definedName name="PTABLES">#REF!</definedName>
    <definedName name="PTDMOD" localSheetId="0">#REF!</definedName>
    <definedName name="PTDMOD" localSheetId="1">#REF!</definedName>
    <definedName name="PTDMOD">#REF!</definedName>
    <definedName name="PTDROLL" localSheetId="0">#REF!</definedName>
    <definedName name="PTDROLL" localSheetId="1">#REF!</definedName>
    <definedName name="PTDROLL">#REF!</definedName>
    <definedName name="PTMOD" localSheetId="0">#REF!</definedName>
    <definedName name="PTMOD" localSheetId="1">#REF!</definedName>
    <definedName name="PTMOD">#REF!</definedName>
    <definedName name="PTROLL" localSheetId="0">#REF!</definedName>
    <definedName name="PTROLL" localSheetId="1">#REF!</definedName>
    <definedName name="PTROLL">#REF!</definedName>
    <definedName name="PWORKBACK" localSheetId="0">#REF!</definedName>
    <definedName name="PWORKBACK" localSheetId="1">#REF!</definedName>
    <definedName name="PWORKBACK">#REF!</definedName>
    <definedName name="Query1" localSheetId="0">#REF!</definedName>
    <definedName name="Query1" localSheetId="1">#REF!</definedName>
    <definedName name="Query1">#REF!</definedName>
    <definedName name="Rates">[24]Codes!$A$1:$C$500</definedName>
    <definedName name="RC_ADJ" localSheetId="0">#REF!</definedName>
    <definedName name="RC_ADJ" localSheetId="1">#REF!</definedName>
    <definedName name="RC_ADJ">#REF!</definedName>
    <definedName name="RESADJ" localSheetId="0">#REF!</definedName>
    <definedName name="RESADJ" localSheetId="1">#REF!</definedName>
    <definedName name="RESADJ">#REF!</definedName>
    <definedName name="ResourceSupplier">[12]Variables!$D$28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7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7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 localSheetId="1">#REF!</definedName>
    <definedName name="REV_SCHD">#REF!</definedName>
    <definedName name="RevClass">[24]Codes!$F$2:$G$10</definedName>
    <definedName name="Revenue_by_month_take_2" localSheetId="0">#REF!</definedName>
    <definedName name="Revenue_by_month_take_2" localSheetId="1">#REF!</definedName>
    <definedName name="Revenue_by_month_take_2">#REF!</definedName>
    <definedName name="RevenueCheck" localSheetId="0">#REF!</definedName>
    <definedName name="RevenueCheck" localSheetId="1">#REF!</definedName>
    <definedName name="RevenueCheck">#REF!</definedName>
    <definedName name="RevReqSettle" localSheetId="0">#REF!</definedName>
    <definedName name="RevReqSettle" localSheetId="1">#REF!</definedName>
    <definedName name="RevReqSettle">#REF!</definedName>
    <definedName name="REVVSTRS" localSheetId="0">#REF!</definedName>
    <definedName name="REVVSTRS" localSheetId="1">#REF!</definedName>
    <definedName name="REVVSTRS">#REF!</definedName>
    <definedName name="RISFORM" localSheetId="0">#REF!</definedName>
    <definedName name="RISFORM" localSheetId="1">#REF!</definedName>
    <definedName name="RISFORM">#REF!</definedName>
    <definedName name="SCH33CUSTS" localSheetId="0">#REF!</definedName>
    <definedName name="SCH33CUSTS" localSheetId="1">#REF!</definedName>
    <definedName name="SCH33CUSTS">#REF!</definedName>
    <definedName name="SCH48ADJ" localSheetId="0">#REF!</definedName>
    <definedName name="SCH48ADJ" localSheetId="1">#REF!</definedName>
    <definedName name="SCH48ADJ">#REF!</definedName>
    <definedName name="SCH98NOR" localSheetId="0">#REF!</definedName>
    <definedName name="SCH98NOR" localSheetId="1">#REF!</definedName>
    <definedName name="SCH98NOR">#REF!</definedName>
    <definedName name="SCHED47" localSheetId="0">#REF!</definedName>
    <definedName name="SCHED47" localSheetId="1">#REF!</definedName>
    <definedName name="SCHED47">#REF!</definedName>
    <definedName name="Schedule">[10]Inputs!$N$14</definedName>
    <definedName name="se" localSheetId="0">#REF!</definedName>
    <definedName name="se" localSheetId="1">#REF!</definedName>
    <definedName name="se">#REF!</definedName>
    <definedName name="SECOND" localSheetId="0">[1]Jan!#REF!</definedName>
    <definedName name="SECOND" localSheetId="1">[1]Jan!#REF!</definedName>
    <definedName name="SECOND">[1]Jan!#REF!</definedName>
    <definedName name="SEP" localSheetId="0">[13]Backup!#REF!</definedName>
    <definedName name="SEP" localSheetId="1">[13]Backup!#REF!</definedName>
    <definedName name="SEP">[13]Backup!#REF!</definedName>
    <definedName name="SEPT" localSheetId="0">#REF!</definedName>
    <definedName name="SEPT" localSheetId="1">#REF!</definedName>
    <definedName name="SEPT">#REF!</definedName>
    <definedName name="SERVICES_3" localSheetId="0">#REF!</definedName>
    <definedName name="SERVICES_3" localSheetId="1">#REF!</definedName>
    <definedName name="SERVICES_3">#REF!</definedName>
    <definedName name="sg" localSheetId="0">#REF!</definedName>
    <definedName name="sg" localSheetId="1">#REF!</definedName>
    <definedName name="sg">#REF!</definedName>
    <definedName name="START" localSheetId="0">[1]Jan!#REF!</definedName>
    <definedName name="START" localSheetId="1">[1]Jan!#REF!</definedName>
    <definedName name="START">[1]Jan!#REF!</definedName>
    <definedName name="SUM_TAB1" localSheetId="0">#REF!</definedName>
    <definedName name="SUM_TAB1" localSheetId="1">#REF!</definedName>
    <definedName name="SUM_TAB1">#REF!</definedName>
    <definedName name="SUM_TAB2" localSheetId="0">#REF!</definedName>
    <definedName name="SUM_TAB2" localSheetId="1">#REF!</definedName>
    <definedName name="SUM_TAB2">#REF!</definedName>
    <definedName name="SUM_TAB3" localSheetId="0">#REF!</definedName>
    <definedName name="SUM_TAB3" localSheetId="1">#REF!</definedName>
    <definedName name="SUM_TAB3">#REF!</definedName>
    <definedName name="TABLE_1" localSheetId="0">#REF!</definedName>
    <definedName name="TABLE_1" localSheetId="1">#REF!</definedName>
    <definedName name="TABLE_1">#REF!</definedName>
    <definedName name="TABLE_2" localSheetId="0">#REF!</definedName>
    <definedName name="TABLE_2" localSheetId="1">#REF!</definedName>
    <definedName name="TABLE_2">#REF!</definedName>
    <definedName name="TABLE_3" localSheetId="0">#REF!</definedName>
    <definedName name="TABLE_3" localSheetId="1">#REF!</definedName>
    <definedName name="TABLE_3">#REF!</definedName>
    <definedName name="TABLE_4" localSheetId="0">#REF!</definedName>
    <definedName name="TABLE_4" localSheetId="1">#REF!</definedName>
    <definedName name="TABLE_4">#REF!</definedName>
    <definedName name="TABLE_4_A" localSheetId="0">#REF!</definedName>
    <definedName name="TABLE_4_A" localSheetId="1">#REF!</definedName>
    <definedName name="TABLE_4_A">#REF!</definedName>
    <definedName name="TABLE_5" localSheetId="0">#REF!</definedName>
    <definedName name="TABLE_5" localSheetId="1">#REF!</definedName>
    <definedName name="TABLE_5">#REF!</definedName>
    <definedName name="TABLE_6" localSheetId="0">#REF!</definedName>
    <definedName name="TABLE_6" localSheetId="1">#REF!</definedName>
    <definedName name="TABLE_6">#REF!</definedName>
    <definedName name="TABLE_7" localSheetId="0">#REF!</definedName>
    <definedName name="TABLE_7" localSheetId="1">#REF!</definedName>
    <definedName name="TABLE_7">#REF!</definedName>
    <definedName name="TABLE1" localSheetId="0">#REF!</definedName>
    <definedName name="TABLE1" localSheetId="1">#REF!</definedName>
    <definedName name="TABLE1">#REF!</definedName>
    <definedName name="TABLE2" localSheetId="0">#REF!</definedName>
    <definedName name="TABLE2" localSheetId="1">#REF!</definedName>
    <definedName name="TABLE2">#REF!</definedName>
    <definedName name="TABLEA" localSheetId="0">#REF!</definedName>
    <definedName name="TABLEA" localSheetId="1">#REF!</definedName>
    <definedName name="TABLEA">#REF!</definedName>
    <definedName name="TABLEONE" localSheetId="0">#REF!</definedName>
    <definedName name="TABLEONE" localSheetId="1">#REF!</definedName>
    <definedName name="TABLEONE">#REF!</definedName>
    <definedName name="TargetROR">[7]Inputs!$G$29</definedName>
    <definedName name="TDMOD" localSheetId="0">#REF!</definedName>
    <definedName name="TDMOD" localSheetId="1">#REF!</definedName>
    <definedName name="TDMOD">#REF!</definedName>
    <definedName name="TDROLL" localSheetId="0">#REF!</definedName>
    <definedName name="TDROLL" localSheetId="1">#REF!</definedName>
    <definedName name="TDROLL">#REF!</definedName>
    <definedName name="TEMPADJ" localSheetId="0">#REF!</definedName>
    <definedName name="TEMPADJ" localSheetId="1">#REF!</definedName>
    <definedName name="TEMPADJ">#REF!</definedName>
    <definedName name="Test" localSheetId="0">#REF!</definedName>
    <definedName name="Test" localSheetId="1">#REF!</definedName>
    <definedName name="Test">#REF!</definedName>
    <definedName name="Test1" localSheetId="0">#REF!</definedName>
    <definedName name="Test1" localSheetId="1">#REF!</definedName>
    <definedName name="Test1">#REF!</definedName>
    <definedName name="Test2" localSheetId="0">#REF!</definedName>
    <definedName name="Test2" localSheetId="1">#REF!</definedName>
    <definedName name="Test2">#REF!</definedName>
    <definedName name="Test3" localSheetId="0">#REF!</definedName>
    <definedName name="Test3" localSheetId="1">#REF!</definedName>
    <definedName name="Test3">#REF!</definedName>
    <definedName name="Test4" localSheetId="0">#REF!</definedName>
    <definedName name="Test4" localSheetId="1">#REF!</definedName>
    <definedName name="Test4">#REF!</definedName>
    <definedName name="Test5" localSheetId="0">#REF!</definedName>
    <definedName name="Test5" localSheetId="1">#REF!</definedName>
    <definedName name="Test5">#REF!</definedName>
    <definedName name="TestPeriod">[8]Inputs!$C$5</definedName>
    <definedName name="TotalRateBase">'[8]G+T+D+R+M'!$H$58</definedName>
    <definedName name="TRANSM_2">[25]Transm2!$A$1:$M$461:'[25]10 Yr FC'!$M$47</definedName>
    <definedName name="UAACT115S" localSheetId="0">'[10]Functional Study'!#REF!</definedName>
    <definedName name="UAACT115S" localSheetId="1">'[10]Functional Study'!#REF!</definedName>
    <definedName name="UAACT115S">'[10]Functional Study'!#REF!</definedName>
    <definedName name="UAcct103">'[8]Func Study'!$AB$1613</definedName>
    <definedName name="UAcct105Dnpg">'[8]Func Study'!$AB$2010</definedName>
    <definedName name="UAcct105S">'[8]Func Study'!$AB$2005</definedName>
    <definedName name="UAcct105Seu">'[8]Func Study'!$AB$2009</definedName>
    <definedName name="UAcct105Snppo">'[8]Func Study'!$AB$2008</definedName>
    <definedName name="UAcct105Snpps">'[8]Func Study'!$AB$2006</definedName>
    <definedName name="UAcct105Snpt">'[8]Func Study'!$AB$2007</definedName>
    <definedName name="UAcct1081390">'[8]Func Study'!$AB$2451</definedName>
    <definedName name="UAcct1081390Rcl">'[8]Func Study'!$AB$2450</definedName>
    <definedName name="UAcct1081399">'[8]Func Study'!$AB$2459</definedName>
    <definedName name="UAcct1081399Rcl">'[8]Func Study'!$AB$2458</definedName>
    <definedName name="UAcct108360">'[8]Func Study'!$AB$2355</definedName>
    <definedName name="UAcct108361">'[8]Func Study'!$AB$2359</definedName>
    <definedName name="UAcct108362">'[8]Func Study'!$AB$2363</definedName>
    <definedName name="UAcct108364">'[8]Func Study'!$AB$2367</definedName>
    <definedName name="UAcct108365">'[8]Func Study'!$AB$2371</definedName>
    <definedName name="UAcct108366">'[8]Func Study'!$AB$2375</definedName>
    <definedName name="UAcct108367">'[8]Func Study'!$AB$2379</definedName>
    <definedName name="UAcct108368">'[8]Func Study'!$AB$2383</definedName>
    <definedName name="UAcct108369">'[8]Func Study'!$AB$2387</definedName>
    <definedName name="UAcct108370">'[8]Func Study'!$AB$2391</definedName>
    <definedName name="UAcct108371">'[8]Func Study'!$AB$2395</definedName>
    <definedName name="UAcct108372">'[8]Func Study'!$AB$2399</definedName>
    <definedName name="UAcct108373">'[8]Func Study'!$AB$2403</definedName>
    <definedName name="UAcct108D">'[8]Func Study'!$AB$2415</definedName>
    <definedName name="UAcct108D00">'[8]Func Study'!$AB$2407</definedName>
    <definedName name="UAcct108Ds">'[8]Func Study'!$AB$2411</definedName>
    <definedName name="UAcct108Ep">'[8]Func Study'!$AB$2327</definedName>
    <definedName name="UAcct108Gpcn">'[8]Func Study'!$AB$2429</definedName>
    <definedName name="UAcct108Gps">'[8]Func Study'!$AB$2425</definedName>
    <definedName name="UAcct108Gpse">'[8]Func Study'!$AB$2431</definedName>
    <definedName name="UAcct108Gpsg">'[8]Func Study'!$AB$2428</definedName>
    <definedName name="UAcct108Gpsgp">'[8]Func Study'!$AB$2426</definedName>
    <definedName name="UAcct108Gpsgu">'[8]Func Study'!$AB$2427</definedName>
    <definedName name="UAcct108Gpso">'[8]Func Study'!$AB$2430</definedName>
    <definedName name="UACCT108GPSSGCH">'[8]Func Study'!$AB$2434</definedName>
    <definedName name="UACCT108GPSSGCT">'[8]Func Study'!$AB$2433</definedName>
    <definedName name="UAcct108Hp">'[8]Func Study'!$AB$2313</definedName>
    <definedName name="UAcct108Mp">'[8]Func Study'!$AB$2444</definedName>
    <definedName name="UAcct108Np">'[8]Func Study'!$AB$2305</definedName>
    <definedName name="UAcct108Op">'[8]Func Study'!$AB$2322</definedName>
    <definedName name="UACCT108OPSSCCT">'[8]Func Study'!$AB$2321</definedName>
    <definedName name="UAcct108Sp">'[8]Func Study'!$AB$2299</definedName>
    <definedName name="UACCT108SPSSGCH">'[8]Func Study'!$AB$2298</definedName>
    <definedName name="UAcct108Tp">'[8]Func Study'!$AB$2346</definedName>
    <definedName name="UAcct111Clg">'[8]Func Study'!$AB$2487</definedName>
    <definedName name="UAcct111Clgsou">'[8]Func Study'!$AB$2485</definedName>
    <definedName name="UAcct111Clh">'[8]Func Study'!$AB$2493</definedName>
    <definedName name="UAcct111Cls">'[8]Func Study'!$AB$2478</definedName>
    <definedName name="UAcct111Ipcn">'[8]Func Study'!$AB$2502</definedName>
    <definedName name="UAcct111Ips">'[8]Func Study'!$AB$2497</definedName>
    <definedName name="UAcct111Ipse">'[8]Func Study'!$AB$2500</definedName>
    <definedName name="UAcct111Ipsg">'[8]Func Study'!$AB$2501</definedName>
    <definedName name="UAcct111Ipsgp">'[8]Func Study'!$AB$2498</definedName>
    <definedName name="UAcct111Ipsgu">'[8]Func Study'!$AB$2499</definedName>
    <definedName name="UAcct111Ipso">'[8]Func Study'!$AB$2506</definedName>
    <definedName name="UACCT111IPSSGCH">'[8]Func Study'!$AB$2505</definedName>
    <definedName name="UACCT111IPSSGCT">'[8]Func Study'!$AB$2504</definedName>
    <definedName name="UAcct114">'[8]Func Study'!$AB$2017</definedName>
    <definedName name="UACCT115" localSheetId="0">'[10]Functional Study'!#REF!</definedName>
    <definedName name="UACCT115" localSheetId="1">'[10]Functional Study'!#REF!</definedName>
    <definedName name="UACCT115">'[10]Functional Study'!#REF!</definedName>
    <definedName name="UACCT115DGP" localSheetId="0">'[10]Functional Study'!#REF!</definedName>
    <definedName name="UACCT115DGP" localSheetId="1">'[10]Functional Study'!#REF!</definedName>
    <definedName name="UACCT115DGP">'[10]Functional Study'!#REF!</definedName>
    <definedName name="UACCT115SG" localSheetId="0">'[10]Functional Study'!#REF!</definedName>
    <definedName name="UACCT115SG" localSheetId="1">'[10]Functional Study'!#REF!</definedName>
    <definedName name="UACCT115SG">'[10]Functional Study'!#REF!</definedName>
    <definedName name="UAcct120">'[8]Func Study'!$AB$2021</definedName>
    <definedName name="UAcct124">'[8]Func Study'!$AB$2026</definedName>
    <definedName name="UAcct141">'[8]Func Study'!$AB$2173</definedName>
    <definedName name="UAcct151">'[8]Func Study'!$AB$2049</definedName>
    <definedName name="Uacct151SSECT">'[8]Func Study'!$AB$2047</definedName>
    <definedName name="UAcct154">'[8]Func Study'!$AB$2083</definedName>
    <definedName name="Uacct154SSGCT">'[8]Func Study'!$AB$2080</definedName>
    <definedName name="UAcct163">'[8]Func Study'!$AB$2093</definedName>
    <definedName name="UAcct165">'[8]Func Study'!$AB$2108</definedName>
    <definedName name="UAcct165Gps">'[8]Func Study'!$AB$2104</definedName>
    <definedName name="UAcct182">'[8]Func Study'!$AB$2033</definedName>
    <definedName name="UAcct18222">'[8]Func Study'!$AB$2163</definedName>
    <definedName name="UAcct182M">'[8]Func Study'!$AB$2118</definedName>
    <definedName name="UAcct182MSSGCH">'[8]Func Study'!$AB$2113</definedName>
    <definedName name="UAcct186">'[8]Func Study'!$AB$2041</definedName>
    <definedName name="UAcct1869">'[8]Func Study'!$AB$2168</definedName>
    <definedName name="UAcct186M">'[8]Func Study'!$AB$2129</definedName>
    <definedName name="UAcct190">'[8]Func Study'!$AB$2243</definedName>
    <definedName name="UAcct190Baddebt">'[8]Func Study'!$AB$2237</definedName>
    <definedName name="UAcct190Dop">'[8]Func Study'!$AB$2235</definedName>
    <definedName name="UAcct2281">'[8]Func Study'!$AB$2191</definedName>
    <definedName name="UAcct2282">'[8]Func Study'!$AB$2195</definedName>
    <definedName name="UAcct2283">'[8]Func Study'!$AB$2200</definedName>
    <definedName name="UACCT22841SG">'[8]Func Study'!$AB$2205</definedName>
    <definedName name="UAcct22842">'[8]Func Study'!$AB$2211</definedName>
    <definedName name="UAcct22842Trojd" localSheetId="0">'[7]Func Study'!#REF!</definedName>
    <definedName name="UAcct22842Trojd" localSheetId="1">'[7]Func Study'!#REF!</definedName>
    <definedName name="UAcct22842Trojd">'[7]Func Study'!#REF!</definedName>
    <definedName name="UAcct235">'[8]Func Study'!$AB$2187</definedName>
    <definedName name="UACCT235CN">'[8]Func Study'!$AB$2186</definedName>
    <definedName name="UAcct252">'[8]Func Study'!$AB$2219</definedName>
    <definedName name="UAcct25316">'[8]Func Study'!$AB$2057</definedName>
    <definedName name="UAcct25317">'[8]Func Study'!$AB$2061</definedName>
    <definedName name="UAcct25318">'[8]Func Study'!$AB$2098</definedName>
    <definedName name="UAcct25319">'[8]Func Study'!$AB$2065</definedName>
    <definedName name="uacct25398">'[8]Func Study'!$AB$2222</definedName>
    <definedName name="UAcct25399">'[8]Func Study'!$AB$2230</definedName>
    <definedName name="UACCT254SO">'[8]Func Study'!$AB$2202</definedName>
    <definedName name="UAcct255">'[8]Func Study'!$AB$2284</definedName>
    <definedName name="UAcct281">'[8]Func Study'!$AB$2249</definedName>
    <definedName name="UAcct282">'[8]Func Study'!$AB$2259</definedName>
    <definedName name="UAcct282Cn">'[8]Func Study'!$AB$2256</definedName>
    <definedName name="UAcct282So">'[8]Func Study'!$AB$2255</definedName>
    <definedName name="UAcct283">'[8]Func Study'!$AB$2271</definedName>
    <definedName name="UAcct283So">'[8]Func Study'!$AB$2265</definedName>
    <definedName name="UAcct301S">'[8]Func Study'!$AB$1964</definedName>
    <definedName name="UAcct301Sg">'[8]Func Study'!$AB$1966</definedName>
    <definedName name="UAcct301So">'[8]Func Study'!$AB$1965</definedName>
    <definedName name="UAcct302S">'[8]Func Study'!$AB$1969</definedName>
    <definedName name="UAcct302Sg">'[8]Func Study'!$AB$1970</definedName>
    <definedName name="UAcct302Sgp">'[8]Func Study'!$AB$1971</definedName>
    <definedName name="UAcct302Sgu">'[8]Func Study'!$AB$1972</definedName>
    <definedName name="UAcct303Cn">'[8]Func Study'!$AB$1980</definedName>
    <definedName name="UAcct303S">'[8]Func Study'!$AB$1976</definedName>
    <definedName name="UAcct303Se">'[8]Func Study'!$AB$1979</definedName>
    <definedName name="UAcct303Sg">'[8]Func Study'!$AB$1977</definedName>
    <definedName name="UAcct303Sgu">'[8]Func Study'!$AB$1981</definedName>
    <definedName name="UAcct303So">'[8]Func Study'!$AB$1978</definedName>
    <definedName name="UACCT303SSGCH">'[8]Func Study'!$AB$1983</definedName>
    <definedName name="UAcct310">'[8]Func Study'!$AB$1414</definedName>
    <definedName name="UAcct310JBG">'[8]Func Study'!$AB$1413</definedName>
    <definedName name="UAcct311">'[8]Func Study'!$AB$1421</definedName>
    <definedName name="UAcct311JBG">'[8]Func Study'!$AB$1420</definedName>
    <definedName name="UAcct312">'[8]Func Study'!$AB$1428</definedName>
    <definedName name="UAcct312JBG">'[8]Func Study'!$AB$1427</definedName>
    <definedName name="UAcct314">'[8]Func Study'!$AB$1435</definedName>
    <definedName name="UAcct314JBG">'[8]Func Study'!$AB$1434</definedName>
    <definedName name="UAcct315">'[8]Func Study'!$AB$1442</definedName>
    <definedName name="UAcct315JBG">'[8]Func Study'!$AB$1441</definedName>
    <definedName name="UAcct316">'[8]Func Study'!$AB$1450</definedName>
    <definedName name="UAcct316JBG">'[8]Func Study'!$AB$1449</definedName>
    <definedName name="UAcct320">'[8]Func Study'!$AB$1466</definedName>
    <definedName name="UAcct321">'[8]Func Study'!$AB$1471</definedName>
    <definedName name="UAcct322">'[8]Func Study'!$AB$1476</definedName>
    <definedName name="UAcct323">'[8]Func Study'!$AB$1481</definedName>
    <definedName name="UAcct324">'[8]Func Study'!$AB$1486</definedName>
    <definedName name="UAcct325">'[8]Func Study'!$AB$1491</definedName>
    <definedName name="UAcct33">'[8]Func Study'!$AB$295</definedName>
    <definedName name="UAcct330">'[8]Func Study'!$AB$1508</definedName>
    <definedName name="UAcct331">'[8]Func Study'!$AB$1513</definedName>
    <definedName name="UAcct332">'[8]Func Study'!$AB$1518</definedName>
    <definedName name="UAcct333">'[8]Func Study'!$AB$1523</definedName>
    <definedName name="UAcct334">'[8]Func Study'!$AB$1528</definedName>
    <definedName name="UAcct335">'[8]Func Study'!$AB$1533</definedName>
    <definedName name="UAcct336">'[8]Func Study'!$AB$1539</definedName>
    <definedName name="UAcct340Dgu">'[8]Func Study'!$AB$1564</definedName>
    <definedName name="UAcct340Sgu">'[8]Func Study'!$AB$1565</definedName>
    <definedName name="UAcct341Dgu">'[8]Func Study'!$AB$1569</definedName>
    <definedName name="UAcct341Sgu">'[8]Func Study'!$AB$1570</definedName>
    <definedName name="UAcct342Dgu">'[8]Func Study'!$AB$1574</definedName>
    <definedName name="UAcct342Sgu">'[8]Func Study'!$AB$1575</definedName>
    <definedName name="UAcct343">'[8]Func Study'!$AB$1584</definedName>
    <definedName name="UAcct344S">'[8]Func Study'!$AB$1587</definedName>
    <definedName name="UAcct344Sgp">'[8]Func Study'!$AB$1588</definedName>
    <definedName name="UAcct345Dgu">'[8]Func Study'!$AB$1594</definedName>
    <definedName name="UAcct345Sgu">'[8]Func Study'!$AB$1595</definedName>
    <definedName name="UAcct346">'[8]Func Study'!$AB$1601</definedName>
    <definedName name="UAcct350">'[8]Func Study'!$AB$1628</definedName>
    <definedName name="UAcct352">'[8]Func Study'!$AB$1635</definedName>
    <definedName name="UAcct353">'[8]Func Study'!$AB$1641</definedName>
    <definedName name="UAcct354">'[8]Func Study'!$AB$1647</definedName>
    <definedName name="UAcct355">'[8]Func Study'!$AB$1654</definedName>
    <definedName name="UAcct356">'[8]Func Study'!$AB$1660</definedName>
    <definedName name="UAcct357">'[8]Func Study'!$AB$1666</definedName>
    <definedName name="UAcct358">'[8]Func Study'!$AB$1672</definedName>
    <definedName name="UAcct359">'[8]Func Study'!$AB$1678</definedName>
    <definedName name="UAcct360">'[8]Func Study'!$AB$1698</definedName>
    <definedName name="UAcct361">'[8]Func Study'!$AB$1704</definedName>
    <definedName name="UAcct362">'[8]Func Study'!$AB$1710</definedName>
    <definedName name="UAcct368">'[8]Func Study'!$AB$1744</definedName>
    <definedName name="UAcct369">'[8]Func Study'!$AB$1751</definedName>
    <definedName name="UAcct370">'[8]Func Study'!$AB$1762</definedName>
    <definedName name="UAcct372A">'[8]Func Study'!$AB$1775</definedName>
    <definedName name="UAcct372Dp">'[8]Func Study'!$AB$1773</definedName>
    <definedName name="UAcct372Ds">'[8]Func Study'!$AB$1774</definedName>
    <definedName name="UAcct373">'[8]Func Study'!$AB$1782</definedName>
    <definedName name="UAcct389Cn">'[8]Func Study'!$AB$1800</definedName>
    <definedName name="UAcct389S">'[8]Func Study'!$AB$1799</definedName>
    <definedName name="UAcct389Sg">'[8]Func Study'!$AB$1802</definedName>
    <definedName name="UAcct389Sgu">'[8]Func Study'!$AB$1801</definedName>
    <definedName name="UAcct389So">'[8]Func Study'!$AB$1803</definedName>
    <definedName name="UAcct390Cn">'[8]Func Study'!$AB$1810</definedName>
    <definedName name="UAcct390JBG">'[8]Func Study'!$AB$1812</definedName>
    <definedName name="UAcct390L">'[8]Func Study'!$AB$1927</definedName>
    <definedName name="UACCT390LRCL">'[8]Func Study'!$AB$1929</definedName>
    <definedName name="UAcct390S">'[8]Func Study'!$AB$1807</definedName>
    <definedName name="UAcct390Sgp">'[8]Func Study'!$AB$1808</definedName>
    <definedName name="UAcct390Sgu">'[8]Func Study'!$AB$1809</definedName>
    <definedName name="UAcct390Sop">'[8]Func Study'!$AB$1811</definedName>
    <definedName name="UAcct390Sou">'[8]Func Study'!$AB$1813</definedName>
    <definedName name="UAcct391Cn">'[8]Func Study'!$AB$1820</definedName>
    <definedName name="UACCT391JBE">'[8]Func Study'!$AB$1825</definedName>
    <definedName name="UAcct391S">'[8]Func Study'!$AB$1817</definedName>
    <definedName name="UAcct391Sg">'[8]Func Study'!$AB$1821</definedName>
    <definedName name="UAcct391Sgp">'[8]Func Study'!$AB$1818</definedName>
    <definedName name="UAcct391Sgu">'[8]Func Study'!$AB$1819</definedName>
    <definedName name="UAcct391So">'[8]Func Study'!$AB$1823</definedName>
    <definedName name="UACCT391SSGCH">'[8]Func Study'!$AB$1824</definedName>
    <definedName name="UAcct392Cn">'[8]Func Study'!$AB$1832</definedName>
    <definedName name="UAcct392L">'[8]Func Study'!$AB$1935</definedName>
    <definedName name="UAcct392Lrcl">'[8]Func Study'!$AB$1937</definedName>
    <definedName name="UAcct392S">'[8]Func Study'!$AB$1829</definedName>
    <definedName name="UAcct392Se">'[8]Func Study'!$AB$1834</definedName>
    <definedName name="UAcct392Sg">'[8]Func Study'!$AB$1831</definedName>
    <definedName name="UAcct392Sgp">'[8]Func Study'!$AB$1835</definedName>
    <definedName name="UAcct392Sgu">'[8]Func Study'!$AB$1833</definedName>
    <definedName name="UAcct392So">'[8]Func Study'!$AB$1830</definedName>
    <definedName name="UACCT392SSGCH">'[8]Func Study'!$AB$1836</definedName>
    <definedName name="UAcct393S">'[8]Func Study'!$AB$1841</definedName>
    <definedName name="UAcct393Sg">'[8]Func Study'!$AB$1845</definedName>
    <definedName name="UAcct393Sgp">'[8]Func Study'!$AB$1842</definedName>
    <definedName name="UAcct393Sgu">'[8]Func Study'!$AB$1843</definedName>
    <definedName name="UAcct393So">'[8]Func Study'!$AB$1844</definedName>
    <definedName name="UACCT393SSGCT">'[8]Func Study'!$AB$1846</definedName>
    <definedName name="UAcct394S">'[8]Func Study'!$AB$1850</definedName>
    <definedName name="UAcct394Se">'[8]Func Study'!$AB$1854</definedName>
    <definedName name="UAcct394Sg">'[8]Func Study'!$AB$1855</definedName>
    <definedName name="UAcct394Sgp">'[8]Func Study'!$AB$1851</definedName>
    <definedName name="UAcct394Sgu">'[8]Func Study'!$AB$1852</definedName>
    <definedName name="UAcct394So">'[8]Func Study'!$AB$1853</definedName>
    <definedName name="UACCT394SSGCH">'[8]Func Study'!$AB$1856</definedName>
    <definedName name="UAcct395S">'[8]Func Study'!$AB$1861</definedName>
    <definedName name="UAcct395Se">'[8]Func Study'!$AB$1865</definedName>
    <definedName name="UAcct395Sg">'[8]Func Study'!$AB$1866</definedName>
    <definedName name="UAcct395Sgp">'[8]Func Study'!$AB$1862</definedName>
    <definedName name="UAcct395Sgu">'[8]Func Study'!$AB$1863</definedName>
    <definedName name="UAcct395So">'[8]Func Study'!$AB$1864</definedName>
    <definedName name="UACCT395SSGCH">'[8]Func Study'!$AB$1867</definedName>
    <definedName name="UAcct396S">'[8]Func Study'!$AB$1872</definedName>
    <definedName name="UAcct396Se">'[8]Func Study'!$AB$1877</definedName>
    <definedName name="UAcct396Sg">'[8]Func Study'!$AB$1874</definedName>
    <definedName name="UAcct396Sgp">'[8]Func Study'!$AB$1873</definedName>
    <definedName name="UAcct396Sgu">'[8]Func Study'!$AB$1876</definedName>
    <definedName name="UAcct396So">'[8]Func Study'!$AB$1875</definedName>
    <definedName name="UACCT396SSGCH">'[8]Func Study'!$AB$1879</definedName>
    <definedName name="UACCT396SSGCT">'[8]Func Study'!$AB$1878</definedName>
    <definedName name="UAcct397Cn">'[8]Func Study'!$AB$1890</definedName>
    <definedName name="UAcct397JBG">'[8]Func Study'!$AB$1893</definedName>
    <definedName name="UAcct397S">'[8]Func Study'!$AB$1886</definedName>
    <definedName name="UAcct397Se">'[8]Func Study'!$AB$1892</definedName>
    <definedName name="UAcct397Sg">'[8]Func Study'!$AB$1891</definedName>
    <definedName name="UAcct397Sgp">'[8]Func Study'!$AB$1887</definedName>
    <definedName name="UAcct397Sgu">'[8]Func Study'!$AB$1888</definedName>
    <definedName name="UAcct397So">'[8]Func Study'!$AB$1889</definedName>
    <definedName name="UAcct398Cn">'[8]Func Study'!$AB$1902</definedName>
    <definedName name="UAcct398S">'[8]Func Study'!$AB$1899</definedName>
    <definedName name="UAcct398Se">'[8]Func Study'!$AB$1904</definedName>
    <definedName name="UAcct398Sg">'[8]Func Study'!$AB$1905</definedName>
    <definedName name="UAcct398Sgp">'[8]Func Study'!$AB$1900</definedName>
    <definedName name="UAcct398Sgu">'[8]Func Study'!$AB$1901</definedName>
    <definedName name="UAcct398So">'[8]Func Study'!$AB$1903</definedName>
    <definedName name="UACCT398SSGCT">'[8]Func Study'!$AB$1906</definedName>
    <definedName name="UAcct399">'[8]Func Study'!$AB$1913</definedName>
    <definedName name="UAcct399G">'[8]Func Study'!$AB$1955</definedName>
    <definedName name="UAcct399L">'[8]Func Study'!$AB$1917</definedName>
    <definedName name="UAcct399Lrcl">'[8]Func Study'!$AB$1919</definedName>
    <definedName name="UAcct403360">'[8]Func Study'!$AB$1090</definedName>
    <definedName name="UAcct403361">'[8]Func Study'!$AB$1091</definedName>
    <definedName name="UAcct403362">'[8]Func Study'!$AB$1092</definedName>
    <definedName name="UAcct403364">'[8]Func Study'!$AB$1094</definedName>
    <definedName name="UAcct403365">'[8]Func Study'!$AB$1095</definedName>
    <definedName name="UAcct403366">'[8]Func Study'!$AB$1096</definedName>
    <definedName name="UAcct403367">'[8]Func Study'!$AB$1097</definedName>
    <definedName name="UAcct403368">'[8]Func Study'!$AB$1098</definedName>
    <definedName name="UAcct403369">'[8]Func Study'!$AB$1099</definedName>
    <definedName name="UAcct403370">'[8]Func Study'!$AB$1100</definedName>
    <definedName name="UAcct403371">'[8]Func Study'!$AB$1101</definedName>
    <definedName name="UAcct403372">'[8]Func Study'!$AB$1102</definedName>
    <definedName name="UAcct403373">'[8]Func Study'!$AB$1103</definedName>
    <definedName name="UAcct403Ep">'[8]Func Study'!$AB$1130</definedName>
    <definedName name="UAcct403Gpcn">'[8]Func Study'!$AB$1111</definedName>
    <definedName name="UAcct403GPDGP">'[8]Func Study'!$AB$1108</definedName>
    <definedName name="UAcct403GPDGU">'[8]Func Study'!$AB$1109</definedName>
    <definedName name="UAcct403GPJBG">'[8]Func Study'!$AB$1115</definedName>
    <definedName name="UAcct403Gps">'[8]Func Study'!$AB$1107</definedName>
    <definedName name="UAcct403Gpsg">'[8]Func Study'!$AB$1112</definedName>
    <definedName name="UAcct403Gpso">'[8]Func Study'!$AB$1113</definedName>
    <definedName name="UAcct403Gv0">'[8]Func Study'!$AB$1121</definedName>
    <definedName name="UAcct403Hp">'[8]Func Study'!$AB$1072</definedName>
    <definedName name="UACCT403JBE">'[8]Func Study'!$AB$1116</definedName>
    <definedName name="UAcct403Mp">'[8]Func Study'!$AB$1125</definedName>
    <definedName name="UAcct403Np">'[8]Func Study'!$AB$1065</definedName>
    <definedName name="UAcct403Op">'[8]Func Study'!$AB$1080</definedName>
    <definedName name="UAcct403OPCAGE">'[8]Func Study'!$AB$1078</definedName>
    <definedName name="UAcct403Sp">'[8]Func Study'!$AB$1061</definedName>
    <definedName name="UAcct403SPJBG">'[8]Func Study'!$AB$1058</definedName>
    <definedName name="UAcct403Tp">'[8]Func Study'!$AB$1087</definedName>
    <definedName name="UAcct404330">'[8]Func Study'!$AB$1177</definedName>
    <definedName name="UACCT404GP">'[8]Func Study'!$AB$1146</definedName>
    <definedName name="UACCT404GPCN">'[8]Func Study'!$AB$1143</definedName>
    <definedName name="UACCT404GPSO">'[8]Func Study'!$AB$1141</definedName>
    <definedName name="UAcct404Ipcn">'[8]Func Study'!$AB$1158</definedName>
    <definedName name="UAcct404IPJBG">'[8]Func Study'!$AB$1163</definedName>
    <definedName name="UAcct404Ips">'[8]Func Study'!$AB$1154</definedName>
    <definedName name="UAcct404Ipse">'[8]Func Study'!$AB$1155</definedName>
    <definedName name="UAcct404Ipsg">'[8]Func Study'!$AB$1156</definedName>
    <definedName name="UAcct404Ipsg1">'[8]Func Study'!$AB$1159</definedName>
    <definedName name="UAcct404Ipsg2">'[8]Func Study'!$AB$1160</definedName>
    <definedName name="UAcct404Ipso">'[8]Func Study'!$AB$1157</definedName>
    <definedName name="UAcct404M">'[8]Func Study'!$AB$1168</definedName>
    <definedName name="UACCT404OP">'[8]Func Study'!$AB$1172</definedName>
    <definedName name="UACCT404SP">'[8]Func Study'!$AB$1151</definedName>
    <definedName name="UAcct405">'[8]Func Study'!$AB$1185</definedName>
    <definedName name="UAcct406">'[8]Func Study'!$AB$1193</definedName>
    <definedName name="UAcct407">'[8]Func Study'!$AB$1202</definedName>
    <definedName name="UAcct408">'[8]Func Study'!$AB$1221</definedName>
    <definedName name="UAcct408S">'[8]Func Study'!$AB$1213</definedName>
    <definedName name="UAcct41010">'[8]Func Study'!$AB$1294</definedName>
    <definedName name="UAcct41011">'[8]Func Study'!$AB$1309</definedName>
    <definedName name="UACCT41020" localSheetId="0">'[9]Functional Study'!#REF!</definedName>
    <definedName name="UACCT41020" localSheetId="1">'[9]Functional Study'!#REF!</definedName>
    <definedName name="UACCT41020">'[9]Functional Study'!#REF!</definedName>
    <definedName name="UACCT41020BADDEBT" localSheetId="0">'[9]Functional Study'!#REF!</definedName>
    <definedName name="UACCT41020BADDEBT" localSheetId="1">'[9]Functional Study'!#REF!</definedName>
    <definedName name="UACCT41020BADDEBT">'[9]Functional Study'!#REF!</definedName>
    <definedName name="UACCT41020DITEXP" localSheetId="0">'[9]Functional Study'!#REF!</definedName>
    <definedName name="UACCT41020DITEXP" localSheetId="1">'[9]Functional Study'!#REF!</definedName>
    <definedName name="UACCT41020DITEXP">'[9]Functional Study'!#REF!</definedName>
    <definedName name="UACCT41020DNPU" localSheetId="0">'[9]Functional Study'!#REF!</definedName>
    <definedName name="UACCT41020DNPU" localSheetId="1">'[9]Functional Study'!#REF!</definedName>
    <definedName name="UACCT41020DNPU">'[9]Functional Study'!#REF!</definedName>
    <definedName name="UACCT41020S" localSheetId="0">'[9]Functional Study'!#REF!</definedName>
    <definedName name="UACCT41020S" localSheetId="1">'[9]Functional Study'!#REF!</definedName>
    <definedName name="UACCT41020S">'[9]Functional Study'!#REF!</definedName>
    <definedName name="UACCT41020SE" localSheetId="0">'[9]Functional Study'!#REF!</definedName>
    <definedName name="UACCT41020SE" localSheetId="1">'[9]Functional Study'!#REF!</definedName>
    <definedName name="UACCT41020SE">'[9]Functional Study'!#REF!</definedName>
    <definedName name="UACCT41020SG" localSheetId="0">'[9]Functional Study'!#REF!</definedName>
    <definedName name="UACCT41020SG" localSheetId="1">'[9]Functional Study'!#REF!</definedName>
    <definedName name="UACCT41020SG">'[9]Functional Study'!#REF!</definedName>
    <definedName name="UACCT41020SGCT" localSheetId="0">'[9]Functional Study'!#REF!</definedName>
    <definedName name="UACCT41020SGCT" localSheetId="1">'[9]Functional Study'!#REF!</definedName>
    <definedName name="UACCT41020SGCT">'[9]Functional Study'!#REF!</definedName>
    <definedName name="UACCT41020SGPP" localSheetId="0">'[9]Functional Study'!#REF!</definedName>
    <definedName name="UACCT41020SGPP" localSheetId="1">'[9]Functional Study'!#REF!</definedName>
    <definedName name="UACCT41020SGPP">'[9]Functional Study'!#REF!</definedName>
    <definedName name="UACCT41020SO" localSheetId="0">'[9]Functional Study'!#REF!</definedName>
    <definedName name="UACCT41020SO" localSheetId="1">'[9]Functional Study'!#REF!</definedName>
    <definedName name="UACCT41020SO">'[9]Functional Study'!#REF!</definedName>
    <definedName name="UACCT41020TROJP" localSheetId="0">'[9]Functional Study'!#REF!</definedName>
    <definedName name="UACCT41020TROJP" localSheetId="1">'[9]Functional Study'!#REF!</definedName>
    <definedName name="UACCT41020TROJP">'[9]Functional Study'!#REF!</definedName>
    <definedName name="UACCT4102SNPD" localSheetId="0">'[9]Functional Study'!#REF!</definedName>
    <definedName name="UACCT4102SNPD" localSheetId="1">'[9]Functional Study'!#REF!</definedName>
    <definedName name="UACCT4102SNPD">'[9]Functional Study'!#REF!</definedName>
    <definedName name="UAcct41110">'[8]Func Study'!$AB$1325</definedName>
    <definedName name="UAcct41111" localSheetId="0">'[9]Functional Study'!#REF!</definedName>
    <definedName name="UAcct41111" localSheetId="1">'[9]Functional Study'!#REF!</definedName>
    <definedName name="UAcct41111">'[9]Functional Study'!#REF!</definedName>
    <definedName name="UAcct41111Baddebt" localSheetId="0">'[9]Functional Study'!#REF!</definedName>
    <definedName name="UAcct41111Baddebt" localSheetId="1">'[9]Functional Study'!#REF!</definedName>
    <definedName name="UAcct41111Baddebt">'[9]Functional Study'!#REF!</definedName>
    <definedName name="UAcct41111Dgp" localSheetId="0">'[9]Functional Study'!#REF!</definedName>
    <definedName name="UAcct41111Dgp" localSheetId="1">'[9]Functional Study'!#REF!</definedName>
    <definedName name="UAcct41111Dgp">'[9]Functional Study'!#REF!</definedName>
    <definedName name="UAcct41111Dgu" localSheetId="0">'[9]Functional Study'!#REF!</definedName>
    <definedName name="UAcct41111Dgu" localSheetId="1">'[9]Functional Study'!#REF!</definedName>
    <definedName name="UAcct41111Dgu">'[9]Functional Study'!#REF!</definedName>
    <definedName name="UAcct41111Ditexp" localSheetId="0">'[9]Functional Study'!#REF!</definedName>
    <definedName name="UAcct41111Ditexp" localSheetId="1">'[9]Functional Study'!#REF!</definedName>
    <definedName name="UAcct41111Ditexp">'[9]Functional Study'!#REF!</definedName>
    <definedName name="UAcct41111Dnpp" localSheetId="0">'[9]Functional Study'!#REF!</definedName>
    <definedName name="UAcct41111Dnpp" localSheetId="1">'[9]Functional Study'!#REF!</definedName>
    <definedName name="UAcct41111Dnpp">'[9]Functional Study'!#REF!</definedName>
    <definedName name="UAcct41111Dnptp" localSheetId="0">'[9]Functional Study'!#REF!</definedName>
    <definedName name="UAcct41111Dnptp" localSheetId="1">'[9]Functional Study'!#REF!</definedName>
    <definedName name="UAcct41111Dnptp">'[9]Functional Study'!#REF!</definedName>
    <definedName name="UAcct41111S" localSheetId="0">'[9]Functional Study'!#REF!</definedName>
    <definedName name="UAcct41111S" localSheetId="1">'[9]Functional Study'!#REF!</definedName>
    <definedName name="UAcct41111S">'[9]Functional Study'!#REF!</definedName>
    <definedName name="UAcct41111Se" localSheetId="0">'[9]Functional Study'!#REF!</definedName>
    <definedName name="UAcct41111Se" localSheetId="1">'[9]Functional Study'!#REF!</definedName>
    <definedName name="UAcct41111Se">'[9]Functional Study'!#REF!</definedName>
    <definedName name="UAcct41111Sg" localSheetId="0">'[9]Functional Study'!#REF!</definedName>
    <definedName name="UAcct41111Sg" localSheetId="1">'[9]Functional Study'!#REF!</definedName>
    <definedName name="UAcct41111Sg">'[9]Functional Study'!#REF!</definedName>
    <definedName name="UAcct41111Sgpp" localSheetId="0">'[9]Functional Study'!#REF!</definedName>
    <definedName name="UAcct41111Sgpp" localSheetId="1">'[9]Functional Study'!#REF!</definedName>
    <definedName name="UAcct41111Sgpp">'[9]Functional Study'!#REF!</definedName>
    <definedName name="UAcct41111So" localSheetId="0">'[9]Functional Study'!#REF!</definedName>
    <definedName name="UAcct41111So" localSheetId="1">'[9]Functional Study'!#REF!</definedName>
    <definedName name="UAcct41111So">'[9]Functional Study'!#REF!</definedName>
    <definedName name="UAcct41111Trojp" localSheetId="0">'[9]Functional Study'!#REF!</definedName>
    <definedName name="UAcct41111Trojp" localSheetId="1">'[9]Functional Study'!#REF!</definedName>
    <definedName name="UAcct41111Trojp">'[9]Functional Study'!#REF!</definedName>
    <definedName name="UAcct41140">'[8]Func Study'!$AB$1232</definedName>
    <definedName name="UAcct41141">'[8]Func Study'!$AB$1237</definedName>
    <definedName name="UAcct41160">'[8]Func Study'!$AB$369</definedName>
    <definedName name="UAcct41170">'[8]Func Study'!$AB$374</definedName>
    <definedName name="UAcct4118">'[8]Func Study'!$AB$378</definedName>
    <definedName name="UAcct41181">'[8]Func Study'!$AB$381</definedName>
    <definedName name="UAcct4194">'[8]Func Study'!$AB$385</definedName>
    <definedName name="UAcct421">'[8]Func Study'!$AB$394</definedName>
    <definedName name="UAcct4311">'[8]Func Study'!$AB$401</definedName>
    <definedName name="UAcct442Se">'[8]Func Study'!$AB$259</definedName>
    <definedName name="UAcct442Sg">'[8]Func Study'!$AB$260</definedName>
    <definedName name="UAcct447">'[8]Func Study'!$AB$281</definedName>
    <definedName name="UAcct447CAEE" localSheetId="0">'[6]Func Study'!#REF!</definedName>
    <definedName name="UAcct447CAEE" localSheetId="1">'[6]Func Study'!#REF!</definedName>
    <definedName name="UAcct447CAEE">'[6]Func Study'!#REF!</definedName>
    <definedName name="UAcct447CAGE" localSheetId="0">'[6]Func Study'!#REF!</definedName>
    <definedName name="UAcct447CAGE" localSheetId="1">'[6]Func Study'!#REF!</definedName>
    <definedName name="UAcct447CAGE">'[6]Func Study'!#REF!</definedName>
    <definedName name="UAcct447Dgu" localSheetId="0">'[7]Func Study'!#REF!</definedName>
    <definedName name="UAcct447Dgu" localSheetId="1">'[7]Func Study'!#REF!</definedName>
    <definedName name="UAcct447Dgu">'[7]Func Study'!#REF!</definedName>
    <definedName name="UACCT447NPC">'[8]Func Study'!$AB$289</definedName>
    <definedName name="UACCT447NPCCAEW">'[8]Func Study'!$AB$286</definedName>
    <definedName name="UACCT447NPCCAGW">'[8]Func Study'!$AB$287</definedName>
    <definedName name="UACCT447NPCDGP">'[8]Func Study'!$AB$288</definedName>
    <definedName name="UAcct447S">'[8]Func Study'!$AB$280</definedName>
    <definedName name="UAcct448S">'[8]Func Study'!$AB$274</definedName>
    <definedName name="UAcct448So">'[8]Func Study'!$AB$275</definedName>
    <definedName name="UAcct449">'[8]Func Study'!$AB$294</definedName>
    <definedName name="UAcct450">'[8]Func Study'!$AB$304</definedName>
    <definedName name="UAcct450S">'[8]Func Study'!$AB$302</definedName>
    <definedName name="UAcct450So">'[8]Func Study'!$AB$303</definedName>
    <definedName name="UAcct451S">'[8]Func Study'!$AB$307</definedName>
    <definedName name="UAcct451Sg">'[8]Func Study'!$AB$308</definedName>
    <definedName name="UAcct451So">'[8]Func Study'!$AB$309</definedName>
    <definedName name="UAcct453">'[8]Func Study'!$AB$315</definedName>
    <definedName name="UAcct453CAGE" localSheetId="0">'[6]Func Study'!#REF!</definedName>
    <definedName name="UAcct453CAGE" localSheetId="1">'[6]Func Study'!#REF!</definedName>
    <definedName name="UAcct453CAGE">'[6]Func Study'!#REF!</definedName>
    <definedName name="UAcct453CAGW" localSheetId="0">'[6]Func Study'!#REF!</definedName>
    <definedName name="UAcct453CAGW" localSheetId="1">'[6]Func Study'!#REF!</definedName>
    <definedName name="UAcct453CAGW">'[6]Func Study'!#REF!</definedName>
    <definedName name="UAcct454">'[8]Func Study'!$AB$322</definedName>
    <definedName name="UAcct454JBG">'[8]Func Study'!$AB$319</definedName>
    <definedName name="UAcct454S">'[8]Func Study'!$AB$318</definedName>
    <definedName name="UAcct454Sg">'[8]Func Study'!$AB$320</definedName>
    <definedName name="UAcct454So">'[8]Func Study'!$AB$321</definedName>
    <definedName name="UAcct456">'[8]Func Study'!$AB$332</definedName>
    <definedName name="UAcct456CAEW">'[8]Func Study'!$AB$331</definedName>
    <definedName name="UAcct456S">'[8]Func Study'!$AB$325</definedName>
    <definedName name="UAcct456So">'[8]Func Study'!$AB$329</definedName>
    <definedName name="UAcct500">'[8]Func Study'!$AB$416</definedName>
    <definedName name="UAcct500JBG">'[8]Func Study'!$AB$414</definedName>
    <definedName name="UAcct501">'[8]Func Study'!$AB$423</definedName>
    <definedName name="UAcct501CAEW">'[8]Func Study'!$AB$420</definedName>
    <definedName name="UAcct501JBE">'[8]Func Study'!$AB$421</definedName>
    <definedName name="UACCT501NPCCAEW">'[8]Func Study'!$AB$426</definedName>
    <definedName name="UAcct502">'[8]Func Study'!$AB$433</definedName>
    <definedName name="UAcct502CAGE">'[8]Func Study'!$AB$431</definedName>
    <definedName name="UAcct502JBG" localSheetId="0">'[6]Func Study'!#REF!</definedName>
    <definedName name="UAcct502JBG" localSheetId="1">'[6]Func Study'!#REF!</definedName>
    <definedName name="UAcct502JBG">'[6]Func Study'!#REF!</definedName>
    <definedName name="UAcct503">'[8]Func Study'!$AB$437</definedName>
    <definedName name="UACCT503NPC">'[8]Func Study'!$AB$443</definedName>
    <definedName name="UAcct505">'[8]Func Study'!$AB$449</definedName>
    <definedName name="UAcct505CAGE">'[8]Func Study'!$AB$447</definedName>
    <definedName name="UAcct505JBG" localSheetId="0">'[6]Func Study'!#REF!</definedName>
    <definedName name="UAcct505JBG" localSheetId="1">'[6]Func Study'!#REF!</definedName>
    <definedName name="UAcct505JBG">'[6]Func Study'!#REF!</definedName>
    <definedName name="UAcct506">'[8]Func Study'!$AB$455</definedName>
    <definedName name="UAcct506CAGE">'[8]Func Study'!$AB$452</definedName>
    <definedName name="UAcct506JBG" localSheetId="0">'[6]Func Study'!#REF!</definedName>
    <definedName name="UAcct506JBG" localSheetId="1">'[6]Func Study'!#REF!</definedName>
    <definedName name="UAcct506JBG">'[6]Func Study'!#REF!</definedName>
    <definedName name="UAcct507">'[8]Func Study'!$AB$464</definedName>
    <definedName name="UAcct507CAGE">'[8]Func Study'!$AB$462</definedName>
    <definedName name="UAcct507JBG" localSheetId="0">'[6]Func Study'!#REF!</definedName>
    <definedName name="UAcct507JBG" localSheetId="1">'[6]Func Study'!#REF!</definedName>
    <definedName name="UAcct507JBG">'[6]Func Study'!#REF!</definedName>
    <definedName name="UAcct510">'[8]Func Study'!$AB$469</definedName>
    <definedName name="UAcct510CAGE">'[8]Func Study'!$AB$467</definedName>
    <definedName name="UAcct510JBG" localSheetId="0">'[6]Func Study'!#REF!</definedName>
    <definedName name="UAcct510JBG" localSheetId="1">'[6]Func Study'!#REF!</definedName>
    <definedName name="UAcct510JBG">'[6]Func Study'!#REF!</definedName>
    <definedName name="UAcct511">'[8]Func Study'!$AB$474</definedName>
    <definedName name="UAcct511CAGE">'[8]Func Study'!$AB$472</definedName>
    <definedName name="UAcct511JBG" localSheetId="0">'[6]Func Study'!#REF!</definedName>
    <definedName name="UAcct511JBG" localSheetId="1">'[6]Func Study'!#REF!</definedName>
    <definedName name="UAcct511JBG">'[6]Func Study'!#REF!</definedName>
    <definedName name="UAcct512">'[8]Func Study'!$AB$479</definedName>
    <definedName name="UAcct512CAGE">'[8]Func Study'!$AB$477</definedName>
    <definedName name="UAcct512JBG" localSheetId="0">'[6]Func Study'!#REF!</definedName>
    <definedName name="UAcct512JBG" localSheetId="1">'[6]Func Study'!#REF!</definedName>
    <definedName name="UAcct512JBG">'[6]Func Study'!#REF!</definedName>
    <definedName name="UAcct513">'[8]Func Study'!$AB$484</definedName>
    <definedName name="UAcct513CAGE">'[8]Func Study'!$AB$482</definedName>
    <definedName name="UAcct513JBG" localSheetId="0">'[6]Func Study'!#REF!</definedName>
    <definedName name="UAcct513JBG" localSheetId="1">'[6]Func Study'!#REF!</definedName>
    <definedName name="UAcct513JBG">'[6]Func Study'!#REF!</definedName>
    <definedName name="UAcct514">'[8]Func Study'!$AB$489</definedName>
    <definedName name="UAcct514CAGE">'[8]Func Study'!$AB$487</definedName>
    <definedName name="UAcct514JBG" localSheetId="0">'[6]Func Study'!#REF!</definedName>
    <definedName name="UAcct514JBG" localSheetId="1">'[6]Func Study'!#REF!</definedName>
    <definedName name="UAcct514JBG">'[6]Func Study'!#REF!</definedName>
    <definedName name="UAcct517">'[8]Func Study'!$AB$498</definedName>
    <definedName name="UAcct518">'[8]Func Study'!$AB$502</definedName>
    <definedName name="UAcct519">'[8]Func Study'!$AB$507</definedName>
    <definedName name="UAcct520">'[8]Func Study'!$AB$511</definedName>
    <definedName name="UAcct523">'[8]Func Study'!$AB$515</definedName>
    <definedName name="UAcct524">'[8]Func Study'!$AB$519</definedName>
    <definedName name="UAcct528">'[8]Func Study'!$AB$523</definedName>
    <definedName name="UAcct529">'[8]Func Study'!$AB$527</definedName>
    <definedName name="UAcct530">'[8]Func Study'!$AB$531</definedName>
    <definedName name="UAcct531">'[8]Func Study'!$AB$535</definedName>
    <definedName name="UAcct532">'[8]Func Study'!$AB$539</definedName>
    <definedName name="UAcct535">'[8]Func Study'!$AB$551</definedName>
    <definedName name="UAcct536">'[8]Func Study'!$AB$555</definedName>
    <definedName name="UAcct537">'[8]Func Study'!$AB$559</definedName>
    <definedName name="UAcct538">'[8]Func Study'!$AB$563</definedName>
    <definedName name="UAcct539">'[8]Func Study'!$AB$568</definedName>
    <definedName name="UAcct540">'[8]Func Study'!$AB$572</definedName>
    <definedName name="UAcct541">'[8]Func Study'!$AB$576</definedName>
    <definedName name="UAcct542">'[8]Func Study'!$AB$580</definedName>
    <definedName name="UAcct543">'[8]Func Study'!$AB$584</definedName>
    <definedName name="UAcct544">'[8]Func Study'!$AB$588</definedName>
    <definedName name="UAcct545">'[8]Func Study'!$AB$592</definedName>
    <definedName name="UAcct546">'[8]Func Study'!$AB$606</definedName>
    <definedName name="UAcct546CAGE">'[8]Func Study'!$AB$605</definedName>
    <definedName name="UAcct547CAEW">'[8]Func Study'!$AB$610</definedName>
    <definedName name="UACCT547NPCCAEW">'[8]Func Study'!$AB$613</definedName>
    <definedName name="UAcct547Se">'[8]Func Study'!$AB$609</definedName>
    <definedName name="UAcct548">'[8]Func Study'!$AB$621</definedName>
    <definedName name="UACCT548CAGE">'[8]Func Study'!$AB$620</definedName>
    <definedName name="UAcct549">'[8]Func Study'!$AB$626</definedName>
    <definedName name="Uacct549CAGE">'[8]Func Study'!$AB$625</definedName>
    <definedName name="UAcct5506SE" localSheetId="0">'[6]Func Study'!#REF!</definedName>
    <definedName name="UAcct5506SE" localSheetId="1">'[6]Func Study'!#REF!</definedName>
    <definedName name="UAcct5506SE">'[6]Func Study'!#REF!</definedName>
    <definedName name="UAcct551CAGE">'[8]Func Study'!$AB$634</definedName>
    <definedName name="UACCT551SG">'[8]Func Study'!$AB$635</definedName>
    <definedName name="UACCT552CAGE">'[8]Func Study'!$AB$640</definedName>
    <definedName name="UAcct552SG">'[8]Func Study'!$AB$639</definedName>
    <definedName name="UACCT553CAGE">'[8]Func Study'!$AB$646</definedName>
    <definedName name="UAcct553SG">'[8]Func Study'!$AB$645</definedName>
    <definedName name="UACCT554CAGE">'[8]Func Study'!$AB$651</definedName>
    <definedName name="UAcct554SG">'[8]Func Study'!$AB$650</definedName>
    <definedName name="UAcct555CAEE" localSheetId="0">'[6]Func Study'!#REF!</definedName>
    <definedName name="UAcct555CAEE" localSheetId="1">'[6]Func Study'!#REF!</definedName>
    <definedName name="UAcct555CAEE">'[6]Func Study'!#REF!</definedName>
    <definedName name="UAcct555CAEW">'[8]Func Study'!$AB$665</definedName>
    <definedName name="UAcct555CAGE" localSheetId="0">'[6]Func Study'!#REF!</definedName>
    <definedName name="UAcct555CAGE" localSheetId="1">'[6]Func Study'!#REF!</definedName>
    <definedName name="UAcct555CAGE">'[6]Func Study'!#REF!</definedName>
    <definedName name="UAcct555CAGW">'[8]Func Study'!$AB$664</definedName>
    <definedName name="UACCT555DGP">'[8]Func Study'!$AB$670</definedName>
    <definedName name="UACCT555NPCCAEW">'[8]Func Study'!$AB$669</definedName>
    <definedName name="UACCT555NPCCAGW">'[8]Func Study'!$AB$668</definedName>
    <definedName name="UAcct555S">'[8]Func Study'!$AB$663</definedName>
    <definedName name="UAcct555Se">'[8]Func Study'!$AB$665</definedName>
    <definedName name="UACCT555SG">'[8]Func Study'!$AB$664</definedName>
    <definedName name="UAcct556">'[8]Func Study'!$AB$676</definedName>
    <definedName name="UAcct557">'[8]Func Study'!$AB$685</definedName>
    <definedName name="UAcct560">'[8]Func Study'!$AB$715</definedName>
    <definedName name="UAcct561">'[8]Func Study'!$AB$720</definedName>
    <definedName name="UAcct562">'[8]Func Study'!$AB$726</definedName>
    <definedName name="UAcct563">'[8]Func Study'!$AB$731</definedName>
    <definedName name="UAcct564">'[8]Func Study'!$AB$735</definedName>
    <definedName name="UAcct565">'[8]Func Study'!$AB$739</definedName>
    <definedName name="UACCT565NPC">'[8]Func Study'!$AB$744</definedName>
    <definedName name="UACCT565NPCCAGW">'[8]Func Study'!$AB$742</definedName>
    <definedName name="UAcct566">'[8]Func Study'!$AB$748</definedName>
    <definedName name="UAcct567">'[8]Func Study'!$AB$752</definedName>
    <definedName name="UAcct568">'[8]Func Study'!$AB$756</definedName>
    <definedName name="UAcct569">'[8]Func Study'!$AB$760</definedName>
    <definedName name="UAcct570">'[8]Func Study'!$AB$765</definedName>
    <definedName name="UAcct571">'[8]Func Study'!$AB$770</definedName>
    <definedName name="UAcct572">'[8]Func Study'!$AB$774</definedName>
    <definedName name="UAcct573">'[8]Func Study'!$AB$778</definedName>
    <definedName name="UAcct580">'[8]Func Study'!$AB$791</definedName>
    <definedName name="UAcct581">'[8]Func Study'!$AB$796</definedName>
    <definedName name="UAcct582">'[8]Func Study'!$AB$801</definedName>
    <definedName name="UAcct583">'[8]Func Study'!$AB$806</definedName>
    <definedName name="UAcct584">'[8]Func Study'!$AB$811</definedName>
    <definedName name="UAcct585">'[8]Func Study'!$AB$816</definedName>
    <definedName name="UAcct586">'[8]Func Study'!$AB$821</definedName>
    <definedName name="UAcct587">'[8]Func Study'!$AB$826</definedName>
    <definedName name="UAcct588">'[8]Func Study'!$AB$831</definedName>
    <definedName name="UAcct589">'[8]Func Study'!$AB$836</definedName>
    <definedName name="UAcct590">'[8]Func Study'!$AB$841</definedName>
    <definedName name="UAcct591">'[8]Func Study'!$AB$846</definedName>
    <definedName name="UAcct592">'[8]Func Study'!$AB$851</definedName>
    <definedName name="UAcct593">'[8]Func Study'!$AB$856</definedName>
    <definedName name="UAcct594">'[8]Func Study'!$AB$861</definedName>
    <definedName name="UAcct595">'[8]Func Study'!$AB$866</definedName>
    <definedName name="UAcct596">'[8]Func Study'!$AB$876</definedName>
    <definedName name="UAcct597">'[8]Func Study'!$AB$881</definedName>
    <definedName name="UAcct598">'[8]Func Study'!$AB$886</definedName>
    <definedName name="UAcct901">'[8]Func Study'!$AB$898</definedName>
    <definedName name="UAcct902">'[8]Func Study'!$AB$903</definedName>
    <definedName name="UAcct903">'[8]Func Study'!$AB$908</definedName>
    <definedName name="UAcct904">'[8]Func Study'!$AB$914</definedName>
    <definedName name="Uacct904SG" localSheetId="0">'[10]Functional Study'!#REF!</definedName>
    <definedName name="Uacct904SG" localSheetId="1">'[10]Functional Study'!#REF!</definedName>
    <definedName name="Uacct904SG">'[10]Functional Study'!#REF!</definedName>
    <definedName name="UAcct905">'[8]Func Study'!$AB$919</definedName>
    <definedName name="UAcct907">'[8]Func Study'!$AB$933</definedName>
    <definedName name="UAcct908">'[8]Func Study'!$AB$938</definedName>
    <definedName name="UAcct909">'[8]Func Study'!$AB$943</definedName>
    <definedName name="UAcct910">'[8]Func Study'!$AB$948</definedName>
    <definedName name="UAcct911">'[8]Func Study'!$AB$959</definedName>
    <definedName name="UAcct912">'[8]Func Study'!$AB$964</definedName>
    <definedName name="UAcct913">'[8]Func Study'!$AB$969</definedName>
    <definedName name="UAcct916">'[8]Func Study'!$AB$974</definedName>
    <definedName name="UAcct920">'[8]Func Study'!$AB$985</definedName>
    <definedName name="UAcct920Cn">'[8]Func Study'!$AB$983</definedName>
    <definedName name="UAcct921">'[8]Func Study'!$AB$991</definedName>
    <definedName name="UAcct921Cn">'[8]Func Study'!$AB$989</definedName>
    <definedName name="UAcct923">'[8]Func Study'!$AB$997</definedName>
    <definedName name="UAcct923CAGW">'[8]Func Study'!$AB$995</definedName>
    <definedName name="UAcct924">'[8]Func Study'!$AB$1001</definedName>
    <definedName name="UAcct925">'[8]Func Study'!$AB$1005</definedName>
    <definedName name="UAcct926">'[8]Func Study'!$AB$1011</definedName>
    <definedName name="UAcct927">'[8]Func Study'!$AB$1016</definedName>
    <definedName name="UAcct928">'[8]Func Study'!$AB$1023</definedName>
    <definedName name="UAcct929">'[8]Func Study'!$AB$1028</definedName>
    <definedName name="UAcct930">'[8]Func Study'!$AB$1034</definedName>
    <definedName name="UAcct931">'[8]Func Study'!$AB$1039</definedName>
    <definedName name="UAcct935">'[8]Func Study'!$AB$1045</definedName>
    <definedName name="UAcctAGA">'[8]Func Study'!$AB$296</definedName>
    <definedName name="UAcctcwc">'[8]Func Study'!$AB$2136</definedName>
    <definedName name="UAcctd00">'[8]Func Study'!$AB$1786</definedName>
    <definedName name="UAcctdfa" localSheetId="0">'[8]Func Study'!#REF!</definedName>
    <definedName name="UAcctdfa" localSheetId="1">'[8]Func Study'!#REF!</definedName>
    <definedName name="UAcctdfa">'[8]Func Study'!#REF!</definedName>
    <definedName name="UAcctdfad" localSheetId="0">'[8]Func Study'!#REF!</definedName>
    <definedName name="UAcctdfad" localSheetId="1">'[8]Func Study'!#REF!</definedName>
    <definedName name="UAcctdfad">'[8]Func Study'!#REF!</definedName>
    <definedName name="UAcctdfap" localSheetId="0">'[8]Func Study'!#REF!</definedName>
    <definedName name="UAcctdfap" localSheetId="1">'[8]Func Study'!#REF!</definedName>
    <definedName name="UAcctdfap">'[8]Func Study'!#REF!</definedName>
    <definedName name="UAcctdfat" localSheetId="0">'[8]Func Study'!#REF!</definedName>
    <definedName name="UAcctdfat" localSheetId="1">'[8]Func Study'!#REF!</definedName>
    <definedName name="UAcctdfat">'[8]Func Study'!#REF!</definedName>
    <definedName name="UAcctds0">'[8]Func Study'!$AB$1790</definedName>
    <definedName name="UACCTECDDGP">'[8]Func Study'!$AB$687</definedName>
    <definedName name="UACCTECDMC">'[8]Func Study'!$AB$689</definedName>
    <definedName name="UACCTECDS">'[8]Func Study'!$AB$691</definedName>
    <definedName name="UACCTECDSG1">'[8]Func Study'!$AB$688</definedName>
    <definedName name="UACCTECDSG2">'[8]Func Study'!$AB$690</definedName>
    <definedName name="UACCTECDSG3">'[8]Func Study'!$AB$692</definedName>
    <definedName name="UAcctfit">'[8]Func Study'!$AB$1395</definedName>
    <definedName name="UAcctg00">'[8]Func Study'!$AB$1947</definedName>
    <definedName name="UAccth00">'[8]Func Study'!$AB$1545</definedName>
    <definedName name="UAccti00">'[8]Func Study'!$AB$1993</definedName>
    <definedName name="UAcctn00">'[8]Func Study'!$AB$1496</definedName>
    <definedName name="UAccto00">'[8]Func Study'!$AB$1606</definedName>
    <definedName name="UAcctowc">'[8]Func Study'!$AB$2149</definedName>
    <definedName name="UACCTOWCSSECH">'[8]Func Study'!$AB$2148</definedName>
    <definedName name="UAccts00">'[8]Func Study'!$AB$1455</definedName>
    <definedName name="UAcctsttax">'[8]Func Study'!$AB$1377</definedName>
    <definedName name="UAcctt00">'[8]Func Study'!$AB$1682</definedName>
    <definedName name="UNBILREV" localSheetId="0">#REF!</definedName>
    <definedName name="UNBILREV" localSheetId="1">#REF!</definedName>
    <definedName name="UNBILREV">#REF!</definedName>
    <definedName name="UncollectibleAccounts">[12]Variables!$D$25</definedName>
    <definedName name="UtGrossReceipts">[12]Variables!$D$29</definedName>
    <definedName name="ValidAccount">[11]Variables!$AK$43:$AK$369</definedName>
    <definedName name="VAR" localSheetId="0">[13]Backup!#REF!</definedName>
    <definedName name="VAR" localSheetId="1">[13]Backup!#REF!</definedName>
    <definedName name="VAR">[13]Backup!#REF!</definedName>
    <definedName name="VARIABLE" localSheetId="0">[18]Summary!#REF!</definedName>
    <definedName name="VARIABLE" localSheetId="1">[18]Summary!#REF!</definedName>
    <definedName name="VARIABLE">[18]Summary!#REF!</definedName>
    <definedName name="VOUCHER" localSheetId="0">#REF!</definedName>
    <definedName name="VOUCHER" localSheetId="1">#REF!</definedName>
    <definedName name="VOUCHER">#REF!</definedName>
    <definedName name="WaRevenueTax">[12]Variables!$D$27</definedName>
    <definedName name="WEATHER" localSheetId="0">#REF!</definedName>
    <definedName name="WEATHER" localSheetId="1">#REF!</definedName>
    <definedName name="WEATHER">#REF!</definedName>
    <definedName name="WEATHRNORM" localSheetId="0">#REF!</definedName>
    <definedName name="WEATHRNORM" localSheetId="1">#REF!</definedName>
    <definedName name="WEATHRNORM">#REF!</definedName>
    <definedName name="WIDTH" localSheetId="0">#REF!</definedName>
    <definedName name="WIDTH" localSheetId="1">#REF!</definedName>
    <definedName name="WIDTH">#REF!</definedName>
    <definedName name="WinterPeak">'[26]Load Data'!$D$9:$H$12,'[26]Load Data'!$D$20:$H$22</definedName>
    <definedName name="WORK1" localSheetId="0">#REF!</definedName>
    <definedName name="WORK1" localSheetId="1">#REF!</definedName>
    <definedName name="WORK1">#REF!</definedName>
    <definedName name="WORK2" localSheetId="0">#REF!</definedName>
    <definedName name="WORK2" localSheetId="1">#REF!</definedName>
    <definedName name="WORK2">#REF!</definedName>
    <definedName name="WORK3" localSheetId="0">#REF!</definedName>
    <definedName name="WORK3" localSheetId="1">#REF!</definedName>
    <definedName name="WORK3">#REF!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7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7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'[27]Weather Present'!$K$7</definedName>
    <definedName name="y" localSheetId="0" hidden="1">#REF!</definedName>
    <definedName name="y" localSheetId="1" hidden="1">#REF!</definedName>
    <definedName name="y" localSheetId="2" hidden="1">#REF!</definedName>
    <definedName name="y" localSheetId="3" hidden="1">#REF!</definedName>
    <definedName name="y" localSheetId="4" hidden="1">#REF!</definedName>
    <definedName name="y" localSheetId="5" hidden="1">#REF!</definedName>
    <definedName name="y" localSheetId="6" hidden="1">#REF!</definedName>
    <definedName name="y" localSheetId="7" hidden="1">#REF!</definedName>
    <definedName name="y" hidden="1">'[4]DSM Output'!$B$21:$B$23</definedName>
    <definedName name="Year" localSheetId="0">#REF!</definedName>
    <definedName name="Year" localSheetId="1">#REF!</definedName>
    <definedName name="Year">#REF!</definedName>
    <definedName name="YEFactors">[11]Factors!$S$3:$AG$99</definedName>
    <definedName name="z" localSheetId="0" hidden="1">#REF!</definedName>
    <definedName name="z" localSheetId="1" hidden="1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hidden="1">'[4]DSM Output'!$G$21:$G$23</definedName>
    <definedName name="ZA" localSheetId="0">'[28] annual balance '!#REF!</definedName>
    <definedName name="ZA" localSheetId="1">'[28] annual balance '!#REF!</definedName>
    <definedName name="ZA">'[28] annual balance '!#REF!</definedName>
  </definedNames>
  <calcPr calcId="145621" iterate="1"/>
</workbook>
</file>

<file path=xl/calcChain.xml><?xml version="1.0" encoding="utf-8"?>
<calcChain xmlns="http://schemas.openxmlformats.org/spreadsheetml/2006/main">
  <c r="E29" i="8" l="1"/>
  <c r="E28" i="8"/>
  <c r="E27" i="8"/>
  <c r="E25" i="8"/>
  <c r="R25" i="8"/>
  <c r="E24" i="8"/>
  <c r="E23" i="8"/>
  <c r="E21" i="8"/>
  <c r="E20" i="8"/>
  <c r="E19" i="8"/>
  <c r="E17" i="8"/>
  <c r="G28" i="8"/>
  <c r="E16" i="8"/>
  <c r="E15" i="8"/>
  <c r="E29" i="7"/>
  <c r="E28" i="7"/>
  <c r="E27" i="7"/>
  <c r="E25" i="7"/>
  <c r="Q25" i="7"/>
  <c r="E24" i="7"/>
  <c r="E23" i="7"/>
  <c r="E21" i="7"/>
  <c r="E20" i="7"/>
  <c r="E19" i="7"/>
  <c r="E17" i="7"/>
  <c r="G29" i="7"/>
  <c r="E16" i="7"/>
  <c r="E15" i="7"/>
  <c r="G15" i="7" s="1"/>
  <c r="E29" i="6"/>
  <c r="E28" i="6"/>
  <c r="E27" i="6"/>
  <c r="E25" i="6"/>
  <c r="Q25" i="6"/>
  <c r="E24" i="6"/>
  <c r="E23" i="6"/>
  <c r="E21" i="6"/>
  <c r="E20" i="6"/>
  <c r="E19" i="6"/>
  <c r="G29" i="6"/>
  <c r="E17" i="6"/>
  <c r="E16" i="6"/>
  <c r="E15" i="6"/>
  <c r="I33" i="5"/>
  <c r="E33" i="5"/>
  <c r="E32" i="5"/>
  <c r="I31" i="5"/>
  <c r="E31" i="5"/>
  <c r="I29" i="5"/>
  <c r="E29" i="5"/>
  <c r="I28" i="5"/>
  <c r="E28" i="5"/>
  <c r="I32" i="5"/>
  <c r="I27" i="5"/>
  <c r="E27" i="5"/>
  <c r="E25" i="5"/>
  <c r="E24" i="5"/>
  <c r="E23" i="5"/>
  <c r="I20" i="5"/>
  <c r="E20" i="5"/>
  <c r="E19" i="5"/>
  <c r="E18" i="5"/>
  <c r="G32" i="5"/>
  <c r="E40" i="4"/>
  <c r="E39" i="4"/>
  <c r="E38" i="4"/>
  <c r="E36" i="4"/>
  <c r="E35" i="4"/>
  <c r="E34" i="4"/>
  <c r="E32" i="4"/>
  <c r="E31" i="4"/>
  <c r="E30" i="4"/>
  <c r="E28" i="4"/>
  <c r="E27" i="4"/>
  <c r="G30" i="4"/>
  <c r="E26" i="4"/>
  <c r="E24" i="4"/>
  <c r="E23" i="4"/>
  <c r="E22" i="4"/>
  <c r="G22" i="4" s="1"/>
  <c r="E20" i="4"/>
  <c r="G27" i="4"/>
  <c r="E19" i="4"/>
  <c r="E18" i="4"/>
  <c r="G16" i="4"/>
  <c r="G14" i="4"/>
  <c r="E32" i="3"/>
  <c r="E31" i="3"/>
  <c r="AA30" i="3"/>
  <c r="E30" i="3"/>
  <c r="E28" i="3"/>
  <c r="E27" i="3"/>
  <c r="E26" i="3"/>
  <c r="G26" i="3" s="1"/>
  <c r="D24" i="3"/>
  <c r="E24" i="3" s="1"/>
  <c r="Y23" i="3"/>
  <c r="D23" i="3"/>
  <c r="E23" i="3" s="1"/>
  <c r="G23" i="3" s="1"/>
  <c r="Y22" i="3"/>
  <c r="D22" i="3"/>
  <c r="E22" i="3" s="1"/>
  <c r="G22" i="3" s="1"/>
  <c r="Y21" i="3"/>
  <c r="Y20" i="3"/>
  <c r="G20" i="3"/>
  <c r="E20" i="3"/>
  <c r="E19" i="3"/>
  <c r="G19" i="3" s="1"/>
  <c r="AB18" i="3"/>
  <c r="Y18" i="3"/>
  <c r="I18" i="3"/>
  <c r="E18" i="3"/>
  <c r="I16" i="3"/>
  <c r="AA15" i="3"/>
  <c r="AB15" i="3"/>
  <c r="Y15" i="3"/>
  <c r="X15" i="3"/>
  <c r="F32" i="2"/>
  <c r="F31" i="2"/>
  <c r="F29" i="2"/>
  <c r="F28" i="2"/>
  <c r="F27" i="2"/>
  <c r="D27" i="2"/>
  <c r="H27" i="2" s="1"/>
  <c r="F26" i="2"/>
  <c r="F25" i="2"/>
  <c r="D23" i="2"/>
  <c r="F22" i="2"/>
  <c r="F21" i="2"/>
  <c r="F20" i="2"/>
  <c r="F10" i="2"/>
  <c r="U9" i="2"/>
  <c r="F33" i="2"/>
  <c r="U8" i="2"/>
  <c r="D33" i="1"/>
  <c r="D32" i="1"/>
  <c r="D31" i="1"/>
  <c r="D29" i="1"/>
  <c r="D28" i="1"/>
  <c r="D27" i="1"/>
  <c r="D26" i="1"/>
  <c r="D25" i="1"/>
  <c r="D23" i="1"/>
  <c r="F22" i="1"/>
  <c r="F21" i="1"/>
  <c r="F20" i="1"/>
  <c r="F19" i="1"/>
  <c r="D19" i="1"/>
  <c r="H19" i="1" s="1"/>
  <c r="J17" i="1"/>
  <c r="F17" i="1"/>
  <c r="W17" i="1"/>
  <c r="U10" i="2"/>
  <c r="J10" i="1"/>
  <c r="F10" i="1"/>
  <c r="F33" i="1"/>
  <c r="D16" i="1"/>
  <c r="J33" i="2" l="1"/>
  <c r="J23" i="2"/>
  <c r="J19" i="2"/>
  <c r="J17" i="2"/>
  <c r="J16" i="2"/>
  <c r="J15" i="2"/>
  <c r="J14" i="2"/>
  <c r="J12" i="2"/>
  <c r="J11" i="2"/>
  <c r="J32" i="2"/>
  <c r="J29" i="2"/>
  <c r="J28" i="2"/>
  <c r="J27" i="2"/>
  <c r="J26" i="2"/>
  <c r="J25" i="2"/>
  <c r="J21" i="2"/>
  <c r="J22" i="2"/>
  <c r="D33" i="2"/>
  <c r="H33" i="2" s="1"/>
  <c r="D32" i="2"/>
  <c r="H32" i="2" s="1"/>
  <c r="D31" i="2"/>
  <c r="D22" i="2"/>
  <c r="D20" i="2"/>
  <c r="D10" i="2"/>
  <c r="H10" i="2" s="1"/>
  <c r="D25" i="2"/>
  <c r="H25" i="2" s="1"/>
  <c r="D29" i="2"/>
  <c r="H29" i="2" s="1"/>
  <c r="J33" i="1"/>
  <c r="J32" i="1"/>
  <c r="J31" i="1"/>
  <c r="J29" i="1"/>
  <c r="J28" i="1"/>
  <c r="J27" i="1"/>
  <c r="J26" i="1"/>
  <c r="J25" i="1"/>
  <c r="J23" i="1"/>
  <c r="J16" i="1"/>
  <c r="J15" i="1"/>
  <c r="J14" i="1"/>
  <c r="J12" i="1"/>
  <c r="J11" i="1"/>
  <c r="J19" i="1"/>
  <c r="D11" i="1"/>
  <c r="D12" i="1"/>
  <c r="D14" i="1"/>
  <c r="D15" i="1"/>
  <c r="J20" i="1"/>
  <c r="J21" i="1"/>
  <c r="J22" i="1"/>
  <c r="H33" i="1"/>
  <c r="J10" i="2"/>
  <c r="D11" i="2"/>
  <c r="D12" i="2"/>
  <c r="D14" i="2"/>
  <c r="D15" i="2"/>
  <c r="D16" i="2"/>
  <c r="D17" i="2"/>
  <c r="D19" i="2"/>
  <c r="H22" i="2"/>
  <c r="D26" i="2"/>
  <c r="H26" i="2" s="1"/>
  <c r="I32" i="3"/>
  <c r="I27" i="3"/>
  <c r="I23" i="3"/>
  <c r="I20" i="3"/>
  <c r="I14" i="3"/>
  <c r="I30" i="3"/>
  <c r="I31" i="3"/>
  <c r="I28" i="3"/>
  <c r="I24" i="3"/>
  <c r="I15" i="3"/>
  <c r="I26" i="3"/>
  <c r="I22" i="3"/>
  <c r="I19" i="3"/>
  <c r="H20" i="2"/>
  <c r="H31" i="2"/>
  <c r="D22" i="1"/>
  <c r="H22" i="1" s="1"/>
  <c r="D21" i="1"/>
  <c r="H21" i="1" s="1"/>
  <c r="D20" i="1"/>
  <c r="H20" i="1" s="1"/>
  <c r="D17" i="1"/>
  <c r="H17" i="1" s="1"/>
  <c r="D10" i="1"/>
  <c r="H10" i="1" s="1"/>
  <c r="J20" i="2"/>
  <c r="D21" i="2"/>
  <c r="H21" i="2" s="1"/>
  <c r="D28" i="2"/>
  <c r="H28" i="2" s="1"/>
  <c r="J31" i="2"/>
  <c r="G24" i="3"/>
  <c r="G38" i="4"/>
  <c r="G24" i="5"/>
  <c r="G25" i="5"/>
  <c r="G31" i="5"/>
  <c r="G15" i="6"/>
  <c r="G19" i="6"/>
  <c r="G24" i="6"/>
  <c r="G27" i="6"/>
  <c r="G15" i="8"/>
  <c r="F11" i="1"/>
  <c r="F12" i="1"/>
  <c r="F14" i="1"/>
  <c r="F15" i="1"/>
  <c r="F16" i="1"/>
  <c r="F23" i="1"/>
  <c r="F25" i="1"/>
  <c r="F26" i="1"/>
  <c r="F27" i="1"/>
  <c r="F28" i="1"/>
  <c r="F29" i="1"/>
  <c r="F31" i="1"/>
  <c r="F32" i="1"/>
  <c r="F11" i="2"/>
  <c r="F12" i="2"/>
  <c r="F14" i="2"/>
  <c r="F15" i="2"/>
  <c r="F16" i="2"/>
  <c r="F17" i="2"/>
  <c r="F19" i="2"/>
  <c r="F23" i="2"/>
  <c r="G32" i="3"/>
  <c r="G31" i="3"/>
  <c r="G28" i="3"/>
  <c r="G16" i="3"/>
  <c r="G15" i="3"/>
  <c r="G14" i="3"/>
  <c r="G18" i="3"/>
  <c r="G30" i="3"/>
  <c r="G20" i="4"/>
  <c r="G26" i="4"/>
  <c r="G28" i="4"/>
  <c r="G35" i="4"/>
  <c r="G39" i="4"/>
  <c r="I23" i="5"/>
  <c r="I19" i="5"/>
  <c r="I25" i="5"/>
  <c r="I18" i="5"/>
  <c r="I24" i="5"/>
  <c r="G29" i="5"/>
  <c r="G33" i="5"/>
  <c r="G17" i="6"/>
  <c r="G20" i="6"/>
  <c r="G25" i="7"/>
  <c r="G25" i="8"/>
  <c r="G27" i="3"/>
  <c r="G23" i="4"/>
  <c r="R27" i="4"/>
  <c r="G15" i="4"/>
  <c r="G31" i="4"/>
  <c r="G18" i="4"/>
  <c r="G32" i="4"/>
  <c r="G36" i="4"/>
  <c r="G18" i="5"/>
  <c r="G20" i="5"/>
  <c r="G23" i="5"/>
  <c r="G28" i="5"/>
  <c r="G21" i="6"/>
  <c r="G24" i="4"/>
  <c r="G34" i="4"/>
  <c r="G40" i="4"/>
  <c r="G19" i="5"/>
  <c r="G23" i="6"/>
  <c r="G25" i="6"/>
  <c r="G28" i="6"/>
  <c r="G16" i="7"/>
  <c r="G16" i="8"/>
  <c r="G29" i="8"/>
  <c r="G19" i="4"/>
  <c r="G16" i="6"/>
  <c r="G17" i="7"/>
  <c r="G20" i="7"/>
  <c r="G23" i="7"/>
  <c r="G27" i="7"/>
  <c r="G28" i="7"/>
  <c r="G19" i="8"/>
  <c r="G21" i="8"/>
  <c r="G24" i="8"/>
  <c r="G27" i="5"/>
  <c r="G19" i="7"/>
  <c r="G21" i="7"/>
  <c r="G24" i="7"/>
  <c r="G17" i="8"/>
  <c r="G20" i="8"/>
  <c r="G23" i="8"/>
  <c r="G27" i="8"/>
  <c r="V28" i="5"/>
  <c r="H17" i="2" l="1"/>
  <c r="H12" i="2"/>
  <c r="H29" i="1"/>
  <c r="H25" i="1"/>
  <c r="H14" i="1"/>
  <c r="H16" i="2"/>
  <c r="H11" i="2"/>
  <c r="H28" i="1"/>
  <c r="H23" i="1"/>
  <c r="H12" i="1"/>
  <c r="H23" i="2"/>
  <c r="H15" i="2"/>
  <c r="H32" i="1"/>
  <c r="H27" i="1"/>
  <c r="H16" i="1"/>
  <c r="H11" i="1"/>
  <c r="H19" i="2"/>
  <c r="H14" i="2"/>
  <c r="H31" i="1"/>
  <c r="H26" i="1"/>
  <c r="H15" i="1"/>
  <c r="T17" i="6" l="1"/>
  <c r="U17" i="8" l="1"/>
  <c r="AB20" i="3" l="1"/>
  <c r="M19" i="5"/>
  <c r="Q19" i="5" s="1"/>
  <c r="M20" i="5"/>
  <c r="Q20" i="5" s="1"/>
  <c r="M18" i="5"/>
  <c r="Q18" i="5" s="1"/>
  <c r="M25" i="5"/>
  <c r="Q25" i="5" s="1"/>
  <c r="M24" i="5"/>
  <c r="Q24" i="5" s="1"/>
  <c r="M23" i="5"/>
  <c r="Q23" i="5" s="1"/>
  <c r="M28" i="5"/>
  <c r="Q28" i="5" s="1"/>
  <c r="M32" i="5"/>
  <c r="Q32" i="5" s="1"/>
  <c r="M33" i="5"/>
  <c r="Q33" i="5" s="1"/>
  <c r="M29" i="5"/>
  <c r="Q29" i="5" s="1"/>
  <c r="M27" i="5"/>
  <c r="Q27" i="5" s="1"/>
  <c r="M31" i="5"/>
  <c r="Q31" i="5" s="1"/>
  <c r="U18" i="4" l="1"/>
  <c r="T17" i="7" l="1"/>
  <c r="K25" i="5" l="1"/>
  <c r="O25" i="5" s="1"/>
  <c r="K23" i="5"/>
  <c r="O23" i="5" s="1"/>
  <c r="K32" i="5"/>
  <c r="O32" i="5" s="1"/>
  <c r="K19" i="5"/>
  <c r="O19" i="5" s="1"/>
  <c r="K24" i="5"/>
  <c r="O24" i="5" s="1"/>
  <c r="K31" i="5"/>
  <c r="O31" i="5" s="1"/>
  <c r="K29" i="5"/>
  <c r="O29" i="5" s="1"/>
  <c r="K28" i="5"/>
  <c r="O28" i="5" s="1"/>
  <c r="K33" i="5"/>
  <c r="O33" i="5" s="1"/>
  <c r="K20" i="5"/>
  <c r="O20" i="5" s="1"/>
  <c r="K27" i="5"/>
  <c r="O27" i="5" s="1"/>
  <c r="K18" i="5"/>
  <c r="O18" i="5" s="1"/>
  <c r="AB22" i="3" l="1"/>
  <c r="AB23" i="3"/>
  <c r="I29" i="6"/>
  <c r="K29" i="6" s="1"/>
  <c r="I28" i="6"/>
  <c r="K28" i="6" s="1"/>
  <c r="T18" i="6"/>
  <c r="I16" i="6"/>
  <c r="K16" i="6" s="1"/>
  <c r="I19" i="6"/>
  <c r="K19" i="6" s="1"/>
  <c r="I27" i="6"/>
  <c r="K27" i="6" s="1"/>
  <c r="I23" i="6"/>
  <c r="K23" i="6" s="1"/>
  <c r="I17" i="6"/>
  <c r="K17" i="6" s="1"/>
  <c r="I15" i="6"/>
  <c r="K15" i="6" s="1"/>
  <c r="I24" i="6"/>
  <c r="K24" i="6" s="1"/>
  <c r="I20" i="6"/>
  <c r="K20" i="6" s="1"/>
  <c r="I21" i="6"/>
  <c r="K21" i="6" s="1"/>
  <c r="I25" i="6"/>
  <c r="K25" i="6" s="1"/>
  <c r="I25" i="8"/>
  <c r="K25" i="8" s="1"/>
  <c r="U18" i="8"/>
  <c r="I27" i="8"/>
  <c r="K27" i="8" s="1"/>
  <c r="I24" i="8"/>
  <c r="K24" i="8" s="1"/>
  <c r="I21" i="8"/>
  <c r="K21" i="8" s="1"/>
  <c r="I19" i="8"/>
  <c r="K19" i="8" s="1"/>
  <c r="I23" i="8"/>
  <c r="K23" i="8" s="1"/>
  <c r="I20" i="8"/>
  <c r="K20" i="8" s="1"/>
  <c r="I17" i="8"/>
  <c r="K17" i="8" s="1"/>
  <c r="I28" i="8"/>
  <c r="K28" i="8" s="1"/>
  <c r="I29" i="8"/>
  <c r="K29" i="8" s="1"/>
  <c r="I16" i="8"/>
  <c r="K16" i="8" s="1"/>
  <c r="I15" i="8"/>
  <c r="K15" i="8" s="1"/>
  <c r="U20" i="4"/>
  <c r="I25" i="7"/>
  <c r="K25" i="7" s="1"/>
  <c r="T18" i="7"/>
  <c r="I27" i="7"/>
  <c r="K27" i="7" s="1"/>
  <c r="I15" i="7"/>
  <c r="K15" i="7" s="1"/>
  <c r="I24" i="7"/>
  <c r="K24" i="7" s="1"/>
  <c r="I21" i="7"/>
  <c r="K21" i="7" s="1"/>
  <c r="I19" i="7"/>
  <c r="K19" i="7" s="1"/>
  <c r="I23" i="7"/>
  <c r="K23" i="7" s="1"/>
  <c r="I20" i="7"/>
  <c r="K20" i="7" s="1"/>
  <c r="I17" i="7"/>
  <c r="K17" i="7" s="1"/>
  <c r="I16" i="7"/>
  <c r="K16" i="7" s="1"/>
  <c r="I28" i="7"/>
  <c r="K28" i="7" s="1"/>
  <c r="I29" i="7"/>
  <c r="K29" i="7" s="1"/>
  <c r="Y10" i="1" l="1"/>
  <c r="W10" i="2"/>
  <c r="Y10" i="2" s="1"/>
  <c r="W9" i="2"/>
  <c r="L22" i="1"/>
  <c r="L21" i="1"/>
  <c r="L20" i="1"/>
  <c r="L17" i="1"/>
  <c r="L10" i="1"/>
  <c r="L16" i="1"/>
  <c r="L15" i="1"/>
  <c r="L14" i="1"/>
  <c r="L12" i="1"/>
  <c r="L11" i="1"/>
  <c r="L33" i="1"/>
  <c r="L31" i="1"/>
  <c r="L29" i="1"/>
  <c r="L27" i="1"/>
  <c r="L25" i="1"/>
  <c r="L19" i="1"/>
  <c r="L32" i="1"/>
  <c r="L28" i="1"/>
  <c r="L26" i="1"/>
  <c r="L23" i="1"/>
  <c r="Y9" i="1"/>
  <c r="U19" i="4"/>
  <c r="I16" i="4"/>
  <c r="K16" i="4" s="1"/>
  <c r="I15" i="4"/>
  <c r="K15" i="4" s="1"/>
  <c r="I23" i="4"/>
  <c r="K23" i="4" s="1"/>
  <c r="I31" i="4"/>
  <c r="K31" i="4" s="1"/>
  <c r="I38" i="4"/>
  <c r="K38" i="4" s="1"/>
  <c r="I14" i="4"/>
  <c r="K14" i="4" s="1"/>
  <c r="I19" i="4"/>
  <c r="K19" i="4" s="1"/>
  <c r="I18" i="4"/>
  <c r="K18" i="4" s="1"/>
  <c r="I40" i="4"/>
  <c r="K40" i="4" s="1"/>
  <c r="I22" i="4"/>
  <c r="K22" i="4" s="1"/>
  <c r="I27" i="4"/>
  <c r="K27" i="4" s="1"/>
  <c r="I39" i="4"/>
  <c r="K39" i="4" s="1"/>
  <c r="I34" i="4"/>
  <c r="K34" i="4" s="1"/>
  <c r="I26" i="4"/>
  <c r="K26" i="4" s="1"/>
  <c r="I20" i="4"/>
  <c r="K20" i="4" s="1"/>
  <c r="I32" i="4"/>
  <c r="K32" i="4" s="1"/>
  <c r="I28" i="4"/>
  <c r="K28" i="4" s="1"/>
  <c r="I24" i="4"/>
  <c r="K24" i="4" s="1"/>
  <c r="I35" i="4"/>
  <c r="K35" i="4" s="1"/>
  <c r="I30" i="4"/>
  <c r="K30" i="4" s="1"/>
  <c r="I36" i="4"/>
  <c r="K36" i="4" s="1"/>
  <c r="AB21" i="3"/>
  <c r="K15" i="3"/>
  <c r="K26" i="3"/>
  <c r="K23" i="3"/>
  <c r="K31" i="3"/>
  <c r="K14" i="3"/>
  <c r="K19" i="3"/>
  <c r="K20" i="3"/>
  <c r="K28" i="3"/>
  <c r="K32" i="3"/>
  <c r="K18" i="3"/>
  <c r="K24" i="3"/>
  <c r="K30" i="3"/>
  <c r="K27" i="3"/>
  <c r="K16" i="3"/>
  <c r="K22" i="3"/>
  <c r="S27" i="3" l="1"/>
  <c r="O27" i="3"/>
  <c r="S32" i="3"/>
  <c r="O32" i="3"/>
  <c r="O14" i="3"/>
  <c r="S14" i="3"/>
  <c r="O15" i="3"/>
  <c r="S15" i="3"/>
  <c r="N32" i="1"/>
  <c r="P32" i="1"/>
  <c r="R32" i="1"/>
  <c r="N29" i="1"/>
  <c r="P29" i="1"/>
  <c r="R29" i="1"/>
  <c r="N12" i="1"/>
  <c r="P12" i="1"/>
  <c r="R12" i="1"/>
  <c r="P10" i="1"/>
  <c r="R10" i="1"/>
  <c r="N10" i="1"/>
  <c r="P22" i="1"/>
  <c r="N22" i="1"/>
  <c r="R22" i="1"/>
  <c r="S30" i="3"/>
  <c r="O30" i="3"/>
  <c r="O28" i="3"/>
  <c r="S28" i="3"/>
  <c r="S31" i="3"/>
  <c r="O31" i="3"/>
  <c r="M18" i="3"/>
  <c r="M15" i="3"/>
  <c r="M27" i="3"/>
  <c r="M32" i="3"/>
  <c r="M31" i="3"/>
  <c r="M26" i="3"/>
  <c r="M23" i="3"/>
  <c r="M24" i="3"/>
  <c r="M30" i="3"/>
  <c r="M19" i="3"/>
  <c r="M20" i="3"/>
  <c r="M16" i="3"/>
  <c r="M22" i="3"/>
  <c r="M28" i="3"/>
  <c r="M14" i="3"/>
  <c r="N23" i="1"/>
  <c r="P23" i="1"/>
  <c r="R23" i="1"/>
  <c r="N19" i="1"/>
  <c r="P19" i="1"/>
  <c r="R19" i="1"/>
  <c r="N31" i="1"/>
  <c r="P31" i="1"/>
  <c r="R31" i="1"/>
  <c r="N14" i="1"/>
  <c r="P14" i="1"/>
  <c r="R14" i="1"/>
  <c r="P17" i="1"/>
  <c r="N17" i="1"/>
  <c r="R17" i="1"/>
  <c r="L33" i="2"/>
  <c r="L32" i="2"/>
  <c r="L31" i="2"/>
  <c r="L22" i="2"/>
  <c r="L20" i="2"/>
  <c r="L10" i="2"/>
  <c r="L29" i="2"/>
  <c r="L25" i="2"/>
  <c r="L19" i="2"/>
  <c r="L17" i="2"/>
  <c r="L16" i="2"/>
  <c r="L15" i="2"/>
  <c r="L14" i="2"/>
  <c r="L12" i="2"/>
  <c r="L11" i="2"/>
  <c r="Y9" i="2"/>
  <c r="L28" i="2"/>
  <c r="L21" i="2"/>
  <c r="L27" i="2"/>
  <c r="L26" i="2"/>
  <c r="L23" i="2"/>
  <c r="U30" i="2"/>
  <c r="O22" i="3"/>
  <c r="S22" i="3"/>
  <c r="O24" i="3"/>
  <c r="S24" i="3"/>
  <c r="S20" i="3"/>
  <c r="O20" i="3"/>
  <c r="S23" i="3"/>
  <c r="O23" i="3"/>
  <c r="N26" i="1"/>
  <c r="P26" i="1"/>
  <c r="R26" i="1"/>
  <c r="N25" i="1"/>
  <c r="P25" i="1"/>
  <c r="R25" i="1"/>
  <c r="N33" i="1"/>
  <c r="P33" i="1"/>
  <c r="R33" i="1"/>
  <c r="N15" i="1"/>
  <c r="P15" i="1"/>
  <c r="R15" i="1"/>
  <c r="P20" i="1"/>
  <c r="N20" i="1"/>
  <c r="R20" i="1"/>
  <c r="O16" i="3"/>
  <c r="S16" i="3"/>
  <c r="S18" i="3"/>
  <c r="O18" i="3"/>
  <c r="S19" i="3"/>
  <c r="O19" i="3"/>
  <c r="S26" i="3"/>
  <c r="O26" i="3"/>
  <c r="N28" i="1"/>
  <c r="P28" i="1"/>
  <c r="R28" i="1"/>
  <c r="N27" i="1"/>
  <c r="P27" i="1"/>
  <c r="R27" i="1"/>
  <c r="N11" i="1"/>
  <c r="P11" i="1"/>
  <c r="R11" i="1"/>
  <c r="N16" i="1"/>
  <c r="P16" i="1"/>
  <c r="R16" i="1"/>
  <c r="P21" i="1"/>
  <c r="N21" i="1"/>
  <c r="R21" i="1"/>
  <c r="N28" i="2" l="1"/>
  <c r="P28" i="2"/>
  <c r="R28" i="2"/>
  <c r="N19" i="2"/>
  <c r="P19" i="2"/>
  <c r="R19" i="2"/>
  <c r="P33" i="2"/>
  <c r="N33" i="2"/>
  <c r="R33" i="2"/>
  <c r="U14" i="3"/>
  <c r="Q14" i="3"/>
  <c r="Q23" i="3"/>
  <c r="U23" i="3"/>
  <c r="N15" i="2"/>
  <c r="P15" i="2"/>
  <c r="R15" i="2"/>
  <c r="P22" i="2"/>
  <c r="N22" i="2"/>
  <c r="R22" i="2"/>
  <c r="U28" i="3"/>
  <c r="Q28" i="3"/>
  <c r="Q26" i="3"/>
  <c r="U26" i="3"/>
  <c r="N27" i="2"/>
  <c r="P27" i="2"/>
  <c r="R27" i="2"/>
  <c r="N11" i="2"/>
  <c r="P11" i="2"/>
  <c r="R11" i="2"/>
  <c r="N16" i="2"/>
  <c r="P16" i="2"/>
  <c r="R16" i="2"/>
  <c r="N29" i="2"/>
  <c r="P29" i="2"/>
  <c r="R29" i="2"/>
  <c r="P31" i="2"/>
  <c r="N31" i="2"/>
  <c r="R31" i="2"/>
  <c r="U22" i="3"/>
  <c r="Q22" i="3"/>
  <c r="U30" i="3"/>
  <c r="Q30" i="3"/>
  <c r="U31" i="3"/>
  <c r="Q31" i="3"/>
  <c r="U18" i="3"/>
  <c r="Q18" i="3"/>
  <c r="N23" i="2"/>
  <c r="P23" i="2"/>
  <c r="R23" i="2"/>
  <c r="N14" i="2"/>
  <c r="P14" i="2"/>
  <c r="R14" i="2"/>
  <c r="P20" i="2"/>
  <c r="N20" i="2"/>
  <c r="R20" i="2"/>
  <c r="Q20" i="3"/>
  <c r="U20" i="3"/>
  <c r="Q27" i="3"/>
  <c r="U27" i="3"/>
  <c r="N26" i="2"/>
  <c r="P26" i="2"/>
  <c r="R26" i="2"/>
  <c r="N25" i="2"/>
  <c r="P25" i="2"/>
  <c r="R25" i="2"/>
  <c r="Q19" i="3"/>
  <c r="U19" i="3"/>
  <c r="U15" i="3"/>
  <c r="Q15" i="3"/>
  <c r="N21" i="2"/>
  <c r="P21" i="2"/>
  <c r="R21" i="2"/>
  <c r="N12" i="2"/>
  <c r="P12" i="2"/>
  <c r="R12" i="2"/>
  <c r="N17" i="2"/>
  <c r="P17" i="2"/>
  <c r="R17" i="2"/>
  <c r="P10" i="2"/>
  <c r="N10" i="2"/>
  <c r="R10" i="2"/>
  <c r="P32" i="2"/>
  <c r="R32" i="2"/>
  <c r="N32" i="2"/>
  <c r="U16" i="3"/>
  <c r="Q16" i="3"/>
  <c r="U24" i="3"/>
  <c r="Q24" i="3"/>
  <c r="Q32" i="3"/>
  <c r="U32" i="3"/>
</calcChain>
</file>

<file path=xl/sharedStrings.xml><?xml version="1.0" encoding="utf-8"?>
<sst xmlns="http://schemas.openxmlformats.org/spreadsheetml/2006/main" count="395" uniqueCount="101">
  <si>
    <t>Pacific Power &amp; Light Company</t>
  </si>
  <si>
    <t>Monthly Billing Comparison</t>
  </si>
  <si>
    <t>Schedule 16 - Residential Service</t>
  </si>
  <si>
    <t xml:space="preserve"> </t>
  </si>
  <si>
    <r>
      <t xml:space="preserve">Monthly Energy Charge </t>
    </r>
    <r>
      <rPr>
        <vertAlign val="superscript"/>
        <sz val="11"/>
        <rFont val="Times New Roman"/>
        <family val="1"/>
      </rPr>
      <t>1</t>
    </r>
  </si>
  <si>
    <t>Monthly Basic Charge</t>
  </si>
  <si>
    <t>Change</t>
  </si>
  <si>
    <t>Total</t>
  </si>
  <si>
    <t>Present Price</t>
  </si>
  <si>
    <t>Proposed Price</t>
  </si>
  <si>
    <t>kWh</t>
  </si>
  <si>
    <t>Present</t>
  </si>
  <si>
    <t>Proposed</t>
  </si>
  <si>
    <t>$</t>
  </si>
  <si>
    <t>%</t>
  </si>
  <si>
    <t>Basic</t>
  </si>
  <si>
    <t>Energy - 1st 600</t>
  </si>
  <si>
    <t>Energy</t>
  </si>
  <si>
    <t>SBC</t>
  </si>
  <si>
    <t>BPA Credit</t>
  </si>
  <si>
    <t>Low Income-Current</t>
  </si>
  <si>
    <t>Low Income-Proposed</t>
  </si>
  <si>
    <t>Deferral</t>
  </si>
  <si>
    <t>Overall:</t>
  </si>
  <si>
    <t>*</t>
  </si>
  <si>
    <t>Notes:</t>
  </si>
  <si>
    <t>* Average Washington Customer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</si>
  <si>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Deferral Surcharge and BPA Credit.</t>
    </r>
  </si>
  <si>
    <t>Schedule 17 - Residential Service</t>
  </si>
  <si>
    <t>Low Income Credit 0-75% Curr</t>
  </si>
  <si>
    <t>Low Income Credit 0-75% Prop</t>
  </si>
  <si>
    <t>Low Income Credit 76-100% Curr</t>
  </si>
  <si>
    <t>Low Income Credit 76-100% Prop</t>
  </si>
  <si>
    <t>Low Income Credit 101-150% Curr</t>
  </si>
  <si>
    <t>Low Income Credit 101-150% Prop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</si>
  <si>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Deferral Surcharge, BPA Credit and Low Income Credit @0-75% FPL.</t>
    </r>
  </si>
  <si>
    <t>Schedule 24 - Small General Service</t>
  </si>
  <si>
    <t>kW</t>
  </si>
  <si>
    <t>Monthly Billing *</t>
  </si>
  <si>
    <t>Dollar</t>
  </si>
  <si>
    <t>Percent</t>
  </si>
  <si>
    <t>Load Size/</t>
  </si>
  <si>
    <t>kWh per kW</t>
  </si>
  <si>
    <t>Present Price Schedule 24</t>
  </si>
  <si>
    <t>Proposed Price Schedule 24</t>
  </si>
  <si>
    <t>Difference</t>
  </si>
  <si>
    <t>Demand</t>
  </si>
  <si>
    <t>(Equiv Hours)</t>
  </si>
  <si>
    <t>Single Phase</t>
  </si>
  <si>
    <t>Three Phase</t>
  </si>
  <si>
    <t>Load Size</t>
  </si>
  <si>
    <t>Single</t>
  </si>
  <si>
    <t>Three P</t>
  </si>
  <si>
    <t>&lt;=15</t>
  </si>
  <si>
    <t>&gt;15</t>
  </si>
  <si>
    <t>1st 1,000 kWh</t>
  </si>
  <si>
    <t>Next 8,000 kWh</t>
  </si>
  <si>
    <t>Add'l kWh</t>
  </si>
  <si>
    <t>Low Income-proposed</t>
  </si>
  <si>
    <t xml:space="preserve">       * Includes SBC Charge, Deferral Surcharge and Low Income Charge.</t>
  </si>
  <si>
    <t>Schedule 36 - Large General Service &lt; 1,000 kW</t>
  </si>
  <si>
    <t xml:space="preserve">Present </t>
  </si>
  <si>
    <t>Schedule 36</t>
  </si>
  <si>
    <t xml:space="preserve">Schedule 36 </t>
  </si>
  <si>
    <t>Base</t>
  </si>
  <si>
    <t>Plus</t>
  </si>
  <si>
    <t>&lt;100</t>
  </si>
  <si>
    <t>101 - 300</t>
  </si>
  <si>
    <t>&gt;300</t>
  </si>
  <si>
    <t>1st 40,000</t>
  </si>
  <si>
    <t>Add'l</t>
  </si>
  <si>
    <t>Low Income-current</t>
  </si>
  <si>
    <t>Billing Comparison</t>
  </si>
  <si>
    <t>Schedule 40 - Agricultural Pumping Service</t>
  </si>
  <si>
    <t>Present Price Schedule 40 *</t>
  </si>
  <si>
    <t>Proposed Price Schedule 40 *</t>
  </si>
  <si>
    <t>Percent Difference</t>
  </si>
  <si>
    <t>Annual</t>
  </si>
  <si>
    <t>Schedule 40 **</t>
  </si>
  <si>
    <t>Monthly **</t>
  </si>
  <si>
    <t>All kWh</t>
  </si>
  <si>
    <t>Monthly Bill</t>
  </si>
  <si>
    <t>Charge</t>
  </si>
  <si>
    <t>Bill</t>
  </si>
  <si>
    <t>0-50 kW</t>
  </si>
  <si>
    <t>51-300 kW</t>
  </si>
  <si>
    <t>&gt;300 kW</t>
  </si>
  <si>
    <t xml:space="preserve">       * Includes SBC Charge BPA Credit, Deferral Surcharge and Low Income charge.</t>
  </si>
  <si>
    <t xml:space="preserve">      ** Does not include November Load Size Charge.</t>
  </si>
  <si>
    <t>Schedule 48T - Large General Service - Secondary</t>
  </si>
  <si>
    <t>1,000 kW and Over</t>
  </si>
  <si>
    <t xml:space="preserve">Proposed </t>
  </si>
  <si>
    <t>Price Schedule 48T</t>
  </si>
  <si>
    <t xml:space="preserve">Price Schedule 48T </t>
  </si>
  <si>
    <t>&lt;=3000</t>
  </si>
  <si>
    <t>&gt;3000</t>
  </si>
  <si>
    <t>Schedule 48T - Large General Service - Primary</t>
  </si>
  <si>
    <t>30,000 kW and Over</t>
  </si>
  <si>
    <t>Served by Dedicated Facilities</t>
  </si>
  <si>
    <t>&gt;30000</t>
  </si>
  <si>
    <t>* Schedule 17 Washington Customer Average Monthly Winter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</si>
</sst>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.000_);_(* \(#,##0.000\);_(* &quot;-&quot;??_);_(@_)"/>
    <numFmt numFmtId="166" formatCode="0.0%"/>
    <numFmt numFmtId="167" formatCode="0.00_)"/>
    <numFmt numFmtId="168" formatCode="_(* #,##0_);_(* \(#,##0\);_(* &quot;-&quot;??_);_(@_)"/>
    <numFmt numFmtId="169" formatCode="_(* #,##0.0000_);_(* \(#,##0.0000\);_(* &quot;-&quot;??_);_(@_)"/>
    <numFmt numFmtId="170" formatCode="########\-###\-###"/>
    <numFmt numFmtId="171" formatCode="General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12"/>
      <name val="Arial"/>
      <family val="2"/>
    </font>
    <font>
      <sz val="7"/>
      <name val="Arial"/>
      <family val="2"/>
    </font>
    <font>
      <sz val="12"/>
      <color indexed="12"/>
      <name val="Times New Roman"/>
      <family val="1"/>
    </font>
    <font>
      <sz val="12"/>
      <name val="Arial MT"/>
    </font>
    <font>
      <sz val="10"/>
      <name val="SWISS"/>
    </font>
    <font>
      <sz val="10"/>
      <name val="LinePrinte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7" fillId="0" borderId="0" applyFont="0" applyFill="0" applyBorder="0" applyAlignment="0" applyProtection="0">
      <alignment horizontal="left"/>
    </xf>
    <xf numFmtId="170" fontId="8" fillId="0" borderId="0"/>
    <xf numFmtId="168" fontId="18" fillId="0" borderId="0" applyFont="0" applyAlignment="0" applyProtection="0"/>
    <xf numFmtId="0" fontId="8" fillId="0" borderId="0">
      <alignment wrapText="1"/>
    </xf>
    <xf numFmtId="0" fontId="16" fillId="0" borderId="0"/>
    <xf numFmtId="0" fontId="8" fillId="0" borderId="0"/>
    <xf numFmtId="0" fontId="19" fillId="0" borderId="0"/>
    <xf numFmtId="0" fontId="14" fillId="0" borderId="0"/>
    <xf numFmtId="0" fontId="8" fillId="0" borderId="0">
      <alignment wrapText="1"/>
    </xf>
    <xf numFmtId="41" fontId="2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>
      <alignment wrapText="1"/>
    </xf>
    <xf numFmtId="0" fontId="8" fillId="0" borderId="0"/>
    <xf numFmtId="0" fontId="8" fillId="0" borderId="0"/>
    <xf numFmtId="0" fontId="14" fillId="0" borderId="0"/>
    <xf numFmtId="0" fontId="8" fillId="0" borderId="0">
      <alignment wrapText="1"/>
    </xf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1" fontId="21" fillId="0" borderId="0">
      <alignment horizontal="left"/>
    </xf>
  </cellStyleXfs>
  <cellXfs count="139">
    <xf numFmtId="0" fontId="0" fillId="0" borderId="0" xfId="0"/>
    <xf numFmtId="0" fontId="2" fillId="0" borderId="0" xfId="4" applyFont="1" applyFill="1"/>
    <xf numFmtId="0" fontId="2" fillId="0" borderId="0" xfId="4" applyFont="1" applyFill="1" applyAlignment="1">
      <alignment horizontal="centerContinuous"/>
    </xf>
    <xf numFmtId="0" fontId="3" fillId="0" borderId="0" xfId="4" applyFont="1" applyFill="1" applyAlignment="1">
      <alignment horizontal="centerContinuous"/>
    </xf>
    <xf numFmtId="0" fontId="2" fillId="0" borderId="0" xfId="4" applyFont="1" applyFill="1" applyBorder="1" applyAlignment="1">
      <alignment horizontal="center"/>
    </xf>
    <xf numFmtId="0" fontId="2" fillId="0" borderId="0" xfId="4" applyFill="1"/>
    <xf numFmtId="0" fontId="2" fillId="0" borderId="0" xfId="4" applyFont="1" applyFill="1" applyBorder="1" applyAlignment="1">
      <alignment horizontal="centerContinuous"/>
    </xf>
    <xf numFmtId="0" fontId="2" fillId="0" borderId="1" xfId="4" applyFont="1" applyFill="1" applyBorder="1" applyAlignment="1">
      <alignment horizontal="center"/>
    </xf>
    <xf numFmtId="0" fontId="5" fillId="0" borderId="2" xfId="4" applyFont="1" applyFill="1" applyBorder="1"/>
    <xf numFmtId="0" fontId="5" fillId="0" borderId="3" xfId="4" applyFont="1" applyFill="1" applyBorder="1"/>
    <xf numFmtId="0" fontId="2" fillId="0" borderId="4" xfId="4" applyFont="1" applyFill="1" applyBorder="1" applyAlignment="1">
      <alignment horizontal="centerContinuous"/>
    </xf>
    <xf numFmtId="0" fontId="4" fillId="0" borderId="0" xfId="4" applyFont="1" applyFill="1"/>
    <xf numFmtId="0" fontId="2" fillId="0" borderId="5" xfId="4" applyFont="1" applyFill="1" applyBorder="1" applyAlignment="1">
      <alignment horizontal="center"/>
    </xf>
    <xf numFmtId="0" fontId="5" fillId="0" borderId="6" xfId="4" applyFont="1" applyFill="1" applyBorder="1"/>
    <xf numFmtId="7" fontId="6" fillId="0" borderId="7" xfId="4" applyNumberFormat="1" applyFont="1" applyFill="1" applyBorder="1"/>
    <xf numFmtId="0" fontId="7" fillId="0" borderId="0" xfId="4" applyFont="1" applyFill="1"/>
    <xf numFmtId="164" fontId="6" fillId="0" borderId="7" xfId="4" applyNumberFormat="1" applyFont="1" applyFill="1" applyBorder="1"/>
    <xf numFmtId="165" fontId="6" fillId="0" borderId="7" xfId="1" applyNumberFormat="1" applyFont="1" applyFill="1" applyBorder="1" applyAlignment="1">
      <alignment horizontal="right"/>
    </xf>
    <xf numFmtId="43" fontId="2" fillId="0" borderId="0" xfId="4" applyNumberFormat="1" applyFont="1" applyFill="1"/>
    <xf numFmtId="166" fontId="2" fillId="0" borderId="0" xfId="3" applyNumberFormat="1" applyFont="1" applyFill="1"/>
    <xf numFmtId="37" fontId="2" fillId="0" borderId="0" xfId="4" applyNumberFormat="1" applyFont="1" applyFill="1" applyProtection="1"/>
    <xf numFmtId="7" fontId="2" fillId="0" borderId="0" xfId="4" applyNumberFormat="1" applyFill="1"/>
    <xf numFmtId="7" fontId="2" fillId="0" borderId="0" xfId="4" applyNumberFormat="1" applyFont="1" applyFill="1"/>
    <xf numFmtId="10" fontId="2" fillId="0" borderId="0" xfId="4" applyNumberFormat="1" applyFont="1" applyFill="1" applyProtection="1"/>
    <xf numFmtId="0" fontId="5" fillId="0" borderId="8" xfId="4" applyFont="1" applyFill="1" applyBorder="1"/>
    <xf numFmtId="164" fontId="6" fillId="0" borderId="9" xfId="4" applyNumberFormat="1" applyFont="1" applyFill="1" applyBorder="1"/>
    <xf numFmtId="0" fontId="5" fillId="0" borderId="0" xfId="4" applyFont="1" applyFill="1"/>
    <xf numFmtId="164" fontId="5" fillId="0" borderId="0" xfId="4" applyNumberFormat="1" applyFont="1" applyFill="1"/>
    <xf numFmtId="0" fontId="2" fillId="0" borderId="0" xfId="4" applyFont="1" applyFill="1" applyBorder="1"/>
    <xf numFmtId="7" fontId="2" fillId="0" borderId="0" xfId="4" applyNumberFormat="1" applyFont="1" applyFill="1" applyProtection="1"/>
    <xf numFmtId="166" fontId="5" fillId="0" borderId="0" xfId="4" applyNumberFormat="1" applyFont="1" applyFill="1"/>
    <xf numFmtId="0" fontId="2" fillId="0" borderId="0" xfId="4" applyFont="1" applyFill="1" applyAlignment="1">
      <alignment horizontal="right"/>
    </xf>
    <xf numFmtId="10" fontId="2" fillId="0" borderId="0" xfId="3" applyNumberFormat="1" applyFont="1" applyFill="1" applyAlignment="1">
      <alignment horizontal="center"/>
    </xf>
    <xf numFmtId="167" fontId="2" fillId="0" borderId="0" xfId="4" applyNumberFormat="1" applyFont="1" applyFill="1" applyProtection="1"/>
    <xf numFmtId="37" fontId="2" fillId="0" borderId="1" xfId="4" applyNumberFormat="1" applyFont="1" applyFill="1" applyBorder="1" applyProtection="1"/>
    <xf numFmtId="0" fontId="2" fillId="0" borderId="1" xfId="4" applyFont="1" applyFill="1" applyBorder="1"/>
    <xf numFmtId="7" fontId="2" fillId="0" borderId="1" xfId="4" applyNumberFormat="1" applyFont="1" applyFill="1" applyBorder="1" applyProtection="1"/>
    <xf numFmtId="167" fontId="2" fillId="0" borderId="1" xfId="4" applyNumberFormat="1" applyFont="1" applyFill="1" applyBorder="1" applyProtection="1"/>
    <xf numFmtId="0" fontId="9" fillId="0" borderId="0" xfId="4" applyFont="1" applyFill="1"/>
    <xf numFmtId="0" fontId="9" fillId="0" borderId="0" xfId="4" quotePrefix="1" applyFont="1" applyFill="1" applyBorder="1" applyAlignment="1">
      <alignment horizontal="left"/>
    </xf>
    <xf numFmtId="5" fontId="2" fillId="0" borderId="0" xfId="4" applyNumberFormat="1" applyFont="1" applyFill="1"/>
    <xf numFmtId="164" fontId="2" fillId="0" borderId="0" xfId="4" applyNumberFormat="1" applyFont="1" applyFill="1"/>
    <xf numFmtId="0" fontId="2" fillId="0" borderId="0" xfId="4" applyFont="1" applyFill="1" applyAlignment="1" applyProtection="1">
      <alignment horizontal="left"/>
    </xf>
    <xf numFmtId="44" fontId="2" fillId="0" borderId="0" xfId="2" applyFont="1" applyFill="1"/>
    <xf numFmtId="0" fontId="2" fillId="0" borderId="0" xfId="4" applyFont="1" applyFill="1" applyProtection="1"/>
    <xf numFmtId="0" fontId="11" fillId="0" borderId="0" xfId="4" applyFont="1" applyFill="1"/>
    <xf numFmtId="0" fontId="11" fillId="0" borderId="0" xfId="4" applyFont="1" applyFill="1" applyAlignment="1" applyProtection="1">
      <alignment horizontal="centerContinuous"/>
    </xf>
    <xf numFmtId="0" fontId="11" fillId="0" borderId="0" xfId="4" applyFont="1" applyFill="1" applyAlignment="1">
      <alignment horizontal="centerContinuous"/>
    </xf>
    <xf numFmtId="0" fontId="3" fillId="0" borderId="0" xfId="4" applyFont="1" applyFill="1" applyBorder="1" applyAlignment="1" applyProtection="1">
      <alignment horizontal="center"/>
    </xf>
    <xf numFmtId="0" fontId="3" fillId="0" borderId="0" xfId="4" applyFont="1" applyFill="1" applyBorder="1" applyAlignment="1">
      <alignment horizontal="centerContinuous"/>
    </xf>
    <xf numFmtId="0" fontId="12" fillId="0" borderId="0" xfId="4" applyFont="1" applyFill="1" applyAlignment="1" applyProtection="1">
      <alignment horizontal="centerContinuous"/>
    </xf>
    <xf numFmtId="0" fontId="12" fillId="0" borderId="0" xfId="4" applyFont="1" applyFill="1" applyAlignment="1">
      <alignment horizontal="centerContinuous"/>
    </xf>
    <xf numFmtId="0" fontId="13" fillId="0" borderId="0" xfId="4" applyFont="1" applyFill="1" applyAlignment="1" applyProtection="1">
      <alignment horizontal="centerContinuous"/>
    </xf>
    <xf numFmtId="0" fontId="2" fillId="0" borderId="0" xfId="4" applyFont="1" applyFill="1" applyAlignment="1" applyProtection="1">
      <alignment horizontal="centerContinuous"/>
    </xf>
    <xf numFmtId="0" fontId="2" fillId="0" borderId="0" xfId="4" applyFont="1" applyFill="1" applyAlignment="1" applyProtection="1"/>
    <xf numFmtId="0" fontId="14" fillId="0" borderId="0" xfId="4" applyFont="1" applyFill="1" applyAlignment="1" applyProtection="1">
      <alignment horizontal="center"/>
    </xf>
    <xf numFmtId="0" fontId="14" fillId="0" borderId="0" xfId="4" applyFont="1" applyFill="1" applyProtection="1"/>
    <xf numFmtId="0" fontId="14" fillId="0" borderId="4" xfId="4" applyFont="1" applyFill="1" applyBorder="1" applyAlignment="1" applyProtection="1">
      <alignment horizontal="centerContinuous"/>
    </xf>
    <xf numFmtId="0" fontId="14" fillId="0" borderId="0" xfId="4" applyFont="1" applyFill="1" applyAlignment="1" applyProtection="1">
      <alignment horizontal="centerContinuous"/>
    </xf>
    <xf numFmtId="0" fontId="14" fillId="0" borderId="0" xfId="4" applyFont="1" applyFill="1"/>
    <xf numFmtId="0" fontId="14" fillId="0" borderId="0" xfId="4" applyFont="1" applyFill="1" applyBorder="1" applyAlignment="1" applyProtection="1">
      <alignment horizontal="center"/>
    </xf>
    <xf numFmtId="0" fontId="14" fillId="0" borderId="1" xfId="4" applyFont="1" applyFill="1" applyBorder="1" applyAlignment="1" applyProtection="1">
      <alignment horizontal="centerContinuous"/>
    </xf>
    <xf numFmtId="0" fontId="14" fillId="0" borderId="0" xfId="4" applyFont="1" applyFill="1" applyAlignment="1" applyProtection="1"/>
    <xf numFmtId="0" fontId="14" fillId="0" borderId="1" xfId="4" applyFont="1" applyFill="1" applyBorder="1" applyAlignment="1" applyProtection="1">
      <alignment horizontal="center"/>
    </xf>
    <xf numFmtId="0" fontId="15" fillId="0" borderId="0" xfId="4" applyFont="1" applyFill="1" applyProtection="1"/>
    <xf numFmtId="0" fontId="15" fillId="0" borderId="0" xfId="4" applyFont="1" applyFill="1" applyAlignment="1" applyProtection="1">
      <alignment horizontal="center"/>
    </xf>
    <xf numFmtId="0" fontId="14" fillId="0" borderId="4" xfId="4" applyFont="1" applyFill="1" applyBorder="1" applyAlignment="1" applyProtection="1">
      <alignment horizontal="center"/>
    </xf>
    <xf numFmtId="0" fontId="14" fillId="0" borderId="0" xfId="4" applyFont="1" applyFill="1" applyBorder="1" applyProtection="1"/>
    <xf numFmtId="0" fontId="2" fillId="0" borderId="2" xfId="4" applyFont="1" applyFill="1" applyBorder="1"/>
    <xf numFmtId="0" fontId="2" fillId="0" borderId="10" xfId="4" applyFont="1" applyFill="1" applyBorder="1"/>
    <xf numFmtId="0" fontId="2" fillId="0" borderId="3" xfId="4" applyFont="1" applyFill="1" applyBorder="1"/>
    <xf numFmtId="0" fontId="2" fillId="0" borderId="6" xfId="4" applyFont="1" applyFill="1" applyBorder="1"/>
    <xf numFmtId="0" fontId="2" fillId="0" borderId="7" xfId="4" applyFont="1" applyFill="1" applyBorder="1"/>
    <xf numFmtId="37" fontId="14" fillId="0" borderId="0" xfId="4" applyNumberFormat="1" applyFont="1" applyFill="1" applyProtection="1"/>
    <xf numFmtId="166" fontId="14" fillId="0" borderId="0" xfId="3" applyNumberFormat="1" applyFont="1" applyFill="1" applyProtection="1"/>
    <xf numFmtId="5" fontId="14" fillId="0" borderId="0" xfId="4" applyNumberFormat="1" applyFont="1" applyFill="1" applyProtection="1"/>
    <xf numFmtId="10" fontId="14" fillId="0" borderId="0" xfId="4" applyNumberFormat="1" applyFont="1" applyFill="1" applyProtection="1"/>
    <xf numFmtId="7" fontId="6" fillId="0" borderId="0" xfId="4" applyNumberFormat="1" applyFont="1" applyFill="1" applyBorder="1"/>
    <xf numFmtId="0" fontId="6" fillId="0" borderId="0" xfId="4" applyFont="1" applyFill="1" applyBorder="1"/>
    <xf numFmtId="7" fontId="2" fillId="0" borderId="0" xfId="2" applyNumberFormat="1" applyFont="1" applyFill="1"/>
    <xf numFmtId="7" fontId="5" fillId="0" borderId="0" xfId="4" applyNumberFormat="1" applyFont="1" applyFill="1" applyBorder="1"/>
    <xf numFmtId="0" fontId="2" fillId="0" borderId="6" xfId="4" applyFont="1" applyFill="1" applyBorder="1" applyAlignment="1">
      <alignment horizontal="right"/>
    </xf>
    <xf numFmtId="168" fontId="5" fillId="0" borderId="0" xfId="1" applyNumberFormat="1" applyFont="1" applyFill="1" applyBorder="1" applyAlignment="1">
      <alignment horizontal="right"/>
    </xf>
    <xf numFmtId="0" fontId="6" fillId="0" borderId="7" xfId="4" applyFont="1" applyFill="1" applyBorder="1"/>
    <xf numFmtId="0" fontId="2" fillId="0" borderId="0" xfId="4" applyFont="1" applyFill="1" applyBorder="1" applyAlignment="1">
      <alignment horizontal="right"/>
    </xf>
    <xf numFmtId="5" fontId="14" fillId="0" borderId="0" xfId="4" applyNumberFormat="1" applyFont="1" applyFill="1"/>
    <xf numFmtId="165" fontId="6" fillId="0" borderId="0" xfId="1" applyNumberFormat="1" applyFont="1" applyFill="1" applyBorder="1"/>
    <xf numFmtId="165" fontId="6" fillId="0" borderId="7" xfId="1" applyNumberFormat="1" applyFont="1" applyFill="1" applyBorder="1"/>
    <xf numFmtId="0" fontId="5" fillId="0" borderId="11" xfId="4" applyFont="1" applyFill="1" applyBorder="1"/>
    <xf numFmtId="0" fontId="5" fillId="0" borderId="9" xfId="4" applyFont="1" applyFill="1" applyBorder="1"/>
    <xf numFmtId="169" fontId="14" fillId="0" borderId="0" xfId="1" applyNumberFormat="1" applyFont="1" applyFill="1" applyProtection="1"/>
    <xf numFmtId="165" fontId="14" fillId="0" borderId="0" xfId="1" applyNumberFormat="1" applyFont="1" applyFill="1" applyProtection="1"/>
    <xf numFmtId="0" fontId="14" fillId="0" borderId="0" xfId="4" applyFont="1" applyFill="1" applyBorder="1"/>
    <xf numFmtId="166" fontId="14" fillId="0" borderId="0" xfId="3" applyNumberFormat="1" applyFont="1" applyFill="1" applyBorder="1" applyProtection="1"/>
    <xf numFmtId="10" fontId="2" fillId="0" borderId="0" xfId="3" applyNumberFormat="1" applyFont="1" applyFill="1"/>
    <xf numFmtId="0" fontId="9" fillId="0" borderId="0" xfId="4" quotePrefix="1" applyFont="1" applyFill="1"/>
    <xf numFmtId="0" fontId="3" fillId="0" borderId="0" xfId="4" applyFont="1" applyFill="1" applyBorder="1" applyAlignment="1" applyProtection="1">
      <alignment horizontal="centerContinuous"/>
    </xf>
    <xf numFmtId="0" fontId="14" fillId="0" borderId="0" xfId="4" applyFont="1" applyFill="1" applyAlignment="1">
      <alignment horizontal="center"/>
    </xf>
    <xf numFmtId="0" fontId="2" fillId="0" borderId="11" xfId="4" applyFont="1" applyFill="1" applyBorder="1"/>
    <xf numFmtId="0" fontId="14" fillId="0" borderId="0" xfId="4" applyFont="1" applyFill="1" applyAlignment="1" applyProtection="1">
      <alignment horizontal="left"/>
    </xf>
    <xf numFmtId="0" fontId="2" fillId="0" borderId="12" xfId="4" applyFont="1" applyFill="1" applyBorder="1" applyAlignment="1">
      <alignment horizontal="left"/>
    </xf>
    <xf numFmtId="0" fontId="2" fillId="0" borderId="10" xfId="4" applyFont="1" applyFill="1" applyBorder="1" applyAlignment="1">
      <alignment horizontal="centerContinuous"/>
    </xf>
    <xf numFmtId="0" fontId="2" fillId="0" borderId="3" xfId="4" applyFont="1" applyFill="1" applyBorder="1" applyAlignment="1">
      <alignment horizontal="centerContinuous"/>
    </xf>
    <xf numFmtId="0" fontId="2" fillId="0" borderId="7" xfId="4" applyFont="1" applyFill="1" applyBorder="1" applyAlignment="1">
      <alignment horizontal="center"/>
    </xf>
    <xf numFmtId="5" fontId="6" fillId="0" borderId="0" xfId="4" applyNumberFormat="1" applyFont="1" applyFill="1" applyBorder="1"/>
    <xf numFmtId="164" fontId="6" fillId="0" borderId="0" xfId="4" applyNumberFormat="1" applyFont="1" applyFill="1" applyBorder="1"/>
    <xf numFmtId="164" fontId="2" fillId="0" borderId="7" xfId="4" applyNumberFormat="1" applyFont="1" applyFill="1" applyBorder="1"/>
    <xf numFmtId="0" fontId="2" fillId="0" borderId="8" xfId="4" applyFont="1" applyFill="1" applyBorder="1"/>
    <xf numFmtId="165" fontId="5" fillId="0" borderId="11" xfId="1" applyNumberFormat="1" applyFont="1" applyFill="1" applyBorder="1"/>
    <xf numFmtId="0" fontId="2" fillId="0" borderId="9" xfId="4" applyFont="1" applyFill="1" applyBorder="1"/>
    <xf numFmtId="0" fontId="14" fillId="0" borderId="1" xfId="4" applyFont="1" applyFill="1" applyBorder="1" applyProtection="1"/>
    <xf numFmtId="0" fontId="14" fillId="0" borderId="1" xfId="4" applyFont="1" applyFill="1" applyBorder="1"/>
    <xf numFmtId="0" fontId="13" fillId="0" borderId="0" xfId="4" applyFont="1" applyFill="1" applyBorder="1" applyAlignment="1">
      <alignment horizontal="centerContinuous"/>
    </xf>
    <xf numFmtId="0" fontId="2" fillId="0" borderId="0" xfId="4" applyFont="1" applyFill="1" applyAlignment="1" applyProtection="1">
      <alignment horizontal="center"/>
    </xf>
    <xf numFmtId="0" fontId="2" fillId="0" borderId="0" xfId="4" applyFont="1" applyFill="1" applyAlignment="1">
      <alignment horizontal="center"/>
    </xf>
    <xf numFmtId="0" fontId="2" fillId="0" borderId="2" xfId="4" applyFont="1" applyFill="1" applyBorder="1" applyAlignment="1">
      <alignment horizontal="center"/>
    </xf>
    <xf numFmtId="0" fontId="2" fillId="0" borderId="0" xfId="4" applyFont="1" applyFill="1" applyBorder="1" applyAlignment="1" applyProtection="1">
      <alignment horizontal="center"/>
    </xf>
    <xf numFmtId="0" fontId="2" fillId="0" borderId="1" xfId="4" applyFont="1" applyFill="1" applyBorder="1" applyAlignment="1" applyProtection="1">
      <alignment horizontal="center"/>
    </xf>
    <xf numFmtId="0" fontId="7" fillId="0" borderId="0" xfId="4" applyFont="1" applyFill="1" applyAlignment="1">
      <alignment horizontal="center"/>
    </xf>
    <xf numFmtId="0" fontId="5" fillId="0" borderId="7" xfId="4" applyFont="1" applyFill="1" applyBorder="1"/>
    <xf numFmtId="0" fontId="5" fillId="0" borderId="0" xfId="4" applyFont="1" applyFill="1" applyBorder="1"/>
    <xf numFmtId="0" fontId="2" fillId="0" borderId="13" xfId="4" applyFont="1" applyFill="1" applyBorder="1"/>
    <xf numFmtId="0" fontId="2" fillId="0" borderId="14" xfId="4" applyFont="1" applyFill="1" applyBorder="1"/>
    <xf numFmtId="0" fontId="2" fillId="0" borderId="15" xfId="4" applyFont="1" applyFill="1" applyBorder="1"/>
    <xf numFmtId="0" fontId="7" fillId="0" borderId="0" xfId="4" applyFont="1" applyFill="1" applyBorder="1"/>
    <xf numFmtId="0" fontId="2" fillId="0" borderId="16" xfId="4" applyFont="1" applyFill="1" applyBorder="1"/>
    <xf numFmtId="7" fontId="6" fillId="0" borderId="17" xfId="4" applyNumberFormat="1" applyFont="1" applyFill="1" applyBorder="1"/>
    <xf numFmtId="5" fontId="2" fillId="0" borderId="0" xfId="4" applyNumberFormat="1" applyFont="1" applyFill="1" applyProtection="1"/>
    <xf numFmtId="5" fontId="6" fillId="0" borderId="17" xfId="4" applyNumberFormat="1" applyFont="1" applyFill="1" applyBorder="1"/>
    <xf numFmtId="0" fontId="2" fillId="0" borderId="18" xfId="4" applyFont="1" applyFill="1" applyBorder="1"/>
    <xf numFmtId="5" fontId="6" fillId="0" borderId="1" xfId="4" applyNumberFormat="1" applyFont="1" applyFill="1" applyBorder="1"/>
    <xf numFmtId="0" fontId="6" fillId="0" borderId="1" xfId="4" applyFont="1" applyFill="1" applyBorder="1"/>
    <xf numFmtId="5" fontId="6" fillId="0" borderId="19" xfId="4" applyNumberFormat="1" applyFont="1" applyFill="1" applyBorder="1"/>
    <xf numFmtId="0" fontId="9" fillId="0" borderId="0" xfId="4" quotePrefix="1" applyFont="1" applyFill="1" applyBorder="1"/>
    <xf numFmtId="0" fontId="13" fillId="0" borderId="0" xfId="4" applyFont="1" applyFill="1" applyAlignment="1">
      <alignment horizontal="centerContinuous"/>
    </xf>
    <xf numFmtId="0" fontId="2" fillId="0" borderId="1" xfId="4" applyFont="1" applyFill="1" applyBorder="1" applyAlignment="1">
      <alignment horizontal="centerContinuous"/>
    </xf>
    <xf numFmtId="0" fontId="2" fillId="0" borderId="2" xfId="4" applyFont="1" applyFill="1" applyBorder="1" applyAlignment="1">
      <alignment horizontal="centerContinuous"/>
    </xf>
    <xf numFmtId="0" fontId="3" fillId="0" borderId="0" xfId="4" applyFont="1" applyFill="1" applyAlignment="1">
      <alignment horizontal="center"/>
    </xf>
    <xf numFmtId="0" fontId="2" fillId="0" borderId="1" xfId="4" applyFont="1" applyFill="1" applyBorder="1" applyAlignment="1">
      <alignment horizontal="center"/>
    </xf>
  </cellXfs>
  <cellStyles count="34">
    <cellStyle name="Comma" xfId="1" builtinId="3"/>
    <cellStyle name="Comma 2" xfId="5"/>
    <cellStyle name="Comma 2 2" xfId="6"/>
    <cellStyle name="Comma 3" xfId="7"/>
    <cellStyle name="Comma 4" xfId="8"/>
    <cellStyle name="Currency" xfId="2" builtinId="4"/>
    <cellStyle name="Currency 2" xfId="9"/>
    <cellStyle name="Currency 3" xfId="10"/>
    <cellStyle name="General" xfId="11"/>
    <cellStyle name="Marathon" xfId="12"/>
    <cellStyle name="nONE" xfId="13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2" xfId="19"/>
    <cellStyle name="Normal 2 2" xfId="20"/>
    <cellStyle name="Normal 3" xfId="21"/>
    <cellStyle name="Normal 3 2" xfId="22"/>
    <cellStyle name="Normal 4" xfId="23"/>
    <cellStyle name="Normal 4 2" xfId="24"/>
    <cellStyle name="Normal 5" xfId="25"/>
    <cellStyle name="Normal 6" xfId="26"/>
    <cellStyle name="Normal 7" xfId="27"/>
    <cellStyle name="Normal 8" xfId="28"/>
    <cellStyle name="Normal 9" xfId="29"/>
    <cellStyle name="Normal_OR Blocking 98 No Forecast" xfId="4"/>
    <cellStyle name="Percent" xfId="3" builtinId="5"/>
    <cellStyle name="Percent 2" xfId="30"/>
    <cellStyle name="Percent 3" xfId="31"/>
    <cellStyle name="Percent 3 2" xfId="32"/>
    <cellStyle name="TRANSMISSION RELIABILITY PORTION OF PROJECT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>
        <row r="2">
          <cell r="H2">
            <v>0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8">
          <cell r="C8">
            <v>154235.67832380001</v>
          </cell>
        </row>
      </sheetData>
      <sheetData sheetId="37">
        <row r="8">
          <cell r="C8">
            <v>17757.490316223812</v>
          </cell>
        </row>
      </sheetData>
      <sheetData sheetId="38">
        <row r="8">
          <cell r="C8">
            <v>0.422222222222217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tabSelected="1" view="pageBreakPreview" zoomScale="75" zoomScaleNormal="100" workbookViewId="0">
      <selection activeCell="B1" sqref="B1:R1"/>
    </sheetView>
  </sheetViews>
  <sheetFormatPr defaultColWidth="9.7109375" defaultRowHeight="15"/>
  <cols>
    <col min="1" max="1" width="5.28515625" style="1" customWidth="1"/>
    <col min="2" max="2" width="9.7109375" style="1"/>
    <col min="3" max="3" width="3.140625" style="1" customWidth="1"/>
    <col min="4" max="4" width="8" style="1" bestFit="1" customWidth="1"/>
    <col min="5" max="5" width="3.28515625" style="1" customWidth="1"/>
    <col min="6" max="6" width="9.42578125" style="1" bestFit="1" customWidth="1"/>
    <col min="7" max="7" width="3.28515625" style="1" customWidth="1"/>
    <col min="8" max="8" width="7.7109375" style="1" bestFit="1" customWidth="1"/>
    <col min="9" max="9" width="3.28515625" style="1" customWidth="1"/>
    <col min="10" max="10" width="9.42578125" style="1" bestFit="1" customWidth="1"/>
    <col min="11" max="11" width="3" style="1" customWidth="1"/>
    <col min="12" max="12" width="9.42578125" style="1" bestFit="1" customWidth="1"/>
    <col min="13" max="13" width="3" style="1" customWidth="1"/>
    <col min="14" max="14" width="10.28515625" style="1" bestFit="1" customWidth="1"/>
    <col min="15" max="15" width="3.28515625" style="1" customWidth="1"/>
    <col min="16" max="16" width="8.85546875" style="1" bestFit="1" customWidth="1"/>
    <col min="17" max="17" width="3.5703125" style="1" customWidth="1"/>
    <col min="18" max="18" width="8.28515625" style="1" customWidth="1"/>
    <col min="19" max="19" width="2.5703125" style="1" customWidth="1"/>
    <col min="20" max="20" width="17.28515625" style="1" customWidth="1"/>
    <col min="21" max="21" width="17.42578125" style="1" customWidth="1"/>
    <col min="22" max="22" width="10.42578125" style="1" customWidth="1"/>
    <col min="23" max="23" width="9.42578125" style="1" customWidth="1"/>
    <col min="24" max="24" width="1.85546875" style="1" customWidth="1"/>
    <col min="25" max="16384" width="9.7109375" style="1"/>
  </cols>
  <sheetData>
    <row r="1" spans="1:27" ht="18.75"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</row>
    <row r="2" spans="1:27" ht="18.75">
      <c r="A2" s="2"/>
      <c r="B2" s="137" t="s">
        <v>1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1:27" ht="18.75">
      <c r="A3" s="2"/>
      <c r="B3" s="137" t="s">
        <v>2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</row>
    <row r="4" spans="1:27" ht="18.75"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6" spans="1:27" ht="18.75" thickBot="1">
      <c r="J6" s="138" t="s">
        <v>4</v>
      </c>
      <c r="K6" s="138"/>
      <c r="L6" s="138"/>
      <c r="M6" s="138"/>
      <c r="N6" s="138"/>
      <c r="O6" s="138"/>
      <c r="P6" s="138"/>
      <c r="Q6" s="4"/>
      <c r="R6" s="5"/>
      <c r="S6" s="2"/>
      <c r="T6" s="5"/>
    </row>
    <row r="7" spans="1:27">
      <c r="D7" s="138" t="s">
        <v>5</v>
      </c>
      <c r="E7" s="138"/>
      <c r="F7" s="138"/>
      <c r="G7" s="138"/>
      <c r="H7" s="138"/>
      <c r="I7" s="4"/>
      <c r="J7" s="4" t="s">
        <v>3</v>
      </c>
      <c r="K7" s="6"/>
      <c r="L7" s="6" t="s">
        <v>3</v>
      </c>
      <c r="N7" s="138" t="s">
        <v>6</v>
      </c>
      <c r="O7" s="138"/>
      <c r="P7" s="138"/>
      <c r="Q7" s="4"/>
      <c r="R7" s="7" t="s">
        <v>7</v>
      </c>
      <c r="S7" s="6"/>
      <c r="T7" s="8" t="s">
        <v>8</v>
      </c>
      <c r="U7" s="9"/>
      <c r="V7" s="8" t="s">
        <v>9</v>
      </c>
      <c r="W7" s="9"/>
    </row>
    <row r="8" spans="1:27" ht="18">
      <c r="B8" s="7" t="s">
        <v>10</v>
      </c>
      <c r="D8" s="10" t="s">
        <v>11</v>
      </c>
      <c r="E8" s="11" t="s">
        <v>3</v>
      </c>
      <c r="F8" s="10" t="s">
        <v>12</v>
      </c>
      <c r="G8" s="11" t="s">
        <v>3</v>
      </c>
      <c r="H8" s="7" t="s">
        <v>6</v>
      </c>
      <c r="I8" s="4"/>
      <c r="J8" s="10" t="s">
        <v>11</v>
      </c>
      <c r="K8" s="11" t="s">
        <v>3</v>
      </c>
      <c r="L8" s="10" t="s">
        <v>12</v>
      </c>
      <c r="M8" s="11" t="s">
        <v>3</v>
      </c>
      <c r="N8" s="7" t="s">
        <v>13</v>
      </c>
      <c r="P8" s="10" t="s">
        <v>14</v>
      </c>
      <c r="Q8" s="6"/>
      <c r="R8" s="12" t="s">
        <v>14</v>
      </c>
      <c r="T8" s="13" t="s">
        <v>15</v>
      </c>
      <c r="U8" s="14">
        <v>7.75</v>
      </c>
      <c r="V8" s="13"/>
      <c r="W8" s="14">
        <v>14</v>
      </c>
    </row>
    <row r="9" spans="1:27">
      <c r="B9" s="15"/>
      <c r="D9" s="15"/>
      <c r="E9" s="15"/>
      <c r="F9" s="15"/>
      <c r="J9" s="15"/>
      <c r="K9" s="15"/>
      <c r="L9" s="15"/>
      <c r="T9" s="13" t="s">
        <v>16</v>
      </c>
      <c r="U9" s="16">
        <v>6.4820000000000002</v>
      </c>
      <c r="V9" s="13"/>
      <c r="W9" s="17">
        <v>6.9240000000000004</v>
      </c>
      <c r="X9" s="18"/>
      <c r="Y9" s="19">
        <f>(W9-U9)/U9</f>
        <v>6.8188830607837106E-2</v>
      </c>
    </row>
    <row r="10" spans="1:27" ht="15.75" thickBot="1">
      <c r="B10" s="20">
        <v>50</v>
      </c>
      <c r="D10" s="21">
        <f>$U$8</f>
        <v>7.75</v>
      </c>
      <c r="F10" s="21">
        <f>$W$8</f>
        <v>14</v>
      </c>
      <c r="H10" s="21">
        <f>F10-D10</f>
        <v>6.25</v>
      </c>
      <c r="I10" s="21"/>
      <c r="J10" s="21">
        <f>ROUND((($B10*U$9/100))+((B10*$W$14)/100),2)+W16</f>
        <v>3.7699999999999996</v>
      </c>
      <c r="L10" s="21">
        <f>ROUND((($B10*W$9/100))+((B10*$W$15)/100),2)+W17</f>
        <v>3.99</v>
      </c>
      <c r="N10" s="22">
        <f>L10-J10</f>
        <v>0.22000000000000064</v>
      </c>
      <c r="P10" s="23">
        <f>(L10-J10)/J10</f>
        <v>5.8355437665782668E-2</v>
      </c>
      <c r="Q10" s="23"/>
      <c r="R10" s="23">
        <f>(F10+L10-D10-J10)/(D10+J10)</f>
        <v>0.56163194444444464</v>
      </c>
      <c r="T10" s="24" t="s">
        <v>17</v>
      </c>
      <c r="U10" s="25">
        <v>10.1</v>
      </c>
      <c r="V10" s="24"/>
      <c r="W10" s="25">
        <v>10.645</v>
      </c>
      <c r="Y10" s="19">
        <f>(W10-U10)/U10</f>
        <v>5.3960396039603953E-2</v>
      </c>
    </row>
    <row r="11" spans="1:27">
      <c r="B11" s="20">
        <v>100</v>
      </c>
      <c r="D11" s="21">
        <f>$U$8</f>
        <v>7.75</v>
      </c>
      <c r="F11" s="21">
        <f>$W$8</f>
        <v>14</v>
      </c>
      <c r="H11" s="21">
        <f t="shared" ref="H11:H33" si="0">F11-D11</f>
        <v>6.25</v>
      </c>
      <c r="I11" s="21"/>
      <c r="J11" s="21">
        <f>ROUND((($B11*U$9/100))+((B11*$W$14)/100),2)+W16</f>
        <v>6.8</v>
      </c>
      <c r="L11" s="21">
        <f>ROUND((($B11*W$9/100))+((B11*$W$15)/100),2)+W17</f>
        <v>7.24</v>
      </c>
      <c r="N11" s="22">
        <f>L11-J11</f>
        <v>0.44000000000000039</v>
      </c>
      <c r="P11" s="23">
        <f>(L11-J11)/J11</f>
        <v>6.4705882352941238E-2</v>
      </c>
      <c r="Q11" s="23"/>
      <c r="R11" s="23">
        <f t="shared" ref="R11:R33" si="1">(F11+L11-D11-J11)/(D11+J11)</f>
        <v>0.45979381443298983</v>
      </c>
      <c r="T11" s="26"/>
      <c r="U11" s="26" t="s">
        <v>18</v>
      </c>
      <c r="V11" s="26"/>
      <c r="W11" s="27">
        <v>0.28299999999999997</v>
      </c>
      <c r="AA11" s="22"/>
    </row>
    <row r="12" spans="1:27">
      <c r="B12" s="20">
        <v>150</v>
      </c>
      <c r="D12" s="21">
        <f>$U$8</f>
        <v>7.75</v>
      </c>
      <c r="F12" s="21">
        <f>$W$8</f>
        <v>14</v>
      </c>
      <c r="H12" s="21">
        <f t="shared" si="0"/>
        <v>6.25</v>
      </c>
      <c r="I12" s="21"/>
      <c r="J12" s="21">
        <f>ROUND((($B12*U$9/100))+((B12*$W$14)/100),2)+W16</f>
        <v>9.83</v>
      </c>
      <c r="L12" s="21">
        <f>ROUND((($B12*W$9/100))+((B12*$W$15)/100),2)+W17</f>
        <v>10.49</v>
      </c>
      <c r="N12" s="22">
        <f>L12-J12</f>
        <v>0.66000000000000014</v>
      </c>
      <c r="P12" s="23">
        <f>(L12-J12)/J12</f>
        <v>6.7141403865717209E-2</v>
      </c>
      <c r="Q12" s="23"/>
      <c r="R12" s="23">
        <f t="shared" si="1"/>
        <v>0.39306029579067137</v>
      </c>
      <c r="T12" s="26"/>
      <c r="U12" s="26"/>
      <c r="V12" s="26"/>
      <c r="W12" s="27">
        <v>0.28299999999999997</v>
      </c>
      <c r="X12" s="28"/>
      <c r="AA12" s="22"/>
    </row>
    <row r="13" spans="1:27">
      <c r="D13" s="29"/>
      <c r="F13" s="29"/>
      <c r="J13" s="29"/>
      <c r="L13" s="29"/>
      <c r="T13" s="26"/>
      <c r="U13" s="26"/>
      <c r="V13" s="26"/>
      <c r="W13" s="30"/>
      <c r="AA13" s="22"/>
    </row>
    <row r="14" spans="1:27">
      <c r="B14" s="20">
        <v>200</v>
      </c>
      <c r="D14" s="21">
        <f>$U$8</f>
        <v>7.75</v>
      </c>
      <c r="F14" s="21">
        <f>$W$8</f>
        <v>14</v>
      </c>
      <c r="H14" s="21">
        <f t="shared" si="0"/>
        <v>6.25</v>
      </c>
      <c r="I14" s="21"/>
      <c r="J14" s="21">
        <f>ROUND((($B14*U$9/100))+((B14*$W$14)/100),2)+W16</f>
        <v>12.86</v>
      </c>
      <c r="L14" s="21">
        <f>ROUND((($B14*W$9/100))+((B14*$W$15)/100),2)+W17</f>
        <v>13.74</v>
      </c>
      <c r="N14" s="22">
        <f>L14-J14</f>
        <v>0.88000000000000078</v>
      </c>
      <c r="P14" s="23">
        <f>(L14-J14)/J14</f>
        <v>6.8429237947122926E-2</v>
      </c>
      <c r="Q14" s="23"/>
      <c r="R14" s="23">
        <f t="shared" si="1"/>
        <v>0.34594856865599238</v>
      </c>
      <c r="T14" s="26"/>
      <c r="U14" s="26" t="s">
        <v>19</v>
      </c>
      <c r="V14" s="26"/>
      <c r="W14" s="27">
        <v>-0.42199999999999999</v>
      </c>
      <c r="Y14" s="1" t="s">
        <v>3</v>
      </c>
      <c r="AA14" s="22"/>
    </row>
    <row r="15" spans="1:27">
      <c r="B15" s="20">
        <v>300</v>
      </c>
      <c r="D15" s="21">
        <f>$U$8</f>
        <v>7.75</v>
      </c>
      <c r="F15" s="21">
        <f>$W$8</f>
        <v>14</v>
      </c>
      <c r="H15" s="21">
        <f t="shared" si="0"/>
        <v>6.25</v>
      </c>
      <c r="I15" s="21"/>
      <c r="J15" s="21">
        <f>ROUND((($B15*U$9/100))+((B15*$W$14)/100),2)+W16</f>
        <v>18.919999999999998</v>
      </c>
      <c r="L15" s="21">
        <f>ROUND((($B15*W$9/100))+((B15*$W$15)/100),2)+W17</f>
        <v>20.25</v>
      </c>
      <c r="N15" s="22">
        <f>L15-J15</f>
        <v>1.3300000000000018</v>
      </c>
      <c r="P15" s="23">
        <f>(L15-J15)/J15</f>
        <v>7.0295983086680863E-2</v>
      </c>
      <c r="Q15" s="23"/>
      <c r="R15" s="23">
        <f t="shared" si="1"/>
        <v>0.28421447319085125</v>
      </c>
      <c r="T15" s="26"/>
      <c r="U15" s="1" t="s">
        <v>3</v>
      </c>
      <c r="V15" s="1" t="s">
        <v>3</v>
      </c>
      <c r="W15" s="27">
        <v>-0.42199999999999999</v>
      </c>
      <c r="AA15" s="22"/>
    </row>
    <row r="16" spans="1:27">
      <c r="B16" s="20">
        <v>400</v>
      </c>
      <c r="D16" s="21">
        <f>$U$8</f>
        <v>7.75</v>
      </c>
      <c r="F16" s="21">
        <f>$W$8</f>
        <v>14</v>
      </c>
      <c r="H16" s="21">
        <f t="shared" si="0"/>
        <v>6.25</v>
      </c>
      <c r="I16" s="21"/>
      <c r="J16" s="21">
        <f>ROUND((($B16*U$9/100))+((B16*$W$14)/100),2)+W16</f>
        <v>24.979999999999997</v>
      </c>
      <c r="L16" s="21">
        <f>ROUND((($B16*W$9/100))+((B16*$W$15)/100),2)+W17</f>
        <v>26.75</v>
      </c>
      <c r="N16" s="22">
        <f>L16-J16</f>
        <v>1.7700000000000031</v>
      </c>
      <c r="P16" s="23">
        <f>(L16-J16)/J16</f>
        <v>7.0856685348278756E-2</v>
      </c>
      <c r="Q16" s="23"/>
      <c r="R16" s="23">
        <f t="shared" si="1"/>
        <v>0.24503513596089227</v>
      </c>
      <c r="U16" s="1" t="s">
        <v>20</v>
      </c>
      <c r="W16" s="22">
        <v>0.74</v>
      </c>
      <c r="X16" s="1" t="s">
        <v>3</v>
      </c>
      <c r="AA16" s="22"/>
    </row>
    <row r="17" spans="2:27">
      <c r="B17" s="20">
        <v>500</v>
      </c>
      <c r="D17" s="21">
        <f>$U$8</f>
        <v>7.75</v>
      </c>
      <c r="F17" s="21">
        <f>$W$8</f>
        <v>14</v>
      </c>
      <c r="H17" s="21">
        <f t="shared" si="0"/>
        <v>6.25</v>
      </c>
      <c r="I17" s="21"/>
      <c r="J17" s="21">
        <f>ROUND((($B17*U$9/100))+((B17*$W$14)/100),2)+W16</f>
        <v>31.04</v>
      </c>
      <c r="L17" s="21">
        <f>ROUND((($B17*W$9/100))+((B17*$W$15)/100),2)+W17</f>
        <v>33.25</v>
      </c>
      <c r="N17" s="22">
        <f>L17-J17</f>
        <v>2.2100000000000009</v>
      </c>
      <c r="P17" s="23">
        <f>(L17-J17)/J17</f>
        <v>7.1198453608247447E-2</v>
      </c>
      <c r="Q17" s="23"/>
      <c r="R17" s="23">
        <f t="shared" si="1"/>
        <v>0.21809744779582368</v>
      </c>
      <c r="U17" s="1" t="s">
        <v>21</v>
      </c>
      <c r="W17" s="22">
        <f>W16</f>
        <v>0.74</v>
      </c>
      <c r="AA17" s="22"/>
    </row>
    <row r="18" spans="2:27">
      <c r="D18" s="29"/>
      <c r="F18" s="29"/>
      <c r="J18" s="29"/>
      <c r="L18" s="29"/>
      <c r="AA18" s="22"/>
    </row>
    <row r="19" spans="2:27">
      <c r="B19" s="20">
        <v>600</v>
      </c>
      <c r="D19" s="21">
        <f>$U$8</f>
        <v>7.75</v>
      </c>
      <c r="F19" s="21">
        <f>$W$8</f>
        <v>14</v>
      </c>
      <c r="H19" s="21">
        <f t="shared" si="0"/>
        <v>6.25</v>
      </c>
      <c r="I19" s="21"/>
      <c r="J19" s="21">
        <f>ROUND((($B19*U$9/100))+((B19*$W$14)/100),2)+W16</f>
        <v>37.1</v>
      </c>
      <c r="L19" s="21">
        <f>ROUND((($B19*W$9/100))+((B19*$W$15)/100),2)+W17</f>
        <v>39.75</v>
      </c>
      <c r="N19" s="22">
        <f>L19-J19</f>
        <v>2.6499999999999986</v>
      </c>
      <c r="P19" s="23">
        <f>(L19-J19)/J19</f>
        <v>7.1428571428571383E-2</v>
      </c>
      <c r="Q19" s="23"/>
      <c r="R19" s="23">
        <f t="shared" si="1"/>
        <v>0.19843924191750276</v>
      </c>
      <c r="U19" s="1" t="s">
        <v>22</v>
      </c>
      <c r="W19" s="1">
        <v>0.13800000000000001</v>
      </c>
      <c r="AA19" s="22"/>
    </row>
    <row r="20" spans="2:27">
      <c r="B20" s="20">
        <v>700</v>
      </c>
      <c r="D20" s="21">
        <f>$U$8</f>
        <v>7.75</v>
      </c>
      <c r="F20" s="21">
        <f>$W$8</f>
        <v>14</v>
      </c>
      <c r="H20" s="21">
        <f t="shared" si="0"/>
        <v>6.25</v>
      </c>
      <c r="I20" s="21"/>
      <c r="J20" s="21">
        <f>ROUND((((600*U$9/100)+(($B20-600)*U$10/100)))+((B20*$W$14)/100),2)+W16</f>
        <v>46.78</v>
      </c>
      <c r="L20" s="21">
        <f>ROUND((((600*W$9/100)+(($B20-600)*W$10/100)))+((B20*$W$15)/100),2)+W17</f>
        <v>49.980000000000004</v>
      </c>
      <c r="N20" s="22">
        <f>L20-J20</f>
        <v>3.2000000000000028</v>
      </c>
      <c r="P20" s="23">
        <f>(L20-J20)/J20</f>
        <v>6.8405301410859404E-2</v>
      </c>
      <c r="Q20" s="23"/>
      <c r="R20" s="23">
        <f t="shared" si="1"/>
        <v>0.17329910141206681</v>
      </c>
      <c r="AA20" s="22"/>
    </row>
    <row r="21" spans="2:27">
      <c r="B21" s="20">
        <v>800</v>
      </c>
      <c r="D21" s="21">
        <f>$U$8</f>
        <v>7.75</v>
      </c>
      <c r="F21" s="21">
        <f>$W$8</f>
        <v>14</v>
      </c>
      <c r="H21" s="21">
        <f t="shared" si="0"/>
        <v>6.25</v>
      </c>
      <c r="I21" s="21"/>
      <c r="J21" s="21">
        <f>ROUND((((600*U$9/100)+(($B21-600)*U$10/100)))+((B21*$W$14)/100),2)+W16</f>
        <v>56.46</v>
      </c>
      <c r="L21" s="21">
        <f>ROUND((((600*W$9/100)+(($B21-600)*W$10/100)))+((B21*$W$15)/100),2)+W17</f>
        <v>60.2</v>
      </c>
      <c r="N21" s="22">
        <f>L21-J21</f>
        <v>3.740000000000002</v>
      </c>
      <c r="P21" s="23">
        <f>(L21-J21)/J21</f>
        <v>6.6241586964222499E-2</v>
      </c>
      <c r="Q21" s="23"/>
      <c r="R21" s="23">
        <f t="shared" si="1"/>
        <v>0.15558324248559416</v>
      </c>
      <c r="AA21" s="22"/>
    </row>
    <row r="22" spans="2:27">
      <c r="B22" s="20">
        <v>900</v>
      </c>
      <c r="D22" s="21">
        <f>$U$8</f>
        <v>7.75</v>
      </c>
      <c r="F22" s="21">
        <f>$W$8</f>
        <v>14</v>
      </c>
      <c r="H22" s="21">
        <f t="shared" si="0"/>
        <v>6.25</v>
      </c>
      <c r="I22" s="21"/>
      <c r="J22" s="21">
        <f>ROUND((((600*U$9/100)+(($B22-600)*U$10/100)))+((B22*$W$14)/100),2)+W16</f>
        <v>66.13</v>
      </c>
      <c r="L22" s="21">
        <f>ROUND((((600*W$9/100)+(($B22-600)*W$10/100)))+((B22*$W$15)/100),2)+W17</f>
        <v>70.42</v>
      </c>
      <c r="N22" s="22">
        <f>L22-J22</f>
        <v>4.2900000000000063</v>
      </c>
      <c r="P22" s="23">
        <f>(L22-J22)/J22</f>
        <v>6.4872221382126213E-2</v>
      </c>
      <c r="Q22" s="23"/>
      <c r="R22" s="23">
        <f t="shared" si="1"/>
        <v>0.14266377910124536</v>
      </c>
      <c r="T22" s="31" t="s">
        <v>23</v>
      </c>
      <c r="U22" s="32">
        <v>0.11054647676015222</v>
      </c>
      <c r="AA22" s="22"/>
    </row>
    <row r="23" spans="2:27">
      <c r="B23" s="20">
        <v>1000</v>
      </c>
      <c r="D23" s="21">
        <f>$U$8</f>
        <v>7.75</v>
      </c>
      <c r="F23" s="21">
        <f>$W$8</f>
        <v>14</v>
      </c>
      <c r="H23" s="21">
        <f t="shared" si="0"/>
        <v>6.25</v>
      </c>
      <c r="I23" s="21"/>
      <c r="J23" s="21">
        <f>ROUND((((600*U$9/100)+(($B23-600)*U$10/100)))+((B23*$W$14)/100),2)+W16</f>
        <v>75.809999999999988</v>
      </c>
      <c r="L23" s="21">
        <f>ROUND((((600*W$9/100)+(($B23-600)*W$10/100)))+((B23*$W$15)/100),2)+W17</f>
        <v>80.64</v>
      </c>
      <c r="N23" s="22">
        <f>L23-J23</f>
        <v>4.8300000000000125</v>
      </c>
      <c r="P23" s="23">
        <f>(L23-J23)/J23</f>
        <v>6.3711911357340889E-2</v>
      </c>
      <c r="Q23" s="23"/>
      <c r="R23" s="23">
        <f t="shared" si="1"/>
        <v>0.13259932982288192</v>
      </c>
      <c r="AA23" s="22"/>
    </row>
    <row r="24" spans="2:27">
      <c r="D24" s="29"/>
      <c r="F24" s="29"/>
      <c r="J24" s="29"/>
      <c r="L24" s="29"/>
      <c r="P24" s="33"/>
      <c r="Q24" s="33"/>
      <c r="R24" s="33"/>
      <c r="AA24" s="22"/>
    </row>
    <row r="25" spans="2:27">
      <c r="B25" s="20">
        <v>1100</v>
      </c>
      <c r="D25" s="21">
        <f>$U$8</f>
        <v>7.75</v>
      </c>
      <c r="F25" s="21">
        <f>$W$8</f>
        <v>14</v>
      </c>
      <c r="H25" s="21">
        <f t="shared" si="0"/>
        <v>6.25</v>
      </c>
      <c r="I25" s="21"/>
      <c r="J25" s="21">
        <f>ROUND((((600*U$9/100)+(($B25-600)*U$10/100)))+((B25*$W$14)/100),2)+W16</f>
        <v>85.49</v>
      </c>
      <c r="L25" s="21">
        <f>ROUND((((600*W$9/100)+(($B25-600)*W$10/100)))+((B25*$W$15)/100),2)+W17</f>
        <v>90.86999999999999</v>
      </c>
      <c r="N25" s="22">
        <f>L25-J25</f>
        <v>5.3799999999999955</v>
      </c>
      <c r="P25" s="23">
        <f>(L25-J25)/J25</f>
        <v>6.2931336998479304E-2</v>
      </c>
      <c r="Q25" s="23"/>
      <c r="R25" s="23">
        <f t="shared" si="1"/>
        <v>0.12473187473187469</v>
      </c>
      <c r="AA25" s="22"/>
    </row>
    <row r="26" spans="2:27">
      <c r="B26" s="20">
        <v>1200</v>
      </c>
      <c r="D26" s="21">
        <f>$U$8</f>
        <v>7.75</v>
      </c>
      <c r="F26" s="21">
        <f>$W$8</f>
        <v>14</v>
      </c>
      <c r="H26" s="21">
        <f t="shared" si="0"/>
        <v>6.25</v>
      </c>
      <c r="I26" s="21"/>
      <c r="J26" s="21">
        <f>ROUND((((600*U$9/100)+(($B26-600)*U$10/100)))+((B26*$W$14)/100),2)+W16</f>
        <v>95.17</v>
      </c>
      <c r="L26" s="21">
        <f>ROUND((((600*W$9/100)+(($B26-600)*W$10/100)))+((B26*$W$15)/100),2)+W17</f>
        <v>101.08999999999999</v>
      </c>
      <c r="N26" s="22">
        <f>L26-J26</f>
        <v>5.9199999999999875</v>
      </c>
      <c r="P26" s="23">
        <f>(L26-J26)/J26</f>
        <v>6.2204476200483215E-2</v>
      </c>
      <c r="Q26" s="23"/>
      <c r="R26" s="23">
        <f t="shared" si="1"/>
        <v>0.11824718227749696</v>
      </c>
      <c r="AA26" s="22"/>
    </row>
    <row r="27" spans="2:27">
      <c r="B27" s="20">
        <v>1300</v>
      </c>
      <c r="C27" s="1" t="s">
        <v>24</v>
      </c>
      <c r="D27" s="21">
        <f>$U$8</f>
        <v>7.75</v>
      </c>
      <c r="F27" s="21">
        <f>$W$8</f>
        <v>14</v>
      </c>
      <c r="H27" s="21">
        <f t="shared" si="0"/>
        <v>6.25</v>
      </c>
      <c r="I27" s="21"/>
      <c r="J27" s="21">
        <f>ROUND((((600*U$9/100)+(($B27-600)*U$10/100)))+((B27*$W$14)/100),2)+W16</f>
        <v>104.85</v>
      </c>
      <c r="L27" s="21">
        <f>ROUND((((600*W$9/100)+(($B27-600)*W$10/100)))+((B27*$W$15)/100),2)+W17</f>
        <v>111.30999999999999</v>
      </c>
      <c r="N27" s="22">
        <f>L27-J27</f>
        <v>6.4599999999999937</v>
      </c>
      <c r="P27" s="23">
        <f>(L27-J27)/J27</f>
        <v>6.1611826418693318E-2</v>
      </c>
      <c r="Q27" s="23"/>
      <c r="R27" s="23">
        <f t="shared" si="1"/>
        <v>0.11287744227353459</v>
      </c>
      <c r="T27" s="22"/>
      <c r="AA27" s="22"/>
    </row>
    <row r="28" spans="2:27">
      <c r="B28" s="20">
        <v>1400</v>
      </c>
      <c r="D28" s="21">
        <f>$U$8</f>
        <v>7.75</v>
      </c>
      <c r="F28" s="21">
        <f>$W$8</f>
        <v>14</v>
      </c>
      <c r="H28" s="21">
        <f t="shared" si="0"/>
        <v>6.25</v>
      </c>
      <c r="I28" s="21"/>
      <c r="J28" s="21">
        <f>ROUND((((600*U$9/100)+(($B28-600)*U$10/100)))+((B28*$W$14)/100),2)+W16</f>
        <v>114.52</v>
      </c>
      <c r="L28" s="21">
        <f>ROUND((((600*W$9/100)+(($B28-600)*W$10/100)))+((B28*$W$15)/100),2)+W17</f>
        <v>121.53999999999999</v>
      </c>
      <c r="N28" s="22">
        <f>L28-J28</f>
        <v>7.019999999999996</v>
      </c>
      <c r="P28" s="23">
        <f>(L28-J28)/J28</f>
        <v>6.1299336360461025E-2</v>
      </c>
      <c r="Q28" s="23"/>
      <c r="R28" s="23">
        <f t="shared" si="1"/>
        <v>0.10853030179111799</v>
      </c>
      <c r="AA28" s="22"/>
    </row>
    <row r="29" spans="2:27">
      <c r="B29" s="20">
        <v>1500</v>
      </c>
      <c r="D29" s="21">
        <f>$U$8</f>
        <v>7.75</v>
      </c>
      <c r="F29" s="21">
        <f>$W$8</f>
        <v>14</v>
      </c>
      <c r="H29" s="21">
        <f t="shared" si="0"/>
        <v>6.25</v>
      </c>
      <c r="I29" s="21"/>
      <c r="J29" s="21">
        <f>ROUND((((600*U$9/100)+(($B29-600)*U$10/100)))+((B29*$W$14)/100),2)+W16</f>
        <v>124.19999999999999</v>
      </c>
      <c r="L29" s="21">
        <f>ROUND((((600*W$9/100)+(($B29-600)*W$10/100)))+((B29*$W$15)/100),2)+W17</f>
        <v>131.76000000000002</v>
      </c>
      <c r="N29" s="22">
        <f>L29-J29</f>
        <v>7.5600000000000307</v>
      </c>
      <c r="P29" s="23">
        <f>(L29-J29)/J29</f>
        <v>6.0869565217391557E-2</v>
      </c>
      <c r="Q29" s="23"/>
      <c r="R29" s="23">
        <f t="shared" si="1"/>
        <v>0.10466085638499456</v>
      </c>
      <c r="AA29" s="22"/>
    </row>
    <row r="30" spans="2:27">
      <c r="D30" s="29"/>
      <c r="F30" s="29"/>
      <c r="J30" s="29"/>
      <c r="L30" s="29"/>
      <c r="AA30" s="22"/>
    </row>
    <row r="31" spans="2:27">
      <c r="B31" s="20">
        <v>1600</v>
      </c>
      <c r="D31" s="21">
        <f>$U$8</f>
        <v>7.75</v>
      </c>
      <c r="F31" s="21">
        <f>$W$8</f>
        <v>14</v>
      </c>
      <c r="H31" s="21">
        <f t="shared" si="0"/>
        <v>6.25</v>
      </c>
      <c r="I31" s="21"/>
      <c r="J31" s="21">
        <f>ROUND((((600*U$9/100)+(($B31-600)*U$10/100)))+((B31*$W$14)/100),2)+W16</f>
        <v>133.88</v>
      </c>
      <c r="L31" s="21">
        <f>ROUND((((600*W$9/100)+(($B31-600)*W$10/100)))+((B31*$W$15)/100),2)+W17</f>
        <v>141.98000000000002</v>
      </c>
      <c r="N31" s="22">
        <f>L31-J31</f>
        <v>8.1000000000000227</v>
      </c>
      <c r="P31" s="23">
        <f>(L31-J31)/J31</f>
        <v>6.0501942037645827E-2</v>
      </c>
      <c r="Q31" s="23"/>
      <c r="R31" s="23">
        <f t="shared" si="1"/>
        <v>0.10132034173550818</v>
      </c>
      <c r="AA31" s="22"/>
    </row>
    <row r="32" spans="2:27">
      <c r="B32" s="20">
        <v>2000</v>
      </c>
      <c r="D32" s="21">
        <f>$U$8</f>
        <v>7.75</v>
      </c>
      <c r="F32" s="21">
        <f>$W$8</f>
        <v>14</v>
      </c>
      <c r="H32" s="21">
        <f t="shared" si="0"/>
        <v>6.25</v>
      </c>
      <c r="I32" s="21"/>
      <c r="J32" s="21">
        <f>ROUND((((600*U$9/100)+(($B32-600)*U$10/100)))+((B32*$W$14)/100),2)+W16</f>
        <v>172.59</v>
      </c>
      <c r="L32" s="21">
        <f>ROUND((((600*W$9/100)+(($B32-600)*W$10/100)))+((B32*$W$15)/100),2)+W17</f>
        <v>182.87</v>
      </c>
      <c r="N32" s="22">
        <f>L32-J32</f>
        <v>10.280000000000001</v>
      </c>
      <c r="P32" s="23">
        <f>(L32-J32)/J32</f>
        <v>5.9563126484732609E-2</v>
      </c>
      <c r="Q32" s="23"/>
      <c r="R32" s="23">
        <f t="shared" si="1"/>
        <v>9.1660197404901861E-2</v>
      </c>
      <c r="AA32" s="22"/>
    </row>
    <row r="33" spans="2:27">
      <c r="B33" s="20">
        <v>3000</v>
      </c>
      <c r="D33" s="21">
        <f>$U$8</f>
        <v>7.75</v>
      </c>
      <c r="F33" s="21">
        <f>$W$8</f>
        <v>14</v>
      </c>
      <c r="H33" s="21">
        <f t="shared" si="0"/>
        <v>6.25</v>
      </c>
      <c r="I33" s="21"/>
      <c r="J33" s="21">
        <f>ROUND((((600*U$9/100)+(($B33-600)*U$10/100)))+((B33*$W$14)/100),2)+W16</f>
        <v>269.37</v>
      </c>
      <c r="L33" s="21">
        <f>ROUND((((600*W$9/100)+(($B33-600)*W$10/100)))+((B33*$W$15)/100),2)+W17</f>
        <v>285.10000000000002</v>
      </c>
      <c r="N33" s="22">
        <f>L33-J33</f>
        <v>15.730000000000018</v>
      </c>
      <c r="P33" s="23">
        <f>(L33-J33)/J33</f>
        <v>5.8395515462004E-2</v>
      </c>
      <c r="Q33" s="23"/>
      <c r="R33" s="23">
        <f t="shared" si="1"/>
        <v>7.9315819861431935E-2</v>
      </c>
      <c r="AA33" s="22"/>
    </row>
    <row r="34" spans="2:27">
      <c r="B34" s="34"/>
      <c r="C34" s="35"/>
      <c r="D34" s="36"/>
      <c r="E34" s="35"/>
      <c r="F34" s="36"/>
      <c r="G34" s="35"/>
      <c r="H34" s="35"/>
      <c r="I34" s="35"/>
      <c r="J34" s="36"/>
      <c r="K34" s="35"/>
      <c r="L34" s="36"/>
      <c r="M34" s="35"/>
      <c r="N34" s="35"/>
      <c r="O34" s="35"/>
      <c r="P34" s="37"/>
      <c r="Q34" s="37"/>
      <c r="R34" s="35"/>
      <c r="AA34" s="22"/>
    </row>
    <row r="35" spans="2:27">
      <c r="B35" s="38"/>
      <c r="R35" s="28"/>
    </row>
    <row r="36" spans="2:27">
      <c r="B36" s="1" t="s">
        <v>25</v>
      </c>
    </row>
    <row r="37" spans="2:27">
      <c r="B37" s="1" t="s">
        <v>26</v>
      </c>
    </row>
    <row r="38" spans="2:27" ht="16.5">
      <c r="B38" s="39" t="s">
        <v>27</v>
      </c>
    </row>
    <row r="39" spans="2:27">
      <c r="B39" s="39" t="s">
        <v>3</v>
      </c>
    </row>
    <row r="47" spans="2:27">
      <c r="W47" s="40"/>
    </row>
  </sheetData>
  <mergeCells count="6">
    <mergeCell ref="B1:R1"/>
    <mergeCell ref="B2:R2"/>
    <mergeCell ref="B3:R3"/>
    <mergeCell ref="J6:P6"/>
    <mergeCell ref="D7:H7"/>
    <mergeCell ref="N7:P7"/>
  </mergeCells>
  <printOptions horizontalCentered="1"/>
  <pageMargins left="0.75" right="0.75" top="1" bottom="1" header="0.5" footer="0.5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"/>
  <sheetViews>
    <sheetView view="pageBreakPreview" zoomScale="75" zoomScaleNormal="100" workbookViewId="0">
      <selection activeCell="U41" sqref="U41"/>
    </sheetView>
  </sheetViews>
  <sheetFormatPr defaultColWidth="9.7109375" defaultRowHeight="15"/>
  <cols>
    <col min="1" max="1" width="5.28515625" style="1" customWidth="1"/>
    <col min="2" max="2" width="9.7109375" style="1"/>
    <col min="3" max="3" width="3.140625" style="1" customWidth="1"/>
    <col min="4" max="4" width="8" style="1" bestFit="1" customWidth="1"/>
    <col min="5" max="5" width="3.28515625" style="1" customWidth="1"/>
    <col min="6" max="6" width="9.42578125" style="1" bestFit="1" customWidth="1"/>
    <col min="7" max="7" width="3.28515625" style="1" customWidth="1"/>
    <col min="8" max="8" width="7.7109375" style="1" bestFit="1" customWidth="1"/>
    <col min="9" max="9" width="3.28515625" style="1" customWidth="1"/>
    <col min="10" max="10" width="9.42578125" style="1" bestFit="1" customWidth="1"/>
    <col min="11" max="11" width="3" style="1" customWidth="1"/>
    <col min="12" max="12" width="9.42578125" style="1" bestFit="1" customWidth="1"/>
    <col min="13" max="13" width="3" style="1" customWidth="1"/>
    <col min="14" max="14" width="10.28515625" style="1" bestFit="1" customWidth="1"/>
    <col min="15" max="15" width="3.28515625" style="1" customWidth="1"/>
    <col min="16" max="16" width="8.85546875" style="1" bestFit="1" customWidth="1"/>
    <col min="17" max="17" width="2.42578125" style="1" customWidth="1"/>
    <col min="18" max="18" width="8.85546875" style="1" bestFit="1" customWidth="1"/>
    <col min="19" max="19" width="2.5703125" style="1" customWidth="1"/>
    <col min="20" max="20" width="17.28515625" style="1" customWidth="1"/>
    <col min="21" max="21" width="17.42578125" style="1" customWidth="1"/>
    <col min="22" max="22" width="17.28515625" style="1" customWidth="1"/>
    <col min="23" max="23" width="9.42578125" style="1" customWidth="1"/>
    <col min="24" max="24" width="1.85546875" style="1" customWidth="1"/>
    <col min="25" max="16384" width="9.7109375" style="1"/>
  </cols>
  <sheetData>
    <row r="1" spans="1:27" ht="18.75">
      <c r="B1" s="137" t="s">
        <v>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3"/>
      <c r="R1" s="3"/>
    </row>
    <row r="2" spans="1:27" ht="18.75">
      <c r="A2" s="2"/>
      <c r="B2" s="137" t="s">
        <v>1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3"/>
      <c r="R2" s="3"/>
    </row>
    <row r="3" spans="1:27" ht="18.75">
      <c r="A3" s="2"/>
      <c r="B3" s="137" t="s">
        <v>28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3"/>
      <c r="R3" s="3"/>
    </row>
    <row r="4" spans="1:27" ht="18.75"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6" spans="1:27" ht="18.75" thickBot="1">
      <c r="J6" s="138" t="s">
        <v>4</v>
      </c>
      <c r="K6" s="138"/>
      <c r="L6" s="138"/>
      <c r="M6" s="138"/>
      <c r="N6" s="138"/>
      <c r="O6" s="138"/>
      <c r="P6" s="138"/>
      <c r="Q6" s="5"/>
      <c r="R6" s="5"/>
      <c r="S6" s="2"/>
      <c r="T6" s="5"/>
    </row>
    <row r="7" spans="1:27">
      <c r="D7" s="138" t="s">
        <v>5</v>
      </c>
      <c r="E7" s="138"/>
      <c r="F7" s="138"/>
      <c r="G7" s="138"/>
      <c r="H7" s="138"/>
      <c r="I7" s="4"/>
      <c r="J7" s="4" t="s">
        <v>3</v>
      </c>
      <c r="K7" s="6"/>
      <c r="L7" s="6" t="s">
        <v>3</v>
      </c>
      <c r="N7" s="138" t="s">
        <v>6</v>
      </c>
      <c r="O7" s="138"/>
      <c r="P7" s="138"/>
      <c r="R7" s="7" t="s">
        <v>7</v>
      </c>
      <c r="S7" s="6"/>
      <c r="T7" s="8" t="s">
        <v>8</v>
      </c>
      <c r="U7" s="9"/>
      <c r="V7" s="8" t="s">
        <v>9</v>
      </c>
      <c r="W7" s="9"/>
    </row>
    <row r="8" spans="1:27" ht="18">
      <c r="B8" s="7" t="s">
        <v>10</v>
      </c>
      <c r="D8" s="10" t="s">
        <v>11</v>
      </c>
      <c r="E8" s="11" t="s">
        <v>3</v>
      </c>
      <c r="F8" s="10" t="s">
        <v>12</v>
      </c>
      <c r="G8" s="11" t="s">
        <v>3</v>
      </c>
      <c r="H8" s="7" t="s">
        <v>6</v>
      </c>
      <c r="I8" s="4"/>
      <c r="J8" s="10" t="s">
        <v>11</v>
      </c>
      <c r="K8" s="11" t="s">
        <v>3</v>
      </c>
      <c r="L8" s="10" t="s">
        <v>12</v>
      </c>
      <c r="M8" s="11" t="s">
        <v>3</v>
      </c>
      <c r="N8" s="7" t="s">
        <v>13</v>
      </c>
      <c r="P8" s="10" t="s">
        <v>14</v>
      </c>
      <c r="R8" s="7" t="s">
        <v>14</v>
      </c>
      <c r="T8" s="13" t="s">
        <v>15</v>
      </c>
      <c r="U8" s="14">
        <f>'Exhibit No.__(JRS-7) p1'!U8</f>
        <v>7.75</v>
      </c>
      <c r="V8" s="13"/>
      <c r="W8" s="14">
        <v>8.75</v>
      </c>
    </row>
    <row r="9" spans="1:27">
      <c r="B9" s="15"/>
      <c r="D9" s="15"/>
      <c r="E9" s="15"/>
      <c r="F9" s="15"/>
      <c r="J9" s="15"/>
      <c r="K9" s="15"/>
      <c r="L9" s="15"/>
      <c r="T9" s="13" t="s">
        <v>16</v>
      </c>
      <c r="U9" s="16">
        <f>'Exhibit No.__(JRS-7) p1'!U9</f>
        <v>6.4820000000000002</v>
      </c>
      <c r="V9" s="13"/>
      <c r="W9" s="17">
        <f>'Exhibit No.__(JRS-7) p1'!W9</f>
        <v>6.9240000000000004</v>
      </c>
      <c r="X9" s="18"/>
      <c r="Y9" s="19">
        <f>(W9-U9)/U9</f>
        <v>6.8188830607837106E-2</v>
      </c>
    </row>
    <row r="10" spans="1:27" ht="15.75" thickBot="1">
      <c r="B10" s="20">
        <v>50</v>
      </c>
      <c r="D10" s="21">
        <f>$U$8</f>
        <v>7.75</v>
      </c>
      <c r="F10" s="21">
        <f>$W$8</f>
        <v>8.75</v>
      </c>
      <c r="H10" s="21">
        <f>F10-D10</f>
        <v>1</v>
      </c>
      <c r="I10" s="21"/>
      <c r="J10" s="21">
        <f>ROUND((($B10*U$9/100))+((B10*$W$14)/100),2)+W16</f>
        <v>3.03</v>
      </c>
      <c r="L10" s="21">
        <f>ROUND((($B10*W$9/100))+((B10*$W$15)/100),2)+W17</f>
        <v>3.25</v>
      </c>
      <c r="N10" s="22">
        <f>L10-J10</f>
        <v>0.2200000000000002</v>
      </c>
      <c r="P10" s="23">
        <f>(L10-J10)/J10</f>
        <v>7.2607260726072681E-2</v>
      </c>
      <c r="R10" s="23">
        <f>(F10+L10-D10-J10)/(D10+J10)</f>
        <v>0.11317254174397035</v>
      </c>
      <c r="T10" s="24" t="s">
        <v>17</v>
      </c>
      <c r="U10" s="25">
        <f>'Exhibit No.__(JRS-7) p1'!U10+W19</f>
        <v>3.7039999999999997</v>
      </c>
      <c r="V10" s="24"/>
      <c r="W10" s="25">
        <f>'Exhibit No.__(JRS-7) p1'!W10+W20</f>
        <v>2.5129999999999999</v>
      </c>
      <c r="Y10" s="19">
        <f>(W10-U10)/U10</f>
        <v>-0.32154427645788336</v>
      </c>
    </row>
    <row r="11" spans="1:27">
      <c r="B11" s="20">
        <v>100</v>
      </c>
      <c r="D11" s="21">
        <f>$U$8</f>
        <v>7.75</v>
      </c>
      <c r="F11" s="21">
        <f>$W$8</f>
        <v>8.75</v>
      </c>
      <c r="H11" s="21">
        <f t="shared" ref="H11:H33" si="0">F11-D11</f>
        <v>1</v>
      </c>
      <c r="I11" s="21"/>
      <c r="J11" s="21">
        <f>ROUND((($B11*U$9/100))+((B11*$W$14)/100),2)+W16</f>
        <v>6.06</v>
      </c>
      <c r="L11" s="21">
        <f>ROUND((($B11*W$9/100))+((B11*$W$15)/100),2)+W17</f>
        <v>6.5</v>
      </c>
      <c r="N11" s="22">
        <f>L11-J11</f>
        <v>0.44000000000000039</v>
      </c>
      <c r="P11" s="23">
        <f>(L11-J11)/J11</f>
        <v>7.2607260726072681E-2</v>
      </c>
      <c r="R11" s="23">
        <f t="shared" ref="R11:R33" si="1">(F11+L11-D11-J11)/(D11+J11)</f>
        <v>0.10427226647356992</v>
      </c>
      <c r="T11" s="26"/>
      <c r="U11" s="26" t="s">
        <v>18</v>
      </c>
      <c r="V11" s="26"/>
      <c r="W11" s="27">
        <v>0.28299999999999997</v>
      </c>
      <c r="AA11" s="22"/>
    </row>
    <row r="12" spans="1:27">
      <c r="B12" s="20">
        <v>150</v>
      </c>
      <c r="D12" s="21">
        <f>$U$8</f>
        <v>7.75</v>
      </c>
      <c r="F12" s="21">
        <f>$W$8</f>
        <v>8.75</v>
      </c>
      <c r="H12" s="21">
        <f t="shared" si="0"/>
        <v>1</v>
      </c>
      <c r="I12" s="21"/>
      <c r="J12" s="21">
        <f>ROUND((($B12*U$9/100))+((B12*$W$14)/100),2)+W16</f>
        <v>9.09</v>
      </c>
      <c r="L12" s="21">
        <f>ROUND((($B12*W$9/100))+((B12*$W$15)/100),2)+W17</f>
        <v>9.75</v>
      </c>
      <c r="N12" s="22">
        <f>L12-J12</f>
        <v>0.66000000000000014</v>
      </c>
      <c r="P12" s="23">
        <f>(L12-J12)/J12</f>
        <v>7.2607260726072625E-2</v>
      </c>
      <c r="R12" s="23">
        <f t="shared" si="1"/>
        <v>9.8574821852731601E-2</v>
      </c>
      <c r="T12" s="26"/>
      <c r="U12" s="26"/>
      <c r="V12" s="26"/>
      <c r="W12" s="27">
        <v>0.28299999999999997</v>
      </c>
      <c r="X12" s="28"/>
      <c r="AA12" s="22"/>
    </row>
    <row r="13" spans="1:27">
      <c r="D13" s="29"/>
      <c r="F13" s="29"/>
      <c r="J13" s="29"/>
      <c r="L13" s="29"/>
      <c r="T13" s="26"/>
      <c r="U13" s="26"/>
      <c r="V13" s="26"/>
      <c r="W13" s="30"/>
      <c r="AA13" s="22"/>
    </row>
    <row r="14" spans="1:27">
      <c r="B14" s="20">
        <v>200</v>
      </c>
      <c r="D14" s="21">
        <f>$U$8</f>
        <v>7.75</v>
      </c>
      <c r="F14" s="21">
        <f>$W$8</f>
        <v>8.75</v>
      </c>
      <c r="H14" s="21">
        <f t="shared" si="0"/>
        <v>1</v>
      </c>
      <c r="I14" s="21"/>
      <c r="J14" s="21">
        <f>ROUND((($B14*U$9/100))+((B14*$W$14)/100),2)+W16</f>
        <v>12.12</v>
      </c>
      <c r="L14" s="21">
        <f>ROUND((($B14*W$9/100))+((B14*$W$15)/100),2)+W17</f>
        <v>13</v>
      </c>
      <c r="N14" s="22">
        <f>L14-J14</f>
        <v>0.88000000000000078</v>
      </c>
      <c r="P14" s="23">
        <f>(L14-J14)/J14</f>
        <v>7.2607260726072681E-2</v>
      </c>
      <c r="R14" s="23">
        <f t="shared" si="1"/>
        <v>9.4614997483643729E-2</v>
      </c>
      <c r="T14" s="26"/>
      <c r="U14" s="26" t="s">
        <v>19</v>
      </c>
      <c r="V14" s="26"/>
      <c r="W14" s="27">
        <v>-0.42199999999999999</v>
      </c>
      <c r="Y14" s="1" t="s">
        <v>3</v>
      </c>
      <c r="AA14" s="22"/>
    </row>
    <row r="15" spans="1:27">
      <c r="B15" s="20">
        <v>300</v>
      </c>
      <c r="D15" s="21">
        <f>$U$8</f>
        <v>7.75</v>
      </c>
      <c r="F15" s="21">
        <f>$W$8</f>
        <v>8.75</v>
      </c>
      <c r="H15" s="21">
        <f t="shared" si="0"/>
        <v>1</v>
      </c>
      <c r="I15" s="21"/>
      <c r="J15" s="21">
        <f>ROUND((($B15*U$9/100))+((B15*$W$14)/100),2)+W16</f>
        <v>18.18</v>
      </c>
      <c r="L15" s="21">
        <f>ROUND((($B15*W$9/100))+((B15*$W$15)/100),2)+W17</f>
        <v>19.510000000000002</v>
      </c>
      <c r="N15" s="22">
        <f>L15-J15</f>
        <v>1.3300000000000018</v>
      </c>
      <c r="P15" s="23">
        <f>(L15-J15)/J15</f>
        <v>7.3157315731573261E-2</v>
      </c>
      <c r="R15" s="23">
        <f t="shared" si="1"/>
        <v>8.9857308137292785E-2</v>
      </c>
      <c r="T15" s="26"/>
      <c r="U15" s="1" t="s">
        <v>3</v>
      </c>
      <c r="V15" s="1" t="s">
        <v>3</v>
      </c>
      <c r="W15" s="27">
        <v>-0.42199999999999999</v>
      </c>
      <c r="AA15" s="22"/>
    </row>
    <row r="16" spans="1:27">
      <c r="B16" s="20">
        <v>400</v>
      </c>
      <c r="D16" s="21">
        <f>$U$8</f>
        <v>7.75</v>
      </c>
      <c r="F16" s="21">
        <f>$W$8</f>
        <v>8.75</v>
      </c>
      <c r="H16" s="21">
        <f t="shared" si="0"/>
        <v>1</v>
      </c>
      <c r="I16" s="21"/>
      <c r="J16" s="21">
        <f>ROUND((($B16*U$9/100))+((B16*$W$14)/100),2)+W16</f>
        <v>24.24</v>
      </c>
      <c r="L16" s="21">
        <f>ROUND((($B16*W$9/100))+((B16*$W$15)/100),2)+W17</f>
        <v>26.01</v>
      </c>
      <c r="N16" s="22">
        <f>L16-J16</f>
        <v>1.7700000000000031</v>
      </c>
      <c r="P16" s="23">
        <f>(L16-J16)/J16</f>
        <v>7.3019801980198154E-2</v>
      </c>
      <c r="R16" s="23">
        <f t="shared" si="1"/>
        <v>8.6589559237261859E-2</v>
      </c>
      <c r="U16" s="1" t="s">
        <v>20</v>
      </c>
      <c r="W16" s="22">
        <v>0</v>
      </c>
      <c r="X16" s="1" t="s">
        <v>3</v>
      </c>
      <c r="AA16" s="22"/>
    </row>
    <row r="17" spans="2:27">
      <c r="B17" s="20">
        <v>500</v>
      </c>
      <c r="D17" s="21">
        <f>$U$8</f>
        <v>7.75</v>
      </c>
      <c r="F17" s="21">
        <f>$W$8</f>
        <v>8.75</v>
      </c>
      <c r="H17" s="21">
        <f t="shared" si="0"/>
        <v>1</v>
      </c>
      <c r="I17" s="21"/>
      <c r="J17" s="21">
        <f>ROUND((($B17*U$9/100))+((B17*$W$14)/100),2)+W16</f>
        <v>30.3</v>
      </c>
      <c r="L17" s="21">
        <f>ROUND((($B17*W$9/100))+((B17*$W$15)/100),2)+W17</f>
        <v>32.51</v>
      </c>
      <c r="N17" s="22">
        <f>L17-J17</f>
        <v>2.2099999999999973</v>
      </c>
      <c r="P17" s="23">
        <f>(L17-J17)/J17</f>
        <v>7.293729372937284E-2</v>
      </c>
      <c r="R17" s="23">
        <f t="shared" si="1"/>
        <v>8.4362680683311361E-2</v>
      </c>
      <c r="U17" s="1" t="s">
        <v>21</v>
      </c>
      <c r="W17" s="22">
        <v>0</v>
      </c>
      <c r="AA17" s="22"/>
    </row>
    <row r="18" spans="2:27">
      <c r="D18" s="29"/>
      <c r="F18" s="29"/>
      <c r="J18" s="29"/>
      <c r="L18" s="29"/>
      <c r="AA18" s="22"/>
    </row>
    <row r="19" spans="2:27">
      <c r="B19" s="20">
        <v>600</v>
      </c>
      <c r="D19" s="21">
        <f>$U$8</f>
        <v>7.75</v>
      </c>
      <c r="F19" s="21">
        <f>$W$8</f>
        <v>8.75</v>
      </c>
      <c r="H19" s="21">
        <f t="shared" si="0"/>
        <v>1</v>
      </c>
      <c r="I19" s="21"/>
      <c r="J19" s="21">
        <f>ROUND((($B19*U$9/100))+((B19*$W$14)/100),2)+W16</f>
        <v>36.36</v>
      </c>
      <c r="L19" s="21">
        <f>ROUND((($B19*W$9/100))+((B19*$W$15)/100),2)+W17</f>
        <v>39.01</v>
      </c>
      <c r="N19" s="22">
        <f>L19-J19</f>
        <v>2.6499999999999986</v>
      </c>
      <c r="P19" s="23">
        <f>(L19-J19)/J19</f>
        <v>7.2882288228822839E-2</v>
      </c>
      <c r="R19" s="23">
        <f t="shared" si="1"/>
        <v>8.2747676263885711E-2</v>
      </c>
      <c r="U19" s="1" t="s">
        <v>29</v>
      </c>
      <c r="W19" s="1">
        <v>-6.3959999999999999</v>
      </c>
      <c r="AA19" s="22"/>
    </row>
    <row r="20" spans="2:27">
      <c r="B20" s="20">
        <v>700</v>
      </c>
      <c r="D20" s="21">
        <f>$U$8</f>
        <v>7.75</v>
      </c>
      <c r="F20" s="21">
        <f>$W$8</f>
        <v>8.75</v>
      </c>
      <c r="H20" s="21">
        <f t="shared" si="0"/>
        <v>1</v>
      </c>
      <c r="I20" s="21"/>
      <c r="J20" s="21">
        <f>ROUND((((600*U$9/100)+(($B20-600)*U$10/100)))+((B20*$W$14)/100),2)+W16</f>
        <v>39.64</v>
      </c>
      <c r="L20" s="21">
        <f>ROUND((((600*W$9/100)+(($B20-600)*W$10/100)))+((B20*$W$15)/100),2)+W17</f>
        <v>41.1</v>
      </c>
      <c r="N20" s="22">
        <f>L20-J20</f>
        <v>1.4600000000000009</v>
      </c>
      <c r="P20" s="23">
        <f>(L20-J20)/J20</f>
        <v>3.6831483350151385E-2</v>
      </c>
      <c r="R20" s="23">
        <f t="shared" si="1"/>
        <v>5.1909685587676745E-2</v>
      </c>
      <c r="U20" s="1" t="s">
        <v>30</v>
      </c>
      <c r="W20" s="41">
        <v>-8.1319999999999997</v>
      </c>
      <c r="AA20" s="22"/>
    </row>
    <row r="21" spans="2:27">
      <c r="B21" s="20">
        <v>800</v>
      </c>
      <c r="D21" s="21">
        <f>$U$8</f>
        <v>7.75</v>
      </c>
      <c r="F21" s="21">
        <f>$W$8</f>
        <v>8.75</v>
      </c>
      <c r="H21" s="21">
        <f t="shared" si="0"/>
        <v>1</v>
      </c>
      <c r="I21" s="21"/>
      <c r="J21" s="21">
        <f>ROUND((((600*U$9/100)+(($B21-600)*U$10/100)))+((B21*$W$14)/100),2)+W16</f>
        <v>42.92</v>
      </c>
      <c r="L21" s="21">
        <f>ROUND((((600*W$9/100)+(($B21-600)*W$10/100)))+((B21*$W$15)/100),2)+W17</f>
        <v>43.19</v>
      </c>
      <c r="N21" s="22">
        <f>L21-J21</f>
        <v>0.26999999999999602</v>
      </c>
      <c r="P21" s="23">
        <f>(L21-J21)/J21</f>
        <v>6.2907735321527493E-3</v>
      </c>
      <c r="R21" s="23">
        <f t="shared" si="1"/>
        <v>2.5064140517071166E-2</v>
      </c>
      <c r="U21" s="1" t="s">
        <v>31</v>
      </c>
      <c r="W21" s="1">
        <v>-4.3029999999999999</v>
      </c>
      <c r="AA21" s="22"/>
    </row>
    <row r="22" spans="2:27">
      <c r="B22" s="20">
        <v>900</v>
      </c>
      <c r="D22" s="21">
        <f>$U$8</f>
        <v>7.75</v>
      </c>
      <c r="F22" s="21">
        <f>$W$8</f>
        <v>8.75</v>
      </c>
      <c r="H22" s="21">
        <f t="shared" si="0"/>
        <v>1</v>
      </c>
      <c r="I22" s="21"/>
      <c r="J22" s="21">
        <f>ROUND((((600*U$9/100)+(($B22-600)*U$10/100)))+((B22*$W$14)/100),2)+W16</f>
        <v>46.21</v>
      </c>
      <c r="L22" s="21">
        <f>ROUND((((600*W$9/100)+(($B22-600)*W$10/100)))+((B22*$W$15)/100),2)+W17</f>
        <v>45.29</v>
      </c>
      <c r="N22" s="22">
        <f>L22-J22</f>
        <v>-0.92000000000000171</v>
      </c>
      <c r="P22" s="23">
        <f>(L22-J22)/J22</f>
        <v>-1.9909110582125116E-2</v>
      </c>
      <c r="R22" s="23">
        <f t="shared" si="1"/>
        <v>1.4825796886582337E-3</v>
      </c>
      <c r="U22" s="1" t="s">
        <v>32</v>
      </c>
      <c r="W22" s="41">
        <v>-5.4710000000000001</v>
      </c>
      <c r="AA22" s="22"/>
    </row>
    <row r="23" spans="2:27">
      <c r="B23" s="20">
        <v>1000</v>
      </c>
      <c r="D23" s="21">
        <f>$U$8</f>
        <v>7.75</v>
      </c>
      <c r="F23" s="21">
        <f>$W$8</f>
        <v>8.75</v>
      </c>
      <c r="H23" s="21">
        <f t="shared" si="0"/>
        <v>1</v>
      </c>
      <c r="I23" s="21"/>
      <c r="J23" s="21">
        <f>ROUND((((600*U$9/100)+(($B23-600)*U$10/100)))+((B23*$W$14)/100),2)+W16</f>
        <v>49.49</v>
      </c>
      <c r="L23" s="21">
        <f>ROUND((((600*W$9/100)+(($B23-600)*W$10/100)))+((B23*$W$15)/100),2)+W17</f>
        <v>47.38</v>
      </c>
      <c r="N23" s="22">
        <f>L23-J23</f>
        <v>-2.1099999999999994</v>
      </c>
      <c r="P23" s="23">
        <f>(L23-J23)/J23</f>
        <v>-4.2634875732471191E-2</v>
      </c>
      <c r="R23" s="23">
        <f t="shared" si="1"/>
        <v>-1.939203354297693E-2</v>
      </c>
      <c r="U23" s="1" t="s">
        <v>33</v>
      </c>
      <c r="W23" s="1">
        <v>-2.6890000000000001</v>
      </c>
      <c r="AA23" s="22"/>
    </row>
    <row r="24" spans="2:27">
      <c r="D24" s="29"/>
      <c r="F24" s="29"/>
      <c r="J24" s="29"/>
      <c r="L24" s="29"/>
      <c r="P24" s="33"/>
      <c r="R24" s="33"/>
      <c r="U24" s="1" t="s">
        <v>34</v>
      </c>
      <c r="W24" s="41">
        <v>-3.419</v>
      </c>
      <c r="AA24" s="22"/>
    </row>
    <row r="25" spans="2:27">
      <c r="B25" s="20">
        <v>1100</v>
      </c>
      <c r="D25" s="21">
        <f>$U$8</f>
        <v>7.75</v>
      </c>
      <c r="F25" s="21">
        <f>$W$8</f>
        <v>8.75</v>
      </c>
      <c r="H25" s="21">
        <f t="shared" si="0"/>
        <v>1</v>
      </c>
      <c r="I25" s="21"/>
      <c r="J25" s="21">
        <f>ROUND((((600*U$9/100)+(($B25-600)*U$10/100)))+((B25*$W$14)/100),2)+W16</f>
        <v>52.77</v>
      </c>
      <c r="L25" s="21">
        <f>ROUND((((600*W$9/100)+(($B25-600)*W$10/100)))+((B25*$W$15)/100),2)+W17</f>
        <v>49.47</v>
      </c>
      <c r="N25" s="22">
        <f>L25-J25</f>
        <v>-3.3000000000000043</v>
      </c>
      <c r="P25" s="23">
        <f>(L25-J25)/J25</f>
        <v>-6.253553155201827E-2</v>
      </c>
      <c r="R25" s="23">
        <f t="shared" si="1"/>
        <v>-3.8003965631196367E-2</v>
      </c>
      <c r="AA25" s="22"/>
    </row>
    <row r="26" spans="2:27">
      <c r="B26" s="20">
        <v>1200</v>
      </c>
      <c r="D26" s="21">
        <f>$U$8</f>
        <v>7.75</v>
      </c>
      <c r="F26" s="21">
        <f>$W$8</f>
        <v>8.75</v>
      </c>
      <c r="H26" s="21">
        <f t="shared" si="0"/>
        <v>1</v>
      </c>
      <c r="I26" s="21"/>
      <c r="J26" s="21">
        <f>ROUND((((600*U$9/100)+(($B26-600)*U$10/100)))+((B26*$W$14)/100),2)+W16</f>
        <v>56.05</v>
      </c>
      <c r="L26" s="21">
        <f>ROUND((((600*W$9/100)+(($B26-600)*W$10/100)))+((B26*$W$15)/100),2)+W17</f>
        <v>51.56</v>
      </c>
      <c r="N26" s="22">
        <f>L26-J26</f>
        <v>-4.4899999999999949</v>
      </c>
      <c r="P26" s="23">
        <f>(L26-J26)/J26</f>
        <v>-8.0107047279214902E-2</v>
      </c>
      <c r="R26" s="23">
        <f t="shared" si="1"/>
        <v>-5.4702194357366694E-2</v>
      </c>
      <c r="AA26" s="22"/>
    </row>
    <row r="27" spans="2:27">
      <c r="B27" s="20">
        <v>1300</v>
      </c>
      <c r="D27" s="21">
        <f>$U$8</f>
        <v>7.75</v>
      </c>
      <c r="F27" s="21">
        <f>$W$8</f>
        <v>8.75</v>
      </c>
      <c r="H27" s="21">
        <f t="shared" si="0"/>
        <v>1</v>
      </c>
      <c r="I27" s="21"/>
      <c r="J27" s="21">
        <f>ROUND((((600*U$9/100)+(($B27-600)*U$10/100)))+((B27*$W$14)/100),2)+W16</f>
        <v>59.33</v>
      </c>
      <c r="L27" s="21">
        <f>ROUND((((600*W$9/100)+(($B27-600)*W$10/100)))+((B27*$W$15)/100),2)+W17</f>
        <v>53.65</v>
      </c>
      <c r="N27" s="22">
        <f>L27-J27</f>
        <v>-5.68</v>
      </c>
      <c r="P27" s="23">
        <f>(L27-J27)/J27</f>
        <v>-9.5735715489634249E-2</v>
      </c>
      <c r="R27" s="23">
        <f t="shared" si="1"/>
        <v>-6.9767441860465115E-2</v>
      </c>
      <c r="AA27" s="22"/>
    </row>
    <row r="28" spans="2:27">
      <c r="B28" s="20">
        <v>1400</v>
      </c>
      <c r="D28" s="21">
        <f>$U$8</f>
        <v>7.75</v>
      </c>
      <c r="F28" s="21">
        <f>$W$8</f>
        <v>8.75</v>
      </c>
      <c r="H28" s="21">
        <f t="shared" si="0"/>
        <v>1</v>
      </c>
      <c r="I28" s="21"/>
      <c r="J28" s="21">
        <f>ROUND((((600*U$9/100)+(($B28-600)*U$10/100)))+((B28*$W$14)/100),2)+W16</f>
        <v>62.62</v>
      </c>
      <c r="L28" s="21">
        <f>ROUND((((600*W$9/100)+(($B28-600)*W$10/100)))+((B28*$W$15)/100),2)+W17</f>
        <v>55.74</v>
      </c>
      <c r="N28" s="22">
        <f>L28-J28</f>
        <v>-6.8799999999999955</v>
      </c>
      <c r="P28" s="23">
        <f>(L28-J28)/J28</f>
        <v>-0.1098690514212711</v>
      </c>
      <c r="R28" s="23">
        <f t="shared" si="1"/>
        <v>-8.3558334517549918E-2</v>
      </c>
      <c r="AA28" s="22"/>
    </row>
    <row r="29" spans="2:27">
      <c r="B29" s="20">
        <v>1500</v>
      </c>
      <c r="D29" s="21">
        <f>$U$8</f>
        <v>7.75</v>
      </c>
      <c r="F29" s="21">
        <f>$W$8</f>
        <v>8.75</v>
      </c>
      <c r="H29" s="21">
        <f t="shared" si="0"/>
        <v>1</v>
      </c>
      <c r="I29" s="21"/>
      <c r="J29" s="21">
        <f>ROUND((((600*U$9/100)+(($B29-600)*U$10/100)))+((B29*$W$14)/100),2)+W16</f>
        <v>65.900000000000006</v>
      </c>
      <c r="L29" s="21">
        <f>ROUND((((600*W$9/100)+(($B29-600)*W$10/100)))+((B29*$W$15)/100),2)+W17</f>
        <v>57.83</v>
      </c>
      <c r="N29" s="22">
        <f>L29-J29</f>
        <v>-8.0700000000000074</v>
      </c>
      <c r="P29" s="23">
        <f>(L29-J29)/J29</f>
        <v>-0.12245827010622165</v>
      </c>
      <c r="R29" s="23">
        <f t="shared" si="1"/>
        <v>-9.5994568906992622E-2</v>
      </c>
      <c r="AA29" s="22"/>
    </row>
    <row r="30" spans="2:27">
      <c r="D30" s="29"/>
      <c r="F30" s="29"/>
      <c r="J30" s="29"/>
      <c r="L30" s="29"/>
      <c r="T30" s="31" t="s">
        <v>23</v>
      </c>
      <c r="U30" s="32">
        <f>'Exhibit No.__(JRS-7) p1'!U22</f>
        <v>0.11054647676015222</v>
      </c>
      <c r="AA30" s="22"/>
    </row>
    <row r="31" spans="2:27">
      <c r="B31" s="20">
        <v>1700</v>
      </c>
      <c r="C31" s="1" t="s">
        <v>24</v>
      </c>
      <c r="D31" s="21">
        <f>$U$8</f>
        <v>7.75</v>
      </c>
      <c r="F31" s="21">
        <f>$W$8</f>
        <v>8.75</v>
      </c>
      <c r="H31" s="21">
        <f t="shared" si="0"/>
        <v>1</v>
      </c>
      <c r="I31" s="21"/>
      <c r="J31" s="21">
        <f>ROUND((((600*U$9/100)+(($B31-600)*U$10/100)))+((B31*$W$14)/100),2)+W16</f>
        <v>72.459999999999994</v>
      </c>
      <c r="L31" s="21">
        <f>ROUND((((600*W$9/100)+(($B31-600)*W$10/100)))+((B31*$W$15)/100),2)+W17</f>
        <v>62.01</v>
      </c>
      <c r="N31" s="22">
        <f>L31-J31</f>
        <v>-10.449999999999996</v>
      </c>
      <c r="P31" s="23">
        <f>(L31-J31)/J31</f>
        <v>-0.14421749930996408</v>
      </c>
      <c r="R31" s="23">
        <f t="shared" si="1"/>
        <v>-0.11781573369904007</v>
      </c>
      <c r="AA31" s="22"/>
    </row>
    <row r="32" spans="2:27">
      <c r="B32" s="20">
        <v>2000</v>
      </c>
      <c r="D32" s="21">
        <f>$U$8</f>
        <v>7.75</v>
      </c>
      <c r="F32" s="21">
        <f>$W$8</f>
        <v>8.75</v>
      </c>
      <c r="H32" s="21">
        <f t="shared" si="0"/>
        <v>1</v>
      </c>
      <c r="I32" s="21"/>
      <c r="J32" s="21">
        <f>ROUND((((600*U$9/100)+(($B32-600)*U$10/100)))+((B32*$W$14)/100),2)+W16</f>
        <v>82.31</v>
      </c>
      <c r="L32" s="21">
        <f>ROUND((((600*W$9/100)+(($B32-600)*W$10/100)))+((B32*$W$15)/100),2)+W17</f>
        <v>68.290000000000006</v>
      </c>
      <c r="N32" s="22">
        <f>L32-J32</f>
        <v>-14.019999999999996</v>
      </c>
      <c r="P32" s="23">
        <f>(L32-J32)/J32</f>
        <v>-0.17033167294374918</v>
      </c>
      <c r="R32" s="23">
        <f t="shared" si="1"/>
        <v>-0.14457028647568282</v>
      </c>
      <c r="AA32" s="22"/>
    </row>
    <row r="33" spans="2:27">
      <c r="B33" s="20">
        <v>3000</v>
      </c>
      <c r="D33" s="21">
        <f>$U$8</f>
        <v>7.75</v>
      </c>
      <c r="F33" s="21">
        <f>$W$8</f>
        <v>8.75</v>
      </c>
      <c r="H33" s="21">
        <f t="shared" si="0"/>
        <v>1</v>
      </c>
      <c r="I33" s="21"/>
      <c r="J33" s="21">
        <f>ROUND((((600*U$9/100)+(($B33-600)*U$10/100)))+((B33*$W$14)/100),2)+W16</f>
        <v>115.13</v>
      </c>
      <c r="L33" s="21">
        <f>ROUND((((600*W$9/100)+(($B33-600)*W$10/100)))+((B33*$W$15)/100),2)+W17</f>
        <v>89.2</v>
      </c>
      <c r="N33" s="22">
        <f>L33-J33</f>
        <v>-25.929999999999993</v>
      </c>
      <c r="P33" s="23">
        <f>(L33-J33)/J33</f>
        <v>-0.2252236602101971</v>
      </c>
      <c r="R33" s="23">
        <f t="shared" si="1"/>
        <v>-0.20288085937499994</v>
      </c>
      <c r="AA33" s="22"/>
    </row>
    <row r="34" spans="2:27">
      <c r="B34" s="34"/>
      <c r="C34" s="35"/>
      <c r="D34" s="36"/>
      <c r="E34" s="35"/>
      <c r="F34" s="36"/>
      <c r="G34" s="35"/>
      <c r="H34" s="35"/>
      <c r="I34" s="35"/>
      <c r="J34" s="36"/>
      <c r="K34" s="35"/>
      <c r="L34" s="36"/>
      <c r="M34" s="35"/>
      <c r="N34" s="35"/>
      <c r="O34" s="35"/>
      <c r="P34" s="37"/>
      <c r="Q34" s="35"/>
      <c r="R34" s="35"/>
      <c r="AA34" s="22"/>
    </row>
    <row r="35" spans="2:27">
      <c r="B35" s="38"/>
      <c r="Q35" s="28"/>
      <c r="R35" s="28"/>
    </row>
    <row r="36" spans="2:27">
      <c r="B36" s="1" t="s">
        <v>25</v>
      </c>
    </row>
    <row r="37" spans="2:27">
      <c r="B37" s="1" t="s">
        <v>100</v>
      </c>
    </row>
    <row r="38" spans="2:27" ht="16.5">
      <c r="B38" s="39" t="s">
        <v>35</v>
      </c>
    </row>
    <row r="39" spans="2:27">
      <c r="B39" s="39" t="s">
        <v>3</v>
      </c>
    </row>
    <row r="47" spans="2:27">
      <c r="W47" s="40"/>
    </row>
  </sheetData>
  <mergeCells count="6">
    <mergeCell ref="B1:P1"/>
    <mergeCell ref="B2:P2"/>
    <mergeCell ref="B3:P3"/>
    <mergeCell ref="J6:P6"/>
    <mergeCell ref="D7:H7"/>
    <mergeCell ref="N7:P7"/>
  </mergeCells>
  <printOptions horizontalCentered="1"/>
  <pageMargins left="0.75" right="0.75" top="1" bottom="1" header="0.5" footer="0.5"/>
  <pageSetup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8"/>
  <sheetViews>
    <sheetView view="pageBreakPreview" zoomScale="75" zoomScaleNormal="85" workbookViewId="0">
      <selection activeCell="B3" sqref="B3"/>
    </sheetView>
  </sheetViews>
  <sheetFormatPr defaultColWidth="9.7109375" defaultRowHeight="15"/>
  <cols>
    <col min="1" max="1" width="1.7109375" style="1" customWidth="1"/>
    <col min="2" max="2" width="11.140625" style="1" customWidth="1"/>
    <col min="3" max="3" width="3.28515625" style="1" customWidth="1"/>
    <col min="4" max="4" width="12.85546875" style="1" hidden="1" customWidth="1"/>
    <col min="5" max="5" width="8.7109375" style="1" bestFit="1" customWidth="1"/>
    <col min="6" max="6" width="3.85546875" style="1" customWidth="1"/>
    <col min="7" max="7" width="12.5703125" style="1" bestFit="1" customWidth="1"/>
    <col min="8" max="8" width="2" style="1" customWidth="1"/>
    <col min="9" max="9" width="12.5703125" style="1" bestFit="1" customWidth="1"/>
    <col min="10" max="10" width="7" style="1" bestFit="1" customWidth="1"/>
    <col min="11" max="11" width="12.5703125" style="1" bestFit="1" customWidth="1"/>
    <col min="12" max="12" width="2.28515625" style="1" customWidth="1"/>
    <col min="13" max="13" width="12.5703125" style="1" bestFit="1" customWidth="1"/>
    <col min="14" max="14" width="3.28515625" style="1" customWidth="1"/>
    <col min="15" max="15" width="11.7109375" style="1" hidden="1" customWidth="1"/>
    <col min="16" max="16" width="2.28515625" style="1" hidden="1" customWidth="1"/>
    <col min="17" max="17" width="11.7109375" style="1" hidden="1" customWidth="1"/>
    <col min="18" max="18" width="5.28515625" style="1" hidden="1" customWidth="1"/>
    <col min="19" max="19" width="12.5703125" style="1" bestFit="1" customWidth="1"/>
    <col min="20" max="20" width="2.28515625" style="1" customWidth="1"/>
    <col min="21" max="21" width="12.5703125" style="1" bestFit="1" customWidth="1"/>
    <col min="22" max="22" width="3.5703125" style="1" customWidth="1"/>
    <col min="23" max="23" width="14.28515625" style="1" customWidth="1"/>
    <col min="24" max="24" width="12.42578125" style="1" bestFit="1" customWidth="1"/>
    <col min="25" max="25" width="9.7109375" style="1"/>
    <col min="26" max="26" width="15.85546875" style="1" customWidth="1"/>
    <col min="27" max="27" width="14.5703125" style="1" bestFit="1" customWidth="1"/>
    <col min="28" max="28" width="9.7109375" style="1" customWidth="1"/>
    <col min="29" max="29" width="3" style="43" customWidth="1"/>
    <col min="30" max="16384" width="9.7109375" style="1"/>
  </cols>
  <sheetData>
    <row r="1" spans="1:30">
      <c r="A1" s="42"/>
      <c r="B1" s="42"/>
    </row>
    <row r="2" spans="1:30">
      <c r="A2" s="42"/>
      <c r="B2" s="42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30" ht="18.75">
      <c r="A3" s="42"/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  <c r="N3" s="47"/>
      <c r="O3" s="47"/>
      <c r="P3" s="47"/>
      <c r="Q3" s="48"/>
      <c r="S3" s="47"/>
      <c r="T3" s="49" t="s">
        <v>3</v>
      </c>
      <c r="U3" s="48"/>
    </row>
    <row r="4" spans="1:30" ht="20.25">
      <c r="B4" s="50" t="s">
        <v>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30" ht="20.25">
      <c r="B5" s="50" t="s">
        <v>1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6" spans="1:30" ht="20.25">
      <c r="B6" s="50" t="s">
        <v>36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</row>
    <row r="7" spans="1:30" ht="20.25">
      <c r="B7" s="51" t="s">
        <v>3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30" ht="18.75">
      <c r="B8" s="52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4"/>
      <c r="S8" s="53"/>
      <c r="T8" s="53"/>
      <c r="U8" s="54"/>
    </row>
    <row r="9" spans="1:30">
      <c r="A9" s="44"/>
      <c r="B9" s="42"/>
    </row>
    <row r="10" spans="1:30" ht="15.75">
      <c r="A10" s="44"/>
      <c r="B10" s="55" t="s">
        <v>37</v>
      </c>
      <c r="C10" s="56"/>
      <c r="D10" s="56"/>
      <c r="E10" s="56"/>
      <c r="F10" s="56"/>
      <c r="G10" s="57" t="s">
        <v>38</v>
      </c>
      <c r="H10" s="57"/>
      <c r="I10" s="57"/>
      <c r="J10" s="57"/>
      <c r="K10" s="57"/>
      <c r="L10" s="57"/>
      <c r="M10" s="57"/>
      <c r="N10" s="56"/>
      <c r="O10" s="58" t="s">
        <v>39</v>
      </c>
      <c r="P10" s="58"/>
      <c r="Q10" s="58"/>
      <c r="R10" s="59"/>
      <c r="S10" s="58" t="s">
        <v>40</v>
      </c>
      <c r="T10" s="58"/>
      <c r="U10" s="58"/>
    </row>
    <row r="11" spans="1:30" ht="16.5" thickBot="1">
      <c r="A11" s="44"/>
      <c r="B11" s="60" t="s">
        <v>41</v>
      </c>
      <c r="C11" s="58"/>
      <c r="D11" s="55" t="s">
        <v>42</v>
      </c>
      <c r="E11" s="56"/>
      <c r="F11" s="56"/>
      <c r="G11" s="61" t="s">
        <v>43</v>
      </c>
      <c r="H11" s="61"/>
      <c r="I11" s="61"/>
      <c r="J11" s="62"/>
      <c r="K11" s="61" t="s">
        <v>44</v>
      </c>
      <c r="L11" s="61"/>
      <c r="M11" s="61"/>
      <c r="N11" s="56"/>
      <c r="O11" s="61" t="s">
        <v>45</v>
      </c>
      <c r="P11" s="61"/>
      <c r="Q11" s="61"/>
      <c r="R11" s="59"/>
      <c r="S11" s="61" t="s">
        <v>45</v>
      </c>
      <c r="T11" s="61"/>
      <c r="U11" s="61"/>
    </row>
    <row r="12" spans="1:30" ht="15.75">
      <c r="A12" s="44"/>
      <c r="B12" s="63" t="s">
        <v>46</v>
      </c>
      <c r="C12" s="64"/>
      <c r="D12" s="65" t="s">
        <v>47</v>
      </c>
      <c r="E12" s="63" t="s">
        <v>10</v>
      </c>
      <c r="F12" s="56"/>
      <c r="G12" s="66" t="s">
        <v>48</v>
      </c>
      <c r="H12" s="67"/>
      <c r="I12" s="66" t="s">
        <v>49</v>
      </c>
      <c r="J12" s="56"/>
      <c r="K12" s="66" t="s">
        <v>48</v>
      </c>
      <c r="L12" s="67"/>
      <c r="M12" s="66" t="s">
        <v>49</v>
      </c>
      <c r="N12" s="56"/>
      <c r="O12" s="66" t="s">
        <v>48</v>
      </c>
      <c r="P12" s="56"/>
      <c r="Q12" s="66" t="s">
        <v>49</v>
      </c>
      <c r="R12" s="59"/>
      <c r="S12" s="66" t="s">
        <v>48</v>
      </c>
      <c r="T12" s="56"/>
      <c r="U12" s="66" t="s">
        <v>49</v>
      </c>
      <c r="W12" s="68"/>
      <c r="X12" s="69" t="s">
        <v>8</v>
      </c>
      <c r="Y12" s="70"/>
      <c r="Z12" s="69"/>
      <c r="AA12" s="69" t="s">
        <v>9</v>
      </c>
      <c r="AB12" s="70"/>
    </row>
    <row r="13" spans="1:30" ht="15.75">
      <c r="A13" s="44"/>
      <c r="B13" s="56"/>
      <c r="C13" s="56"/>
      <c r="D13" s="56"/>
      <c r="E13" s="56"/>
      <c r="F13" s="56"/>
      <c r="G13" s="64"/>
      <c r="H13" s="64"/>
      <c r="I13" s="64"/>
      <c r="J13" s="64"/>
      <c r="K13" s="64"/>
      <c r="L13" s="64"/>
      <c r="M13" s="64"/>
      <c r="N13" s="59"/>
      <c r="O13" s="59"/>
      <c r="P13" s="59"/>
      <c r="Q13" s="59"/>
      <c r="R13" s="59"/>
      <c r="S13" s="59"/>
      <c r="T13" s="59"/>
      <c r="U13" s="59"/>
      <c r="W13" s="71" t="s">
        <v>50</v>
      </c>
      <c r="X13" s="28" t="s">
        <v>51</v>
      </c>
      <c r="Y13" s="72" t="s">
        <v>52</v>
      </c>
      <c r="Z13" s="28"/>
      <c r="AA13" s="28" t="s">
        <v>51</v>
      </c>
      <c r="AB13" s="72" t="s">
        <v>52</v>
      </c>
    </row>
    <row r="14" spans="1:30" ht="15.75">
      <c r="A14" s="44"/>
      <c r="B14" s="56">
        <v>15</v>
      </c>
      <c r="C14" s="56"/>
      <c r="D14" s="56">
        <v>100</v>
      </c>
      <c r="E14" s="73">
        <v>5000</v>
      </c>
      <c r="F14" s="74"/>
      <c r="G14" s="75">
        <f>ROUND($X$15+IF($E14&gt;1000,IF($E14&gt;9000,(1000*X$21/100)+(8000*X$22/100)+(($E14-(9000))*X$23/100),(1000*X$21/100)+(($E14-1000)*X$22/100)),($E14*$X$21)/100)+IF(B$14&gt;W$18,$X$18*($B$14-W$18),0)+IF(B$14&gt;W$20,$X$20*($B$14-W$20),0),2)+AA$29</f>
        <v>414.25</v>
      </c>
      <c r="H14" s="75"/>
      <c r="I14" s="75">
        <f>ROUND($Y$15+IF($E14&gt;1000,IF($E14&gt;9000,(1000*Y$21/100)+(8000*Y$22/100)+(($E14-(9000))*Y$23/100),(1000*Y$21/100)+(($E14-1000)*Y$22/100)),($E14*$Y$21)/100)+IF(B$14&gt;W$18,$Y$18*($B$14-W$18),0)+IF(B$14&gt;W$20,$Y$20*($B$14-W$20),0),2)+AA$29</f>
        <v>418.52</v>
      </c>
      <c r="J14" s="75"/>
      <c r="K14" s="75">
        <f>ROUND($AA$15+IF($E14&gt;1000,IF($E14&gt;9000,(1000*AA$21/100)+(8000*AA$22/100)+(($E14-9000)*AA$23/100),(1000*AA$21/100)+(($E14-1000)*AA$22/100)),($E14*$AA$21)/100)+IF(B$14&gt;Z$18,$AA$18*($B$14-Z$18),0)+IF(B$14&gt;Z$20,$AA$20*($B$14-Z$20),0),2)+AA30</f>
        <v>436.07</v>
      </c>
      <c r="L14" s="75"/>
      <c r="M14" s="75">
        <f>ROUND($AB$15+IF($E14&gt;1000,IF($E14&gt;9000,(1000*AB$21/100)+(8000*AB$22/100)+(($E14-9000)*AB$23/100),(1000*AB$21/100)+(($E14-1000)*AB$22/100)),($E14*$AB$21)/100)+IF(B$14&gt;Z$18,$AB$18*($B$14-Z$18),0)+IF(B$14&gt;Z$20,$AB$20*($B$14-Z$20),0),2)+AA30</f>
        <v>441.07</v>
      </c>
      <c r="N14" s="56"/>
      <c r="O14" s="75">
        <f>K14-G14</f>
        <v>21.819999999999993</v>
      </c>
      <c r="P14" s="75"/>
      <c r="Q14" s="75">
        <f>M14-I14</f>
        <v>22.550000000000011</v>
      </c>
      <c r="R14" s="59"/>
      <c r="S14" s="76">
        <f>ROUND(K14/G14-1,4)</f>
        <v>5.2699999999999997E-2</v>
      </c>
      <c r="T14" s="56"/>
      <c r="U14" s="76">
        <f>ROUND(M14/I14-1,4)</f>
        <v>5.3900000000000003E-2</v>
      </c>
      <c r="W14" s="71" t="s">
        <v>53</v>
      </c>
      <c r="X14" s="77">
        <v>8.7100000000000009</v>
      </c>
      <c r="Y14" s="14">
        <v>12.98</v>
      </c>
      <c r="Z14" s="78"/>
      <c r="AA14" s="77">
        <v>10</v>
      </c>
      <c r="AB14" s="14">
        <v>15</v>
      </c>
      <c r="AC14" s="79"/>
      <c r="AD14" s="22"/>
    </row>
    <row r="15" spans="1:30" ht="15.75">
      <c r="A15" s="44"/>
      <c r="B15" s="56"/>
      <c r="C15" s="56"/>
      <c r="D15" s="56">
        <v>200</v>
      </c>
      <c r="E15" s="73">
        <v>7500</v>
      </c>
      <c r="F15" s="74"/>
      <c r="G15" s="75">
        <f>ROUND($X$15+IF($E15&gt;1000,IF($E15&gt;9000,(1000*X$21/100)+(8000*X$22/100)+(($E15-(9000))*X$23/100),(1000*X$21/100)+(($E15-1000)*X$22/100)),($E15*$X$21)/100)+IF(B$14&gt;W$18,$X$18*($B$14-W$18),0)+IF(B$14&gt;W$20,$X$20*($B$14-W$20),0),2)+AA$29</f>
        <v>600.2299999999999</v>
      </c>
      <c r="H15" s="75"/>
      <c r="I15" s="75">
        <f>ROUND($Y$15+IF($E15&gt;1000,IF($E15&gt;9000,(1000*Y$21/100)+(8000*Y$22/100)+(($E15-(9000))*Y$23/100),(1000*Y$21/100)+(($E15-1000)*Y$22/100)),($E15*$Y$21)/100)+IF(B$14&gt;W$18,$Y$18*($B$14-W$18),0)+IF(B$14&gt;W$20,$Y$20*($B$14-W$20),0),2)+AA$29</f>
        <v>604.5</v>
      </c>
      <c r="J15" s="75"/>
      <c r="K15" s="75">
        <f>ROUND($AA$15+IF($E15&gt;1000,IF($E15&gt;9000,(1000*AA$21/100)+(8000*AA$22/100)+(($E15-9000)*AA$23/100),(1000*AA$21/100)+(($E15-1000)*AA$22/100)),($E15*$AA$21)/100)+IF(B$14&gt;Z$18,$AA$18*($B$14-Z$18),0)+IF(B$14&gt;Z$20,$AA$20*($B$14-Z$20),0),2)+AA30</f>
        <v>631.75</v>
      </c>
      <c r="L15" s="75"/>
      <c r="M15" s="75">
        <f>ROUND($AB$15+IF($E15&gt;1000,IF($E15&gt;9000,(1000*AB$21/100)+(8000*AB$22/100)+(($E15-9000)*AB$23/100),(1000*AB$21/100)+(($E15-1000)*AB$22/100)),($E15*$AB$21)/100)+IF(B$14&gt;Z$18,$AB$18*($B$14-Z$18),0)+IF(B$14&gt;Z$20,$AB$20*($B$14-Z$20),0),2)+AA30</f>
        <v>636.75</v>
      </c>
      <c r="N15" s="56"/>
      <c r="O15" s="75">
        <f>K15-G15</f>
        <v>31.520000000000095</v>
      </c>
      <c r="P15" s="75"/>
      <c r="Q15" s="75">
        <f>M15-I15</f>
        <v>32.25</v>
      </c>
      <c r="R15" s="59"/>
      <c r="S15" s="76">
        <f>ROUND(K15/G15-1,4)</f>
        <v>5.2499999999999998E-2</v>
      </c>
      <c r="T15" s="56"/>
      <c r="U15" s="76">
        <f>ROUND(M15/I15-1,4)</f>
        <v>5.33E-2</v>
      </c>
      <c r="W15" s="71" t="s">
        <v>54</v>
      </c>
      <c r="X15" s="77">
        <f>X14</f>
        <v>8.7100000000000009</v>
      </c>
      <c r="Y15" s="14">
        <f>Y14</f>
        <v>12.98</v>
      </c>
      <c r="Z15" s="78"/>
      <c r="AA15" s="77">
        <f>AA14</f>
        <v>10</v>
      </c>
      <c r="AB15" s="14">
        <f>AB14</f>
        <v>15</v>
      </c>
    </row>
    <row r="16" spans="1:30" ht="15.75">
      <c r="A16" s="44"/>
      <c r="B16" s="56"/>
      <c r="C16" s="56"/>
      <c r="D16" s="56">
        <v>300</v>
      </c>
      <c r="E16" s="73">
        <v>10000</v>
      </c>
      <c r="F16" s="74"/>
      <c r="G16" s="75">
        <f>ROUND($X$15+IF($E16&gt;1000,IF($E16&gt;9000,(1000*X$21/100)+(8000*X$22/100)+(($E16-(9000))*X$23/100),(1000*X$21/100)+(($E16-1000)*X$22/100)),($E16*$X$21)/100)+IF(B$14&gt;W$18,$X$18*($B$14-W$18),0)+IF(B$14&gt;W$20,$X$20*($B$14-W$20),0),2)+AA$29</f>
        <v>776.3</v>
      </c>
      <c r="H16" s="75"/>
      <c r="I16" s="75">
        <f>ROUND($Y$15+IF($E16&gt;1000,IF($E16&gt;9000,(1000*Y$21/100)+(8000*Y$22/100)+(($E16-(9000))*Y$23/100),(1000*Y$21/100)+(($E16-1000)*Y$22/100)),($E16*$Y$21)/100)+IF(B$14&gt;W$18,$Y$18*($B$14-W$18),0)+IF(B$14&gt;W$20,$Y$20*($B$14-W$20),0),2)+AA$29</f>
        <v>780.56999999999994</v>
      </c>
      <c r="J16" s="75"/>
      <c r="K16" s="75">
        <f>ROUND($AA$15+IF($E16&gt;1000,IF($E16&gt;9000,(1000*AA$21/100)+(8000*AA$22/100)+(($E16-9000)*AA$23/100),(1000*AA$21/100)+(($E16-1000)*AA$22/100)),($E16*$AA$21)/100)+IF(B$14&gt;Z$18,$AA$18*($B$14-Z$18),0)+IF(B$14&gt;Z$20,$AA$20*($B$14-Z$20),0),2)+AA30</f>
        <v>817.16</v>
      </c>
      <c r="L16" s="75"/>
      <c r="M16" s="75">
        <f>ROUND($AB$15+IF($E16&gt;1000,IF($E16&gt;9000,(1000*AB$21/100)+(8000*AB$22/100)+(($E16-9000)*AB$23/100),(1000*AB$21/100)+(($E16-1000)*AB$22/100)),($E16*$AB$21)/100)+IF(B$14&gt;Z$18,$AB$18*($B$14-Z$18),0)+IF(B$14&gt;Z$20,$AB$20*($B$14-Z$20),0),2)+AA30</f>
        <v>822.16</v>
      </c>
      <c r="N16" s="56"/>
      <c r="O16" s="75">
        <f>K16-G16</f>
        <v>40.860000000000014</v>
      </c>
      <c r="P16" s="75"/>
      <c r="Q16" s="75">
        <f>M16-I16</f>
        <v>41.590000000000032</v>
      </c>
      <c r="R16" s="59"/>
      <c r="S16" s="76">
        <f>ROUND(K16/G16-1,4)</f>
        <v>5.2600000000000001E-2</v>
      </c>
      <c r="T16" s="56"/>
      <c r="U16" s="76">
        <f>ROUND(M16/I16-1,4)</f>
        <v>5.33E-2</v>
      </c>
      <c r="W16" s="71"/>
      <c r="X16" s="28"/>
      <c r="Y16" s="72"/>
      <c r="Z16" s="28"/>
      <c r="AA16" s="77"/>
      <c r="AB16" s="14"/>
    </row>
    <row r="17" spans="1:30" ht="15.75">
      <c r="A17" s="44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W17" s="71" t="s">
        <v>50</v>
      </c>
      <c r="X17" s="77"/>
      <c r="Y17" s="14"/>
      <c r="Z17" s="80" t="s">
        <v>50</v>
      </c>
      <c r="AA17" s="77"/>
      <c r="AB17" s="14"/>
    </row>
    <row r="18" spans="1:30" ht="15.75">
      <c r="A18" s="44"/>
      <c r="B18" s="56">
        <v>25</v>
      </c>
      <c r="C18" s="56"/>
      <c r="D18" s="56">
        <v>150</v>
      </c>
      <c r="E18" s="73">
        <f>ROUND((B$18*D18),0)</f>
        <v>3750</v>
      </c>
      <c r="F18" s="74"/>
      <c r="G18" s="75">
        <f>ROUND($X$15+IF($E18&gt;1000,IF($E18&gt;9000,(1000*X$21/100)+(8000*X$22/100)+(($E18-9000)*X$23/100),(1000*X$21/100)+(($E18-1000)*X$22/100)),($E18*$X$21)/100)+IF(B$18&gt;W$18,$X$18*($B$18-W$18),0)+IF(B$18&gt;W$20,$X$20*($B$18-W$20),0),2)+AA29</f>
        <v>366.56</v>
      </c>
      <c r="H18" s="75"/>
      <c r="I18" s="75">
        <f>ROUND($Y$15+IF($E18&gt;1000,IF($E18&gt;9000,(1000*Y$21/100)+(8000*Y$22/100)+(($E18-9000)*Y$23/100),(1000*Y$21/100)+(($E18-1000)*Y$22/100)),($E18*$Y$21)/100)+IF(B$18&gt;W$18,$Y$18*($B$18-W$18),0)+IF(B$18&gt;W$20,$Y$20*($B$18-W$20),0),2)+AA29</f>
        <v>370.83</v>
      </c>
      <c r="J18" s="75"/>
      <c r="K18" s="75">
        <f>ROUND($AA$15+IF($E18&gt;1000,IF($E18&gt;9000,(1000*AA$21/100)+(8000*AA$22/100)+(($E18-9000)*AA$23/100),(1000*AA$21/100)+(($E18-1000)*AA$22/100)),($E18*$AA$21)/100)+IF(B$18&gt;Z$18,$AA$18*($B$18-Z$18),0)+IF(B$18&gt;Z$20,$AA$20*($B$18-Z$20),0),2)+AA30</f>
        <v>385.63</v>
      </c>
      <c r="L18" s="75"/>
      <c r="M18" s="75">
        <f>ROUND($AB$15+IF($E18&gt;1000,IF($E18&gt;9000,(1000*AB$21/100)+(8000*AB$22/100)+(($E18-9000)*AB$23/100),(1000*AB$21/100)+(($E18-1000)*AB$22/100)),($E18*$AB$21)/100)+IF(B$18&gt;Z$18,$AB$18*($B$18-Z$18),0)+IF(B$18&gt;Z$20,$AB$20*($B$18-Z$20),0),2)+AA30</f>
        <v>390.63</v>
      </c>
      <c r="N18" s="56"/>
      <c r="O18" s="75">
        <f>K18-G18</f>
        <v>19.069999999999993</v>
      </c>
      <c r="P18" s="75"/>
      <c r="Q18" s="75">
        <f>M18-I18</f>
        <v>19.800000000000011</v>
      </c>
      <c r="R18" s="59"/>
      <c r="S18" s="76">
        <f>ROUND(K18/G18-1,4)</f>
        <v>5.1999999999999998E-2</v>
      </c>
      <c r="T18" s="56"/>
      <c r="U18" s="76">
        <f>ROUND(M18/I18-1,4)</f>
        <v>5.3400000000000003E-2</v>
      </c>
      <c r="W18" s="81">
        <v>15</v>
      </c>
      <c r="X18" s="77">
        <v>0.92</v>
      </c>
      <c r="Y18" s="14">
        <f>X18</f>
        <v>0.92</v>
      </c>
      <c r="Z18" s="82">
        <v>15</v>
      </c>
      <c r="AA18" s="77">
        <v>1</v>
      </c>
      <c r="AB18" s="14">
        <f>AA18</f>
        <v>1</v>
      </c>
      <c r="AD18" s="22"/>
    </row>
    <row r="19" spans="1:30" ht="15.75">
      <c r="A19" s="44"/>
      <c r="B19" s="56"/>
      <c r="C19" s="56"/>
      <c r="D19" s="56">
        <v>200</v>
      </c>
      <c r="E19" s="73">
        <f>ROUND((B$18*D19),0)</f>
        <v>5000</v>
      </c>
      <c r="F19" s="74"/>
      <c r="G19" s="75">
        <f>ROUND($X$15+IF($E19&gt;1000,IF($E19&gt;9000,(1000*X$21/100)+(8000*X$22/100)+(($E19-9000)*X$23/100),(1000*X$21/100)+(($E19-1000)*X$22/100)),($E19*$X$21)/100)+IF(B$18&gt;W$18,$X$18*($B$18-W$18),0)+IF(B$18&gt;W$20,$X$20*($B$18-W$20),0),2)+AA29</f>
        <v>459.55</v>
      </c>
      <c r="H19" s="75"/>
      <c r="I19" s="75">
        <f>ROUND($Y$15+IF($E19&gt;1000,IF($E19&gt;9000,(1000*Y$21/100)+(8000*Y$22/100)+(($E19-9000)*Y$23/100),(1000*Y$21/100)+(($E19-1000)*Y$22/100)),($E19*$Y$21)/100)+IF(B$18&gt;W$18,$Y$18*($B$18-W$18),0)+IF(B$18&gt;W$20,$Y$20*($B$18-W$20),0),2)+AA29</f>
        <v>463.82</v>
      </c>
      <c r="J19" s="75"/>
      <c r="K19" s="75">
        <f>ROUND($AA$15+IF($E19&gt;1000,IF($E19&gt;9000,(1000*AA$21/100)+(8000*AA$22/100)+(($E19-9000)*AA$23/100),(1000*AA$21/100)+(($E19-1000)*AA$22/100)),($E19*$AA$21)/100)+IF(B$18&gt;Z$18,$AA$18*($B$18-Z$18),0)+IF(B$18&gt;Z$20,$AA$20*($B$18-Z$20),0),2)+AA30</f>
        <v>483.47</v>
      </c>
      <c r="L19" s="75"/>
      <c r="M19" s="75">
        <f>ROUND($AB$15+IF($E19&gt;1000,IF($E19&gt;9000,(1000*AB$21/100)+(8000*AB$22/100)+(($E19-9000)*AB$23/100),(1000*AB$21/100)+(($E19-1000)*AB$22/100)),($E19*$AB$21)/100)+IF(B$18&gt;Z$18,$AB$18*($B$18-Z$18),0)+IF(B$18&gt;Z$20,$AB$20*($B$18-Z$20),0),2)+AA30</f>
        <v>488.47</v>
      </c>
      <c r="N19" s="56"/>
      <c r="O19" s="75">
        <f>K19-G19</f>
        <v>23.920000000000016</v>
      </c>
      <c r="P19" s="75"/>
      <c r="Q19" s="75">
        <f>M19-I19</f>
        <v>24.650000000000034</v>
      </c>
      <c r="R19" s="59"/>
      <c r="S19" s="76">
        <f>ROUND(K19/G19-1,4)</f>
        <v>5.21E-2</v>
      </c>
      <c r="T19" s="56"/>
      <c r="U19" s="76">
        <f>ROUND(M19/I19-1,4)</f>
        <v>5.3100000000000001E-2</v>
      </c>
      <c r="W19" s="71" t="s">
        <v>46</v>
      </c>
      <c r="X19" s="28"/>
      <c r="Y19" s="83"/>
      <c r="Z19" s="28" t="s">
        <v>46</v>
      </c>
      <c r="AA19" s="77"/>
      <c r="AB19" s="14"/>
    </row>
    <row r="20" spans="1:30" ht="15.75">
      <c r="A20" s="44"/>
      <c r="B20" s="56"/>
      <c r="C20" s="56"/>
      <c r="D20" s="56">
        <v>400</v>
      </c>
      <c r="E20" s="73">
        <f>ROUND((B$18*D20),0)</f>
        <v>10000</v>
      </c>
      <c r="F20" s="74"/>
      <c r="G20" s="75">
        <f>ROUND($X$15+IF($E20&gt;1000,IF($E20&gt;9000,(1000*X$21/100)+(8000*X$22/100)+(($E20-9000)*X$23/100),(1000*X$21/100)+(($E20-1000)*X$22/100)),($E20*$X$21)/100)+IF(B$18&gt;W$18,$X$18*($B$18-W$18),0)+IF(B$18&gt;W$20,$X$20*($B$18-W$20),0),2)+AA29</f>
        <v>821.59999999999991</v>
      </c>
      <c r="H20" s="75"/>
      <c r="I20" s="75">
        <f>ROUND($Y$15+IF($E20&gt;1000,IF($E20&gt;9000,(1000*Y$21/100)+(8000*Y$22/100)+(($E20-9000)*Y$23/100),(1000*Y$21/100)+(($E20-1000)*Y$22/100)),($E20*$Y$21)/100)+IF(B$18&gt;W$18,$Y$18*($B$18-W$18),0)+IF(B$18&gt;W$20,$Y$20*($B$18-W$20),0),2)+AA29</f>
        <v>825.86999999999989</v>
      </c>
      <c r="J20" s="75"/>
      <c r="K20" s="75">
        <f>ROUND($AA$15+IF($E20&gt;1000,IF($E20&gt;9000,(1000*AA$21/100)+(8000*AA$22/100)+(($E20-9000)*AA$23/100),(1000*AA$21/100)+(($E20-1000)*AA$22/100)),($E20*$AA$21)/100)+IF(B$18&gt;Z$18,$AA$18*($B$18-Z$18),0)+IF(B$18&gt;Z$20,$AA$20*($B$18-Z$20),0),2)+AA30</f>
        <v>864.56</v>
      </c>
      <c r="L20" s="75"/>
      <c r="M20" s="75">
        <f>ROUND($AB$15+IF($E20&gt;1000,IF($E20&gt;9000,(1000*AB$21/100)+(8000*AB$22/100)+(($E20-9000)*AB$23/100),(1000*AB$21/100)+(($E20-1000)*AB$22/100)),($E20*$AB$21)/100)+IF(B$18&gt;Z$18,$AB$18*($B$18-Z$18),0)+IF(B$18&gt;Z$20,$AB$20*($B$18-Z$20),0),2)+AA30</f>
        <v>869.56</v>
      </c>
      <c r="N20" s="56"/>
      <c r="O20" s="75">
        <f>K20-G20</f>
        <v>42.960000000000036</v>
      </c>
      <c r="P20" s="75"/>
      <c r="Q20" s="75">
        <f>M20-I20</f>
        <v>43.690000000000055</v>
      </c>
      <c r="R20" s="59"/>
      <c r="S20" s="76">
        <f>ROUND(K20/G20-1,4)</f>
        <v>5.2299999999999999E-2</v>
      </c>
      <c r="T20" s="56"/>
      <c r="U20" s="76">
        <f>ROUND(M20/I20-1,4)</f>
        <v>5.2900000000000003E-2</v>
      </c>
      <c r="W20" s="81">
        <v>15</v>
      </c>
      <c r="X20" s="77">
        <v>3.61</v>
      </c>
      <c r="Y20" s="14">
        <f>X20</f>
        <v>3.61</v>
      </c>
      <c r="Z20" s="84">
        <v>15</v>
      </c>
      <c r="AA20" s="77">
        <v>3.74</v>
      </c>
      <c r="AB20" s="14">
        <f>AA20</f>
        <v>3.74</v>
      </c>
      <c r="AD20" s="22"/>
    </row>
    <row r="21" spans="1:30" ht="15.75">
      <c r="A21" s="44"/>
      <c r="B21" s="59"/>
      <c r="C21" s="59"/>
      <c r="D21" s="59"/>
      <c r="E21" s="59"/>
      <c r="F21" s="74"/>
      <c r="G21" s="85"/>
      <c r="H21" s="85"/>
      <c r="I21" s="85"/>
      <c r="J21" s="85"/>
      <c r="K21" s="85"/>
      <c r="L21" s="85"/>
      <c r="M21" s="85"/>
      <c r="N21" s="59"/>
      <c r="O21" s="75"/>
      <c r="P21" s="75"/>
      <c r="Q21" s="75"/>
      <c r="R21" s="59"/>
      <c r="S21" s="76"/>
      <c r="T21" s="59"/>
      <c r="U21" s="59"/>
      <c r="W21" s="71" t="s">
        <v>55</v>
      </c>
      <c r="X21" s="86">
        <v>10.641999999999999</v>
      </c>
      <c r="Y21" s="16">
        <f>X21</f>
        <v>10.641999999999999</v>
      </c>
      <c r="Z21" s="28" t="s">
        <v>55</v>
      </c>
      <c r="AA21" s="86">
        <v>11.142999999999999</v>
      </c>
      <c r="AB21" s="87">
        <f>AA21</f>
        <v>11.142999999999999</v>
      </c>
      <c r="AD21" s="18"/>
    </row>
    <row r="22" spans="1:30" ht="15.75">
      <c r="A22" s="44"/>
      <c r="B22" s="56">
        <v>50</v>
      </c>
      <c r="C22" s="56"/>
      <c r="D22" s="56">
        <f>D18</f>
        <v>150</v>
      </c>
      <c r="E22" s="73">
        <f>ROUND((B$22*D22),0)</f>
        <v>7500</v>
      </c>
      <c r="F22" s="74"/>
      <c r="G22" s="75">
        <f>ROUND($X$15+IF($E22&gt;1000,IF($E22&gt;9000,(1000*X$21/100)+(8000*X$22/100)+(($E22-9000)*X$23/100),(1000*X$21/100)+(($E22-1000)*X$22/100)),($E22*$X$21)/100)+IF(B$22&gt;W$18,$X$18*($B$22-W$18),0)+IF(B$22&gt;W$20,$X$20*($B$22-W$20),0),2)+AA29</f>
        <v>758.78</v>
      </c>
      <c r="H22" s="75"/>
      <c r="I22" s="75">
        <f>ROUND($Y$15+IF($E22&gt;1000,IF($E22&gt;9000,(1000*Y$21/100)+(8000*Y$22/100)+(($E22-9000)*Y$23/100),(1000*Y$21/100)+(($E22-1000)*Y$22/100)),($E22*$Y$21)/100)+IF(B$22&gt;W$18,$Y$18*($B$22-W$18),0)+IF(B$22&gt;W$20,$Y$20*($B$22-W$20),0),2)+AA29</f>
        <v>763.05</v>
      </c>
      <c r="J22" s="75"/>
      <c r="K22" s="75">
        <f>ROUND($AA$15+IF($E22&gt;1000,IF($E22&gt;9000,(1000*AA$21/100)+(8000*AA$22/100)+(($E22-9000)*AA$23/100),(1000*AA$21/100)+(($E22-1000)*AA$22/100)),($E22*$AA$21)/100)+IF(B$22&gt;Z$18,$AA$18*($B$22-Z$18),0)+IF(B$22&gt;Z$20,$AA$20*($B$22-Z$20),0),2)+AA30</f>
        <v>797.65</v>
      </c>
      <c r="L22" s="75"/>
      <c r="M22" s="75">
        <f>ROUND($AB$15+IF($E22&gt;1000,IF($E22&gt;9000,(1000*AB$21/100)+(8000*AB$22/100)+(($E22-9000)*AB$23/100),(1000*AB$21/100)+(($E22-1000)*AB$22/100)),($E22*$AB$21)/100)+IF(B$22&gt;Z$18,$AB$18*($B$22-Z$18),0)+IF(B$22&gt;Z$20,$AB$20*($B$22-Z$20),0),2)+AA30</f>
        <v>802.65</v>
      </c>
      <c r="N22" s="56"/>
      <c r="O22" s="75">
        <f>K22-G22</f>
        <v>38.870000000000005</v>
      </c>
      <c r="P22" s="75"/>
      <c r="Q22" s="75">
        <f>M22-I22</f>
        <v>39.600000000000023</v>
      </c>
      <c r="R22" s="59"/>
      <c r="S22" s="76">
        <f>ROUND(K22/G22-1,4)</f>
        <v>5.1200000000000002E-2</v>
      </c>
      <c r="T22" s="56"/>
      <c r="U22" s="76">
        <f>ROUND(M22/I22-1,4)</f>
        <v>5.1900000000000002E-2</v>
      </c>
      <c r="W22" s="71" t="s">
        <v>56</v>
      </c>
      <c r="X22" s="86">
        <v>7.4390000000000001</v>
      </c>
      <c r="Y22" s="16">
        <f>X22</f>
        <v>7.4390000000000001</v>
      </c>
      <c r="Z22" s="71" t="s">
        <v>56</v>
      </c>
      <c r="AA22" s="86">
        <v>7.8270000000000008</v>
      </c>
      <c r="AB22" s="87">
        <f>AA22</f>
        <v>7.8270000000000008</v>
      </c>
      <c r="AD22" s="18"/>
    </row>
    <row r="23" spans="1:30" ht="15.75">
      <c r="B23" s="56"/>
      <c r="C23" s="56"/>
      <c r="D23" s="56">
        <f>D19</f>
        <v>200</v>
      </c>
      <c r="E23" s="73">
        <f>ROUND((B$22*D23),0)</f>
        <v>10000</v>
      </c>
      <c r="F23" s="74"/>
      <c r="G23" s="75">
        <f>ROUND($X$15+IF($E23&gt;1000,IF($E23&gt;9000,(1000*X$21/100)+(8000*X$22/100)+(($E23-9000)*X$23/100),(1000*X$21/100)+(($E23-1000)*X$22/100)),($E23*$X$21)/100)+IF(B$22&gt;W$18,$X$18*($B$22-W$18),0)+IF(B$22&gt;W$20,$X$20*($B$22-W$20),0),2)+AA29</f>
        <v>934.84999999999991</v>
      </c>
      <c r="H23" s="75"/>
      <c r="I23" s="75">
        <f>ROUND($Y$15+IF($E23&gt;1000,IF($E23&gt;9000,(1000*Y$21/100)+(8000*Y$22/100)+(($E23-9000)*Y$23/100),(1000*Y$21/100)+(($E23-1000)*Y$22/100)),($E23*$Y$21)/100)+IF(B$22&gt;W$18,$Y$18*($B$22-W$18),0)+IF(B$22&gt;W$20,$Y$20*($B$22-W$20),0),2)+AA29</f>
        <v>939.11999999999989</v>
      </c>
      <c r="J23" s="75"/>
      <c r="K23" s="75">
        <f>ROUND($AA$15+IF($E23&gt;1000,IF($E23&gt;9000,(1000*AA$21/100)+(8000*AA$22/100)+(($E23-9000)*AA$23/100),(1000*AA$21/100)+(($E23-1000)*AA$22/100)),($E23*$AA$21)/100)+IF(B$22&gt;Z$18,$AA$18*($B$22-Z$18),0)+IF(B$22&gt;Z$20,$AA$20*($B$22-Z$20),0),2)+AA30</f>
        <v>983.06</v>
      </c>
      <c r="L23" s="75"/>
      <c r="M23" s="75">
        <f>ROUND($AB$15+IF($E23&gt;1000,IF($E23&gt;9000,(1000*AB$21/100)+(8000*AB$22/100)+(($E23-9000)*AB$23/100),(1000*AB$21/100)+(($E23-1000)*AB$22/100)),($E23*$AB$21)/100)+IF(B$22&gt;Z$18,$AB$18*($B$22-Z$18),0)+IF(B$22&gt;Z$20,$AB$20*($B$22-Z$20),0),2)+AA30</f>
        <v>988.06</v>
      </c>
      <c r="N23" s="56"/>
      <c r="O23" s="75">
        <f>K23-G23</f>
        <v>48.210000000000036</v>
      </c>
      <c r="P23" s="75"/>
      <c r="Q23" s="75">
        <f>M23-I23</f>
        <v>48.940000000000055</v>
      </c>
      <c r="R23" s="59"/>
      <c r="S23" s="76">
        <f>ROUND(K23/G23-1,4)</f>
        <v>5.16E-2</v>
      </c>
      <c r="T23" s="56"/>
      <c r="U23" s="76">
        <f>ROUND(M23/I23-1,4)</f>
        <v>5.21E-2</v>
      </c>
      <c r="W23" s="71" t="s">
        <v>57</v>
      </c>
      <c r="X23" s="86">
        <v>6.4490000000000007</v>
      </c>
      <c r="Y23" s="16">
        <f>X23</f>
        <v>6.4490000000000007</v>
      </c>
      <c r="Z23" s="71" t="s">
        <v>57</v>
      </c>
      <c r="AA23" s="86">
        <v>6.8010000000000002</v>
      </c>
      <c r="AB23" s="87">
        <f>AA23</f>
        <v>6.8010000000000002</v>
      </c>
      <c r="AC23" s="79"/>
      <c r="AD23" s="22"/>
    </row>
    <row r="24" spans="1:30" ht="16.5" thickBot="1">
      <c r="A24" s="44"/>
      <c r="B24" s="56"/>
      <c r="C24" s="56"/>
      <c r="D24" s="56">
        <f>D20</f>
        <v>400</v>
      </c>
      <c r="E24" s="73">
        <f>ROUND((B$22*D24),0)</f>
        <v>20000</v>
      </c>
      <c r="F24" s="74"/>
      <c r="G24" s="75">
        <f>ROUND($X$15+IF($E24&gt;1000,IF($E24&gt;9000,(1000*X$21/100)+(8000*X$22/100)+(($E24-9000)*X$23/100),(1000*X$21/100)+(($E24-1000)*X$22/100)),($E24*$X$21)/100)+IF(B$22&gt;W$18,$X$18*($B$22-W$18),0)+IF(B$22&gt;W$20,$X$20*($B$22-W$20),0),2)+AA29</f>
        <v>1579.75</v>
      </c>
      <c r="H24" s="75"/>
      <c r="I24" s="75">
        <f>ROUND($Y$15+IF($E24&gt;1000,IF($E24&gt;9000,(1000*Y$21/100)+(8000*Y$22/100)+(($E24-9000)*Y$23/100),(1000*Y$21/100)+(($E24-1000)*Y$22/100)),($E24*$Y$21)/100)+IF(B$22&gt;W$18,$Y$18*($B$22-W$18),0)+IF(B$22&gt;W$20,$Y$20*($B$22-W$20),0),2)+AA29</f>
        <v>1584.02</v>
      </c>
      <c r="J24" s="75"/>
      <c r="K24" s="75">
        <f>ROUND($AA$15+IF($E24&gt;1000,IF($E24&gt;9000,(1000*AA$21/100)+(8000*AA$22/100)+(($E24-9000)*AA$23/100),(1000*AA$21/100)+(($E24-1000)*AA$22/100)),($E24*$AA$21)/100)+IF(B$22&gt;Z$18,$AA$18*($B$22-Z$18),0)+IF(B$22&gt;Z$20,$AA$20*($B$22-Z$20),0),2)+AA30</f>
        <v>1663.1599999999999</v>
      </c>
      <c r="L24" s="75"/>
      <c r="M24" s="75">
        <f>ROUND($AB$15+IF($E24&gt;1000,IF($E24&gt;9000,(1000*AB$21/100)+(8000*AB$22/100)+(($E24-9000)*AB$23/100),(1000*AB$21/100)+(($E24-1000)*AB$22/100)),($E24*$AB$21)/100)+IF(B$22&gt;Z$18,$AB$18*($B$22-Z$18),0)+IF(B$22&gt;Z$20,$AB$20*($B$22-Z$20),0),2)+AA30</f>
        <v>1668.1599999999999</v>
      </c>
      <c r="N24" s="56"/>
      <c r="O24" s="75">
        <f>K24-G24</f>
        <v>83.409999999999854</v>
      </c>
      <c r="P24" s="75"/>
      <c r="Q24" s="75">
        <f>M24-I24</f>
        <v>84.139999999999873</v>
      </c>
      <c r="R24" s="59"/>
      <c r="S24" s="76">
        <f>ROUND(K24/G24-1,4)</f>
        <v>5.28E-2</v>
      </c>
      <c r="T24" s="56"/>
      <c r="U24" s="76">
        <f>ROUND(M24/I24-1,4)</f>
        <v>5.3100000000000001E-2</v>
      </c>
      <c r="W24" s="24" t="s">
        <v>3</v>
      </c>
      <c r="X24" s="88" t="s">
        <v>3</v>
      </c>
      <c r="Y24" s="89" t="s">
        <v>3</v>
      </c>
      <c r="Z24" s="24" t="s">
        <v>3</v>
      </c>
      <c r="AA24" s="88" t="s">
        <v>3</v>
      </c>
      <c r="AB24" s="89" t="s">
        <v>3</v>
      </c>
    </row>
    <row r="25" spans="1:30" ht="15.75">
      <c r="A25" s="44"/>
      <c r="B25" s="59"/>
      <c r="C25" s="59"/>
      <c r="D25" s="59"/>
      <c r="E25" s="59"/>
      <c r="F25" s="74"/>
      <c r="G25" s="85"/>
      <c r="H25" s="85"/>
      <c r="I25" s="85"/>
      <c r="J25" s="85"/>
      <c r="K25" s="85"/>
      <c r="L25" s="85"/>
      <c r="M25" s="85"/>
      <c r="N25" s="59"/>
      <c r="O25" s="75"/>
      <c r="P25" s="75"/>
      <c r="Q25" s="75"/>
      <c r="R25" s="59"/>
      <c r="S25" s="76"/>
      <c r="T25" s="59"/>
      <c r="U25" s="59"/>
      <c r="Y25" s="26" t="s">
        <v>18</v>
      </c>
      <c r="Z25" s="26"/>
      <c r="AA25" s="27">
        <v>0.28299999999999997</v>
      </c>
      <c r="AB25" s="41" t="s">
        <v>3</v>
      </c>
    </row>
    <row r="26" spans="1:30" ht="15.75">
      <c r="A26" s="44"/>
      <c r="B26" s="56">
        <v>75</v>
      </c>
      <c r="C26" s="56"/>
      <c r="D26" s="56">
        <v>333.33300000000003</v>
      </c>
      <c r="E26" s="73">
        <f>ROUND((B$26*D26),0)</f>
        <v>25000</v>
      </c>
      <c r="F26" s="90"/>
      <c r="G26" s="75">
        <f>ROUND($X$15+IF($E26&gt;1000,IF($E26&gt;9000,(1000*X$21/100)+(8000*X$22/100)+(($E26-9000)*X$23/100),(1000*X$21/100)+(($E26-1000)*X$22/100)),($E26*$X$21)/100)+IF(B$26&gt;W$18,$X$18*($B$26-W$18),0)+IF(B$26&gt;W$20,$X$20*($B$26-W$20),0),2)+AA29</f>
        <v>2015.45</v>
      </c>
      <c r="H26" s="75"/>
      <c r="I26" s="75">
        <f>ROUND($Y$15+IF($E26&gt;1000,IF($E26&gt;9000,(1000*Y$21/100)+(8000*Y$22/100)+(($E26-9000)*Y$23/100),(1000*Y$21/100)+(($E26-1000)*Y$22/100)),($E26*$Y$21)/100)+IF(B$26&gt;W$18,$Y$18*($B$26-W$18),0)+IF(B$26&gt;W$20,$Y$20*($B$26-W$20),0),2)+AA29</f>
        <v>2019.72</v>
      </c>
      <c r="J26" s="91"/>
      <c r="K26" s="75">
        <f>ROUND($AA$15+IF($E26&gt;1000,IF($E26&gt;9000,(1000*AA$21/100)+(8000*AA$22/100)+(($E26-9000)*AA$23/100),(1000*AA$21/100)+(($E26-1000)*AA$22/100)),($E26*$AA$21)/100)+IF(B$26&gt;Z$18,$AA$18*($B$26-Z$18),0)+IF(B$26&gt;Z$20,$AA$20*($B$26-Z$20),0),2)+AA30</f>
        <v>2121.71</v>
      </c>
      <c r="L26" s="75"/>
      <c r="M26" s="75">
        <f>ROUND($AB$15+IF($E26&gt;1000,IF($E26&gt;9000,(1000*AB$21/100)+(8000*AB$22/100)+(($E26-9000)*AB$23/100),(1000*AB$21/100)+(($E26-1000)*AB$22/100)),($E26*$AB$21)/100)+IF(B$26&gt;Z$18,$AB$18*($B$26-Z$18),0)+IF(B$26&gt;Z$20,$AB$20*($B$26-Z$20),0),2)+AA30</f>
        <v>2126.71</v>
      </c>
      <c r="N26" s="56"/>
      <c r="O26" s="75">
        <f>K26-G26</f>
        <v>106.25999999999999</v>
      </c>
      <c r="P26" s="75"/>
      <c r="Q26" s="75">
        <f>M26-I26</f>
        <v>106.99000000000001</v>
      </c>
      <c r="R26" s="59"/>
      <c r="S26" s="76">
        <f>ROUND(K26/G26-1,4)</f>
        <v>5.2699999999999997E-2</v>
      </c>
      <c r="T26" s="56"/>
      <c r="U26" s="76">
        <f>ROUND(M26/I26-1,4)</f>
        <v>5.2999999999999999E-2</v>
      </c>
      <c r="Y26" s="26"/>
      <c r="Z26" s="26"/>
      <c r="AA26" s="27">
        <v>0.28299999999999997</v>
      </c>
      <c r="AB26" s="41" t="s">
        <v>3</v>
      </c>
    </row>
    <row r="27" spans="1:30" ht="15.75">
      <c r="B27" s="56"/>
      <c r="C27" s="56"/>
      <c r="D27" s="56">
        <v>500</v>
      </c>
      <c r="E27" s="73">
        <f>ROUND((B$26*D27),0)</f>
        <v>37500</v>
      </c>
      <c r="F27" s="90"/>
      <c r="G27" s="75">
        <f>ROUND($X$15+IF($E27&gt;1000,IF($E27&gt;9000,(1000*X$21/100)+(8000*X$22/100)+(($E27-9000)*X$23/100),(1000*X$21/100)+(($E27-1000)*X$22/100)),($E27*$X$21)/100)+IF(B$26&gt;W$18,$X$18*($B$26-W$18),0)+IF(B$26&gt;W$20,$X$20*($B$26-W$20),0),2)+AA29</f>
        <v>2821.58</v>
      </c>
      <c r="H27" s="75"/>
      <c r="I27" s="75">
        <f>ROUND($Y$15+IF($E27&gt;1000,IF($E27&gt;9000,(1000*Y$21/100)+(8000*Y$22/100)+(($E27-9000)*Y$23/100),(1000*Y$21/100)+(($E27-1000)*Y$22/100)),($E27*$Y$21)/100)+IF(B$26&gt;W$18,$Y$18*($B$26-W$18),0)+IF(B$26&gt;W$20,$Y$20*($B$26-W$20),0),2)+AA29</f>
        <v>2825.85</v>
      </c>
      <c r="J27" s="91"/>
      <c r="K27" s="75">
        <f>ROUND($AA$15+IF($E27&gt;1000,IF($E27&gt;9000,(1000*AA$21/100)+(8000*AA$22/100)+(($E27-9000)*AA$23/100),(1000*AA$21/100)+(($E27-1000)*AA$22/100)),($E27*$AA$21)/100)+IF(B$26&gt;Z$18,$AA$18*($B$26-Z$18),0)+IF(B$26&gt;Z$20,$AA$20*($B$26-Z$20),0),2)+AA30</f>
        <v>2971.84</v>
      </c>
      <c r="L27" s="75"/>
      <c r="M27" s="75">
        <f>ROUND($AB$15+IF($E27&gt;1000,IF($E27&gt;9000,(1000*AB$21/100)+(8000*AB$22/100)+(($E27-9000)*AB$23/100),(1000*AB$21/100)+(($E27-1000)*AB$22/100)),($E27*$AB$21)/100)+IF(B$26&gt;Z$18,$AB$18*($B$26-Z$18),0)+IF(B$26&gt;Z$20,$AB$20*($B$26-Z$20),0),2)+AA30</f>
        <v>2976.84</v>
      </c>
      <c r="N27" s="56"/>
      <c r="O27" s="75">
        <f>K27-G27</f>
        <v>150.26000000000022</v>
      </c>
      <c r="P27" s="75"/>
      <c r="Q27" s="75">
        <f>M27-I27</f>
        <v>150.99000000000024</v>
      </c>
      <c r="R27" s="59"/>
      <c r="S27" s="76">
        <f>ROUND(K27/G27-1,4)</f>
        <v>5.33E-2</v>
      </c>
      <c r="T27" s="56"/>
      <c r="U27" s="76">
        <f>ROUND(M27/I27-1,4)</f>
        <v>5.3400000000000003E-2</v>
      </c>
      <c r="Y27" s="26"/>
      <c r="Z27" s="26"/>
      <c r="AA27" s="30"/>
    </row>
    <row r="28" spans="1:30" ht="15.75">
      <c r="A28" s="44"/>
      <c r="B28" s="56"/>
      <c r="C28" s="56"/>
      <c r="D28" s="56">
        <v>666.66600000000005</v>
      </c>
      <c r="E28" s="73">
        <f>ROUND((B$26*D28),0)</f>
        <v>50000</v>
      </c>
      <c r="F28" s="90"/>
      <c r="G28" s="75">
        <f>ROUND($X$15+IF($E28&gt;1000,IF($E28&gt;9000,(1000*X$21/100)+(8000*X$22/100)+(($E28-9000)*X$23/100),(1000*X$21/100)+(($E28-1000)*X$22/100)),($E28*$X$21)/100)+IF(B$26&gt;W$18,$X$18*($B$26-W$18),0)+IF(B$26&gt;W$20,$X$20*($B$26-W$20),0),2)+AA29</f>
        <v>3627.7</v>
      </c>
      <c r="H28" s="75"/>
      <c r="I28" s="75">
        <f>ROUND($Y$15+IF($E28&gt;1000,IF($E28&gt;9000,(1000*Y$21/100)+(8000*Y$22/100)+(($E28-9000)*Y$23/100),(1000*Y$21/100)+(($E28-1000)*Y$22/100)),($E28*$Y$21)/100)+IF(B$26&gt;W$18,$Y$18*($B$26-W$18),0)+IF(B$26&gt;W$20,$Y$20*($B$26-W$20),0),2)+AA29</f>
        <v>3631.97</v>
      </c>
      <c r="J28" s="91"/>
      <c r="K28" s="75">
        <f>ROUND($AA$15+IF($E28&gt;1000,IF($E28&gt;9000,(1000*AA$21/100)+(8000*AA$22/100)+(($E28-9000)*AA$23/100),(1000*AA$21/100)+(($E28-1000)*AA$22/100)),($E28*$AA$21)/100)+IF(B$26&gt;Z$18,$AA$18*($B$26-Z$18),0)+IF(B$26&gt;Z$20,$AA$20*($B$26-Z$20),0),2)+AA30</f>
        <v>3821.96</v>
      </c>
      <c r="L28" s="75"/>
      <c r="M28" s="75">
        <f>ROUND($AB$15+IF($E28&gt;1000,IF($E28&gt;9000,(1000*AB$21/100)+(8000*AB$22/100)+(($E28-9000)*AB$23/100),(1000*AB$21/100)+(($E28-1000)*AB$22/100)),($E28*$AB$21)/100)+IF(B$26&gt;Z$18,$AB$18*($B$26-Z$18),0)+IF(B$26&gt;Z$20,$AB$20*($B$26-Z$20),0),2)+AA30</f>
        <v>3826.96</v>
      </c>
      <c r="N28" s="56"/>
      <c r="O28" s="75">
        <f>K28-G28</f>
        <v>194.26000000000022</v>
      </c>
      <c r="P28" s="75"/>
      <c r="Q28" s="75">
        <f>M28-I28</f>
        <v>194.99000000000024</v>
      </c>
      <c r="R28" s="59"/>
      <c r="S28" s="76">
        <f>ROUND(K28/G28-1,4)</f>
        <v>5.3499999999999999E-2</v>
      </c>
      <c r="T28" s="56"/>
      <c r="U28" s="76">
        <f>ROUND(M28/I28-1,4)</f>
        <v>5.3699999999999998E-2</v>
      </c>
      <c r="Y28" s="1" t="s">
        <v>3</v>
      </c>
      <c r="AA28" s="1" t="s">
        <v>3</v>
      </c>
    </row>
    <row r="29" spans="1:30" ht="15.75">
      <c r="A29" s="44"/>
      <c r="B29" s="92"/>
      <c r="C29" s="92"/>
      <c r="D29" s="92"/>
      <c r="E29" s="92"/>
      <c r="F29" s="93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Y29" s="1" t="s">
        <v>20</v>
      </c>
      <c r="AA29" s="22">
        <v>1.56</v>
      </c>
      <c r="AB29" s="1" t="s">
        <v>3</v>
      </c>
    </row>
    <row r="30" spans="1:30" ht="15.75">
      <c r="A30" s="44"/>
      <c r="B30" s="56">
        <v>100</v>
      </c>
      <c r="C30" s="56"/>
      <c r="D30" s="56">
        <v>333.33300000000003</v>
      </c>
      <c r="E30" s="73">
        <f>ROUND((B$26*D30),0)</f>
        <v>25000</v>
      </c>
      <c r="F30" s="90"/>
      <c r="G30" s="75">
        <f>ROUND($X$15+IF($E30&gt;1000,IF($E30&gt;9000,(1000*X$21/100)+(8000*X$22/100)+(($E30-9000)*X$23/100),(1000*X$21/100)+(($E30-1000)*X$22/100)),($E30*$X$21)/100)+IF(B$30&gt;W$18,$X$18*($B$30-W$18),0)+IF(B$30&gt;W$20,$X$20*($B$30-W$20),0),2)+AA29</f>
        <v>2128.6999999999998</v>
      </c>
      <c r="H30" s="75"/>
      <c r="I30" s="75">
        <f>ROUND($Y$15+IF($E30&gt;1000,IF($E30&gt;9000,(1000*Y$21/100)+(8000*Y$22/100)+(($E30-9000)*Y$23/100),(1000*Y$21/100)+(($E30-1000)*Y$22/100)),($E30*$Y$21)/100)+IF(B$30&gt;W$18,$Y$18*($B$30-W$18),0)+IF(B$30&gt;W$20,$Y$20*($B$30-W$20),0),2)+AA29</f>
        <v>2132.9699999999998</v>
      </c>
      <c r="J30" s="91"/>
      <c r="K30" s="75">
        <f>ROUND($AA$15+IF($E30&gt;1000,IF($E30&gt;9000,(1000*AA$21/100)+(8000*AA$22/100)+(($E30-9000)*AA$23/100),(1000*AA$21/100)+(($E30-1000)*AA$22/100)),($E30*$AA$21)/100)+IF(B$30&gt;Z$18,$AA$18*($B$30-Z$18),0)+IF(B$30&gt;Z$20,$AA$20*($B$30-Z$20),0),2)+AA30</f>
        <v>2240.21</v>
      </c>
      <c r="L30" s="75"/>
      <c r="M30" s="75">
        <f>ROUND($AB$15+IF($E30&gt;1000,IF($E30&gt;9000,(1000*AB$21/100)+(8000*AB$22/100)+(($E30-9000)*AB$23/100),(1000*AB$21/100)+(($E30-1000)*AB$22/100)),($E30*$AB$21)/100)+IF(B$30&gt;Z$18,$AB$18*($B$30-Z$18),0)+IF(B$30&gt;Z$20,$AB$20*($B$30-Z$20),0),2)+AA30</f>
        <v>2245.21</v>
      </c>
      <c r="N30" s="56"/>
      <c r="O30" s="75">
        <f>K30-G30</f>
        <v>111.51000000000022</v>
      </c>
      <c r="P30" s="75"/>
      <c r="Q30" s="75">
        <f>M30-I30</f>
        <v>112.24000000000024</v>
      </c>
      <c r="R30" s="59"/>
      <c r="S30" s="76">
        <f>ROUND(K30/G30-1,4)</f>
        <v>5.2400000000000002E-2</v>
      </c>
      <c r="T30" s="56"/>
      <c r="U30" s="76">
        <f>ROUND(M30/I30-1,4)</f>
        <v>5.2600000000000001E-2</v>
      </c>
      <c r="Y30" s="1" t="s">
        <v>58</v>
      </c>
      <c r="Z30" s="18"/>
      <c r="AA30" s="22">
        <f>AA29</f>
        <v>1.56</v>
      </c>
    </row>
    <row r="31" spans="1:30" ht="15.75">
      <c r="B31" s="56"/>
      <c r="C31" s="56"/>
      <c r="D31" s="56">
        <v>500</v>
      </c>
      <c r="E31" s="73">
        <f>ROUND((B$26*D31),0)</f>
        <v>37500</v>
      </c>
      <c r="F31" s="90"/>
      <c r="G31" s="75">
        <f>ROUND($X$15+IF($E31&gt;1000,IF($E31&gt;9000,(1000*X$21/100)+(8000*X$22/100)+(($E31-9000)*X$23/100),(1000*X$21/100)+(($E31-1000)*X$22/100)),($E31*$X$21)/100)+IF(B$30&gt;W$18,$X$18*($B$30-W$18),0)+IF(B$30&gt;W$20,$X$20*($B$30-W$20),0),2)+AA29</f>
        <v>2934.83</v>
      </c>
      <c r="H31" s="75"/>
      <c r="I31" s="75">
        <f>ROUND($Y$15+IF($E31&gt;1000,IF($E31&gt;9000,(1000*Y$21/100)+(8000*Y$22/100)+(($E31-9000)*Y$23/100),(1000*Y$21/100)+(($E31-1000)*Y$22/100)),($E31*$Y$21)/100)+IF(B$30&gt;W$18,$Y$18*($B$30-W$18),0)+IF(B$30&gt;W$20,$Y$20*($B$30-W$20),0),2)+AA29</f>
        <v>2939.1</v>
      </c>
      <c r="J31" s="91"/>
      <c r="K31" s="75">
        <f>ROUND($AA$15+IF($E31&gt;1000,IF($E31&gt;9000,(1000*AA$21/100)+(8000*AA$22/100)+(($E31-9000)*AA$23/100),(1000*AA$21/100)+(($E31-1000)*AA$22/100)),($E31*$AA$21)/100)+IF(B$30&gt;Z$18,$AA$18*($B$30-Z$18),0)+IF(B$30&gt;Z$20,$AA$20*($B$30-Z$20),0),2)+AA30</f>
        <v>3090.34</v>
      </c>
      <c r="L31" s="75"/>
      <c r="M31" s="75">
        <f>ROUND($AB$15+IF($E31&gt;1000,IF($E31&gt;9000,(1000*AB$21/100)+(8000*AB$22/100)+(($E31-9000)*AB$23/100),(1000*AB$21/100)+(($E31-1000)*AB$22/100)),($E31*$AB$21)/100)+IF(B$30&gt;Z$18,$AB$18*($B$30-Z$18),0)+IF(B$30&gt;Z$20,$AB$20*($B$30-Z$20),0),2)+AA30</f>
        <v>3095.34</v>
      </c>
      <c r="N31" s="56"/>
      <c r="O31" s="75">
        <f>K31-G31</f>
        <v>155.51000000000022</v>
      </c>
      <c r="P31" s="75"/>
      <c r="Q31" s="75">
        <f>M31-I31</f>
        <v>156.24000000000024</v>
      </c>
      <c r="R31" s="59"/>
      <c r="S31" s="76">
        <f>ROUND(K31/G31-1,4)</f>
        <v>5.2999999999999999E-2</v>
      </c>
      <c r="T31" s="56"/>
      <c r="U31" s="76">
        <f>ROUND(M31/I31-1,4)</f>
        <v>5.3199999999999997E-2</v>
      </c>
      <c r="Y31" s="22"/>
      <c r="Z31" s="22"/>
    </row>
    <row r="32" spans="1:30" ht="15.75">
      <c r="A32" s="44"/>
      <c r="B32" s="56"/>
      <c r="C32" s="56"/>
      <c r="D32" s="56">
        <v>666.66600000000005</v>
      </c>
      <c r="E32" s="73">
        <f>ROUND((B$26*D32),0)</f>
        <v>50000</v>
      </c>
      <c r="F32" s="90"/>
      <c r="G32" s="75">
        <f>ROUND($X$15+IF($E32&gt;1000,IF($E32&gt;9000,(1000*X$21/100)+(8000*X$22/100)+(($E32-9000)*X$23/100),(1000*X$21/100)+(($E32-1000)*X$22/100)),($E32*$X$21)/100)+IF(B$30&gt;W$18,$X$18*($B$30-W$18),0)+IF(B$30&gt;W$20,$X$20*($B$30-W$20),0),2)+AA29</f>
        <v>3740.95</v>
      </c>
      <c r="H32" s="75"/>
      <c r="I32" s="75">
        <f>ROUND($Y$15+IF($E32&gt;1000,IF($E32&gt;9000,(1000*Y$21/100)+(8000*Y$22/100)+(($E32-9000)*Y$23/100),(1000*Y$21/100)+(($E32-1000)*Y$22/100)),($E32*$Y$21)/100)+IF(B$30&gt;W$18,$Y$18*($B$30-W$18),0)+IF(B$30&gt;W$20,$Y$20*($B$30-W$20),0),2)+AA29</f>
        <v>3745.22</v>
      </c>
      <c r="J32" s="91"/>
      <c r="K32" s="75">
        <f>ROUND($AA$15+IF($E32&gt;1000,IF($E32&gt;9000,(1000*AA$21/100)+(8000*AA$22/100)+(($E32-9000)*AA$23/100),(1000*AA$21/100)+(($E32-1000)*AA$22/100)),($E32*$AA$21)/100)+IF(B$30&gt;Z$18,$AA$18*($B$30-Z$18),0)+IF(B$30&gt;Z$20,$AA$20*($B$30-Z$20),0),2)+AA30</f>
        <v>3940.46</v>
      </c>
      <c r="L32" s="75"/>
      <c r="M32" s="75">
        <f>ROUND($AB$15+IF($E32&gt;1000,IF($E32&gt;9000,(1000*AB$21/100)+(8000*AB$22/100)+(($E32-9000)*AB$23/100),(1000*AB$21/100)+(($E32-1000)*AB$22/100)),($E32*$AB$21)/100)+IF(B$30&gt;Z$18,$AB$18*($B$30-Z$18),0)+IF(B$30&gt;Z$20,$AB$20*($B$30-Z$20),0),2)+AA30</f>
        <v>3945.46</v>
      </c>
      <c r="N32" s="56"/>
      <c r="O32" s="75">
        <f>K32-G32</f>
        <v>199.51000000000022</v>
      </c>
      <c r="P32" s="75"/>
      <c r="Q32" s="75">
        <f>M32-I32</f>
        <v>200.24000000000024</v>
      </c>
      <c r="R32" s="59"/>
      <c r="S32" s="76">
        <f>ROUND(K32/G32-1,4)</f>
        <v>5.33E-2</v>
      </c>
      <c r="T32" s="56"/>
      <c r="U32" s="76">
        <f>ROUND(M32/I32-1,4)</f>
        <v>5.3499999999999999E-2</v>
      </c>
      <c r="Y32" s="1" t="s">
        <v>22</v>
      </c>
      <c r="AA32" s="41">
        <v>0.13200000000000001</v>
      </c>
    </row>
    <row r="33" spans="1:24" ht="15.75">
      <c r="A33" s="44"/>
      <c r="B33" s="59"/>
      <c r="C33" s="59"/>
      <c r="D33" s="59"/>
      <c r="E33" s="59"/>
      <c r="F33" s="74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</row>
    <row r="34" spans="1:24" ht="15.75">
      <c r="A34" s="44"/>
      <c r="B34" s="59" t="s">
        <v>25</v>
      </c>
      <c r="C34" s="59"/>
      <c r="D34" s="59"/>
      <c r="E34" s="59"/>
      <c r="F34" s="74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W34" s="31" t="s">
        <v>23</v>
      </c>
      <c r="X34" s="94">
        <v>5.7153849418435293E-2</v>
      </c>
    </row>
    <row r="35" spans="1:24" ht="15.75">
      <c r="B35" s="95" t="s">
        <v>59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</row>
    <row r="36" spans="1:24">
      <c r="A36" s="44"/>
    </row>
    <row r="37" spans="1:24">
      <c r="A37" s="44"/>
    </row>
    <row r="38" spans="1:24">
      <c r="A38" s="44"/>
    </row>
    <row r="40" spans="1:24">
      <c r="A40" s="44"/>
    </row>
    <row r="41" spans="1:24">
      <c r="A41" s="44"/>
    </row>
    <row r="42" spans="1:24">
      <c r="A42" s="44"/>
    </row>
    <row r="43" spans="1:24">
      <c r="A43" s="44"/>
    </row>
    <row r="44" spans="1:24">
      <c r="A44" s="44"/>
    </row>
    <row r="45" spans="1:24">
      <c r="A45" s="44"/>
    </row>
    <row r="46" spans="1:24">
      <c r="A46" s="44"/>
    </row>
    <row r="47" spans="1:24">
      <c r="A47" s="44"/>
    </row>
    <row r="48" spans="1:24">
      <c r="P48" s="40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view="pageBreakPreview" zoomScale="75" zoomScaleNormal="100" zoomScaleSheetLayoutView="100" workbookViewId="0">
      <selection activeCell="B3" sqref="B3"/>
    </sheetView>
  </sheetViews>
  <sheetFormatPr defaultColWidth="9.7109375" defaultRowHeight="15"/>
  <cols>
    <col min="1" max="1" width="1.85546875" style="1" customWidth="1"/>
    <col min="2" max="2" width="11.85546875" style="1" customWidth="1"/>
    <col min="3" max="3" width="2.7109375" style="1" customWidth="1"/>
    <col min="4" max="4" width="12.42578125" style="1" hidden="1" customWidth="1"/>
    <col min="5" max="5" width="10.7109375" style="1" customWidth="1"/>
    <col min="6" max="6" width="4" style="1" customWidth="1"/>
    <col min="7" max="7" width="13.42578125" style="1" bestFit="1" customWidth="1"/>
    <col min="8" max="8" width="4.140625" style="1" customWidth="1"/>
    <col min="9" max="9" width="14.7109375" style="1" bestFit="1" customWidth="1"/>
    <col min="10" max="10" width="5.140625" style="1" customWidth="1"/>
    <col min="11" max="11" width="14.140625" style="1" customWidth="1"/>
    <col min="12" max="12" width="2.7109375" style="1" customWidth="1"/>
    <col min="13" max="13" width="3.42578125" style="1" customWidth="1"/>
    <col min="14" max="14" width="10.85546875" style="1" customWidth="1"/>
    <col min="15" max="15" width="9.7109375" style="1"/>
    <col min="16" max="16" width="17.42578125" style="1" customWidth="1"/>
    <col min="17" max="17" width="6.5703125" style="1" customWidth="1"/>
    <col min="18" max="18" width="9.7109375" style="1"/>
    <col min="19" max="19" width="8.85546875" style="1" customWidth="1"/>
    <col min="20" max="20" width="2.5703125" style="1" customWidth="1"/>
    <col min="21" max="16384" width="9.7109375" style="1"/>
  </cols>
  <sheetData>
    <row r="1" spans="1:19">
      <c r="A1" s="42"/>
      <c r="B1" s="42"/>
    </row>
    <row r="2" spans="1:19">
      <c r="A2" s="42"/>
      <c r="B2" s="42"/>
      <c r="C2" s="44"/>
      <c r="D2" s="44"/>
      <c r="E2" s="44"/>
      <c r="F2" s="44"/>
      <c r="G2" s="44"/>
      <c r="H2" s="44"/>
      <c r="I2" s="44"/>
    </row>
    <row r="3" spans="1:19" ht="18.75">
      <c r="A3" s="42"/>
      <c r="B3" s="45"/>
      <c r="C3" s="46"/>
      <c r="D3" s="46"/>
      <c r="E3" s="46"/>
      <c r="F3" s="46"/>
      <c r="G3" s="46"/>
      <c r="H3" s="46"/>
      <c r="I3" s="46"/>
      <c r="J3" s="49" t="s">
        <v>3</v>
      </c>
      <c r="K3" s="96"/>
    </row>
    <row r="4" spans="1:19" ht="20.25">
      <c r="B4" s="50" t="s">
        <v>0</v>
      </c>
      <c r="C4" s="50"/>
      <c r="D4" s="50"/>
      <c r="E4" s="50"/>
      <c r="F4" s="50"/>
      <c r="G4" s="50"/>
      <c r="H4" s="50"/>
      <c r="I4" s="50"/>
      <c r="J4" s="50"/>
      <c r="K4" s="50"/>
      <c r="L4" s="54"/>
      <c r="M4" s="54"/>
    </row>
    <row r="5" spans="1:19" ht="20.25">
      <c r="B5" s="50" t="s">
        <v>1</v>
      </c>
      <c r="C5" s="50"/>
      <c r="D5" s="50"/>
      <c r="E5" s="50"/>
      <c r="F5" s="50"/>
      <c r="G5" s="50"/>
      <c r="H5" s="50"/>
      <c r="I5" s="50"/>
      <c r="J5" s="50"/>
      <c r="K5" s="50"/>
      <c r="L5" s="54"/>
      <c r="M5" s="54"/>
    </row>
    <row r="6" spans="1:19" ht="20.25">
      <c r="B6" s="50" t="s">
        <v>60</v>
      </c>
      <c r="C6" s="50"/>
      <c r="D6" s="50"/>
      <c r="E6" s="50"/>
      <c r="F6" s="50"/>
      <c r="G6" s="50"/>
      <c r="H6" s="50"/>
      <c r="I6" s="50"/>
      <c r="J6" s="50"/>
      <c r="K6" s="50"/>
      <c r="L6" s="54"/>
      <c r="M6" s="54"/>
    </row>
    <row r="7" spans="1:19" ht="20.25">
      <c r="B7" s="50" t="s">
        <v>3</v>
      </c>
      <c r="C7" s="50"/>
      <c r="D7" s="50"/>
      <c r="E7" s="50"/>
      <c r="F7" s="50"/>
      <c r="G7" s="50"/>
      <c r="H7" s="50"/>
      <c r="I7" s="50"/>
      <c r="J7" s="50"/>
      <c r="K7" s="50"/>
      <c r="L7" s="54"/>
      <c r="M7" s="54"/>
    </row>
    <row r="8" spans="1:19" ht="18.75">
      <c r="A8" s="52"/>
      <c r="B8" s="53"/>
      <c r="C8" s="53"/>
      <c r="D8" s="53"/>
      <c r="E8" s="53"/>
      <c r="F8" s="53"/>
      <c r="G8" s="53"/>
      <c r="H8" s="53"/>
      <c r="I8" s="53"/>
      <c r="J8" s="53"/>
      <c r="K8" s="54"/>
      <c r="L8" s="53"/>
      <c r="M8" s="53"/>
    </row>
    <row r="9" spans="1:19">
      <c r="A9" s="44"/>
      <c r="B9" s="42"/>
    </row>
    <row r="10" spans="1:19" ht="15.75">
      <c r="A10" s="44"/>
      <c r="B10" s="55" t="s">
        <v>37</v>
      </c>
      <c r="C10" s="56"/>
      <c r="D10" s="56"/>
      <c r="E10" s="56"/>
      <c r="F10" s="56"/>
      <c r="G10" s="57" t="s">
        <v>38</v>
      </c>
      <c r="H10" s="57"/>
      <c r="I10" s="57"/>
      <c r="J10" s="56"/>
      <c r="K10" s="59"/>
      <c r="L10" s="44"/>
      <c r="M10" s="44"/>
    </row>
    <row r="11" spans="1:19" ht="16.5" thickBot="1">
      <c r="A11" s="44"/>
      <c r="B11" s="60" t="s">
        <v>41</v>
      </c>
      <c r="C11" s="58"/>
      <c r="D11" s="55" t="s">
        <v>42</v>
      </c>
      <c r="E11" s="56"/>
      <c r="F11" s="56"/>
      <c r="G11" s="97" t="s">
        <v>61</v>
      </c>
      <c r="H11" s="59"/>
      <c r="I11" s="97" t="s">
        <v>12</v>
      </c>
      <c r="J11" s="56"/>
      <c r="K11" s="58" t="s">
        <v>40</v>
      </c>
      <c r="L11" s="44"/>
      <c r="M11" s="44"/>
      <c r="O11" s="98"/>
    </row>
    <row r="12" spans="1:19" ht="15.75">
      <c r="A12" s="44"/>
      <c r="B12" s="63" t="s">
        <v>46</v>
      </c>
      <c r="C12" s="64"/>
      <c r="D12" s="65" t="s">
        <v>47</v>
      </c>
      <c r="E12" s="63" t="s">
        <v>10</v>
      </c>
      <c r="F12" s="56"/>
      <c r="G12" s="63" t="s">
        <v>62</v>
      </c>
      <c r="H12" s="99"/>
      <c r="I12" s="63" t="s">
        <v>63</v>
      </c>
      <c r="J12" s="56"/>
      <c r="K12" s="61" t="s">
        <v>45</v>
      </c>
      <c r="L12" s="44"/>
      <c r="M12" s="44"/>
      <c r="N12" s="100" t="s">
        <v>8</v>
      </c>
      <c r="P12" s="101"/>
      <c r="Q12" s="102"/>
      <c r="R12" s="101" t="s">
        <v>9</v>
      </c>
      <c r="S12" s="102"/>
    </row>
    <row r="13" spans="1:19" ht="15.75">
      <c r="A13" s="44"/>
      <c r="B13" s="56"/>
      <c r="C13" s="56"/>
      <c r="D13" s="56"/>
      <c r="E13" s="56"/>
      <c r="F13" s="56"/>
      <c r="G13" s="64"/>
      <c r="H13" s="64"/>
      <c r="I13" s="64"/>
      <c r="J13" s="59"/>
      <c r="K13" s="59"/>
      <c r="N13" s="71" t="s">
        <v>50</v>
      </c>
      <c r="O13" s="4" t="s">
        <v>64</v>
      </c>
      <c r="P13" s="4" t="s">
        <v>65</v>
      </c>
      <c r="Q13" s="72"/>
      <c r="R13" s="4" t="s">
        <v>64</v>
      </c>
      <c r="S13" s="103" t="s">
        <v>65</v>
      </c>
    </row>
    <row r="14" spans="1:19" ht="15.75">
      <c r="A14" s="44"/>
      <c r="B14" s="56">
        <v>100</v>
      </c>
      <c r="C14" s="56"/>
      <c r="D14" s="56">
        <v>300</v>
      </c>
      <c r="E14" s="73">
        <v>25000</v>
      </c>
      <c r="F14" s="56"/>
      <c r="G14" s="75">
        <f>ROUND(IF($E14&lt;40001,$E14*$O$19/100,40000*$O$19/100+($E14-40000)*$O$20/100)+MAX(100, $B$14)*$O$18+IF($B$14&lt;101,$O$14,IF($B$14&lt;301,$O$15+$B$14*$P$15,$O$16+$B$14*$P$16)),2)+R26</f>
        <v>2236.14</v>
      </c>
      <c r="H14" s="75"/>
      <c r="I14" s="75">
        <f>ROUND(IF($E14&lt;40001,$E14*$R$19/100,40000*$R$19/100+($E14-40000)*$R$20/100)+MAX(100, $B$14)*$R$18+IF($B$14&lt;101,$R$14,IF($B$14&lt;301,$R$15+$B$14*$S$15,$R$16+$B$14*$S$16)),2)+R27</f>
        <v>2448.64</v>
      </c>
      <c r="J14" s="56"/>
      <c r="K14" s="76">
        <f>ROUND(I14/G14-1,4)</f>
        <v>9.5000000000000001E-2</v>
      </c>
      <c r="L14" s="44"/>
      <c r="M14" s="44"/>
      <c r="N14" s="71" t="s">
        <v>66</v>
      </c>
      <c r="O14" s="104">
        <v>259</v>
      </c>
      <c r="P14" s="78"/>
      <c r="Q14" s="72"/>
      <c r="R14" s="104">
        <v>259</v>
      </c>
      <c r="S14" s="83"/>
    </row>
    <row r="15" spans="1:19" ht="15.75">
      <c r="A15" s="44"/>
      <c r="B15" s="56"/>
      <c r="C15" s="56"/>
      <c r="D15" s="56">
        <v>500</v>
      </c>
      <c r="E15" s="73">
        <v>37500</v>
      </c>
      <c r="F15" s="56"/>
      <c r="G15" s="75">
        <f>ROUND(IF($E15&lt;40001,$E15*$O$19/100,40000*$O$19/100+($E15-40000)*$O$20/100)+MAX(100, $B$14)*$O$18+IF($B$14&lt;101,$O$14,IF($B$14&lt;301,$O$15+$B$14*$P$15,$O$16+$B$14*$P$16)),2)+R26</f>
        <v>2969.77</v>
      </c>
      <c r="H15" s="75"/>
      <c r="I15" s="75">
        <f>ROUND(IF($E15&lt;40001,$E15*$R$19/100,40000*$R$19/100+($E15-40000)*$R$20/100)+MAX(100, $B$14)*$R$18+IF($B$14&lt;101,$R$14,IF($B$14&lt;301,$R$15+$B$14*$S$15,$R$16+$B$14*$S$16)),2)+R27</f>
        <v>3264.02</v>
      </c>
      <c r="J15" s="56"/>
      <c r="K15" s="76">
        <f>ROUND(I15/G15-1,4)</f>
        <v>9.9099999999999994E-2</v>
      </c>
      <c r="L15" s="44"/>
      <c r="M15" s="44"/>
      <c r="N15" s="71" t="s">
        <v>67</v>
      </c>
      <c r="O15" s="104">
        <v>96</v>
      </c>
      <c r="P15" s="77">
        <v>1.7</v>
      </c>
      <c r="Q15" s="103"/>
      <c r="R15" s="104">
        <v>96</v>
      </c>
      <c r="S15" s="14">
        <v>1.86</v>
      </c>
    </row>
    <row r="16" spans="1:19" ht="15.75">
      <c r="A16" s="44"/>
      <c r="B16" s="56"/>
      <c r="C16" s="56"/>
      <c r="D16" s="56">
        <v>700</v>
      </c>
      <c r="E16" s="73">
        <v>50000</v>
      </c>
      <c r="F16" s="56"/>
      <c r="G16" s="75">
        <f>ROUND(IF($E16&lt;40001,$E16*$O$19/100,40000*$O$19/100+($E16-40000)*$O$20/100)+MAX(100, $B$14)*$O$18+IF($B$14&lt;101,$O$14,IF($B$14&lt;301,$O$15+$B$14*$P$15,$O$16+$B$14*$P$16)),2)+R26</f>
        <v>3656.19</v>
      </c>
      <c r="H16" s="75"/>
      <c r="I16" s="75">
        <f>ROUND(IF($E16&lt;40001,$E16*$R$19/100,40000*$R$19/100+($E16-40000)*$R$20/100)+MAX(100, $B$14)*$R$18+IF($B$14&lt;101,$R$14,IF($B$14&lt;301,$R$15+$B$14*$S$15,$R$16+$B$14*$S$16)),2)+R27</f>
        <v>4028.19</v>
      </c>
      <c r="J16" s="56"/>
      <c r="K16" s="76">
        <f>ROUND(I16/G16-1,4)</f>
        <v>0.1017</v>
      </c>
      <c r="N16" s="71" t="s">
        <v>68</v>
      </c>
      <c r="O16" s="104">
        <v>192</v>
      </c>
      <c r="P16" s="77">
        <v>1.39</v>
      </c>
      <c r="Q16" s="72"/>
      <c r="R16" s="104">
        <v>192</v>
      </c>
      <c r="S16" s="14">
        <v>1.52</v>
      </c>
    </row>
    <row r="17" spans="1:21" ht="15.75">
      <c r="A17" s="44"/>
      <c r="B17" s="56"/>
      <c r="C17" s="56"/>
      <c r="D17" s="56"/>
      <c r="E17" s="56"/>
      <c r="F17" s="56"/>
      <c r="G17" s="75"/>
      <c r="H17" s="75"/>
      <c r="I17" s="75"/>
      <c r="J17" s="59"/>
      <c r="K17" s="76"/>
      <c r="L17" s="44"/>
      <c r="M17" s="44"/>
      <c r="N17" s="71"/>
      <c r="O17" s="78"/>
      <c r="P17" s="78"/>
      <c r="Q17" s="72"/>
      <c r="R17" s="78"/>
      <c r="S17" s="83"/>
    </row>
    <row r="18" spans="1:21" ht="15.75">
      <c r="A18" s="44"/>
      <c r="B18" s="56">
        <v>200</v>
      </c>
      <c r="C18" s="56"/>
      <c r="D18" s="56">
        <v>300</v>
      </c>
      <c r="E18" s="73">
        <f>ROUND((B$18*D18),0)</f>
        <v>60000</v>
      </c>
      <c r="F18" s="56"/>
      <c r="G18" s="75">
        <f>ROUND(IF($E18&lt;40001,$E18*$O$19/100,40000*$O$19/100+($E18-40000)*$O$20/100)+MAX(100, $B$18)*$O$18+IF($B$18&lt;101,$O$14,IF($B$18&lt;301,$O$15+$B$18*$P$15,$O$16+$B$18*$P$16)),2)+R26</f>
        <v>4844.8900000000003</v>
      </c>
      <c r="H18" s="75"/>
      <c r="I18" s="75">
        <f>ROUND(IF($E18&lt;40001,$E18*$R$19/100,40000*$R$19/100+($E18-40000)*$R$20/100)+MAX(100, $B$18)*$R$18+IF($B$18&lt;101,$R$14,IF($B$18&lt;301,$R$15+$B$18*$S$15,$R$16+$B$18*$S$16)),2)+R27</f>
        <v>5359.29</v>
      </c>
      <c r="J18" s="56"/>
      <c r="K18" s="76">
        <f>ROUND(I18/G18-1,4)</f>
        <v>0.1062</v>
      </c>
      <c r="L18" s="44"/>
      <c r="M18" s="44"/>
      <c r="N18" s="71" t="s">
        <v>46</v>
      </c>
      <c r="O18" s="77">
        <v>4.72</v>
      </c>
      <c r="P18" s="78"/>
      <c r="Q18" s="72"/>
      <c r="R18" s="77">
        <v>5.21</v>
      </c>
      <c r="S18" s="83"/>
      <c r="U18" s="19">
        <f>(R18-O18)/O18</f>
        <v>0.10381355932203395</v>
      </c>
    </row>
    <row r="19" spans="1:21" ht="15.75">
      <c r="A19" s="44"/>
      <c r="B19" s="56"/>
      <c r="C19" s="56"/>
      <c r="D19" s="56">
        <v>500</v>
      </c>
      <c r="E19" s="73">
        <f>ROUND((B$18*D19),0)</f>
        <v>100000</v>
      </c>
      <c r="F19" s="56"/>
      <c r="G19" s="75">
        <f>ROUND(IF($E19&lt;40001,$E19*$O$19/100,40000*$O$19/100+($E19-40000)*$O$20/100)+MAX(100, $B$18)*$O$18+IF($B$18&lt;101,$O$14,IF($B$18&lt;301,$O$15+$B$18*$P$15,$O$16+$B$18*$P$16)),2)+R26</f>
        <v>7003.6900000000005</v>
      </c>
      <c r="H19" s="75"/>
      <c r="I19" s="75">
        <f>ROUND(IF($E19&lt;40001,$E19*$R$19/100,40000*$R$19/100+($E19-40000)*$R$20/100)+MAX(100, $B$18)*$R$18+IF($B$18&lt;101,$R$14,IF($B$18&lt;301,$R$15+$B$18*$S$15,$R$16+$B$18*$S$16)),2)+R27</f>
        <v>7763.6900000000005</v>
      </c>
      <c r="J19" s="56"/>
      <c r="K19" s="76">
        <f>ROUND(I19/G19-1,4)</f>
        <v>0.1085</v>
      </c>
      <c r="L19" s="44"/>
      <c r="M19" s="44"/>
      <c r="N19" s="71" t="s">
        <v>69</v>
      </c>
      <c r="O19" s="105">
        <v>5.8689999999999998</v>
      </c>
      <c r="P19" s="105"/>
      <c r="Q19" s="106"/>
      <c r="R19" s="105">
        <v>6.5229999999999997</v>
      </c>
      <c r="S19" s="83"/>
      <c r="U19" s="19">
        <f t="shared" ref="U19:U20" si="0">(R19-O19)/O19</f>
        <v>0.11143295280286249</v>
      </c>
    </row>
    <row r="20" spans="1:21" ht="15.75">
      <c r="A20" s="44"/>
      <c r="B20" s="56"/>
      <c r="C20" s="56"/>
      <c r="D20" s="56">
        <v>700</v>
      </c>
      <c r="E20" s="73">
        <f>ROUND((B$18*D20),0)</f>
        <v>140000</v>
      </c>
      <c r="F20" s="56"/>
      <c r="G20" s="75">
        <f>ROUND(IF($E20&lt;40001,$E20*$O$19/100,40000*$O$19/100+($E20-40000)*$O$20/100)+MAX(100, $B$18)*$O$18+IF($B$18&lt;101,$O$14,IF($B$18&lt;301,$O$15+$B$18*$P$15,$O$16+$B$18*$P$16)),2)+R26</f>
        <v>9162.49</v>
      </c>
      <c r="H20" s="75"/>
      <c r="I20" s="75">
        <f>ROUND(IF($E20&lt;40001,$E20*$R$19/100,40000*$R$19/100+($E20-40000)*$R$20/100)+MAX(100, $B$18)*$R$18+IF($B$18&lt;101,$R$14,IF($B$18&lt;301,$R$15+$B$18*$S$15,$R$16+$B$18*$S$16)),2)+R27</f>
        <v>10168.09</v>
      </c>
      <c r="J20" s="56"/>
      <c r="K20" s="76">
        <f>ROUND(I20/G20-1,4)</f>
        <v>0.10979999999999999</v>
      </c>
      <c r="N20" s="71" t="s">
        <v>70</v>
      </c>
      <c r="O20" s="105">
        <v>5.3970000000000002</v>
      </c>
      <c r="P20" s="105"/>
      <c r="Q20" s="106"/>
      <c r="R20" s="105">
        <v>6.0109999999999992</v>
      </c>
      <c r="S20" s="83"/>
      <c r="U20" s="19">
        <f t="shared" si="0"/>
        <v>0.11376690754122641</v>
      </c>
    </row>
    <row r="21" spans="1:21" ht="16.5" thickBot="1">
      <c r="A21" s="44"/>
      <c r="B21" s="56"/>
      <c r="C21" s="56"/>
      <c r="D21" s="56"/>
      <c r="E21" s="56"/>
      <c r="F21" s="56"/>
      <c r="G21" s="75"/>
      <c r="H21" s="75"/>
      <c r="I21" s="75"/>
      <c r="J21" s="59"/>
      <c r="K21" s="76"/>
      <c r="L21" s="44"/>
      <c r="M21" s="44"/>
      <c r="N21" s="107" t="s">
        <v>3</v>
      </c>
      <c r="O21" s="108" t="s">
        <v>3</v>
      </c>
      <c r="P21" s="88" t="s">
        <v>3</v>
      </c>
      <c r="Q21" s="89"/>
      <c r="R21" s="108" t="s">
        <v>3</v>
      </c>
      <c r="S21" s="109"/>
    </row>
    <row r="22" spans="1:21" ht="15.75">
      <c r="A22" s="44"/>
      <c r="B22" s="56">
        <v>300</v>
      </c>
      <c r="C22" s="56"/>
      <c r="D22" s="56">
        <v>300</v>
      </c>
      <c r="E22" s="73">
        <f>ROUND((B$22*D22),0)</f>
        <v>90000</v>
      </c>
      <c r="F22" s="56"/>
      <c r="G22" s="75">
        <f>ROUND(IF($E22&lt;40001,$E22*$O$19/100,40000*$O$19/100+($E22-40000)*$O$20/100)+MAX(100, $B$22)*$O$18+IF($B$22&lt;101,$O$14,IF($B$22&lt;301,$O$15+$B$22*$P$15,$O$16+$B$22*$P$16)),2)+R26</f>
        <v>7105.9900000000007</v>
      </c>
      <c r="H22" s="75"/>
      <c r="I22" s="75">
        <f>ROUND(IF($E22&lt;40001,$E22*$R$19/100,40000*$R$19/100+($E22-40000)*$R$20/100)+MAX(100, $B$22)*$R$18+IF($B$22&lt;101,$R$14,IF($B$22&lt;301,$R$15+$B$22*$S$15,$R$16+$B$22*$S$16)),2)+R27</f>
        <v>7869.59</v>
      </c>
      <c r="J22" s="56"/>
      <c r="K22" s="76">
        <f>ROUND(I22/G22-1,4)</f>
        <v>0.1075</v>
      </c>
      <c r="L22" s="44"/>
      <c r="M22" s="44"/>
      <c r="P22" s="26" t="s">
        <v>18</v>
      </c>
      <c r="Q22" s="26"/>
      <c r="R22" s="27">
        <v>0.24</v>
      </c>
      <c r="U22" s="1" t="s">
        <v>3</v>
      </c>
    </row>
    <row r="23" spans="1:21" ht="15.75">
      <c r="A23" s="44"/>
      <c r="B23" s="56"/>
      <c r="C23" s="56"/>
      <c r="D23" s="56">
        <v>500</v>
      </c>
      <c r="E23" s="73">
        <f>ROUND((B$22*D23),0)</f>
        <v>150000</v>
      </c>
      <c r="F23" s="56"/>
      <c r="G23" s="75">
        <f>ROUND(IF($E23&lt;40001,$E23*$O$19/100,40000*$O$19/100+($E23-40000)*$O$20/100)+MAX(100, $B$22)*$O$18+IF($B$22&lt;101,$O$14,IF($B$22&lt;301,$O$15+$B$22*$P$15,$O$16+$B$22*$P$16)),2)+R26</f>
        <v>10344.189999999999</v>
      </c>
      <c r="H23" s="75"/>
      <c r="I23" s="75">
        <f>ROUND(IF($E23&lt;40001,$E23*$R$19/100,40000*$R$19/100+($E23-40000)*$R$20/100)+MAX(100, $B$22)*$R$18+IF($B$22&lt;101,$R$14,IF($B$22&lt;301,$R$15+$B$22*$S$15,$R$16+$B$22*$S$16)),2)+R27</f>
        <v>11476.189999999999</v>
      </c>
      <c r="J23" s="56"/>
      <c r="K23" s="76">
        <f>ROUND(I23/G23-1,4)</f>
        <v>0.1094</v>
      </c>
      <c r="L23" s="44"/>
      <c r="M23" s="44"/>
      <c r="P23" s="26"/>
      <c r="Q23" s="26"/>
      <c r="R23" s="27">
        <v>0.24</v>
      </c>
    </row>
    <row r="24" spans="1:21" ht="15.75">
      <c r="A24" s="44"/>
      <c r="B24" s="56"/>
      <c r="C24" s="56"/>
      <c r="D24" s="56">
        <v>700</v>
      </c>
      <c r="E24" s="73">
        <f>ROUND((B$22*D24),0)</f>
        <v>210000</v>
      </c>
      <c r="F24" s="56"/>
      <c r="G24" s="75">
        <f>ROUND(IF($E24&lt;40001,$E24*$O$19/100,40000*$O$19/100+($E24-40000)*$O$20/100)+MAX(100, $B$22)*$O$18+IF($B$22&lt;101,$O$14,IF($B$22&lt;301,$O$15+$B$22*$P$15,$O$16+$B$22*$P$16)),2)+R26</f>
        <v>13582.39</v>
      </c>
      <c r="H24" s="75"/>
      <c r="I24" s="75">
        <f>ROUND(IF($E24&lt;40001,$E24*$R$19/100,40000*$R$19/100+($E24-40000)*$R$20/100)+MAX(100, $B$22)*$R$18+IF($B$22&lt;101,$R$14,IF($B$22&lt;301,$R$15+$B$22*$S$15,$R$16+$B$22*$S$16)),2)+R27</f>
        <v>15082.789999999999</v>
      </c>
      <c r="J24" s="56"/>
      <c r="K24" s="76">
        <f>ROUND(I24/G24-1,4)</f>
        <v>0.1105</v>
      </c>
      <c r="P24" s="26"/>
      <c r="Q24" s="26"/>
      <c r="R24" s="30"/>
    </row>
    <row r="25" spans="1:21" ht="15.75">
      <c r="A25" s="44"/>
      <c r="B25" s="56"/>
      <c r="C25" s="56"/>
      <c r="D25" s="56"/>
      <c r="E25" s="56"/>
      <c r="F25" s="56"/>
      <c r="G25" s="75"/>
      <c r="H25" s="75"/>
      <c r="I25" s="75"/>
      <c r="J25" s="59"/>
      <c r="K25" s="76"/>
      <c r="L25" s="44"/>
      <c r="M25" s="44"/>
      <c r="P25" s="1" t="s">
        <v>3</v>
      </c>
      <c r="Q25" s="1" t="s">
        <v>3</v>
      </c>
      <c r="R25" s="1" t="s">
        <v>3</v>
      </c>
    </row>
    <row r="26" spans="1:21" ht="15.75">
      <c r="A26" s="44"/>
      <c r="B26" s="56">
        <v>400</v>
      </c>
      <c r="C26" s="56"/>
      <c r="D26" s="56">
        <v>300</v>
      </c>
      <c r="E26" s="73">
        <f>ROUND((B$26*D26),0)</f>
        <v>120000</v>
      </c>
      <c r="F26" s="56"/>
      <c r="G26" s="75">
        <f>ROUND(IF($E26&lt;40001,$E26*$O$19/100,40000*$O$19/100+($E26-40000)*$O$20/100)+MAX(100, $B$26)*$O$18+IF($B$26&lt;101,$O$14,IF($B$26&lt;301,$O$15+$B$26*$P$15,$O$16+$B$26*$P$16)),2)+R26</f>
        <v>9339.09</v>
      </c>
      <c r="H26" s="75"/>
      <c r="I26" s="75">
        <f>ROUND(IF($E26&lt;40001,$E26*$R$19/100,40000*$R$19/100+($E26-40000)*$R$20/100)+MAX(100, $B$26)*$R$18+IF($B$26&lt;101,$R$14,IF($B$26&lt;301,$R$15+$B$26*$S$15,$R$16+$B$26*$S$16)),2)+R27</f>
        <v>10339.89</v>
      </c>
      <c r="J26" s="56"/>
      <c r="K26" s="76">
        <f>ROUND(I26/G26-1,4)</f>
        <v>0.1072</v>
      </c>
      <c r="L26" s="44"/>
      <c r="M26" s="44"/>
      <c r="P26" s="1" t="s">
        <v>71</v>
      </c>
      <c r="R26" s="79">
        <v>37.89</v>
      </c>
      <c r="S26" s="1" t="s">
        <v>3</v>
      </c>
    </row>
    <row r="27" spans="1:21" ht="15.75">
      <c r="A27" s="44"/>
      <c r="B27" s="56"/>
      <c r="C27" s="56"/>
      <c r="D27" s="56">
        <v>500</v>
      </c>
      <c r="E27" s="73">
        <f>ROUND((B$26*D27),0)</f>
        <v>200000</v>
      </c>
      <c r="F27" s="56"/>
      <c r="G27" s="75">
        <f>ROUND(IF($E27&lt;40001,$E27*$O$19/100,40000*$O$19/100+($E27-40000)*$O$20/100)+MAX(100, $B$26)*$O$18+IF($B$26&lt;101,$O$14,IF($B$26&lt;301,$O$15+$B$26*$P$15,$O$16+$B$26*$P$16)),2)+R26</f>
        <v>13656.689999999999</v>
      </c>
      <c r="H27" s="75"/>
      <c r="I27" s="75">
        <f>ROUND(IF($E27&lt;40001,$E27*$R$19/100,40000*$R$19/100+($E27-40000)*$R$20/100)+MAX(100, $B$26)*$R$18+IF($B$26&lt;101,$R$14,IF($B$26&lt;301,$R$15+$B$26*$S$15,$R$16+$B$26*$S$16)),2)+R27</f>
        <v>15148.689999999999</v>
      </c>
      <c r="J27" s="56"/>
      <c r="K27" s="76">
        <f>ROUND(I27/G27-1,4)</f>
        <v>0.10929999999999999</v>
      </c>
      <c r="L27" s="44"/>
      <c r="M27" s="44"/>
      <c r="P27" s="1" t="s">
        <v>58</v>
      </c>
      <c r="R27" s="79">
        <f>R26</f>
        <v>37.89</v>
      </c>
    </row>
    <row r="28" spans="1:21" ht="15.75">
      <c r="A28" s="44"/>
      <c r="B28" s="56"/>
      <c r="C28" s="56"/>
      <c r="D28" s="56">
        <v>700</v>
      </c>
      <c r="E28" s="73">
        <f>ROUND((B$26*D28),0)</f>
        <v>280000</v>
      </c>
      <c r="F28" s="56"/>
      <c r="G28" s="75">
        <f>ROUND(IF($E28&lt;40001,$E28*$O$19/100,40000*$O$19/100+($E28-40000)*$O$20/100)+MAX(100, $B$26)*$O$18+IF($B$26&lt;101,$O$14,IF($B$26&lt;301,$O$15+$B$26*$P$15,$O$16+$B$26*$P$16)),2)+R26</f>
        <v>17974.29</v>
      </c>
      <c r="H28" s="75"/>
      <c r="I28" s="75">
        <f>ROUND(IF($E28&lt;40001,$E28*$R$19/100,40000*$R$19/100+($E28-40000)*$R$20/100)+MAX(100, $B$26)*$R$18+IF($B$26&lt;101,$R$14,IF($B$26&lt;301,$R$15+$B$26*$S$15,$R$16+$B$26*$S$16)),2)+R27</f>
        <v>19957.489999999998</v>
      </c>
      <c r="J28" s="56"/>
      <c r="K28" s="76">
        <f>ROUND(I28/G28-1,4)</f>
        <v>0.1103</v>
      </c>
    </row>
    <row r="29" spans="1:21" ht="15.75">
      <c r="A29" s="44"/>
      <c r="B29" s="56"/>
      <c r="C29" s="56"/>
      <c r="D29" s="56"/>
      <c r="E29" s="56"/>
      <c r="F29" s="56"/>
      <c r="G29" s="75"/>
      <c r="H29" s="75"/>
      <c r="I29" s="75"/>
      <c r="J29" s="59"/>
      <c r="K29" s="76"/>
      <c r="L29" s="44"/>
      <c r="M29" s="44"/>
      <c r="P29" s="1" t="s">
        <v>22</v>
      </c>
      <c r="R29" s="1">
        <v>0.11600000000000001</v>
      </c>
    </row>
    <row r="30" spans="1:21" ht="15.75">
      <c r="A30" s="44"/>
      <c r="B30" s="56">
        <v>600</v>
      </c>
      <c r="C30" s="56"/>
      <c r="D30" s="56">
        <v>300</v>
      </c>
      <c r="E30" s="73">
        <f>ROUND((B$30*D30),0)</f>
        <v>180000</v>
      </c>
      <c r="F30" s="56"/>
      <c r="G30" s="75">
        <f>ROUND(IF($E30&lt;40001,$E30*$O$19/100,40000*$O$19/100+($E30-40000)*$O$20/100)+MAX(100, $B$30)*$O$18+IF($B$30&lt;101,$O$14,IF($B$30&lt;301,$O$15+$B$30*$P$15,$O$16+$B$30*$P$16)),2)+R26</f>
        <v>13799.289999999999</v>
      </c>
      <c r="H30" s="75"/>
      <c r="I30" s="75">
        <f>ROUND(IF($E30&lt;40001,$E30*$R$19/100,40000*$R$19/100+($E30-40000)*$R$20/100)+MAX(100, $B$30)*$R$18+IF($B$30&lt;101,$R$14,IF($B$30&lt;301,$R$15+$B$30*$S$15,$R$16+$B$30*$S$16)),2)+R27</f>
        <v>15292.49</v>
      </c>
      <c r="J30" s="56"/>
      <c r="K30" s="76">
        <f>ROUND(I30/G30-1,4)</f>
        <v>0.1082</v>
      </c>
      <c r="L30" s="44"/>
      <c r="M30" s="44"/>
    </row>
    <row r="31" spans="1:21" ht="15.75">
      <c r="A31" s="44"/>
      <c r="B31" s="56"/>
      <c r="C31" s="56"/>
      <c r="D31" s="56">
        <v>500</v>
      </c>
      <c r="E31" s="73">
        <f>ROUND((B$30*D31),0)</f>
        <v>300000</v>
      </c>
      <c r="F31" s="56"/>
      <c r="G31" s="75">
        <f>ROUND(IF($E31&lt;40001,$E31*$O$19/100,40000*$O$19/100+($E31-40000)*$O$20/100)+MAX(100, $B$30)*$O$18+IF($B$30&lt;101,$O$14,IF($B$30&lt;301,$O$15+$B$30*$P$15,$O$16+$B$30*$P$16)),2)+R26</f>
        <v>20275.689999999999</v>
      </c>
      <c r="H31" s="75"/>
      <c r="I31" s="75">
        <f>ROUND(IF($E31&lt;40001,$E31*$R$19/100,40000*$R$19/100+($E31-40000)*$R$20/100)+MAX(100, $B$30)*$R$18+IF($B$30&lt;101,$R$14,IF($B$30&lt;301,$R$15+$B$30*$S$15,$R$16+$B$30*$S$16)),2)+R27</f>
        <v>22505.69</v>
      </c>
      <c r="J31" s="56"/>
      <c r="K31" s="76">
        <f>ROUND(I31/G31-1,4)</f>
        <v>0.11</v>
      </c>
      <c r="L31" s="44"/>
      <c r="M31" s="44"/>
    </row>
    <row r="32" spans="1:21" ht="15.75">
      <c r="A32" s="44"/>
      <c r="B32" s="56"/>
      <c r="C32" s="56"/>
      <c r="D32" s="56">
        <v>700</v>
      </c>
      <c r="E32" s="73">
        <f>ROUND((B$30*D32),0)</f>
        <v>420000</v>
      </c>
      <c r="F32" s="56"/>
      <c r="G32" s="75">
        <f>ROUND(IF($E32&lt;40001,$E32*$O$19/100,40000*$O$19/100+($E32-40000)*$O$20/100)+MAX(100, $B$30)*$O$18+IF($B$30&lt;101,$O$14,IF($B$30&lt;301,$O$15+$B$30*$P$15,$O$16+$B$30*$P$16)),2)+R26</f>
        <v>26752.09</v>
      </c>
      <c r="H32" s="75"/>
      <c r="I32" s="75">
        <f>ROUND(IF($E32&lt;40001,$E32*$R$19/100,40000*$R$19/100+($E32-40000)*$R$20/100)+MAX(100, $B$30)*$R$18+IF($B$30&lt;101,$R$14,IF($B$30&lt;301,$R$15+$B$30*$S$15,$R$16+$B$30*$S$16)),2)+R27</f>
        <v>29718.89</v>
      </c>
      <c r="J32" s="56"/>
      <c r="K32" s="76">
        <f>ROUND(I32/G32-1,4)</f>
        <v>0.1109</v>
      </c>
      <c r="N32" s="31" t="s">
        <v>23</v>
      </c>
      <c r="O32" s="94">
        <v>0.11060461573839886</v>
      </c>
    </row>
    <row r="33" spans="1:18" ht="15.75">
      <c r="A33" s="44"/>
      <c r="B33" s="56"/>
      <c r="C33" s="56"/>
      <c r="D33" s="56"/>
      <c r="E33" s="56"/>
      <c r="F33" s="56"/>
      <c r="G33" s="75"/>
      <c r="H33" s="75"/>
      <c r="I33" s="75"/>
      <c r="J33" s="59"/>
      <c r="K33" s="76"/>
      <c r="L33" s="44"/>
      <c r="M33" s="44"/>
      <c r="R33" s="1" t="s">
        <v>3</v>
      </c>
    </row>
    <row r="34" spans="1:18" ht="15.75">
      <c r="A34" s="44"/>
      <c r="B34" s="56">
        <v>800</v>
      </c>
      <c r="C34" s="56"/>
      <c r="D34" s="56">
        <v>300</v>
      </c>
      <c r="E34" s="73">
        <f>ROUND((B$34*D34),0)</f>
        <v>240000</v>
      </c>
      <c r="F34" s="56"/>
      <c r="G34" s="75">
        <f>ROUND(IF($E34&lt;40001,$E34*$O$19/100,40000*$O$19/100+($E34-40000)*$O$20/100)+MAX(100, $B$34)*$O$18+IF($B$34&lt;101,$O$14,IF($B$34&lt;301,$O$15+$B$34*$P$15,$O$16+$B$34*$P$16)),2)+R26</f>
        <v>18259.489999999998</v>
      </c>
      <c r="H34" s="75"/>
      <c r="I34" s="75">
        <f>ROUND(IF($E34&lt;40001,$E34*$R$19/100,40000*$R$19/100+($E34-40000)*$R$20/100)+MAX(100, $B$34)*$R$18+IF($B$34&lt;101,$R$14,IF($B$34&lt;301,$R$15+$B$34*$S$15,$R$16+$B$34*$S$16)),2)+R27</f>
        <v>20245.09</v>
      </c>
      <c r="J34" s="56"/>
      <c r="K34" s="76">
        <f>ROUND(I34/G34-1,4)</f>
        <v>0.1087</v>
      </c>
      <c r="L34" s="44"/>
      <c r="M34" s="44"/>
    </row>
    <row r="35" spans="1:18" ht="15.75">
      <c r="A35" s="44"/>
      <c r="B35" s="56"/>
      <c r="C35" s="56"/>
      <c r="D35" s="56">
        <v>500</v>
      </c>
      <c r="E35" s="73">
        <f>ROUND((B$34*D35),0)</f>
        <v>400000</v>
      </c>
      <c r="F35" s="56"/>
      <c r="G35" s="75">
        <f>ROUND(IF($E35&lt;40001,$E35*$O$19/100,40000*$O$19/100+($E35-40000)*$O$20/100)+MAX(100, $B$34)*$O$18+IF($B$34&lt;101,$O$14,IF($B$34&lt;301,$O$15+$B$34*$P$15,$O$16+$B$34*$P$16)),2)+R26</f>
        <v>26894.69</v>
      </c>
      <c r="H35" s="75"/>
      <c r="I35" s="75">
        <f>ROUND(IF($E35&lt;40001,$E35*$R$19/100,40000*$R$19/100+($E35-40000)*$R$20/100)+MAX(100, $B$34)*$R$18+IF($B$34&lt;101,$R$14,IF($B$34&lt;301,$R$15+$B$34*$S$15,$R$16+$B$34*$S$16)),2)+R27</f>
        <v>29862.69</v>
      </c>
      <c r="J35" s="56"/>
      <c r="K35" s="76">
        <f>ROUND(I35/G35-1,4)</f>
        <v>0.1104</v>
      </c>
      <c r="L35" s="44"/>
      <c r="M35" s="44"/>
    </row>
    <row r="36" spans="1:18" ht="15.75">
      <c r="A36" s="44"/>
      <c r="B36" s="56"/>
      <c r="C36" s="56"/>
      <c r="D36" s="56">
        <v>700</v>
      </c>
      <c r="E36" s="73">
        <f>ROUND((B$34*D36),0)</f>
        <v>560000</v>
      </c>
      <c r="F36" s="56"/>
      <c r="G36" s="75">
        <f>ROUND(IF($E36&lt;40001,$E36*$O$19/100,40000*$O$19/100+($E36-40000)*$O$20/100)+MAX(100, $B$34)*$O$18+IF($B$34&lt;101,$O$14,IF($B$34&lt;301,$O$15+$B$34*$P$15,$O$16+$B$34*$P$16)),2)+R26</f>
        <v>35529.89</v>
      </c>
      <c r="H36" s="75"/>
      <c r="I36" s="75">
        <f>ROUND(IF($E36&lt;40001,$E36*$R$19/100,40000*$R$19/100+($E36-40000)*$R$20/100)+MAX(100, $B$34)*$R$18+IF($B$34&lt;101,$R$14,IF($B$34&lt;301,$R$15+$B$34*$S$15,$R$16+$B$34*$S$16)),2)+R27</f>
        <v>39480.29</v>
      </c>
      <c r="J36" s="56"/>
      <c r="K36" s="76">
        <f>ROUND(I36/G36-1,4)</f>
        <v>0.11119999999999999</v>
      </c>
    </row>
    <row r="37" spans="1:18" ht="15.75">
      <c r="A37" s="44"/>
      <c r="B37" s="56"/>
      <c r="C37" s="56"/>
      <c r="D37" s="56"/>
      <c r="E37" s="56"/>
      <c r="F37" s="56"/>
      <c r="G37" s="75"/>
      <c r="H37" s="75"/>
      <c r="I37" s="75"/>
      <c r="J37" s="59"/>
      <c r="K37" s="76"/>
      <c r="L37" s="44"/>
      <c r="M37" s="44"/>
    </row>
    <row r="38" spans="1:18" ht="15.75">
      <c r="A38" s="44"/>
      <c r="B38" s="56">
        <v>1000</v>
      </c>
      <c r="C38" s="56"/>
      <c r="D38" s="56">
        <v>300</v>
      </c>
      <c r="E38" s="73">
        <f>ROUND((B$38*D38),0)</f>
        <v>300000</v>
      </c>
      <c r="F38" s="56"/>
      <c r="G38" s="75">
        <f>ROUND(IF($E38&lt;40001,$E38*$O$19/100,40000*$O$19/100+($E38-40000)*$O$20/100)+MAX(100, $B$38)*$O$18+IF($B$38&lt;101,$O$14,IF($B$38&lt;301,$O$15+$B$38*$P$15,$O$16+$B$38*$P$16)),2)+R26</f>
        <v>22719.69</v>
      </c>
      <c r="H38" s="75"/>
      <c r="I38" s="75">
        <f>ROUND(IF($E38&lt;40001,$E38*$R$19/100,40000*$R$19/100+($E38-40000)*$R$20/100)+MAX(100, $B$38)*$R$18+IF($B$38&lt;101,$R$14,IF($B$38&lt;301,$R$15+$B$38*$S$15,$R$16+$B$38*$S$16)),2)+R27</f>
        <v>25197.69</v>
      </c>
      <c r="J38" s="56"/>
      <c r="K38" s="76">
        <f>ROUND(I38/G38-1,4)</f>
        <v>0.1091</v>
      </c>
      <c r="L38" s="44"/>
      <c r="M38" s="44"/>
    </row>
    <row r="39" spans="1:18" ht="15.75">
      <c r="A39" s="44"/>
      <c r="B39" s="56"/>
      <c r="C39" s="56"/>
      <c r="D39" s="56">
        <v>500</v>
      </c>
      <c r="E39" s="73">
        <f>ROUND((B$38*D39),0)</f>
        <v>500000</v>
      </c>
      <c r="F39" s="56"/>
      <c r="G39" s="75">
        <f>ROUND(IF($E39&lt;40001,$E39*$O$19/100,40000*$O$19/100+($E39-40000)*$O$20/100)+MAX(100, $B$38)*$O$18+IF($B$38&lt;101,$O$14,IF($B$38&lt;301,$O$15+$B$38*$P$15,$O$16+$B$38*$P$16)),2)+R26</f>
        <v>33513.69</v>
      </c>
      <c r="H39" s="75"/>
      <c r="I39" s="75">
        <f>ROUND(IF($E39&lt;40001,$E39*$R$19/100,40000*$R$19/100+($E39-40000)*$R$20/100)+MAX(100, $B$38)*$R$18+IF($B$38&lt;101,$R$14,IF($B$38&lt;301,$R$15+$B$38*$S$15,$R$16+$B$38*$S$16)),2)+R27</f>
        <v>37219.69</v>
      </c>
      <c r="J39" s="56"/>
      <c r="K39" s="76">
        <f>ROUND(I39/G39-1,4)</f>
        <v>0.1106</v>
      </c>
      <c r="L39" s="44"/>
      <c r="M39" s="44"/>
    </row>
    <row r="40" spans="1:18" ht="15.75">
      <c r="A40" s="44"/>
      <c r="B40" s="56"/>
      <c r="C40" s="56"/>
      <c r="D40" s="56">
        <v>700</v>
      </c>
      <c r="E40" s="73">
        <f>ROUND((B$38*D40),0)</f>
        <v>700000</v>
      </c>
      <c r="F40" s="56"/>
      <c r="G40" s="75">
        <f>ROUND(IF($E40&lt;40001,$E40*$O$19/100,40000*$O$19/100+($E40-40000)*$O$20/100)+MAX(100, $B$38)*$O$18+IF($B$38&lt;101,$O$14,IF($B$38&lt;301,$O$15+$B$38*$P$15,$O$16+$B$38*$P$16)),2)+R26</f>
        <v>44307.69</v>
      </c>
      <c r="H40" s="75"/>
      <c r="I40" s="75">
        <f>ROUND(IF($E40&lt;40001,$E40*$R$19/100,40000*$R$19/100+($E40-40000)*$R$20/100)+MAX(100, $B$38)*$R$18+IF($B$38&lt;101,$R$14,IF($B$38&lt;301,$R$15+$B$38*$S$15,$R$16+$B$38*$S$16)),2)+R27</f>
        <v>49241.69</v>
      </c>
      <c r="J40" s="56"/>
      <c r="K40" s="76">
        <f>ROUND(I40/G40-1,4)</f>
        <v>0.1114</v>
      </c>
    </row>
    <row r="41" spans="1:18" ht="15.75">
      <c r="A41" s="44"/>
      <c r="B41" s="110"/>
      <c r="C41" s="110"/>
      <c r="D41" s="110"/>
      <c r="E41" s="110"/>
      <c r="F41" s="110"/>
      <c r="G41" s="110"/>
      <c r="H41" s="110"/>
      <c r="I41" s="110"/>
      <c r="J41" s="111"/>
      <c r="K41" s="111"/>
      <c r="L41" s="44"/>
      <c r="M41" s="44"/>
    </row>
    <row r="42" spans="1:18" ht="15.75">
      <c r="A42" s="44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44"/>
      <c r="M42" s="44"/>
    </row>
    <row r="43" spans="1:18" ht="15.75">
      <c r="A43" s="44"/>
      <c r="B43" s="59" t="s">
        <v>25</v>
      </c>
      <c r="C43" s="59"/>
      <c r="D43" s="59"/>
      <c r="E43" s="59"/>
      <c r="F43" s="59"/>
      <c r="G43" s="59"/>
      <c r="H43" s="59"/>
      <c r="I43" s="59"/>
      <c r="J43" s="59"/>
      <c r="K43" s="59"/>
      <c r="L43" s="44"/>
      <c r="M43" s="44"/>
    </row>
    <row r="44" spans="1:18" ht="15.75">
      <c r="A44" s="44"/>
      <c r="B44" s="95" t="s">
        <v>59</v>
      </c>
      <c r="C44" s="59"/>
      <c r="D44" s="59"/>
      <c r="E44" s="59"/>
      <c r="F44" s="59"/>
      <c r="G44" s="59"/>
      <c r="H44" s="59"/>
      <c r="I44" s="59"/>
      <c r="J44" s="59"/>
      <c r="K44" s="59"/>
    </row>
    <row r="45" spans="1:18" ht="15.75">
      <c r="A45" s="44"/>
      <c r="B45" s="56"/>
      <c r="L45" s="44"/>
      <c r="M45" s="44"/>
    </row>
    <row r="46" spans="1:18" ht="15.75">
      <c r="A46" s="44"/>
      <c r="B46" s="56"/>
    </row>
    <row r="47" spans="1:18" ht="15.75">
      <c r="B47" s="56"/>
    </row>
    <row r="48" spans="1:18" ht="15.75">
      <c r="B48" s="56"/>
      <c r="P48" s="40"/>
    </row>
    <row r="49" spans="1:2" ht="15.75">
      <c r="A49" s="44"/>
      <c r="B49" s="56"/>
    </row>
    <row r="50" spans="1:2" ht="15.75">
      <c r="A50" s="44"/>
      <c r="B50" s="56"/>
    </row>
    <row r="51" spans="1:2">
      <c r="A51" s="44"/>
    </row>
    <row r="52" spans="1:2">
      <c r="A52" s="44"/>
    </row>
    <row r="53" spans="1:2">
      <c r="A53" s="44"/>
    </row>
    <row r="54" spans="1:2">
      <c r="A54" s="44"/>
    </row>
    <row r="55" spans="1:2">
      <c r="A55" s="44"/>
    </row>
    <row r="56" spans="1:2">
      <c r="A56" s="44"/>
    </row>
    <row r="57" spans="1:2">
      <c r="A57" s="44"/>
    </row>
  </sheetData>
  <printOptions horizontalCentered="1"/>
  <pageMargins left="0.5" right="0.5" top="0.5" bottom="0.5" header="0.5" footer="0.5"/>
  <pageSetup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W51"/>
  <sheetViews>
    <sheetView view="pageBreakPreview" zoomScale="75" zoomScaleNormal="100" workbookViewId="0">
      <selection activeCell="B2" sqref="B2"/>
    </sheetView>
  </sheetViews>
  <sheetFormatPr defaultColWidth="9.7109375" defaultRowHeight="15"/>
  <cols>
    <col min="1" max="1" width="2.140625" style="1" customWidth="1"/>
    <col min="2" max="2" width="12.42578125" style="1" customWidth="1"/>
    <col min="3" max="3" width="2" style="1" customWidth="1"/>
    <col min="4" max="4" width="12.85546875" style="1" hidden="1" customWidth="1"/>
    <col min="5" max="5" width="9.42578125" style="1" bestFit="1" customWidth="1"/>
    <col min="6" max="6" width="3.7109375" style="1" customWidth="1"/>
    <col min="7" max="7" width="15.7109375" style="1" bestFit="1" customWidth="1"/>
    <col min="8" max="8" width="2.42578125" style="1" customWidth="1"/>
    <col min="9" max="9" width="9.7109375" style="1" bestFit="1" customWidth="1"/>
    <col min="10" max="10" width="2.42578125" style="1" customWidth="1"/>
    <col min="11" max="11" width="14.42578125" style="1" bestFit="1" customWidth="1"/>
    <col min="12" max="12" width="2" style="1" customWidth="1"/>
    <col min="13" max="13" width="9.7109375" style="1" bestFit="1" customWidth="1"/>
    <col min="14" max="14" width="2.28515625" style="1" customWidth="1"/>
    <col min="15" max="15" width="12" style="1" bestFit="1" customWidth="1"/>
    <col min="16" max="16" width="2.140625" style="1" customWidth="1"/>
    <col min="17" max="17" width="9.7109375" style="1" bestFit="1" customWidth="1"/>
    <col min="18" max="18" width="3.42578125" style="1" customWidth="1"/>
    <col min="19" max="19" width="18.42578125" style="1" customWidth="1"/>
    <col min="20" max="20" width="15.140625" style="1" customWidth="1"/>
    <col min="21" max="21" width="10.5703125" style="1" customWidth="1"/>
    <col min="22" max="22" width="9.5703125" style="1" customWidth="1"/>
    <col min="23" max="23" width="2.5703125" style="1" customWidth="1"/>
    <col min="24" max="16384" width="9.7109375" style="1"/>
  </cols>
  <sheetData>
    <row r="2" spans="2:22" ht="18.75"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12"/>
      <c r="P2" s="49" t="s">
        <v>3</v>
      </c>
      <c r="Q2" s="112"/>
    </row>
    <row r="3" spans="2:22" ht="18.75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2:22" ht="18.75">
      <c r="B4" s="3" t="s">
        <v>72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2:22" ht="18.75">
      <c r="B5" s="3" t="s">
        <v>73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2:22" ht="18.75">
      <c r="B6" s="3" t="s">
        <v>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2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2:22">
      <c r="G9" s="5"/>
      <c r="H9" s="5"/>
      <c r="I9" s="5"/>
      <c r="J9" s="5"/>
      <c r="K9" s="5"/>
      <c r="L9" s="5"/>
      <c r="M9" s="5"/>
    </row>
    <row r="10" spans="2:22">
      <c r="B10" s="5"/>
      <c r="C10" s="5"/>
      <c r="D10" s="5"/>
      <c r="E10" s="5"/>
      <c r="G10" s="5"/>
      <c r="H10" s="5"/>
      <c r="I10" s="5"/>
      <c r="J10" s="5"/>
      <c r="K10" s="5"/>
      <c r="L10" s="5"/>
      <c r="M10" s="5"/>
    </row>
    <row r="11" spans="2:22">
      <c r="B11" s="5"/>
      <c r="C11" s="5"/>
      <c r="D11" s="5"/>
      <c r="E11" s="5"/>
      <c r="G11" s="6"/>
      <c r="H11" s="6"/>
      <c r="I11" s="6"/>
      <c r="J11" s="6"/>
      <c r="K11" s="6"/>
      <c r="L11" s="6"/>
      <c r="M11" s="6"/>
      <c r="O11" s="2"/>
      <c r="P11" s="2"/>
      <c r="Q11" s="2"/>
    </row>
    <row r="12" spans="2:22" ht="15.75" thickBot="1">
      <c r="G12" s="138" t="s">
        <v>74</v>
      </c>
      <c r="H12" s="138"/>
      <c r="I12" s="138"/>
      <c r="K12" s="138" t="s">
        <v>75</v>
      </c>
      <c r="L12" s="138"/>
      <c r="M12" s="138"/>
      <c r="O12" s="138" t="s">
        <v>76</v>
      </c>
      <c r="P12" s="138"/>
      <c r="Q12" s="138"/>
    </row>
    <row r="13" spans="2:22">
      <c r="B13" s="113" t="s">
        <v>37</v>
      </c>
      <c r="G13" s="114" t="s">
        <v>61</v>
      </c>
      <c r="H13" s="4"/>
      <c r="I13" s="4" t="s">
        <v>77</v>
      </c>
      <c r="J13" s="15"/>
      <c r="K13" s="114" t="s">
        <v>12</v>
      </c>
      <c r="L13" s="4"/>
      <c r="M13" s="4" t="s">
        <v>77</v>
      </c>
      <c r="O13" s="4"/>
      <c r="P13" s="4"/>
      <c r="Q13" s="4" t="s">
        <v>77</v>
      </c>
      <c r="S13" s="115" t="s">
        <v>8</v>
      </c>
      <c r="T13" s="70"/>
      <c r="U13" s="69" t="s">
        <v>9</v>
      </c>
      <c r="V13" s="70"/>
    </row>
    <row r="14" spans="2:22">
      <c r="B14" s="116" t="s">
        <v>41</v>
      </c>
      <c r="C14" s="114"/>
      <c r="D14" s="114" t="s">
        <v>42</v>
      </c>
      <c r="G14" s="117" t="s">
        <v>78</v>
      </c>
      <c r="H14" s="4" t="s">
        <v>3</v>
      </c>
      <c r="I14" s="4" t="s">
        <v>50</v>
      </c>
      <c r="J14" s="15"/>
      <c r="K14" s="117" t="s">
        <v>78</v>
      </c>
      <c r="L14" s="4" t="s">
        <v>3</v>
      </c>
      <c r="M14" s="4" t="s">
        <v>50</v>
      </c>
      <c r="O14" s="4" t="s">
        <v>79</v>
      </c>
      <c r="P14" s="4" t="s">
        <v>3</v>
      </c>
      <c r="Q14" s="4" t="s">
        <v>50</v>
      </c>
      <c r="S14" s="71" t="s">
        <v>80</v>
      </c>
      <c r="T14" s="16">
        <v>7.085</v>
      </c>
      <c r="U14" s="78"/>
      <c r="V14" s="16">
        <v>7.5000000000000009</v>
      </c>
    </row>
    <row r="15" spans="2:22">
      <c r="B15" s="117" t="s">
        <v>46</v>
      </c>
      <c r="C15" s="114"/>
      <c r="D15" s="118" t="s">
        <v>47</v>
      </c>
      <c r="E15" s="7" t="s">
        <v>10</v>
      </c>
      <c r="G15" s="7" t="s">
        <v>81</v>
      </c>
      <c r="H15" s="4"/>
      <c r="I15" s="7" t="s">
        <v>82</v>
      </c>
      <c r="J15" s="15"/>
      <c r="K15" s="7" t="s">
        <v>81</v>
      </c>
      <c r="L15" s="4"/>
      <c r="M15" s="7" t="s">
        <v>82</v>
      </c>
      <c r="O15" s="7" t="s">
        <v>83</v>
      </c>
      <c r="P15" s="4"/>
      <c r="Q15" s="7" t="s">
        <v>82</v>
      </c>
      <c r="S15" s="71" t="s">
        <v>3</v>
      </c>
      <c r="T15" s="119" t="s">
        <v>3</v>
      </c>
      <c r="U15" s="120" t="s">
        <v>3</v>
      </c>
      <c r="V15" s="119" t="s">
        <v>3</v>
      </c>
    </row>
    <row r="16" spans="2:22">
      <c r="B16" s="4"/>
      <c r="C16" s="114"/>
      <c r="D16" s="118"/>
      <c r="E16" s="4"/>
      <c r="G16" s="4"/>
      <c r="H16" s="4"/>
      <c r="I16" s="4"/>
      <c r="J16" s="15"/>
      <c r="K16" s="4"/>
      <c r="L16" s="4"/>
      <c r="M16" s="4"/>
      <c r="O16" s="4"/>
      <c r="P16" s="4"/>
      <c r="Q16" s="4"/>
      <c r="S16" s="121" t="s">
        <v>50</v>
      </c>
      <c r="T16" s="122"/>
      <c r="U16" s="122"/>
      <c r="V16" s="123"/>
    </row>
    <row r="17" spans="2:23">
      <c r="B17" s="124" t="s">
        <v>48</v>
      </c>
      <c r="C17" s="15"/>
      <c r="G17" s="15"/>
      <c r="H17" s="15"/>
      <c r="I17" s="15"/>
      <c r="J17" s="15"/>
      <c r="S17" s="125" t="s">
        <v>84</v>
      </c>
      <c r="T17" s="77">
        <v>25.171223609796559</v>
      </c>
      <c r="U17" s="78"/>
      <c r="V17" s="126">
        <v>26.230311609088215</v>
      </c>
    </row>
    <row r="18" spans="2:23">
      <c r="B18" s="1">
        <v>10</v>
      </c>
      <c r="D18" s="20">
        <v>200</v>
      </c>
      <c r="E18" s="20">
        <f>ROUND((B$18*D18),0)</f>
        <v>2000</v>
      </c>
      <c r="G18" s="127">
        <f>ROUND(((E18*$T$14/100))+(E18*$V$25/100),2)</f>
        <v>133.26</v>
      </c>
      <c r="H18" s="127"/>
      <c r="I18" s="127">
        <f>$B$18*$T$17+V27</f>
        <v>267.36223609796559</v>
      </c>
      <c r="J18" s="40"/>
      <c r="K18" s="127">
        <f>ROUND((($E18*$V$14/100))+(($E18*$V$26)/100),2)</f>
        <v>141.56</v>
      </c>
      <c r="L18" s="127"/>
      <c r="M18" s="127">
        <f>$B$18*$V$17+V28</f>
        <v>277.95311609088213</v>
      </c>
      <c r="O18" s="23">
        <f>ROUND((K18-G18)/G18,4)</f>
        <v>6.2300000000000001E-2</v>
      </c>
      <c r="P18" s="23"/>
      <c r="Q18" s="23">
        <f>ROUND((M18-I18)/I18,4)</f>
        <v>3.9600000000000003E-2</v>
      </c>
      <c r="S18" s="125" t="s">
        <v>85</v>
      </c>
      <c r="T18" s="77">
        <v>17.5284179478029</v>
      </c>
      <c r="U18" s="78"/>
      <c r="V18" s="126">
        <v>18.272895910617201</v>
      </c>
    </row>
    <row r="19" spans="2:23">
      <c r="D19" s="20">
        <v>300</v>
      </c>
      <c r="E19" s="20">
        <f>ROUND((B$18*D19),0)</f>
        <v>3000</v>
      </c>
      <c r="G19" s="127">
        <f>ROUND(((E19*$T$14/100))+(E19*$V$25/100),2)</f>
        <v>199.89</v>
      </c>
      <c r="H19" s="127"/>
      <c r="I19" s="127">
        <f>$B$18*$T$17+V27</f>
        <v>267.36223609796559</v>
      </c>
      <c r="J19" s="40"/>
      <c r="K19" s="127">
        <f>ROUND((($E19*$V$14/100))+(($E19*$V$26)/100),2)</f>
        <v>212.34</v>
      </c>
      <c r="L19" s="127"/>
      <c r="M19" s="127">
        <f>$B$18*$V$17+V28</f>
        <v>277.95311609088213</v>
      </c>
      <c r="O19" s="23">
        <f>ROUND((K19-G19)/G19,4)</f>
        <v>6.2300000000000001E-2</v>
      </c>
      <c r="P19" s="23"/>
      <c r="Q19" s="23">
        <f>ROUND((M19-I19)/I19,4)</f>
        <v>3.9600000000000003E-2</v>
      </c>
      <c r="S19" s="125" t="s">
        <v>86</v>
      </c>
      <c r="T19" s="77">
        <v>13.717892306976186</v>
      </c>
      <c r="U19" s="78"/>
      <c r="V19" s="126">
        <v>14.300527234396075</v>
      </c>
    </row>
    <row r="20" spans="2:23">
      <c r="D20" s="20">
        <v>500</v>
      </c>
      <c r="E20" s="20">
        <f>ROUND((B$18*D20),0)</f>
        <v>5000</v>
      </c>
      <c r="G20" s="127">
        <f>ROUND(((E20*$T$14/100))+(E20*$V$25/100),2)</f>
        <v>333.15</v>
      </c>
      <c r="H20" s="127"/>
      <c r="I20" s="127">
        <f>$B$18*$T$17+V27</f>
        <v>267.36223609796559</v>
      </c>
      <c r="J20" s="40"/>
      <c r="K20" s="127">
        <f>ROUND((($E20*$V$14/100))+(($E20*$V$26)/100),2)</f>
        <v>353.9</v>
      </c>
      <c r="L20" s="127"/>
      <c r="M20" s="127">
        <f>$B$18*$V$17+V28</f>
        <v>277.95311609088213</v>
      </c>
      <c r="O20" s="23">
        <f>ROUND((K20-G20)/G20,4)</f>
        <v>6.2300000000000001E-2</v>
      </c>
      <c r="P20" s="23"/>
      <c r="Q20" s="23">
        <f>ROUND((M20-I20)/I20,4)</f>
        <v>3.9600000000000003E-2</v>
      </c>
      <c r="S20" s="125" t="s">
        <v>85</v>
      </c>
      <c r="T20" s="104">
        <v>357</v>
      </c>
      <c r="U20" s="78"/>
      <c r="V20" s="128">
        <v>372</v>
      </c>
    </row>
    <row r="21" spans="2:23">
      <c r="G21" s="127"/>
      <c r="H21" s="127"/>
      <c r="I21" s="127"/>
      <c r="J21" s="40"/>
      <c r="K21" s="127"/>
      <c r="L21" s="127"/>
      <c r="M21" s="127"/>
      <c r="S21" s="129" t="s">
        <v>86</v>
      </c>
      <c r="T21" s="130">
        <v>1457</v>
      </c>
      <c r="U21" s="131"/>
      <c r="V21" s="132">
        <v>1519</v>
      </c>
    </row>
    <row r="22" spans="2:23">
      <c r="B22" s="124" t="s">
        <v>49</v>
      </c>
      <c r="C22" s="15"/>
      <c r="G22" s="127"/>
      <c r="H22" s="127"/>
      <c r="I22" s="127"/>
      <c r="J22" s="40"/>
      <c r="K22" s="127"/>
      <c r="L22" s="127"/>
      <c r="M22" s="127"/>
      <c r="T22" s="26" t="s">
        <v>18</v>
      </c>
      <c r="U22" s="26"/>
      <c r="V22" s="27">
        <v>0.26900000000000002</v>
      </c>
    </row>
    <row r="23" spans="2:23">
      <c r="B23" s="1">
        <v>20</v>
      </c>
      <c r="D23" s="20">
        <v>200</v>
      </c>
      <c r="E23" s="20">
        <f>ROUND((B$23*D23),0)</f>
        <v>4000</v>
      </c>
      <c r="G23" s="127">
        <f>ROUND(((E23*$T$14/100))+(E23*$V$25/100),2)</f>
        <v>266.52</v>
      </c>
      <c r="H23" s="127"/>
      <c r="I23" s="127">
        <f>IF($B$23&lt;51,$B$23*$T$17,IF($B$23&lt;301,$B$23*$T$18+$T$20,$T$21+$T$19*$B$23))+V27</f>
        <v>519.07447219593121</v>
      </c>
      <c r="J23" s="40"/>
      <c r="K23" s="127">
        <f>ROUND((($E23*$V$14/100))+(($E23*$V$26)/100),2)</f>
        <v>283.12</v>
      </c>
      <c r="L23" s="127"/>
      <c r="M23" s="127">
        <f>IF($B$23&lt;51,$B$23*$V$17,IF($B$23&lt;301,$B$23*$V$18+$V$20,$V$21+$V$19*$B$23))+V28</f>
        <v>540.25623218176429</v>
      </c>
      <c r="O23" s="23">
        <f>ROUND((K23-G23)/G23,4)</f>
        <v>6.2300000000000001E-2</v>
      </c>
      <c r="P23" s="23"/>
      <c r="Q23" s="23">
        <f>ROUND((M23-I23)/I23,4)</f>
        <v>4.0800000000000003E-2</v>
      </c>
      <c r="T23" s="26"/>
      <c r="U23" s="26"/>
      <c r="V23" s="27">
        <v>0.26900000000000002</v>
      </c>
    </row>
    <row r="24" spans="2:23">
      <c r="D24" s="20">
        <v>300</v>
      </c>
      <c r="E24" s="20">
        <f>ROUND((B$23*D24),0)</f>
        <v>6000</v>
      </c>
      <c r="G24" s="127">
        <f>ROUND(((E24*$T$14/100))+(E24*$V$25/100),2)</f>
        <v>399.78</v>
      </c>
      <c r="H24" s="127"/>
      <c r="I24" s="127">
        <f>IF($B$23&lt;51,$B$23*$T$17,IF($B$23&lt;301,$B$23*$T$18+$T$20,$T$21+$T$19*$B$23))+V27</f>
        <v>519.07447219593121</v>
      </c>
      <c r="J24" s="40"/>
      <c r="K24" s="127">
        <f>ROUND((($E24*$V$14/100))+(($E24*$V$26)/100),2)</f>
        <v>424.68</v>
      </c>
      <c r="L24" s="127"/>
      <c r="M24" s="127">
        <f>IF($B$23&lt;51,$B$23*$V$17,IF($B$23&lt;301,$B$23*$V$18+$V$20,$V$21+$V$19*$B$23))+V28</f>
        <v>540.25623218176429</v>
      </c>
      <c r="O24" s="23">
        <f>ROUND((K24-G24)/G24,4)</f>
        <v>6.2300000000000001E-2</v>
      </c>
      <c r="P24" s="23"/>
      <c r="Q24" s="23">
        <f>ROUND((M24-I24)/I24,4)</f>
        <v>4.0800000000000003E-2</v>
      </c>
      <c r="T24" s="26"/>
      <c r="U24" s="26"/>
      <c r="V24" s="30"/>
    </row>
    <row r="25" spans="2:23">
      <c r="D25" s="20">
        <v>500</v>
      </c>
      <c r="E25" s="20">
        <f>ROUND((B$23*D25),0)</f>
        <v>10000</v>
      </c>
      <c r="G25" s="127">
        <f>ROUND(((E25*$T$14/100))+(E25*$V$25/100),2)</f>
        <v>666.3</v>
      </c>
      <c r="H25" s="127"/>
      <c r="I25" s="127">
        <f>IF($B$23&lt;51,$B$23*$T$17,IF($B$23&lt;301,$B$23*$T$18+$T$20,$T$21+$T$19*$B$23))+V27</f>
        <v>519.07447219593121</v>
      </c>
      <c r="J25" s="40"/>
      <c r="K25" s="127">
        <f>ROUND((($E25*$V$14/100))+(($E25*$V$26)/100),2)</f>
        <v>707.8</v>
      </c>
      <c r="L25" s="127"/>
      <c r="M25" s="127">
        <f>IF($B$23&lt;51,$B$23*$V$17,IF($B$23&lt;301,$B$23*$V$18+$V$20,$V$21+$V$19*$B$23))+V28</f>
        <v>540.25623218176429</v>
      </c>
      <c r="O25" s="23">
        <f>ROUND((K25-G25)/G25,4)</f>
        <v>6.2300000000000001E-2</v>
      </c>
      <c r="P25" s="23"/>
      <c r="Q25" s="23">
        <f>ROUND((M25-I25)/I25,4)</f>
        <v>4.0800000000000003E-2</v>
      </c>
      <c r="T25" s="26" t="s">
        <v>19</v>
      </c>
      <c r="U25" s="26"/>
      <c r="V25" s="27">
        <v>-0.42199999999999999</v>
      </c>
    </row>
    <row r="26" spans="2:23">
      <c r="G26" s="127"/>
      <c r="H26" s="127"/>
      <c r="I26" s="127"/>
      <c r="J26" s="40"/>
      <c r="K26" s="127"/>
      <c r="L26" s="127"/>
      <c r="M26" s="127"/>
      <c r="T26" s="1" t="s">
        <v>3</v>
      </c>
      <c r="U26" s="1" t="s">
        <v>3</v>
      </c>
      <c r="V26" s="41">
        <v>-0.42199999999999999</v>
      </c>
    </row>
    <row r="27" spans="2:23">
      <c r="B27" s="1">
        <v>100</v>
      </c>
      <c r="D27" s="20">
        <v>200</v>
      </c>
      <c r="E27" s="20">
        <f>ROUND((B$27*D27),0)</f>
        <v>20000</v>
      </c>
      <c r="G27" s="127">
        <f>ROUND(((E27*$T$14/100))+(E27*$V$25/100),2)</f>
        <v>1332.6</v>
      </c>
      <c r="H27" s="127"/>
      <c r="I27" s="127">
        <f>IF($B$27&lt;51,$B$27*$T$17,IF($B$27&lt;301,$B$27*$T$18+$T$20,$T$21+$T$19*$B$27))+V27</f>
        <v>2125.4917947802901</v>
      </c>
      <c r="J27" s="40"/>
      <c r="K27" s="127">
        <f>ROUND((($E27*$V$14/100))+(($E27*$V$26)/100),2)</f>
        <v>1415.6</v>
      </c>
      <c r="L27" s="127"/>
      <c r="M27" s="127">
        <f>IF($B$27&lt;51,$B$27*$V$17,IF($B$27&lt;301,$B$27*$V$18+$V$20,$V$21+$V$19*$B$27))+V28</f>
        <v>2214.93959106172</v>
      </c>
      <c r="O27" s="23">
        <f>ROUND((K27-G27)/G27,4)</f>
        <v>6.2300000000000001E-2</v>
      </c>
      <c r="P27" s="23"/>
      <c r="Q27" s="23">
        <f>ROUND((M27-I27)/I27,4)</f>
        <v>4.2099999999999999E-2</v>
      </c>
      <c r="T27" s="1" t="s">
        <v>71</v>
      </c>
      <c r="V27" s="79">
        <v>15.65</v>
      </c>
      <c r="W27" s="1" t="s">
        <v>3</v>
      </c>
    </row>
    <row r="28" spans="2:23">
      <c r="D28" s="20">
        <v>300</v>
      </c>
      <c r="E28" s="20">
        <f>ROUND((B$27*D28),0)</f>
        <v>30000</v>
      </c>
      <c r="G28" s="127">
        <f>ROUND(((E28*$T$14/100))+(E28*$V$25/100),2)</f>
        <v>1998.9</v>
      </c>
      <c r="H28" s="127"/>
      <c r="I28" s="127">
        <f>IF($B$27&lt;51,$B$27*$T$17,IF($B$27&lt;301,$B$27*$T$18+$T$20,$T$21+$T$19*$B$27))+V27</f>
        <v>2125.4917947802901</v>
      </c>
      <c r="J28" s="40"/>
      <c r="K28" s="127">
        <f>ROUND((($E28*$V$14/100))+(($E28*$V$26)/100),2)</f>
        <v>2123.4</v>
      </c>
      <c r="L28" s="127"/>
      <c r="M28" s="127">
        <f>IF($B$27&lt;51,$B$27*$V$17,IF($B$27&lt;301,$B$27*$V$18+$V$20,$V$21+$V$19*$B$27))+V28</f>
        <v>2214.93959106172</v>
      </c>
      <c r="O28" s="23">
        <f>ROUND((K28-G28)/G28,4)</f>
        <v>6.2300000000000001E-2</v>
      </c>
      <c r="P28" s="23"/>
      <c r="Q28" s="23">
        <f>ROUND((M28-I28)/I28,4)</f>
        <v>4.2099999999999999E-2</v>
      </c>
      <c r="T28" s="1" t="s">
        <v>58</v>
      </c>
      <c r="V28" s="79">
        <f>V27</f>
        <v>15.65</v>
      </c>
    </row>
    <row r="29" spans="2:23">
      <c r="D29" s="20">
        <v>500</v>
      </c>
      <c r="E29" s="20">
        <f>ROUND((B$27*D29),0)</f>
        <v>50000</v>
      </c>
      <c r="G29" s="127">
        <f>ROUND(((E29*$T$14/100))+(E29*$V$25/100),2)</f>
        <v>3331.5</v>
      </c>
      <c r="H29" s="127"/>
      <c r="I29" s="127">
        <f>IF($B$27&lt;51,$B$27*$T$17,IF($B$27&lt;301,$B$27*$T$18+$T$20,$T$21+$T$19*$B$27))+V27</f>
        <v>2125.4917947802901</v>
      </c>
      <c r="J29" s="40"/>
      <c r="K29" s="127">
        <f>ROUND((($E29*$V$14/100))+(($E29*$V$26)/100),2)</f>
        <v>3539</v>
      </c>
      <c r="L29" s="127"/>
      <c r="M29" s="127">
        <f>IF($B$27&lt;51,$B$27*$V$17,IF($B$27&lt;301,$B$27*$V$18+$V$20,$V$21+$V$19*$B$27))+V28</f>
        <v>2214.93959106172</v>
      </c>
      <c r="O29" s="23">
        <f>ROUND((K29-G29)/G29,4)</f>
        <v>6.2300000000000001E-2</v>
      </c>
      <c r="P29" s="23"/>
      <c r="Q29" s="23">
        <f>ROUND((M29-I29)/I29,4)</f>
        <v>4.2099999999999999E-2</v>
      </c>
    </row>
    <row r="30" spans="2:23">
      <c r="G30" s="127"/>
      <c r="H30" s="127"/>
      <c r="I30" s="127"/>
      <c r="J30" s="40"/>
      <c r="K30" s="127"/>
      <c r="L30" s="127"/>
      <c r="M30" s="127"/>
      <c r="T30" s="1" t="s">
        <v>22</v>
      </c>
      <c r="V30" s="1">
        <v>0.126</v>
      </c>
    </row>
    <row r="31" spans="2:23">
      <c r="B31" s="1">
        <v>300</v>
      </c>
      <c r="D31" s="20">
        <v>200</v>
      </c>
      <c r="E31" s="20">
        <f>ROUND((B$31*D31),0)</f>
        <v>60000</v>
      </c>
      <c r="G31" s="127">
        <f>ROUND(((E31*$T$14/100))+(E31*$V$25/100),2)</f>
        <v>3997.8</v>
      </c>
      <c r="H31" s="127"/>
      <c r="I31" s="127">
        <f>IF($B$31&lt;51,$B$31*$T$17,IF($B$31&lt;301,$B$31*$T$18+$T$20,$T$21+$T$19*$B$31))+V27</f>
        <v>5631.1753843408696</v>
      </c>
      <c r="J31" s="40"/>
      <c r="K31" s="127">
        <f>ROUND((($E31*$V$14/100))+(($E31*$V$26)/100),2)</f>
        <v>4246.8</v>
      </c>
      <c r="L31" s="127"/>
      <c r="M31" s="127">
        <f>IF($B$31&lt;51,$B$31*$V$17,IF($B$31&lt;301,$B$31*$V$18+$V$20,$V$21+$V$19*$B$31))+V28</f>
        <v>5869.5187731851602</v>
      </c>
      <c r="O31" s="23">
        <f>ROUND((K31-G31)/G31,4)</f>
        <v>6.2300000000000001E-2</v>
      </c>
      <c r="P31" s="23"/>
      <c r="Q31" s="23">
        <f>ROUND((M31-I31)/I31,4)</f>
        <v>4.2299999999999997E-2</v>
      </c>
    </row>
    <row r="32" spans="2:23">
      <c r="D32" s="20">
        <v>300</v>
      </c>
      <c r="E32" s="20">
        <f>ROUND((B$31*D32),0)</f>
        <v>90000</v>
      </c>
      <c r="G32" s="127">
        <f>ROUND(((E32*$T$14/100))+(E32*$V$25/100),2)</f>
        <v>5996.7</v>
      </c>
      <c r="H32" s="127"/>
      <c r="I32" s="127">
        <f>IF($B$31&lt;51,$B$31*$T$17,IF($B$31&lt;301,$B$31*$T$18+$T$20,$T$21+$T$19*$B$31))+V27</f>
        <v>5631.1753843408696</v>
      </c>
      <c r="J32" s="40"/>
      <c r="K32" s="127">
        <f>ROUND((($E32*$V$14/100))+(($E32*$V$26)/100),2)</f>
        <v>6370.2</v>
      </c>
      <c r="L32" s="127"/>
      <c r="M32" s="127">
        <f>IF($B$31&lt;51,$B$31*$V$17,IF($B$31&lt;301,$B$31*$V$18+$V$20,$V$21+$V$19*$B$31))+V28</f>
        <v>5869.5187731851602</v>
      </c>
      <c r="O32" s="23">
        <f>ROUND((K32-G32)/G32,4)</f>
        <v>6.2300000000000001E-2</v>
      </c>
      <c r="P32" s="23"/>
      <c r="Q32" s="23">
        <f>ROUND((M32-I32)/I32,4)</f>
        <v>4.2299999999999997E-2</v>
      </c>
    </row>
    <row r="33" spans="2:20">
      <c r="D33" s="20">
        <v>500</v>
      </c>
      <c r="E33" s="20">
        <f>ROUND((B$31*D33),0)</f>
        <v>150000</v>
      </c>
      <c r="G33" s="127">
        <f>ROUND(((E33*$T$14/100))+(E33*$V$25/100),2)</f>
        <v>9994.5</v>
      </c>
      <c r="H33" s="127"/>
      <c r="I33" s="127">
        <f>IF($B$31&lt;51,$B$31*$T$17,IF($B$31&lt;301,$B$31*$T$18+$T$20,$T$21+$T$19*$B$31))+V27</f>
        <v>5631.1753843408696</v>
      </c>
      <c r="J33" s="40"/>
      <c r="K33" s="127">
        <f>ROUND((($E33*$V$14/100))+(($E33*$V$26)/100),2)</f>
        <v>10617</v>
      </c>
      <c r="L33" s="127"/>
      <c r="M33" s="127">
        <f>IF($B$31&lt;51,$B$31*$V$17,IF($B$31&lt;301,$B$31*$V$18+$V$20,$V$21+$V$19*$B$31))+V28</f>
        <v>5869.5187731851602</v>
      </c>
      <c r="O33" s="23">
        <f>ROUND((K33-G33)/G33,4)</f>
        <v>6.2300000000000001E-2</v>
      </c>
      <c r="P33" s="23"/>
      <c r="Q33" s="23">
        <f>ROUND((M33-I33)/I33,4)</f>
        <v>4.2299999999999997E-2</v>
      </c>
      <c r="S33" s="31" t="s">
        <v>23</v>
      </c>
      <c r="T33" s="94">
        <v>5.7145628199678104E-2</v>
      </c>
    </row>
    <row r="34" spans="2:20"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</row>
    <row r="36" spans="2:20">
      <c r="C36" s="38"/>
    </row>
    <row r="37" spans="2:20">
      <c r="B37" s="1" t="s">
        <v>25</v>
      </c>
      <c r="C37" s="38"/>
    </row>
    <row r="38" spans="2:20">
      <c r="B38" s="133" t="s">
        <v>87</v>
      </c>
      <c r="C38" s="38"/>
    </row>
    <row r="39" spans="2:20">
      <c r="B39" s="38" t="s">
        <v>88</v>
      </c>
      <c r="C39" s="38"/>
    </row>
    <row r="40" spans="2:20">
      <c r="B40" s="38"/>
      <c r="C40" s="38"/>
    </row>
    <row r="41" spans="2:20">
      <c r="B41" s="38"/>
      <c r="C41" s="38"/>
    </row>
    <row r="42" spans="2:20">
      <c r="B42" s="38"/>
      <c r="C42" s="38"/>
    </row>
    <row r="43" spans="2:20">
      <c r="B43" s="38"/>
      <c r="C43" s="38"/>
    </row>
    <row r="44" spans="2:20">
      <c r="B44" s="38"/>
      <c r="C44" s="38"/>
    </row>
    <row r="45" spans="2:20">
      <c r="B45" s="38"/>
      <c r="C45" s="38"/>
    </row>
    <row r="46" spans="2:20">
      <c r="B46" s="38"/>
      <c r="C46" s="38"/>
    </row>
    <row r="47" spans="2:20">
      <c r="B47" s="38"/>
      <c r="C47" s="38"/>
    </row>
    <row r="48" spans="2:20">
      <c r="B48" s="38"/>
      <c r="C48" s="38"/>
      <c r="P48" s="40"/>
    </row>
    <row r="49" spans="2:3">
      <c r="B49" s="38"/>
      <c r="C49" s="38"/>
    </row>
    <row r="50" spans="2:3">
      <c r="B50" s="38"/>
      <c r="C50" s="38"/>
    </row>
    <row r="51" spans="2:3">
      <c r="B51" s="38"/>
      <c r="C51" s="38"/>
    </row>
  </sheetData>
  <mergeCells count="3">
    <mergeCell ref="G12:I12"/>
    <mergeCell ref="K12:M12"/>
    <mergeCell ref="O12:Q12"/>
  </mergeCells>
  <printOptions horizontalCentered="1"/>
  <pageMargins left="0.5" right="0.5" top="0.5" bottom="0.5" header="0.5" footer="0.5"/>
  <pageSetup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view="pageBreakPreview" zoomScale="60" zoomScaleNormal="100" workbookViewId="0">
      <selection activeCell="B2" sqref="B2"/>
    </sheetView>
  </sheetViews>
  <sheetFormatPr defaultColWidth="9.7109375" defaultRowHeight="15"/>
  <cols>
    <col min="1" max="1" width="2.28515625" style="1" customWidth="1"/>
    <col min="2" max="2" width="9.7109375" style="1"/>
    <col min="3" max="3" width="9.7109375" style="1" hidden="1" customWidth="1"/>
    <col min="4" max="4" width="3.7109375" style="1" customWidth="1"/>
    <col min="5" max="5" width="11.140625" style="1" customWidth="1"/>
    <col min="6" max="6" width="4.28515625" style="1" customWidth="1"/>
    <col min="7" max="7" width="22.7109375" style="1" customWidth="1"/>
    <col min="8" max="8" width="4" style="1" customWidth="1"/>
    <col min="9" max="9" width="22.28515625" style="1" customWidth="1"/>
    <col min="10" max="10" width="3.28515625" style="1" customWidth="1"/>
    <col min="11" max="11" width="13.85546875" style="1" customWidth="1"/>
    <col min="12" max="12" width="4" style="94" customWidth="1"/>
    <col min="13" max="13" width="9.7109375" style="1"/>
    <col min="14" max="14" width="11.5703125" style="1" customWidth="1"/>
    <col min="15" max="15" width="19.7109375" style="1" customWidth="1"/>
    <col min="16" max="16" width="6" style="1" customWidth="1"/>
    <col min="17" max="17" width="11.7109375" style="1" customWidth="1"/>
    <col min="18" max="18" width="8.42578125" style="1" customWidth="1"/>
    <col min="19" max="19" width="3.5703125" style="1" customWidth="1"/>
    <col min="20" max="16384" width="9.7109375" style="1"/>
  </cols>
  <sheetData>
    <row r="2" spans="1:18" ht="18.75">
      <c r="B2" s="5"/>
      <c r="C2" s="2"/>
      <c r="D2" s="2"/>
      <c r="E2" s="2"/>
      <c r="F2" s="2"/>
      <c r="G2" s="2"/>
      <c r="H2" s="2"/>
      <c r="I2" s="2"/>
      <c r="J2" s="49" t="s">
        <v>3</v>
      </c>
      <c r="K2" s="112"/>
    </row>
    <row r="3" spans="1:18" ht="18.75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</row>
    <row r="4" spans="1:18" ht="18.7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</row>
    <row r="5" spans="1:18" ht="18.75">
      <c r="B5" s="3" t="s">
        <v>89</v>
      </c>
      <c r="C5" s="3"/>
      <c r="D5" s="3"/>
      <c r="E5" s="3"/>
      <c r="F5" s="3"/>
      <c r="G5" s="3"/>
      <c r="H5" s="3"/>
      <c r="I5" s="3"/>
      <c r="J5" s="3"/>
      <c r="K5" s="3"/>
    </row>
    <row r="6" spans="1:18" ht="18.75">
      <c r="B6" s="3" t="s">
        <v>90</v>
      </c>
      <c r="C6" s="3"/>
      <c r="D6" s="3"/>
      <c r="E6" s="3"/>
      <c r="F6" s="3"/>
      <c r="G6" s="3"/>
      <c r="H6" s="3"/>
      <c r="I6" s="3"/>
      <c r="J6" s="3"/>
      <c r="K6" s="3"/>
    </row>
    <row r="7" spans="1:18" ht="18.75">
      <c r="B7" s="3" t="s">
        <v>3</v>
      </c>
      <c r="C7" s="3"/>
      <c r="D7" s="3"/>
      <c r="E7" s="3"/>
      <c r="F7" s="3"/>
      <c r="G7" s="3"/>
      <c r="H7" s="3"/>
      <c r="I7" s="3"/>
      <c r="J7" s="3"/>
      <c r="K7" s="3"/>
    </row>
    <row r="8" spans="1:18" ht="18.75">
      <c r="A8" s="134"/>
      <c r="B8" s="2"/>
      <c r="C8" s="2"/>
      <c r="D8" s="2"/>
      <c r="E8" s="2"/>
      <c r="F8" s="2"/>
      <c r="G8" s="2"/>
      <c r="H8" s="2"/>
      <c r="I8" s="2"/>
      <c r="J8" s="2"/>
    </row>
    <row r="9" spans="1:18" ht="18.75">
      <c r="A9" s="134"/>
      <c r="B9" s="2"/>
      <c r="C9" s="2"/>
      <c r="D9" s="2"/>
      <c r="E9" s="2"/>
      <c r="F9" s="2"/>
      <c r="G9" s="2"/>
      <c r="H9" s="2"/>
      <c r="I9" s="2"/>
      <c r="J9" s="2"/>
    </row>
    <row r="11" spans="1:18">
      <c r="B11" s="113" t="s">
        <v>37</v>
      </c>
      <c r="G11" s="10" t="s">
        <v>38</v>
      </c>
      <c r="H11" s="10"/>
      <c r="I11" s="10"/>
    </row>
    <row r="12" spans="1:18" ht="15.75" thickBot="1">
      <c r="B12" s="116" t="s">
        <v>41</v>
      </c>
      <c r="C12" s="114" t="s">
        <v>42</v>
      </c>
      <c r="G12" s="2" t="s">
        <v>11</v>
      </c>
      <c r="I12" s="2" t="s">
        <v>91</v>
      </c>
      <c r="K12" s="2" t="s">
        <v>40</v>
      </c>
    </row>
    <row r="13" spans="1:18">
      <c r="B13" s="117" t="s">
        <v>46</v>
      </c>
      <c r="C13" s="118" t="s">
        <v>47</v>
      </c>
      <c r="D13" s="15"/>
      <c r="E13" s="7" t="s">
        <v>10</v>
      </c>
      <c r="F13" s="15"/>
      <c r="G13" s="10" t="s">
        <v>92</v>
      </c>
      <c r="I13" s="10" t="s">
        <v>93</v>
      </c>
      <c r="K13" s="135" t="s">
        <v>45</v>
      </c>
      <c r="M13" s="136" t="s">
        <v>8</v>
      </c>
      <c r="N13" s="101"/>
      <c r="O13" s="102"/>
      <c r="P13" s="69"/>
      <c r="Q13" s="101" t="s">
        <v>9</v>
      </c>
      <c r="R13" s="102"/>
    </row>
    <row r="14" spans="1:18">
      <c r="G14" s="118"/>
      <c r="H14" s="15"/>
      <c r="I14" s="118"/>
      <c r="M14" s="71" t="s">
        <v>50</v>
      </c>
      <c r="N14" s="28"/>
      <c r="O14" s="72"/>
      <c r="P14" s="28"/>
      <c r="Q14" s="28"/>
      <c r="R14" s="72"/>
    </row>
    <row r="15" spans="1:18">
      <c r="B15" s="20">
        <v>1000</v>
      </c>
      <c r="C15" s="1">
        <v>300</v>
      </c>
      <c r="E15" s="20">
        <f>ROUND((B$15*C15),0)</f>
        <v>300000</v>
      </c>
      <c r="F15" s="20"/>
      <c r="G15" s="127">
        <f>ROUND($E15*N$18/100+$B$15*N$17+IF($B$15&lt;3001,$B$15*O$15+N$15,$B$15*O$16+N$16),2)+Q24</f>
        <v>24377.5</v>
      </c>
      <c r="H15" s="127"/>
      <c r="I15" s="127">
        <f>ROUND($E15*Q$18/100+$B$15*Q$17+IF($B$15&lt;3001,$B$15*R$15+Q$15,$B$15*R$16+Q$16),2)+Q25</f>
        <v>26842.5</v>
      </c>
      <c r="K15" s="23">
        <f>(I15-G15)/G15</f>
        <v>0.10111783406830069</v>
      </c>
      <c r="M15" s="71" t="s">
        <v>94</v>
      </c>
      <c r="N15" s="77">
        <v>1386</v>
      </c>
      <c r="O15" s="14">
        <v>1.06</v>
      </c>
      <c r="P15" s="78"/>
      <c r="Q15" s="77">
        <v>1386</v>
      </c>
      <c r="R15" s="14">
        <v>1.1599999999999999</v>
      </c>
    </row>
    <row r="16" spans="1:18">
      <c r="C16" s="1">
        <v>500</v>
      </c>
      <c r="E16" s="20">
        <f>ROUND((B$15*C16),0)</f>
        <v>500000</v>
      </c>
      <c r="F16" s="20"/>
      <c r="G16" s="127">
        <f>ROUND($E16*N$18/100+$B$15*N$17+IF($B$15&lt;3001,$B$15*O$15+N$15,$B$15*O$16+N$16),2)+Q24</f>
        <v>33793.5</v>
      </c>
      <c r="H16" s="127"/>
      <c r="I16" s="127">
        <f>ROUND($E16*Q$18/100+$B$15*Q$17+IF($B$15&lt;3001,$B$15*R$15+Q$15,$B$15*R$16+Q$16),2)+Q25</f>
        <v>37308.5</v>
      </c>
      <c r="K16" s="23">
        <f>(I16-G16)/G16</f>
        <v>0.1040140855489961</v>
      </c>
      <c r="M16" s="71" t="s">
        <v>95</v>
      </c>
      <c r="N16" s="77">
        <v>1675</v>
      </c>
      <c r="O16" s="14">
        <v>0.96</v>
      </c>
      <c r="P16" s="78"/>
      <c r="Q16" s="77">
        <v>1675</v>
      </c>
      <c r="R16" s="14">
        <v>1.05</v>
      </c>
    </row>
    <row r="17" spans="2:20">
      <c r="C17" s="1">
        <v>700</v>
      </c>
      <c r="E17" s="20">
        <f>ROUND((B$15*C17),0)</f>
        <v>700000</v>
      </c>
      <c r="F17" s="20"/>
      <c r="G17" s="127">
        <f>ROUND($E17*N$18/100+$B$15*N$17+IF($B$15&lt;3001,$B$15*O$15+N$15,$B$15*O$16+N$16),2)+Q24</f>
        <v>43209.5</v>
      </c>
      <c r="H17" s="127"/>
      <c r="I17" s="127">
        <f>ROUND($E17*Q$18/100+$B$15*Q$17+IF($B$15&lt;3001,$B$15*R$15+Q$15,$B$15*R$16+Q$16),2)+Q25</f>
        <v>47774.5</v>
      </c>
      <c r="K17" s="23">
        <f>(I17-G17)/G17</f>
        <v>0.1056480635045534</v>
      </c>
      <c r="M17" s="71" t="s">
        <v>46</v>
      </c>
      <c r="N17" s="77">
        <v>7.55</v>
      </c>
      <c r="O17" s="83"/>
      <c r="P17" s="78"/>
      <c r="Q17" s="77">
        <v>8.34</v>
      </c>
      <c r="R17" s="83"/>
      <c r="T17" s="19">
        <f>(Q17-N17)/N17</f>
        <v>0.10463576158940398</v>
      </c>
    </row>
    <row r="18" spans="2:20">
      <c r="G18" s="127"/>
      <c r="H18" s="127"/>
      <c r="I18" s="127"/>
      <c r="K18" s="23"/>
      <c r="M18" s="71" t="s">
        <v>17</v>
      </c>
      <c r="N18" s="86">
        <v>4.7080000000000002</v>
      </c>
      <c r="O18" s="83"/>
      <c r="P18" s="78"/>
      <c r="Q18" s="86">
        <v>5.2330000000000005</v>
      </c>
      <c r="R18" s="83"/>
      <c r="T18" s="19">
        <f>(Q18-N18)/N18</f>
        <v>0.11151231945624476</v>
      </c>
    </row>
    <row r="19" spans="2:20" ht="15.75" thickBot="1">
      <c r="B19" s="20">
        <v>2000</v>
      </c>
      <c r="C19" s="1">
        <v>300</v>
      </c>
      <c r="E19" s="20">
        <f>ROUND((B$19*C19),0)</f>
        <v>600000</v>
      </c>
      <c r="F19" s="20"/>
      <c r="G19" s="127">
        <f>ROUND($E19*N$18/100+$B$19*N$17+IF($B$19&lt;3001,$B$19*O$15+N$15,$B$19*O$16+N$16),2)+Q24</f>
        <v>47111.5</v>
      </c>
      <c r="H19" s="127"/>
      <c r="I19" s="127">
        <f>ROUND($E19*Q$18/100+$B$19*Q$17+IF($B$19&lt;3001,$B$19*R$15+Q$15,$B$19*R$16+Q$16),2)+Q25</f>
        <v>52041.5</v>
      </c>
      <c r="K19" s="23">
        <f>(I19-G19)/G19</f>
        <v>0.10464536259724271</v>
      </c>
      <c r="M19" s="107" t="s">
        <v>3</v>
      </c>
      <c r="N19" s="108" t="s">
        <v>3</v>
      </c>
      <c r="O19" s="89"/>
      <c r="P19" s="88"/>
      <c r="Q19" s="108" t="s">
        <v>3</v>
      </c>
      <c r="R19" s="109"/>
    </row>
    <row r="20" spans="2:20">
      <c r="C20" s="1">
        <v>500</v>
      </c>
      <c r="E20" s="20">
        <f>ROUND((B$19*C20),0)</f>
        <v>1000000</v>
      </c>
      <c r="F20" s="20"/>
      <c r="G20" s="127">
        <f>ROUND($E20*N$18/100+$B$19*N$17+IF($B$19&lt;3001,$B$19*O$15+N$15,$B$19*O$16+N$16),2)+Q24</f>
        <v>65943.5</v>
      </c>
      <c r="H20" s="127"/>
      <c r="I20" s="127">
        <f>ROUND($E20*Q$18/100+$B$19*Q$17+IF($B$19&lt;3001,$B$19*R$15+Q$15,$B$19*R$16+Q$16),2)+Q25</f>
        <v>72973.5</v>
      </c>
      <c r="K20" s="23">
        <f>(I20-G20)/G20</f>
        <v>0.10660641306573052</v>
      </c>
      <c r="O20" s="26" t="s">
        <v>18</v>
      </c>
      <c r="P20" s="26"/>
      <c r="Q20" s="27">
        <v>0.19400000000000001</v>
      </c>
    </row>
    <row r="21" spans="2:20">
      <c r="C21" s="1">
        <v>700</v>
      </c>
      <c r="E21" s="20">
        <f>ROUND((B$19*C21),0)</f>
        <v>1400000</v>
      </c>
      <c r="F21" s="20"/>
      <c r="G21" s="127">
        <f>ROUND($E21*N$18/100+$B$19*N$17+IF($B$19&lt;3001,$B$19*O$15+N$15,$B$19*O$16+N$16),2)+Q24</f>
        <v>84775.5</v>
      </c>
      <c r="H21" s="127"/>
      <c r="I21" s="127">
        <f>ROUND($E21*Q$18/100+$B$19*Q$17+IF($B$19&lt;3001,$B$19*R$15+Q$15,$B$19*R$16+Q$16),2)+Q25</f>
        <v>93905.5</v>
      </c>
      <c r="K21" s="23">
        <f>(I21-G21)/G21</f>
        <v>0.10769620940012149</v>
      </c>
      <c r="O21" s="26"/>
      <c r="P21" s="26"/>
      <c r="Q21" s="27">
        <v>0.19400000000000001</v>
      </c>
    </row>
    <row r="22" spans="2:20">
      <c r="G22" s="127"/>
      <c r="H22" s="127"/>
      <c r="I22" s="127"/>
      <c r="K22" s="23"/>
      <c r="O22" s="26"/>
      <c r="P22" s="26"/>
      <c r="Q22" s="30"/>
    </row>
    <row r="23" spans="2:20">
      <c r="B23" s="20">
        <v>4000</v>
      </c>
      <c r="C23" s="1">
        <v>300</v>
      </c>
      <c r="E23" s="20">
        <f>ROUND((B$23*C23),0)</f>
        <v>1200000</v>
      </c>
      <c r="F23" s="20"/>
      <c r="G23" s="127">
        <f>ROUND($E23*N$18/100+$B$23*N$17+IF($B$23&lt;3001,$B$23*O$15+N$15,$B$23*O$16+N$16),2)+Q24</f>
        <v>92468.5</v>
      </c>
      <c r="H23" s="127"/>
      <c r="I23" s="127">
        <f>ROUND($E23*Q$18/100+$B$23*Q$17+IF($B$23&lt;3001,$B$23*R$15+Q$15,$B$23*R$16+Q$16),2)+Q25</f>
        <v>102288.5</v>
      </c>
      <c r="K23" s="23">
        <f>(I23-G23)/G23</f>
        <v>0.10619832699784251</v>
      </c>
      <c r="O23" s="1" t="s">
        <v>3</v>
      </c>
      <c r="P23" s="1" t="s">
        <v>3</v>
      </c>
      <c r="Q23" s="1" t="s">
        <v>3</v>
      </c>
      <c r="T23" s="1" t="s">
        <v>3</v>
      </c>
    </row>
    <row r="24" spans="2:20">
      <c r="C24" s="1">
        <v>500</v>
      </c>
      <c r="E24" s="20">
        <f>ROUND((B$23*C24),0)</f>
        <v>2000000</v>
      </c>
      <c r="F24" s="20"/>
      <c r="G24" s="127">
        <f>ROUND($E24*N$18/100+$B$23*N$17+IF($B$23&lt;3001,$B$23*O$15+N$15,$B$23*O$16+N$16),2)+Q24</f>
        <v>130132.5</v>
      </c>
      <c r="H24" s="127"/>
      <c r="I24" s="127">
        <f>ROUND($E24*Q$18/100+$B$23*Q$17+IF($B$23&lt;3001,$B$23*R$15+Q$15,$B$23*R$16+Q$16),2)+Q25</f>
        <v>144152.5</v>
      </c>
      <c r="K24" s="23">
        <f>(I24-G24)/G24</f>
        <v>0.10773634564770522</v>
      </c>
      <c r="O24" s="1" t="s">
        <v>71</v>
      </c>
      <c r="Q24" s="79">
        <v>257.5</v>
      </c>
      <c r="R24" s="1" t="s">
        <v>3</v>
      </c>
    </row>
    <row r="25" spans="2:20">
      <c r="C25" s="1">
        <v>700</v>
      </c>
      <c r="E25" s="20">
        <f>ROUND((B$23*C25),0)</f>
        <v>2800000</v>
      </c>
      <c r="F25" s="20"/>
      <c r="G25" s="127">
        <f>ROUND($E25*N$18/100+$B$23*N$17+IF($B$23&lt;3001,$B$23*O$15+N$15,$B$23*O$16+N$16),2)+Q24</f>
        <v>167796.5</v>
      </c>
      <c r="H25" s="127"/>
      <c r="I25" s="127">
        <f>ROUND($E25*Q$18/100+$B$23*Q$17+IF($B$23&lt;3001,$B$23*R$15+Q$15,$B$23*R$16+Q$16),2)+Q25</f>
        <v>186016.5</v>
      </c>
      <c r="K25" s="23">
        <f>(I25-G25)/G25</f>
        <v>0.10858390967630434</v>
      </c>
      <c r="O25" s="1" t="s">
        <v>58</v>
      </c>
      <c r="Q25" s="79">
        <f>Q24</f>
        <v>257.5</v>
      </c>
    </row>
    <row r="26" spans="2:20">
      <c r="G26" s="127"/>
      <c r="H26" s="127"/>
      <c r="I26" s="127"/>
      <c r="K26" s="23"/>
    </row>
    <row r="27" spans="2:20">
      <c r="B27" s="20">
        <v>6000</v>
      </c>
      <c r="C27" s="1">
        <v>300</v>
      </c>
      <c r="E27" s="20">
        <f>ROUND((B$27*C27),0)</f>
        <v>1800000</v>
      </c>
      <c r="F27" s="20"/>
      <c r="G27" s="127">
        <f>ROUND($E27*N$18/100+$B$27*N$17+IF($B$27&lt;3001,$B$27*O$15+N$15,$B$27*O$16+N$16),2)+Q24</f>
        <v>137736.5</v>
      </c>
      <c r="H27" s="127"/>
      <c r="I27" s="127">
        <f>ROUND($E27*Q$18/100+$B$27*Q$17+IF($B$27&lt;3001,$B$27*R$15+Q$15,$B$27*R$16+Q$16),2)+Q25</f>
        <v>152466.5</v>
      </c>
      <c r="K27" s="23">
        <f>(I27-G27)/G27</f>
        <v>0.10694333019932988</v>
      </c>
      <c r="O27" s="1" t="s">
        <v>22</v>
      </c>
      <c r="Q27" s="1">
        <v>9.5000000000000001E-2</v>
      </c>
    </row>
    <row r="28" spans="2:20">
      <c r="C28" s="1">
        <v>500</v>
      </c>
      <c r="E28" s="20">
        <f>ROUND((B$27*C28),0)</f>
        <v>3000000</v>
      </c>
      <c r="F28" s="20"/>
      <c r="G28" s="127">
        <f>ROUND($E28*N$18/100+$B$27*N$17+IF($B$27&lt;3001,$B$27*O$15+N$15,$B$27*O$16+N$16),2)+Q24</f>
        <v>194232.5</v>
      </c>
      <c r="H28" s="127"/>
      <c r="I28" s="127">
        <f>ROUND($E28*Q$18/100+$B$27*Q$17+IF($B$27&lt;3001,$B$27*R$15+Q$15,$B$27*R$16+Q$16),2)+Q25</f>
        <v>215262.5</v>
      </c>
      <c r="K28" s="23">
        <f>(I28-G28)/G28</f>
        <v>0.10827230252403691</v>
      </c>
    </row>
    <row r="29" spans="2:20">
      <c r="C29" s="1">
        <v>700</v>
      </c>
      <c r="E29" s="20">
        <f>ROUND((B$27*C29),0)</f>
        <v>4200000</v>
      </c>
      <c r="F29" s="20"/>
      <c r="G29" s="127">
        <f>ROUND($E29*N$18/100+$B$27*N$17+IF($B$27&lt;3001,$B$27*O$15+N$15,$B$27*O$16+N$16),2)+Q24</f>
        <v>250728.5</v>
      </c>
      <c r="H29" s="127"/>
      <c r="I29" s="127">
        <f>ROUND($E29*Q$18/100+$B$27*Q$17+IF($B$27&lt;3001,$B$27*R$15+Q$15,$B$27*R$16+Q$16),2)+Q25</f>
        <v>278058.5</v>
      </c>
      <c r="K29" s="23">
        <f>(I29-G29)/G29</f>
        <v>0.10900236710226401</v>
      </c>
    </row>
    <row r="30" spans="2:20">
      <c r="B30" s="35"/>
      <c r="C30" s="35"/>
      <c r="D30" s="35"/>
      <c r="E30" s="35"/>
      <c r="F30" s="35"/>
      <c r="G30" s="35"/>
      <c r="H30" s="35"/>
      <c r="I30" s="35"/>
      <c r="J30" s="35"/>
      <c r="K30" s="35"/>
      <c r="M30" s="31" t="s">
        <v>23</v>
      </c>
      <c r="N30" s="94">
        <v>0.11061516123893546</v>
      </c>
    </row>
    <row r="33" spans="2:16">
      <c r="B33" s="1" t="s">
        <v>25</v>
      </c>
    </row>
    <row r="34" spans="2:16">
      <c r="B34" s="95" t="s">
        <v>59</v>
      </c>
    </row>
    <row r="35" spans="2:16">
      <c r="B35" s="38"/>
    </row>
    <row r="36" spans="2:16">
      <c r="B36" s="38"/>
    </row>
    <row r="37" spans="2:16">
      <c r="B37" s="38"/>
    </row>
    <row r="38" spans="2:16">
      <c r="B38" s="38"/>
    </row>
    <row r="39" spans="2:16">
      <c r="B39" s="38"/>
    </row>
    <row r="40" spans="2:16">
      <c r="B40" s="38"/>
    </row>
    <row r="41" spans="2:16">
      <c r="B41" s="38"/>
    </row>
    <row r="42" spans="2:16">
      <c r="B42" s="38"/>
    </row>
    <row r="43" spans="2:16">
      <c r="B43" s="38"/>
    </row>
    <row r="44" spans="2:16">
      <c r="B44" s="38"/>
    </row>
    <row r="45" spans="2:16">
      <c r="B45" s="38"/>
    </row>
    <row r="46" spans="2:16">
      <c r="B46" s="38"/>
    </row>
    <row r="48" spans="2:16">
      <c r="P48" s="40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9"/>
  <sheetViews>
    <sheetView view="pageBreakPreview" zoomScale="60" zoomScaleNormal="100" workbookViewId="0">
      <selection activeCell="B2" sqref="B2"/>
    </sheetView>
  </sheetViews>
  <sheetFormatPr defaultColWidth="9.7109375" defaultRowHeight="15"/>
  <cols>
    <col min="1" max="1" width="2.28515625" style="1" customWidth="1"/>
    <col min="2" max="2" width="9.7109375" style="1"/>
    <col min="3" max="3" width="9.7109375" style="1" hidden="1" customWidth="1"/>
    <col min="4" max="4" width="3.7109375" style="1" customWidth="1"/>
    <col min="5" max="5" width="11.140625" style="1" customWidth="1"/>
    <col min="6" max="6" width="4.28515625" style="1" customWidth="1"/>
    <col min="7" max="7" width="22.7109375" style="1" customWidth="1"/>
    <col min="8" max="8" width="4" style="1" customWidth="1"/>
    <col min="9" max="9" width="22.28515625" style="1" customWidth="1"/>
    <col min="10" max="10" width="3.28515625" style="1" customWidth="1"/>
    <col min="11" max="11" width="13.85546875" style="1" customWidth="1"/>
    <col min="12" max="12" width="4" style="94" customWidth="1"/>
    <col min="13" max="13" width="9.7109375" style="1"/>
    <col min="14" max="14" width="11.5703125" style="1" customWidth="1"/>
    <col min="15" max="15" width="23.28515625" style="1" customWidth="1"/>
    <col min="16" max="16" width="2.85546875" style="1" customWidth="1"/>
    <col min="17" max="17" width="11.28515625" style="1" bestFit="1" customWidth="1"/>
    <col min="18" max="18" width="8.42578125" style="1" customWidth="1"/>
    <col min="19" max="19" width="2.85546875" style="1" customWidth="1"/>
    <col min="20" max="16384" width="9.7109375" style="1"/>
  </cols>
  <sheetData>
    <row r="2" spans="1:18" ht="18.75">
      <c r="B2" s="5"/>
      <c r="C2" s="2"/>
      <c r="D2" s="2"/>
      <c r="E2" s="2"/>
      <c r="F2" s="2"/>
      <c r="G2" s="2"/>
      <c r="H2" s="2"/>
      <c r="I2" s="2"/>
      <c r="J2" s="49" t="s">
        <v>3</v>
      </c>
      <c r="K2" s="112"/>
    </row>
    <row r="3" spans="1:18" ht="18.75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</row>
    <row r="4" spans="1:18" ht="18.7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</row>
    <row r="5" spans="1:18" ht="18.75">
      <c r="B5" s="3" t="s">
        <v>96</v>
      </c>
      <c r="C5" s="3"/>
      <c r="D5" s="3"/>
      <c r="E5" s="3"/>
      <c r="F5" s="3"/>
      <c r="G5" s="3"/>
      <c r="H5" s="3"/>
      <c r="I5" s="3"/>
      <c r="J5" s="3"/>
      <c r="K5" s="3"/>
    </row>
    <row r="6" spans="1:18" ht="18.75">
      <c r="B6" s="3" t="s">
        <v>90</v>
      </c>
      <c r="C6" s="3"/>
      <c r="D6" s="3"/>
      <c r="E6" s="3"/>
      <c r="F6" s="3"/>
      <c r="G6" s="3"/>
      <c r="H6" s="3"/>
      <c r="I6" s="3"/>
      <c r="J6" s="3"/>
      <c r="K6" s="3"/>
    </row>
    <row r="7" spans="1:18" ht="18.75">
      <c r="B7" s="3" t="s">
        <v>3</v>
      </c>
      <c r="C7" s="3"/>
      <c r="D7" s="3"/>
      <c r="E7" s="3"/>
      <c r="F7" s="3"/>
      <c r="G7" s="3"/>
      <c r="H7" s="3"/>
      <c r="I7" s="3"/>
      <c r="J7" s="3"/>
      <c r="K7" s="3"/>
    </row>
    <row r="8" spans="1:18" ht="18.75">
      <c r="A8" s="134"/>
      <c r="B8" s="2"/>
      <c r="C8" s="2"/>
      <c r="D8" s="2"/>
      <c r="E8" s="2"/>
      <c r="F8" s="2"/>
      <c r="G8" s="2"/>
      <c r="H8" s="2"/>
      <c r="I8" s="2"/>
      <c r="J8" s="2"/>
    </row>
    <row r="9" spans="1:18" ht="18.75">
      <c r="A9" s="134"/>
      <c r="B9" s="2"/>
      <c r="C9" s="2"/>
      <c r="D9" s="2"/>
      <c r="E9" s="2"/>
      <c r="F9" s="2"/>
      <c r="G9" s="2"/>
      <c r="H9" s="2"/>
      <c r="I9" s="2"/>
      <c r="J9" s="2"/>
    </row>
    <row r="11" spans="1:18">
      <c r="B11" s="113" t="s">
        <v>37</v>
      </c>
      <c r="G11" s="10" t="s">
        <v>38</v>
      </c>
      <c r="H11" s="10"/>
      <c r="I11" s="10"/>
    </row>
    <row r="12" spans="1:18" ht="15.75" thickBot="1">
      <c r="B12" s="116" t="s">
        <v>41</v>
      </c>
      <c r="C12" s="114" t="s">
        <v>42</v>
      </c>
      <c r="G12" s="2" t="s">
        <v>11</v>
      </c>
      <c r="I12" s="2" t="s">
        <v>91</v>
      </c>
      <c r="K12" s="2" t="s">
        <v>40</v>
      </c>
    </row>
    <row r="13" spans="1:18">
      <c r="B13" s="117" t="s">
        <v>46</v>
      </c>
      <c r="C13" s="118" t="s">
        <v>47</v>
      </c>
      <c r="D13" s="15"/>
      <c r="E13" s="7" t="s">
        <v>10</v>
      </c>
      <c r="F13" s="15"/>
      <c r="G13" s="10" t="s">
        <v>92</v>
      </c>
      <c r="I13" s="10" t="s">
        <v>93</v>
      </c>
      <c r="K13" s="135" t="s">
        <v>45</v>
      </c>
      <c r="M13" s="136" t="s">
        <v>8</v>
      </c>
      <c r="N13" s="101"/>
      <c r="O13" s="102"/>
      <c r="P13" s="69"/>
      <c r="Q13" s="101" t="s">
        <v>9</v>
      </c>
      <c r="R13" s="102"/>
    </row>
    <row r="14" spans="1:18">
      <c r="G14" s="118"/>
      <c r="H14" s="15"/>
      <c r="I14" s="118"/>
      <c r="M14" s="71" t="s">
        <v>50</v>
      </c>
      <c r="N14" s="28"/>
      <c r="O14" s="72"/>
      <c r="P14" s="28"/>
      <c r="Q14" s="28"/>
      <c r="R14" s="72"/>
    </row>
    <row r="15" spans="1:18">
      <c r="B15" s="20">
        <v>1000</v>
      </c>
      <c r="C15" s="1">
        <v>300</v>
      </c>
      <c r="E15" s="20">
        <f>ROUND((B$15*C15),0)</f>
        <v>300000</v>
      </c>
      <c r="F15" s="20"/>
      <c r="G15" s="127">
        <f>ROUND($E15*N$18/100+$B$15*N$17+IF($B$15&lt;3001,$B$15*O$15+N$15,$B$15*O$16+N$16),2)+$Q$24</f>
        <v>23565.5</v>
      </c>
      <c r="H15" s="127"/>
      <c r="I15" s="127">
        <f>ROUND($E15*Q$18/100+$B$15*Q$17+IF($B$15&lt;3001,$B$15*R$15+Q$15,$B$15*R$16+Q$16),2)+$Q$25</f>
        <v>25987.5</v>
      </c>
      <c r="K15" s="23">
        <f>(I15-G15)/G15</f>
        <v>0.1027773652160998</v>
      </c>
      <c r="M15" s="71" t="s">
        <v>94</v>
      </c>
      <c r="N15" s="77">
        <v>1419</v>
      </c>
      <c r="O15" s="14">
        <v>0.53</v>
      </c>
      <c r="P15" s="78"/>
      <c r="Q15" s="77">
        <v>1419</v>
      </c>
      <c r="R15" s="14">
        <v>0.6</v>
      </c>
    </row>
    <row r="16" spans="1:18">
      <c r="C16" s="1">
        <v>500</v>
      </c>
      <c r="E16" s="20">
        <f>ROUND((B$15*C16),0)</f>
        <v>500000</v>
      </c>
      <c r="F16" s="20"/>
      <c r="G16" s="127">
        <f t="shared" ref="G16:G17" si="0">ROUND($E16*N$18/100+$B$15*N$17+IF($B$15&lt;3001,$B$15*O$15+N$15,$B$15*O$16+N$16),2)+$Q$24</f>
        <v>32871.5</v>
      </c>
      <c r="H16" s="127"/>
      <c r="I16" s="127">
        <f>ROUND($E16*Q$18/100+$B$15*Q$17+IF($B$15&lt;3001,$B$15*R$15+Q$15,$B$15*R$16+Q$16),2)+$Q$25</f>
        <v>36341.5</v>
      </c>
      <c r="K16" s="23">
        <f>(I16-G16)/G16</f>
        <v>0.10556256939902348</v>
      </c>
      <c r="M16" s="71" t="s">
        <v>95</v>
      </c>
      <c r="N16" s="77">
        <v>1707</v>
      </c>
      <c r="O16" s="14">
        <v>0.43</v>
      </c>
      <c r="P16" s="78"/>
      <c r="Q16" s="77">
        <v>1707</v>
      </c>
      <c r="R16" s="14">
        <v>0.47</v>
      </c>
    </row>
    <row r="17" spans="2:20">
      <c r="C17" s="1">
        <v>700</v>
      </c>
      <c r="E17" s="20">
        <f>ROUND((B$15*C17),0)</f>
        <v>700000</v>
      </c>
      <c r="F17" s="20"/>
      <c r="G17" s="127">
        <f t="shared" si="0"/>
        <v>42177.5</v>
      </c>
      <c r="H17" s="127"/>
      <c r="I17" s="127">
        <f>ROUND($E17*Q$18/100+$B$15*Q$17+IF($B$15&lt;3001,$B$15*R$15+Q$15,$B$15*R$16+Q$16),2)+$Q$25</f>
        <v>46695.5</v>
      </c>
      <c r="K17" s="23">
        <f>(I17-G17)/G17</f>
        <v>0.1071187244383854</v>
      </c>
      <c r="M17" s="71" t="s">
        <v>46</v>
      </c>
      <c r="N17" s="77">
        <v>7.4</v>
      </c>
      <c r="O17" s="83"/>
      <c r="P17" s="78"/>
      <c r="Q17" s="77">
        <v>8.18</v>
      </c>
      <c r="R17" s="83"/>
      <c r="T17" s="19">
        <f>(Q17-N17)/N17</f>
        <v>0.10540540540540531</v>
      </c>
    </row>
    <row r="18" spans="2:20">
      <c r="G18" s="127"/>
      <c r="H18" s="127"/>
      <c r="I18" s="127"/>
      <c r="K18" s="23"/>
      <c r="M18" s="71" t="s">
        <v>17</v>
      </c>
      <c r="N18" s="86">
        <v>4.6529999999999996</v>
      </c>
      <c r="O18" s="83"/>
      <c r="P18" s="78"/>
      <c r="Q18" s="86">
        <v>5.1769999999999996</v>
      </c>
      <c r="R18" s="83"/>
      <c r="T18" s="19">
        <f>(Q18-N18)/N18</f>
        <v>0.11261551687083604</v>
      </c>
    </row>
    <row r="19" spans="2:20" ht="15.75" thickBot="1">
      <c r="B19" s="20">
        <v>2000</v>
      </c>
      <c r="C19" s="1">
        <v>300</v>
      </c>
      <c r="E19" s="20">
        <f>ROUND((B$19*C19),0)</f>
        <v>600000</v>
      </c>
      <c r="F19" s="20"/>
      <c r="G19" s="127">
        <f>ROUND($E19*N$18/100+$B$19*N$17+IF($B$19&lt;3001,$B$19*O$15+N$15,$B$19*O$16+N$16),2)+$Q$24</f>
        <v>45454.5</v>
      </c>
      <c r="H19" s="127"/>
      <c r="I19" s="127">
        <f>ROUND($E19*Q$18/100+$B$19*Q$17+IF($B$19&lt;3001,$B$19*R$15+Q$15,$B$19*R$16+Q$16),2)+$Q$25</f>
        <v>50298.5</v>
      </c>
      <c r="K19" s="23">
        <f>(I19-G19)/G19</f>
        <v>0.10656810656810657</v>
      </c>
      <c r="M19" s="107" t="s">
        <v>3</v>
      </c>
      <c r="N19" s="108" t="s">
        <v>3</v>
      </c>
      <c r="O19" s="89"/>
      <c r="P19" s="88"/>
      <c r="Q19" s="108" t="s">
        <v>3</v>
      </c>
      <c r="R19" s="109"/>
    </row>
    <row r="20" spans="2:20">
      <c r="C20" s="1">
        <v>500</v>
      </c>
      <c r="E20" s="20">
        <f>ROUND((B$19*C20),0)</f>
        <v>1000000</v>
      </c>
      <c r="F20" s="20"/>
      <c r="G20" s="127">
        <f t="shared" ref="G20:G21" si="1">ROUND($E20*N$18/100+$B$19*N$17+IF($B$19&lt;3001,$B$19*O$15+N$15,$B$19*O$16+N$16),2)+$Q$24</f>
        <v>64066.5</v>
      </c>
      <c r="H20" s="127"/>
      <c r="I20" s="127">
        <f>ROUND($E20*Q$18/100+$B$19*Q$17+IF($B$19&lt;3001,$B$19*R$15+Q$15,$B$19*R$16+Q$16),2)+$Q$25</f>
        <v>71006.5</v>
      </c>
      <c r="K20" s="23">
        <f>(I20-G20)/G20</f>
        <v>0.10832494361327683</v>
      </c>
      <c r="O20" s="26" t="s">
        <v>18</v>
      </c>
      <c r="P20" s="26"/>
      <c r="Q20" s="27">
        <v>0.19400000000000001</v>
      </c>
    </row>
    <row r="21" spans="2:20">
      <c r="C21" s="1">
        <v>700</v>
      </c>
      <c r="E21" s="20">
        <f>ROUND((B$19*C21),0)</f>
        <v>1400000</v>
      </c>
      <c r="F21" s="20"/>
      <c r="G21" s="127">
        <f t="shared" si="1"/>
        <v>82678.5</v>
      </c>
      <c r="H21" s="127"/>
      <c r="I21" s="127">
        <f>ROUND($E21*Q$18/100+$B$19*Q$17+IF($B$19&lt;3001,$B$19*R$15+Q$15,$B$19*R$16+Q$16),2)+$Q$25</f>
        <v>91714.5</v>
      </c>
      <c r="K21" s="23">
        <f>(I21-G21)/G21</f>
        <v>0.10929080716268437</v>
      </c>
      <c r="O21" s="26"/>
      <c r="P21" s="26"/>
      <c r="Q21" s="27">
        <v>0.19400000000000001</v>
      </c>
    </row>
    <row r="22" spans="2:20">
      <c r="G22" s="127"/>
      <c r="H22" s="127"/>
      <c r="I22" s="127"/>
      <c r="K22" s="23"/>
      <c r="O22" s="26"/>
      <c r="P22" s="26"/>
      <c r="Q22" s="30"/>
    </row>
    <row r="23" spans="2:20">
      <c r="B23" s="20">
        <v>4000</v>
      </c>
      <c r="C23" s="1">
        <v>300</v>
      </c>
      <c r="E23" s="20">
        <f>ROUND((B$23*C23),0)</f>
        <v>1200000</v>
      </c>
      <c r="F23" s="20"/>
      <c r="G23" s="127">
        <f>ROUND($E23*N$18/100+$B$23*N$17+IF($B$23&lt;3001,$B$23*O$15+N$15,$B$23*O$16+N$16),2)+$Q$24</f>
        <v>89120.5</v>
      </c>
      <c r="H23" s="127"/>
      <c r="I23" s="127">
        <f>ROUND($E23*Q$18/100+$B$23*Q$17+IF($B$23&lt;3001,$B$23*R$15+Q$15,$B$23*R$16+Q$16),2)+$Q$25</f>
        <v>98688.5</v>
      </c>
      <c r="K23" s="23">
        <f>(I23-G23)/G23</f>
        <v>0.10736025942403823</v>
      </c>
      <c r="O23" s="1" t="s">
        <v>3</v>
      </c>
      <c r="P23" s="1" t="s">
        <v>3</v>
      </c>
      <c r="Q23" s="1" t="s">
        <v>3</v>
      </c>
    </row>
    <row r="24" spans="2:20">
      <c r="C24" s="1">
        <v>500</v>
      </c>
      <c r="E24" s="20">
        <f>ROUND((B$23*C24),0)</f>
        <v>2000000</v>
      </c>
      <c r="F24" s="20"/>
      <c r="G24" s="127">
        <f t="shared" ref="G24:G25" si="2">ROUND($E24*N$18/100+$B$23*N$17+IF($B$23&lt;3001,$B$23*O$15+N$15,$B$23*O$16+N$16),2)+$Q$24</f>
        <v>126344.5</v>
      </c>
      <c r="H24" s="127"/>
      <c r="I24" s="127">
        <f>ROUND($E24*Q$18/100+$B$23*Q$17+IF($B$23&lt;3001,$B$23*R$15+Q$15,$B$23*R$16+Q$16),2)+$Q$25</f>
        <v>140104.5</v>
      </c>
      <c r="K24" s="23">
        <f>(I24-G24)/G24</f>
        <v>0.10890857932082521</v>
      </c>
      <c r="O24" s="1" t="s">
        <v>71</v>
      </c>
      <c r="Q24" s="79">
        <v>257.5</v>
      </c>
      <c r="R24" s="1" t="s">
        <v>3</v>
      </c>
    </row>
    <row r="25" spans="2:20">
      <c r="C25" s="1">
        <v>700</v>
      </c>
      <c r="E25" s="20">
        <f>ROUND((B$23*C25),0)</f>
        <v>2800000</v>
      </c>
      <c r="F25" s="20"/>
      <c r="G25" s="127">
        <f t="shared" si="2"/>
        <v>163568.5</v>
      </c>
      <c r="H25" s="127"/>
      <c r="I25" s="127">
        <f>ROUND($E25*Q$18/100+$B$23*Q$17+IF($B$23&lt;3001,$B$23*R$15+Q$15,$B$23*R$16+Q$16),2)+$Q$25</f>
        <v>181520.5</v>
      </c>
      <c r="K25" s="23">
        <f>(I25-G25)/G25</f>
        <v>0.10975218333603352</v>
      </c>
      <c r="O25" s="1" t="s">
        <v>58</v>
      </c>
      <c r="P25" s="43"/>
      <c r="Q25" s="79">
        <f>Q24</f>
        <v>257.5</v>
      </c>
    </row>
    <row r="26" spans="2:20">
      <c r="G26" s="127" t="s">
        <v>3</v>
      </c>
      <c r="H26" s="127"/>
      <c r="I26" s="127"/>
      <c r="K26" s="23"/>
    </row>
    <row r="27" spans="2:20">
      <c r="B27" s="20">
        <v>6000</v>
      </c>
      <c r="C27" s="1">
        <v>300</v>
      </c>
      <c r="E27" s="20">
        <f>ROUND((B$27*C27),0)</f>
        <v>1800000</v>
      </c>
      <c r="F27" s="20"/>
      <c r="G27" s="127">
        <f>ROUND($E27*N$18/100+$B$27*N$17+IF($B$27&lt;3001,$B$27*O$15+N$15,$B$27*O$16+N$16),2)+$Q$24</f>
        <v>132698.5</v>
      </c>
      <c r="H27" s="127"/>
      <c r="I27" s="127">
        <f>ROUND($E27*Q$18/100+$B$27*Q$17+IF($B$27&lt;3001,$B$27*R$15+Q$15,$B$27*R$16+Q$16),2)+$Q$25</f>
        <v>147050.5</v>
      </c>
      <c r="K27" s="23">
        <f>(I27-G27)/G27</f>
        <v>0.10815495276887079</v>
      </c>
      <c r="O27" s="1" t="s">
        <v>22</v>
      </c>
      <c r="Q27" s="1">
        <v>9.5000000000000001E-2</v>
      </c>
    </row>
    <row r="28" spans="2:20">
      <c r="C28" s="1">
        <v>500</v>
      </c>
      <c r="E28" s="20">
        <f>ROUND((B$27*C28),0)</f>
        <v>3000000</v>
      </c>
      <c r="F28" s="20"/>
      <c r="G28" s="127">
        <f t="shared" ref="G28:G29" si="3">ROUND($E28*N$18/100+$B$27*N$17+IF($B$27&lt;3001,$B$27*O$15+N$15,$B$27*O$16+N$16),2)+$Q$24</f>
        <v>188534.5</v>
      </c>
      <c r="H28" s="127"/>
      <c r="I28" s="127">
        <f>ROUND($E28*Q$18/100+$B$27*Q$17+IF($B$27&lt;3001,$B$27*R$15+Q$15,$B$27*R$16+Q$16),2)+$Q$25</f>
        <v>209174.5</v>
      </c>
      <c r="K28" s="23">
        <f>(I28-G28)/G28</f>
        <v>0.10947598450151033</v>
      </c>
    </row>
    <row r="29" spans="2:20">
      <c r="C29" s="1">
        <v>700</v>
      </c>
      <c r="E29" s="20">
        <f>ROUND((B$27*C29),0)</f>
        <v>4200000</v>
      </c>
      <c r="F29" s="20"/>
      <c r="G29" s="127">
        <f t="shared" si="3"/>
        <v>244370.5</v>
      </c>
      <c r="H29" s="127"/>
      <c r="I29" s="127">
        <f>ROUND($E29*Q$18/100+$B$27*Q$17+IF($B$27&lt;3001,$B$27*R$15+Q$15,$B$27*R$16+Q$16),2)+$Q$25</f>
        <v>271298.5</v>
      </c>
      <c r="K29" s="23">
        <f>(I29-G29)/G29</f>
        <v>0.11019333348337872</v>
      </c>
    </row>
    <row r="30" spans="2:20">
      <c r="B30" s="35"/>
      <c r="C30" s="35"/>
      <c r="D30" s="35"/>
      <c r="E30" s="35"/>
      <c r="F30" s="35"/>
      <c r="G30" s="35"/>
      <c r="H30" s="35"/>
      <c r="I30" s="35"/>
      <c r="J30" s="35"/>
      <c r="K30" s="35"/>
      <c r="M30" s="31" t="s">
        <v>23</v>
      </c>
      <c r="N30" s="94">
        <v>0.11061516123893546</v>
      </c>
    </row>
    <row r="33" spans="2:15">
      <c r="B33" s="1" t="s">
        <v>25</v>
      </c>
    </row>
    <row r="34" spans="2:15">
      <c r="B34" s="95" t="s">
        <v>59</v>
      </c>
      <c r="O34" s="1" t="s">
        <v>3</v>
      </c>
    </row>
    <row r="35" spans="2:15">
      <c r="B35" s="95"/>
    </row>
    <row r="36" spans="2:15">
      <c r="B36" s="38"/>
    </row>
    <row r="37" spans="2:15">
      <c r="B37" s="38"/>
    </row>
    <row r="38" spans="2:15">
      <c r="B38" s="38"/>
    </row>
    <row r="39" spans="2:15">
      <c r="B39" s="38"/>
    </row>
    <row r="40" spans="2:15">
      <c r="B40" s="38"/>
    </row>
    <row r="41" spans="2:15">
      <c r="B41" s="38"/>
    </row>
    <row r="42" spans="2:15">
      <c r="B42" s="38"/>
    </row>
    <row r="43" spans="2:15">
      <c r="B43" s="38"/>
    </row>
    <row r="44" spans="2:15">
      <c r="B44" s="38"/>
    </row>
    <row r="45" spans="2:15">
      <c r="B45" s="38"/>
    </row>
    <row r="46" spans="2:15">
      <c r="B46" s="38"/>
    </row>
    <row r="47" spans="2:15">
      <c r="B47" s="38"/>
    </row>
    <row r="49" spans="16:16">
      <c r="P49" s="40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49"/>
  <sheetViews>
    <sheetView view="pageBreakPreview" zoomScale="60" zoomScaleNormal="100" workbookViewId="0">
      <selection activeCell="B2" sqref="B2"/>
    </sheetView>
  </sheetViews>
  <sheetFormatPr defaultColWidth="9.7109375" defaultRowHeight="15"/>
  <cols>
    <col min="1" max="1" width="2.28515625" style="1" customWidth="1"/>
    <col min="2" max="2" width="9.7109375" style="1"/>
    <col min="3" max="3" width="9.7109375" style="1" hidden="1" customWidth="1"/>
    <col min="4" max="4" width="3.7109375" style="1" customWidth="1"/>
    <col min="5" max="5" width="12.28515625" style="1" bestFit="1" customWidth="1"/>
    <col min="6" max="6" width="4.28515625" style="1" customWidth="1"/>
    <col min="7" max="7" width="22.7109375" style="1" customWidth="1"/>
    <col min="8" max="8" width="4" style="1" customWidth="1"/>
    <col min="9" max="9" width="22.28515625" style="1" customWidth="1"/>
    <col min="10" max="10" width="3.28515625" style="1" customWidth="1"/>
    <col min="11" max="11" width="13.85546875" style="1" customWidth="1"/>
    <col min="12" max="12" width="4" style="94" customWidth="1"/>
    <col min="13" max="13" width="9.7109375" style="1"/>
    <col min="14" max="14" width="14" style="1" customWidth="1"/>
    <col min="15" max="15" width="23.28515625" style="1" customWidth="1"/>
    <col min="16" max="16" width="2.85546875" style="1" customWidth="1"/>
    <col min="17" max="17" width="16.42578125" style="1" customWidth="1"/>
    <col min="18" max="18" width="11.85546875" style="1" bestFit="1" customWidth="1"/>
    <col min="19" max="19" width="8.42578125" style="1" customWidth="1"/>
    <col min="20" max="20" width="2.85546875" style="1" customWidth="1"/>
    <col min="21" max="16384" width="9.7109375" style="1"/>
  </cols>
  <sheetData>
    <row r="2" spans="1:22" ht="18.75">
      <c r="B2" s="5"/>
      <c r="C2" s="2"/>
      <c r="D2" s="2"/>
      <c r="E2" s="2"/>
      <c r="F2" s="2"/>
      <c r="G2" s="2"/>
      <c r="H2" s="2"/>
      <c r="I2" s="2"/>
      <c r="J2" s="49" t="s">
        <v>3</v>
      </c>
      <c r="K2" s="112"/>
    </row>
    <row r="3" spans="1:22" ht="18.75">
      <c r="B3" s="3" t="s">
        <v>0</v>
      </c>
      <c r="C3" s="3"/>
      <c r="D3" s="3"/>
      <c r="E3" s="3"/>
      <c r="F3" s="3"/>
      <c r="G3" s="3"/>
      <c r="H3" s="3"/>
      <c r="I3" s="3"/>
      <c r="J3" s="3"/>
      <c r="K3" s="3"/>
    </row>
    <row r="4" spans="1:22" ht="18.75">
      <c r="B4" s="3" t="s">
        <v>1</v>
      </c>
      <c r="C4" s="3"/>
      <c r="D4" s="3"/>
      <c r="E4" s="3"/>
      <c r="F4" s="3"/>
      <c r="G4" s="3"/>
      <c r="H4" s="3"/>
      <c r="I4" s="3"/>
      <c r="J4" s="3"/>
      <c r="K4" s="3"/>
    </row>
    <row r="5" spans="1:22" ht="18.75">
      <c r="B5" s="3" t="s">
        <v>96</v>
      </c>
      <c r="C5" s="3"/>
      <c r="D5" s="3"/>
      <c r="E5" s="3"/>
      <c r="F5" s="3"/>
      <c r="G5" s="3"/>
      <c r="H5" s="3"/>
      <c r="I5" s="3"/>
      <c r="J5" s="3"/>
      <c r="K5" s="3"/>
    </row>
    <row r="6" spans="1:22" ht="18.75">
      <c r="B6" s="3" t="s">
        <v>97</v>
      </c>
      <c r="C6" s="3"/>
      <c r="D6" s="3"/>
      <c r="E6" s="3"/>
      <c r="F6" s="3"/>
      <c r="G6" s="3"/>
      <c r="H6" s="3"/>
      <c r="I6" s="3"/>
      <c r="J6" s="3"/>
      <c r="K6" s="3"/>
    </row>
    <row r="7" spans="1:22" ht="18.75">
      <c r="B7" s="3" t="s">
        <v>98</v>
      </c>
      <c r="C7" s="3"/>
      <c r="D7" s="3"/>
      <c r="E7" s="3"/>
      <c r="F7" s="3"/>
      <c r="G7" s="3"/>
      <c r="H7" s="3"/>
      <c r="I7" s="3"/>
      <c r="J7" s="3"/>
      <c r="K7" s="3"/>
      <c r="V7" s="1" t="s">
        <v>3</v>
      </c>
    </row>
    <row r="8" spans="1:22" ht="18.75">
      <c r="A8" s="134"/>
      <c r="B8" s="2"/>
      <c r="C8" s="2"/>
      <c r="D8" s="2"/>
      <c r="E8" s="2"/>
      <c r="F8" s="2"/>
      <c r="G8" s="2"/>
      <c r="H8" s="2"/>
      <c r="I8" s="2"/>
      <c r="J8" s="2"/>
    </row>
    <row r="9" spans="1:22" ht="18.75">
      <c r="A9" s="134"/>
      <c r="B9" s="2"/>
      <c r="C9" s="2"/>
      <c r="D9" s="2"/>
      <c r="E9" s="2"/>
      <c r="F9" s="2"/>
      <c r="G9" s="2"/>
      <c r="H9" s="2"/>
      <c r="I9" s="2"/>
      <c r="J9" s="2"/>
    </row>
    <row r="11" spans="1:22">
      <c r="B11" s="113" t="s">
        <v>37</v>
      </c>
      <c r="G11" s="10" t="s">
        <v>38</v>
      </c>
      <c r="H11" s="10"/>
      <c r="I11" s="10"/>
    </row>
    <row r="12" spans="1:22" ht="15.75" thickBot="1">
      <c r="B12" s="116" t="s">
        <v>41</v>
      </c>
      <c r="C12" s="114" t="s">
        <v>42</v>
      </c>
      <c r="G12" s="2" t="s">
        <v>11</v>
      </c>
      <c r="I12" s="2" t="s">
        <v>91</v>
      </c>
      <c r="K12" s="2" t="s">
        <v>40</v>
      </c>
    </row>
    <row r="13" spans="1:22">
      <c r="B13" s="117" t="s">
        <v>46</v>
      </c>
      <c r="C13" s="118" t="s">
        <v>47</v>
      </c>
      <c r="D13" s="15"/>
      <c r="E13" s="7" t="s">
        <v>10</v>
      </c>
      <c r="F13" s="15"/>
      <c r="G13" s="10" t="s">
        <v>92</v>
      </c>
      <c r="I13" s="10" t="s">
        <v>93</v>
      </c>
      <c r="K13" s="135" t="s">
        <v>45</v>
      </c>
      <c r="M13" s="136" t="s">
        <v>8</v>
      </c>
      <c r="N13" s="101"/>
      <c r="O13" s="102"/>
      <c r="P13" s="69"/>
      <c r="Q13" s="69"/>
      <c r="R13" s="101" t="s">
        <v>9</v>
      </c>
      <c r="S13" s="102"/>
    </row>
    <row r="14" spans="1:22">
      <c r="G14" s="118"/>
      <c r="H14" s="15"/>
      <c r="I14" s="118"/>
      <c r="M14" s="71" t="s">
        <v>50</v>
      </c>
      <c r="N14" s="28"/>
      <c r="O14" s="72"/>
      <c r="P14" s="28"/>
      <c r="Q14" s="28"/>
      <c r="R14" s="28"/>
      <c r="S14" s="72"/>
    </row>
    <row r="15" spans="1:22">
      <c r="B15" s="20">
        <v>30000</v>
      </c>
      <c r="C15" s="1">
        <v>300</v>
      </c>
      <c r="E15" s="20">
        <f>ROUND((B$15*C15),0)</f>
        <v>9000000</v>
      </c>
      <c r="F15" s="20"/>
      <c r="G15" s="127">
        <f>ROUND($E15*N$18/100+$B$15*N$17+$B$15*O$16+N$16,2)+$R$24</f>
        <v>646345.5</v>
      </c>
      <c r="H15" s="127"/>
      <c r="I15" s="127">
        <f>ROUND($E15*R$18/100+$B$15*R$17+$B$15*S$16+R$16,2)+$R$25</f>
        <v>715243.5</v>
      </c>
      <c r="K15" s="23">
        <f>(I15-G15)/G15</f>
        <v>0.10659623993669021</v>
      </c>
      <c r="M15" s="71" t="s">
        <v>3</v>
      </c>
      <c r="N15" s="77" t="s">
        <v>3</v>
      </c>
      <c r="O15" s="14" t="s">
        <v>3</v>
      </c>
      <c r="P15" s="78"/>
      <c r="Q15" s="28" t="s">
        <v>3</v>
      </c>
      <c r="R15" s="77" t="s">
        <v>3</v>
      </c>
      <c r="S15" s="14" t="s">
        <v>3</v>
      </c>
    </row>
    <row r="16" spans="1:22">
      <c r="C16" s="1">
        <v>500</v>
      </c>
      <c r="E16" s="20">
        <f>ROUND((B$15*C16),0)</f>
        <v>15000000</v>
      </c>
      <c r="F16" s="20"/>
      <c r="G16" s="127">
        <f>ROUND($E16*N$18/100+$B$15*N$17+$B$15*O$16+N$16,2)+$R$24</f>
        <v>923785.5</v>
      </c>
      <c r="H16" s="127"/>
      <c r="I16" s="127">
        <f t="shared" ref="I16:I17" si="0">ROUND($E16*R$18/100+$B$15*R$17+$B$15*S$16+R$16,2)+$R$25</f>
        <v>1022323.5</v>
      </c>
      <c r="K16" s="23">
        <f>(I16-G16)/G16</f>
        <v>0.10666761926875883</v>
      </c>
      <c r="M16" s="71" t="s">
        <v>99</v>
      </c>
      <c r="N16" s="77">
        <v>2528</v>
      </c>
      <c r="O16" s="14">
        <v>0.23</v>
      </c>
      <c r="P16" s="78"/>
      <c r="Q16" s="28" t="s">
        <v>99</v>
      </c>
      <c r="R16" s="77">
        <v>2666</v>
      </c>
      <c r="S16" s="14">
        <v>0.26</v>
      </c>
    </row>
    <row r="17" spans="2:21">
      <c r="C17" s="1">
        <v>700</v>
      </c>
      <c r="E17" s="20">
        <f>ROUND((B$15*C17),0)</f>
        <v>21000000</v>
      </c>
      <c r="F17" s="20"/>
      <c r="G17" s="127">
        <f>ROUND($E17*N$18/100+$B$15*N$17+$B$15*O$16+N$16,2)+$R$24</f>
        <v>1201225.5</v>
      </c>
      <c r="H17" s="127"/>
      <c r="I17" s="127">
        <f t="shared" si="0"/>
        <v>1329403.5</v>
      </c>
      <c r="K17" s="23">
        <f>(I17-G17)/G17</f>
        <v>0.10670602647046704</v>
      </c>
      <c r="M17" s="71" t="s">
        <v>46</v>
      </c>
      <c r="N17" s="77">
        <v>7.35</v>
      </c>
      <c r="O17" s="83"/>
      <c r="P17" s="78"/>
      <c r="Q17" s="78"/>
      <c r="R17" s="77">
        <v>8.129999999999999</v>
      </c>
      <c r="S17" s="83"/>
      <c r="U17" s="19">
        <f>(R17-N17)/N17</f>
        <v>0.10612244897959175</v>
      </c>
    </row>
    <row r="18" spans="2:21">
      <c r="G18" s="127"/>
      <c r="H18" s="127"/>
      <c r="I18" s="127"/>
      <c r="K18" s="23"/>
      <c r="M18" s="71" t="s">
        <v>17</v>
      </c>
      <c r="N18" s="86">
        <v>4.6239999999999997</v>
      </c>
      <c r="O18" s="83"/>
      <c r="P18" s="78"/>
      <c r="Q18" s="78"/>
      <c r="R18" s="86">
        <v>5.1179999999999994</v>
      </c>
      <c r="S18" s="83"/>
      <c r="U18" s="19">
        <f>(R18-N18)/N18</f>
        <v>0.10683391003460203</v>
      </c>
    </row>
    <row r="19" spans="2:21" ht="15.75" thickBot="1">
      <c r="B19" s="20">
        <v>40000</v>
      </c>
      <c r="C19" s="1">
        <v>300</v>
      </c>
      <c r="E19" s="20">
        <f>ROUND((B$19*C19),0)</f>
        <v>12000000</v>
      </c>
      <c r="F19" s="20"/>
      <c r="G19" s="127">
        <f>ROUND($E19*N$18/100+$B$19*N$17+$B$19*O$16+N$16,2)+$R$24</f>
        <v>860865.5</v>
      </c>
      <c r="H19" s="127"/>
      <c r="I19" s="127">
        <f>ROUND($E19*R$18/100+$B$19*R$17+$B$19*S$16+R$16,2)+$R$25</f>
        <v>952683.5</v>
      </c>
      <c r="K19" s="23">
        <f>(I19-G19)/G19</f>
        <v>0.10665777638899457</v>
      </c>
      <c r="M19" s="107" t="s">
        <v>3</v>
      </c>
      <c r="N19" s="108" t="s">
        <v>3</v>
      </c>
      <c r="O19" s="89"/>
      <c r="P19" s="88"/>
      <c r="Q19" s="88"/>
      <c r="R19" s="108" t="s">
        <v>3</v>
      </c>
      <c r="S19" s="109"/>
    </row>
    <row r="20" spans="2:21">
      <c r="C20" s="1">
        <v>500</v>
      </c>
      <c r="E20" s="20">
        <f>ROUND((B$19*C20),0)</f>
        <v>20000000</v>
      </c>
      <c r="F20" s="20"/>
      <c r="G20" s="127">
        <f t="shared" ref="G20:G21" si="1">ROUND($E20*N$18/100+$B$19*N$17+$B$19*O$16+N$16,2)+$R$24</f>
        <v>1230785.5</v>
      </c>
      <c r="H20" s="127"/>
      <c r="I20" s="127">
        <f t="shared" ref="I20:I21" si="2">ROUND($E20*R$18/100+$B$19*R$17+$B$19*S$16+R$16,2)+$R$25</f>
        <v>1362123.5</v>
      </c>
      <c r="K20" s="23">
        <f>(I20-G20)/G20</f>
        <v>0.1067107144177438</v>
      </c>
      <c r="O20" s="26" t="s">
        <v>18</v>
      </c>
      <c r="P20" s="26"/>
      <c r="Q20" s="26"/>
      <c r="R20" s="27">
        <v>0.19400000000000001</v>
      </c>
    </row>
    <row r="21" spans="2:21">
      <c r="C21" s="1">
        <v>700</v>
      </c>
      <c r="E21" s="20">
        <f>ROUND((B$19*C21),0)</f>
        <v>28000000</v>
      </c>
      <c r="F21" s="20"/>
      <c r="G21" s="127">
        <f t="shared" si="1"/>
        <v>1600705.5</v>
      </c>
      <c r="H21" s="127"/>
      <c r="I21" s="127">
        <f t="shared" si="2"/>
        <v>1771563.5</v>
      </c>
      <c r="K21" s="23">
        <f>(I21-G21)/G21</f>
        <v>0.10673918469075042</v>
      </c>
      <c r="O21" s="26"/>
      <c r="P21" s="26"/>
      <c r="Q21" s="26"/>
      <c r="R21" s="27">
        <v>0.19400000000000001</v>
      </c>
    </row>
    <row r="22" spans="2:21">
      <c r="G22" s="127"/>
      <c r="H22" s="127"/>
      <c r="I22" s="127"/>
      <c r="K22" s="23"/>
      <c r="O22" s="26"/>
      <c r="P22" s="26"/>
      <c r="Q22" s="26"/>
      <c r="R22" s="30"/>
    </row>
    <row r="23" spans="2:21">
      <c r="B23" s="20">
        <v>50000</v>
      </c>
      <c r="C23" s="1">
        <v>300</v>
      </c>
      <c r="E23" s="20">
        <f>ROUND((B$23*C23),0)</f>
        <v>15000000</v>
      </c>
      <c r="F23" s="20"/>
      <c r="G23" s="127">
        <f>ROUND($E23*N$18/100+$B$23*N$17+$B$23*O$16+N$16,2)+$R$24</f>
        <v>1075385.5</v>
      </c>
      <c r="H23" s="127"/>
      <c r="I23" s="127">
        <f>ROUND($E23*R$18/100+$B$23*R$17+$B$23*S$16+R$16,2)+$R$25</f>
        <v>1190123.5</v>
      </c>
      <c r="K23" s="23">
        <f>(I23-G23)/G23</f>
        <v>0.10669476201789962</v>
      </c>
      <c r="O23" s="1" t="s">
        <v>3</v>
      </c>
      <c r="P23" s="1" t="s">
        <v>3</v>
      </c>
      <c r="R23" s="1" t="s">
        <v>3</v>
      </c>
    </row>
    <row r="24" spans="2:21">
      <c r="C24" s="1">
        <v>500</v>
      </c>
      <c r="E24" s="20">
        <f>ROUND((B$23*C24),0)</f>
        <v>25000000</v>
      </c>
      <c r="F24" s="20"/>
      <c r="G24" s="127">
        <f t="shared" ref="G24:G25" si="3">ROUND($E24*N$18/100+$B$23*N$17+$B$23*O$16+N$16,2)+$R$24</f>
        <v>1537785.5</v>
      </c>
      <c r="H24" s="127"/>
      <c r="I24" s="127">
        <f t="shared" ref="I24:I25" si="4">ROUND($E24*R$18/100+$B$23*R$17+$B$23*S$16+R$16,2)+$R$25</f>
        <v>1701923.5</v>
      </c>
      <c r="K24" s="23">
        <f>(I24-G24)/G24</f>
        <v>0.10673660273165536</v>
      </c>
      <c r="O24" s="1" t="s">
        <v>71</v>
      </c>
      <c r="R24" s="79">
        <v>257.5</v>
      </c>
      <c r="S24" s="1" t="s">
        <v>3</v>
      </c>
    </row>
    <row r="25" spans="2:21">
      <c r="C25" s="1">
        <v>700</v>
      </c>
      <c r="E25" s="20">
        <f>ROUND((B$23*C25),0)</f>
        <v>35000000</v>
      </c>
      <c r="F25" s="20"/>
      <c r="G25" s="127">
        <f t="shared" si="3"/>
        <v>2000185.5</v>
      </c>
      <c r="H25" s="127"/>
      <c r="I25" s="127">
        <f t="shared" si="4"/>
        <v>2213723.5</v>
      </c>
      <c r="K25" s="23">
        <f>(I25-G25)/G25</f>
        <v>0.10675909809365182</v>
      </c>
      <c r="O25" s="1" t="s">
        <v>58</v>
      </c>
      <c r="P25" s="43"/>
      <c r="Q25" s="43"/>
      <c r="R25" s="79">
        <f>R24</f>
        <v>257.5</v>
      </c>
    </row>
    <row r="26" spans="2:21">
      <c r="G26" s="127"/>
      <c r="H26" s="127"/>
      <c r="I26" s="127"/>
      <c r="K26" s="23"/>
    </row>
    <row r="27" spans="2:21">
      <c r="B27" s="20">
        <v>60000</v>
      </c>
      <c r="C27" s="1">
        <v>300</v>
      </c>
      <c r="E27" s="20">
        <f>ROUND((B$27*C27),0)</f>
        <v>18000000</v>
      </c>
      <c r="F27" s="20"/>
      <c r="G27" s="127">
        <f>ROUND($E27*N$18/100+$B$27*N$17+$B$27*O$16+N$16,2)+$R$24</f>
        <v>1289905.5</v>
      </c>
      <c r="H27" s="127"/>
      <c r="I27" s="127">
        <f>ROUND($E27*R$18/100+$B$27*R$17+$B$27*S$16+R$16,2)+$R$25</f>
        <v>1427563.5</v>
      </c>
      <c r="K27" s="23">
        <f>(I27-G27)/G27</f>
        <v>0.10671944572683813</v>
      </c>
      <c r="O27" s="1" t="s">
        <v>22</v>
      </c>
      <c r="R27" s="1">
        <v>9.5000000000000001E-2</v>
      </c>
    </row>
    <row r="28" spans="2:21">
      <c r="C28" s="1">
        <v>500</v>
      </c>
      <c r="E28" s="20">
        <f>ROUND((B$27*C28),0)</f>
        <v>30000000</v>
      </c>
      <c r="F28" s="20"/>
      <c r="G28" s="127">
        <f t="shared" ref="G28:G29" si="5">ROUND($E28*N$18/100+$B$27*N$17+$B$27*O$16+N$16,2)+$R$24</f>
        <v>1844785.5</v>
      </c>
      <c r="H28" s="127"/>
      <c r="I28" s="127">
        <f t="shared" ref="I28:I29" si="6">ROUND($E28*R$18/100+$B$27*R$17+$B$27*S$16+R$16,2)+$R$25</f>
        <v>2041723.5</v>
      </c>
      <c r="K28" s="23">
        <f>(I28-G28)/G28</f>
        <v>0.10675387463745785</v>
      </c>
    </row>
    <row r="29" spans="2:21">
      <c r="C29" s="1">
        <v>700</v>
      </c>
      <c r="E29" s="20">
        <f>ROUND((B$27*C29),0)</f>
        <v>42000000</v>
      </c>
      <c r="F29" s="20"/>
      <c r="G29" s="127">
        <f t="shared" si="5"/>
        <v>2399665.5</v>
      </c>
      <c r="H29" s="127"/>
      <c r="I29" s="127">
        <f t="shared" si="6"/>
        <v>2655883.5</v>
      </c>
      <c r="K29" s="23">
        <f>(I29-G29)/G29</f>
        <v>0.10677238140065771</v>
      </c>
    </row>
    <row r="30" spans="2:21">
      <c r="B30" s="35"/>
      <c r="C30" s="35"/>
      <c r="D30" s="35"/>
      <c r="E30" s="35"/>
      <c r="F30" s="35"/>
      <c r="G30" s="35"/>
      <c r="H30" s="35"/>
      <c r="I30" s="35"/>
      <c r="J30" s="35"/>
      <c r="K30" s="35"/>
      <c r="M30" s="31" t="s">
        <v>23</v>
      </c>
      <c r="N30" s="94">
        <v>0.11061516123893546</v>
      </c>
    </row>
    <row r="32" spans="2:21">
      <c r="O32" s="1" t="s">
        <v>3</v>
      </c>
    </row>
    <row r="33" spans="2:11">
      <c r="B33" s="1" t="s">
        <v>25</v>
      </c>
    </row>
    <row r="34" spans="2:11">
      <c r="B34" s="95" t="s">
        <v>59</v>
      </c>
    </row>
    <row r="35" spans="2:11">
      <c r="B35" s="95"/>
    </row>
    <row r="36" spans="2:11">
      <c r="B36" s="38"/>
    </row>
    <row r="37" spans="2:11">
      <c r="B37" s="38"/>
    </row>
    <row r="38" spans="2:11">
      <c r="B38" s="38"/>
    </row>
    <row r="39" spans="2:11">
      <c r="B39" s="38"/>
    </row>
    <row r="40" spans="2:11">
      <c r="B40" s="38"/>
    </row>
    <row r="41" spans="2:11">
      <c r="B41" s="38"/>
    </row>
    <row r="42" spans="2:11">
      <c r="B42" s="38"/>
    </row>
    <row r="43" spans="2:11">
      <c r="B43" s="38"/>
      <c r="K43" s="1" t="s">
        <v>3</v>
      </c>
    </row>
    <row r="44" spans="2:11">
      <c r="B44" s="38"/>
    </row>
    <row r="45" spans="2:11">
      <c r="B45" s="38"/>
    </row>
    <row r="46" spans="2:11">
      <c r="B46" s="38"/>
    </row>
    <row r="47" spans="2:11">
      <c r="B47" s="38"/>
    </row>
    <row r="49" spans="16:17">
      <c r="P49" s="40"/>
      <c r="Q49" s="40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2014-05-01T07:00:00+00:00</OpenedDate>
    <Date1 xmlns="dc463f71-b30c-4ab2-9473-d307f9d35888">2014-05-01T07:00:00+00:00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97FD21-2718-432F-A32C-52E895291F94}"/>
</file>

<file path=customXml/itemProps2.xml><?xml version="1.0" encoding="utf-8"?>
<ds:datastoreItem xmlns:ds="http://schemas.openxmlformats.org/officeDocument/2006/customXml" ds:itemID="{EE9C36D6-BC4C-46BE-A842-208046D2C365}"/>
</file>

<file path=customXml/itemProps3.xml><?xml version="1.0" encoding="utf-8"?>
<ds:datastoreItem xmlns:ds="http://schemas.openxmlformats.org/officeDocument/2006/customXml" ds:itemID="{14AC9A2E-4E1D-4C5F-85B2-A118DEB7889F}"/>
</file>

<file path=customXml/itemProps4.xml><?xml version="1.0" encoding="utf-8"?>
<ds:datastoreItem xmlns:ds="http://schemas.openxmlformats.org/officeDocument/2006/customXml" ds:itemID="{B09E8B22-6C78-4BC3-9B60-7B4A466C64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Exhibit No.__(JRS-7) p1</vt:lpstr>
      <vt:lpstr>Exhibit No.__(JRS-7) p2</vt:lpstr>
      <vt:lpstr>Exhibit No.__(JRS-7) p3</vt:lpstr>
      <vt:lpstr>Exhibit No.__(JRS-7) p4</vt:lpstr>
      <vt:lpstr>Exhibit No.__(JRS-7) p5</vt:lpstr>
      <vt:lpstr>Exhibit No.__(JRS-7) p6</vt:lpstr>
      <vt:lpstr>Exhibit No.__(JRS-7) p7</vt:lpstr>
      <vt:lpstr>Exhibit No.__(JRS-7) p8</vt:lpstr>
      <vt:lpstr>'Exhibit No.__(JRS-7) p1'!Print_Area</vt:lpstr>
      <vt:lpstr>'Exhibit No.__(JRS-7) p2'!Print_Area</vt:lpstr>
      <vt:lpstr>'Exhibit No.__(JRS-7) p3'!Print_Area</vt:lpstr>
      <vt:lpstr>'Exhibit No.__(JRS-7) p4'!Print_Area</vt:lpstr>
      <vt:lpstr>'Exhibit No.__(JRS-7) p5'!Print_Area</vt:lpstr>
      <vt:lpstr>'Exhibit No.__(JRS-7) p6'!Print_Area</vt:lpstr>
      <vt:lpstr>'Exhibit No.__(JRS-7) p7'!Print_Area</vt:lpstr>
      <vt:lpstr>'Exhibit No.__(JRS-7) p8'!Print_Area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Zimmerman, Michael</cp:lastModifiedBy>
  <dcterms:created xsi:type="dcterms:W3CDTF">2014-04-28T22:53:36Z</dcterms:created>
  <dcterms:modified xsi:type="dcterms:W3CDTF">2014-04-28T23:12:19Z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