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3\2023 WA Sch 88 Wildfire Tariff Filing\For Filing 10.3.2023\"/>
    </mc:Choice>
  </mc:AlternateContent>
  <xr:revisionPtr revIDLastSave="0" documentId="13_ncr:1_{87EA7405-7807-4CFC-B8D2-A9C70DA379EC}" xr6:coauthVersionLast="47" xr6:coauthVersionMax="47" xr10:uidLastSave="{00000000-0000-0000-0000-000000000000}"/>
  <bookViews>
    <workbookView xWindow="-120" yWindow="-120" windowWidth="29040" windowHeight="15840" xr2:uid="{1FA0B0A0-6986-41C4-A6DD-5AFE1D5CCAEF}"/>
  </bookViews>
  <sheets>
    <sheet name="Rate Design" sheetId="2" r:id="rId1"/>
    <sheet name="Incremental Exp" sheetId="12" r:id="rId2"/>
    <sheet name="Deferral Balance" sheetId="1" r:id="rId3"/>
    <sheet name="Deferral Schedule" sheetId="11" r:id="rId4"/>
    <sheet name="Forecasted Revenue" sheetId="6" r:id="rId5"/>
    <sheet name="kWh Forecast" sheetId="3" r:id="rId6"/>
    <sheet name="CF WA Elec" sheetId="9" r:id="rId7"/>
    <sheet name="Tables for Cust Notice" sheetId="10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ctual">#REF!</definedName>
    <definedName name="AllocFactors">[1]Factors!$D$111:$AP$120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g1Row">MAX([2]Detail!$A:$A)</definedName>
    <definedName name="_xlnm.Print_Area" localSheetId="4">'Forecasted Revenue'!$A$1:$S$47</definedName>
    <definedName name="_xlnm.Print_Area" localSheetId="5">'kWh Forecast'!$A$1:$N$64</definedName>
    <definedName name="_xlnm.Print_Area" localSheetId="0">'Rate Design'!$A$1:$K$48</definedName>
    <definedName name="PrintAll">#REF!</definedName>
    <definedName name="Recover">[3]Macro1!$A$85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1" i="12" l="1"/>
  <c r="R92" i="12"/>
  <c r="AB95" i="12" l="1"/>
  <c r="E58" i="2"/>
  <c r="F58" i="2"/>
  <c r="G58" i="2"/>
  <c r="H58" i="2"/>
  <c r="I58" i="2"/>
  <c r="J58" i="2"/>
  <c r="D58" i="2"/>
  <c r="C55" i="2"/>
  <c r="C56" i="2"/>
  <c r="J8" i="2" s="1"/>
  <c r="C57" i="2"/>
  <c r="C54" i="2"/>
  <c r="G23" i="2"/>
  <c r="C58" i="2" l="1"/>
  <c r="AD91" i="12"/>
  <c r="D8" i="2"/>
  <c r="F8" i="2"/>
  <c r="C35" i="1" l="1"/>
  <c r="D33" i="1" s="1"/>
  <c r="E33" i="1" s="1"/>
  <c r="D34" i="1"/>
  <c r="E34" i="1" s="1"/>
  <c r="D31" i="1"/>
  <c r="E31" i="1" s="1"/>
  <c r="D30" i="1"/>
  <c r="E30" i="1" s="1"/>
  <c r="I29" i="1"/>
  <c r="F29" i="1"/>
  <c r="D29" i="1"/>
  <c r="E29" i="1" s="1"/>
  <c r="F28" i="1"/>
  <c r="F27" i="1"/>
  <c r="H27" i="1" s="1"/>
  <c r="D27" i="1"/>
  <c r="E27" i="1" s="1"/>
  <c r="F26" i="1"/>
  <c r="F25" i="1"/>
  <c r="F24" i="1"/>
  <c r="D24" i="1"/>
  <c r="E24" i="1" s="1"/>
  <c r="G35" i="1"/>
  <c r="F23" i="1"/>
  <c r="C21" i="1"/>
  <c r="F20" i="1"/>
  <c r="F19" i="1"/>
  <c r="F18" i="1"/>
  <c r="H18" i="1" s="1"/>
  <c r="D18" i="1"/>
  <c r="E18" i="1" s="1"/>
  <c r="C14" i="1"/>
  <c r="D4" i="1" s="1"/>
  <c r="E4" i="1" s="1"/>
  <c r="F13" i="1"/>
  <c r="F12" i="1"/>
  <c r="D12" i="1"/>
  <c r="E12" i="1" s="1"/>
  <c r="F11" i="1"/>
  <c r="F10" i="1"/>
  <c r="F9" i="1"/>
  <c r="H9" i="1" s="1"/>
  <c r="D9" i="1"/>
  <c r="E9" i="1" s="1"/>
  <c r="F8" i="1"/>
  <c r="F7" i="1"/>
  <c r="F6" i="1"/>
  <c r="D6" i="1"/>
  <c r="E6" i="1" s="1"/>
  <c r="G21" i="1"/>
  <c r="F5" i="1"/>
  <c r="F4" i="1"/>
  <c r="H4" i="1" s="1"/>
  <c r="F3" i="1"/>
  <c r="D3" i="1"/>
  <c r="E3" i="1" s="1"/>
  <c r="G14" i="1"/>
  <c r="F2" i="1"/>
  <c r="D2" i="1"/>
  <c r="E2" i="1" s="1"/>
  <c r="AC92" i="12"/>
  <c r="AB92" i="12"/>
  <c r="AA92" i="12"/>
  <c r="Z92" i="12"/>
  <c r="Y92" i="12"/>
  <c r="X92" i="12"/>
  <c r="W92" i="12"/>
  <c r="V92" i="12"/>
  <c r="AD92" i="12" s="1"/>
  <c r="U92" i="12"/>
  <c r="T92" i="12"/>
  <c r="S92" i="12"/>
  <c r="Q92" i="12"/>
  <c r="P92" i="12"/>
  <c r="O92" i="12"/>
  <c r="N92" i="12"/>
  <c r="M92" i="12"/>
  <c r="L92" i="12"/>
  <c r="K92" i="12"/>
  <c r="J92" i="12"/>
  <c r="I92" i="12"/>
  <c r="H92" i="12"/>
  <c r="AC91" i="12"/>
  <c r="AC93" i="12" s="1"/>
  <c r="AC95" i="12" s="1"/>
  <c r="AB91" i="12"/>
  <c r="AB93" i="12" s="1"/>
  <c r="AA91" i="12"/>
  <c r="AA93" i="12" s="1"/>
  <c r="AA95" i="12" s="1"/>
  <c r="Z91" i="12"/>
  <c r="Z93" i="12" s="1"/>
  <c r="Z95" i="12" s="1"/>
  <c r="Y91" i="12"/>
  <c r="Y93" i="12" s="1"/>
  <c r="Y95" i="12" s="1"/>
  <c r="X91" i="12"/>
  <c r="X93" i="12" s="1"/>
  <c r="X95" i="12" s="1"/>
  <c r="W91" i="12"/>
  <c r="W93" i="12" s="1"/>
  <c r="W95" i="12" s="1"/>
  <c r="V91" i="12"/>
  <c r="V93" i="12" s="1"/>
  <c r="V95" i="12" s="1"/>
  <c r="U91" i="12"/>
  <c r="U93" i="12" s="1"/>
  <c r="U95" i="12" s="1"/>
  <c r="T91" i="12"/>
  <c r="T93" i="12" s="1"/>
  <c r="T95" i="12" s="1"/>
  <c r="S91" i="12"/>
  <c r="S93" i="12" s="1"/>
  <c r="S95" i="12" s="1"/>
  <c r="R93" i="12"/>
  <c r="Q91" i="12"/>
  <c r="Q93" i="12" s="1"/>
  <c r="Q95" i="12" s="1"/>
  <c r="P91" i="12"/>
  <c r="P93" i="12" s="1"/>
  <c r="P95" i="12" s="1"/>
  <c r="O91" i="12"/>
  <c r="O93" i="12" s="1"/>
  <c r="O95" i="12" s="1"/>
  <c r="N91" i="12"/>
  <c r="N93" i="12" s="1"/>
  <c r="N95" i="12" s="1"/>
  <c r="M91" i="12"/>
  <c r="M93" i="12" s="1"/>
  <c r="M95" i="12" s="1"/>
  <c r="L91" i="12"/>
  <c r="L93" i="12" s="1"/>
  <c r="L95" i="12" s="1"/>
  <c r="K91" i="12"/>
  <c r="K93" i="12" s="1"/>
  <c r="K95" i="12" s="1"/>
  <c r="J91" i="12"/>
  <c r="J93" i="12" s="1"/>
  <c r="J95" i="12" s="1"/>
  <c r="I91" i="12"/>
  <c r="I93" i="12" s="1"/>
  <c r="I95" i="12" s="1"/>
  <c r="H91" i="12"/>
  <c r="H93" i="12" s="1"/>
  <c r="H95" i="12" s="1"/>
  <c r="AC83" i="12"/>
  <c r="AC84" i="12" s="1"/>
  <c r="AB83" i="12"/>
  <c r="AB84" i="12" s="1"/>
  <c r="AA83" i="12"/>
  <c r="AA84" i="12" s="1"/>
  <c r="Z83" i="12"/>
  <c r="Z84" i="12" s="1"/>
  <c r="Y83" i="12"/>
  <c r="Y84" i="12" s="1"/>
  <c r="X83" i="12"/>
  <c r="X84" i="12" s="1"/>
  <c r="W83" i="12"/>
  <c r="W84" i="12" s="1"/>
  <c r="V83" i="12"/>
  <c r="V84" i="12" s="1"/>
  <c r="U83" i="12"/>
  <c r="U84" i="12" s="1"/>
  <c r="T83" i="12"/>
  <c r="T84" i="12" s="1"/>
  <c r="S83" i="12"/>
  <c r="S84" i="12" s="1"/>
  <c r="R83" i="12"/>
  <c r="R84" i="12" s="1"/>
  <c r="Q83" i="12"/>
  <c r="Q84" i="12" s="1"/>
  <c r="P83" i="12"/>
  <c r="P84" i="12" s="1"/>
  <c r="O83" i="12"/>
  <c r="O84" i="12" s="1"/>
  <c r="N83" i="12"/>
  <c r="N84" i="12" s="1"/>
  <c r="M83" i="12"/>
  <c r="M84" i="12" s="1"/>
  <c r="L83" i="12"/>
  <c r="L84" i="12" s="1"/>
  <c r="K83" i="12"/>
  <c r="K84" i="12" s="1"/>
  <c r="J83" i="12"/>
  <c r="J84" i="12" s="1"/>
  <c r="I83" i="12"/>
  <c r="I84" i="12" s="1"/>
  <c r="H83" i="12"/>
  <c r="H84" i="12" s="1"/>
  <c r="G83" i="12"/>
  <c r="AC80" i="12"/>
  <c r="AC81" i="12" s="1"/>
  <c r="AB80" i="12"/>
  <c r="AB81" i="12" s="1"/>
  <c r="AA80" i="12"/>
  <c r="AA81" i="12" s="1"/>
  <c r="Z80" i="12"/>
  <c r="Z81" i="12" s="1"/>
  <c r="Y80" i="12"/>
  <c r="Y81" i="12" s="1"/>
  <c r="X80" i="12"/>
  <c r="X81" i="12" s="1"/>
  <c r="W80" i="12"/>
  <c r="W81" i="12" s="1"/>
  <c r="V80" i="12"/>
  <c r="V81" i="12" s="1"/>
  <c r="U80" i="12"/>
  <c r="U81" i="12" s="1"/>
  <c r="T80" i="12"/>
  <c r="T81" i="12" s="1"/>
  <c r="S80" i="12"/>
  <c r="S81" i="12" s="1"/>
  <c r="R80" i="12"/>
  <c r="Q80" i="12"/>
  <c r="Q81" i="12" s="1"/>
  <c r="P80" i="12"/>
  <c r="P81" i="12" s="1"/>
  <c r="O80" i="12"/>
  <c r="O81" i="12" s="1"/>
  <c r="N80" i="12"/>
  <c r="N81" i="12" s="1"/>
  <c r="M80" i="12"/>
  <c r="M81" i="12" s="1"/>
  <c r="L80" i="12"/>
  <c r="L81" i="12" s="1"/>
  <c r="K80" i="12"/>
  <c r="K81" i="12" s="1"/>
  <c r="J80" i="12"/>
  <c r="J81" i="12" s="1"/>
  <c r="I80" i="12"/>
  <c r="I81" i="12" s="1"/>
  <c r="H80" i="12"/>
  <c r="H81" i="12" s="1"/>
  <c r="G80" i="12"/>
  <c r="G81" i="12" s="1"/>
  <c r="AB86" i="12" l="1"/>
  <c r="R81" i="12"/>
  <c r="R86" i="12" s="1"/>
  <c r="AD80" i="12"/>
  <c r="G84" i="12"/>
  <c r="AD84" i="12" s="1"/>
  <c r="AD83" i="12"/>
  <c r="L86" i="12"/>
  <c r="T86" i="12"/>
  <c r="G86" i="12"/>
  <c r="O86" i="12"/>
  <c r="W86" i="12"/>
  <c r="Q86" i="12"/>
  <c r="I86" i="12"/>
  <c r="U86" i="12"/>
  <c r="AC86" i="12"/>
  <c r="M86" i="12"/>
  <c r="F14" i="1"/>
  <c r="F35" i="1"/>
  <c r="H24" i="1"/>
  <c r="F21" i="1"/>
  <c r="H29" i="1"/>
  <c r="K86" i="12"/>
  <c r="S86" i="12"/>
  <c r="N86" i="12"/>
  <c r="V86" i="12"/>
  <c r="AA86" i="12"/>
  <c r="Y86" i="12"/>
  <c r="H2" i="1"/>
  <c r="H6" i="1"/>
  <c r="H3" i="1"/>
  <c r="H25" i="1"/>
  <c r="H12" i="1"/>
  <c r="D11" i="1"/>
  <c r="E11" i="1" s="1"/>
  <c r="H11" i="1" s="1"/>
  <c r="D20" i="1"/>
  <c r="E20" i="1" s="1"/>
  <c r="H20" i="1" s="1"/>
  <c r="D8" i="1"/>
  <c r="E8" i="1" s="1"/>
  <c r="H8" i="1" s="1"/>
  <c r="D14" i="1"/>
  <c r="D26" i="1"/>
  <c r="E26" i="1" s="1"/>
  <c r="H26" i="1" s="1"/>
  <c r="D5" i="1"/>
  <c r="D32" i="1"/>
  <c r="E32" i="1" s="1"/>
  <c r="D10" i="1"/>
  <c r="E10" i="1" s="1"/>
  <c r="H10" i="1" s="1"/>
  <c r="D13" i="1"/>
  <c r="E13" i="1" s="1"/>
  <c r="H13" i="1" s="1"/>
  <c r="D19" i="1"/>
  <c r="E19" i="1" s="1"/>
  <c r="H19" i="1" s="1"/>
  <c r="D23" i="1"/>
  <c r="D28" i="1"/>
  <c r="E28" i="1" s="1"/>
  <c r="H28" i="1" s="1"/>
  <c r="D7" i="1"/>
  <c r="E7" i="1" s="1"/>
  <c r="H7" i="1" s="1"/>
  <c r="D25" i="1"/>
  <c r="E25" i="1" s="1"/>
  <c r="P86" i="12"/>
  <c r="H86" i="12"/>
  <c r="X86" i="12"/>
  <c r="R95" i="12"/>
  <c r="AD95" i="12" s="1"/>
  <c r="AD93" i="12"/>
  <c r="AE91" i="12" s="1"/>
  <c r="L8" i="2" s="1"/>
  <c r="J86" i="12"/>
  <c r="Z86" i="12"/>
  <c r="AD81" i="12" l="1"/>
  <c r="AD86" i="12" s="1"/>
  <c r="AE92" i="12"/>
  <c r="L9" i="2" s="1"/>
  <c r="E23" i="1"/>
  <c r="H23" i="1" s="1"/>
  <c r="H35" i="1" s="1"/>
  <c r="H37" i="1" s="1"/>
  <c r="D35" i="1"/>
  <c r="E5" i="1"/>
  <c r="D21" i="1"/>
  <c r="I32" i="1" l="1"/>
  <c r="E21" i="1"/>
  <c r="H5" i="1"/>
  <c r="D9" i="11" l="1"/>
  <c r="H32" i="11" s="1"/>
  <c r="C31" i="2"/>
  <c r="H21" i="1"/>
  <c r="I11" i="1"/>
  <c r="J29" i="1" s="1"/>
  <c r="H14" i="1"/>
  <c r="H16" i="1" s="1"/>
  <c r="C23" i="2" l="1"/>
  <c r="I31" i="11"/>
  <c r="J9" i="2"/>
  <c r="I9" i="2"/>
  <c r="H9" i="2"/>
  <c r="G9" i="2"/>
  <c r="F9" i="2"/>
  <c r="E9" i="2"/>
  <c r="I8" i="2"/>
  <c r="H8" i="2"/>
  <c r="G8" i="2"/>
  <c r="E8" i="2"/>
  <c r="D9" i="2"/>
  <c r="D10" i="2" s="1"/>
  <c r="G34" i="11" l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D20" i="6" l="1"/>
  <c r="E20" i="6"/>
  <c r="F20" i="6"/>
  <c r="G20" i="6"/>
  <c r="I8" i="6"/>
  <c r="J8" i="6"/>
  <c r="K8" i="6"/>
  <c r="L8" i="6"/>
  <c r="M8" i="6"/>
  <c r="N8" i="6"/>
  <c r="O8" i="6"/>
  <c r="P8" i="6"/>
  <c r="Q8" i="6"/>
  <c r="R8" i="6"/>
  <c r="S8" i="6"/>
  <c r="I9" i="6"/>
  <c r="J9" i="6"/>
  <c r="K9" i="6"/>
  <c r="L9" i="6"/>
  <c r="M9" i="6"/>
  <c r="N9" i="6"/>
  <c r="O9" i="6"/>
  <c r="P9" i="6"/>
  <c r="Q9" i="6"/>
  <c r="R9" i="6"/>
  <c r="S9" i="6"/>
  <c r="H9" i="6"/>
  <c r="H8" i="6"/>
  <c r="G23" i="11"/>
  <c r="T9" i="6" l="1"/>
  <c r="D16" i="11"/>
  <c r="F16" i="11" s="1"/>
  <c r="D8" i="11" l="1"/>
  <c r="N29" i="3" l="1"/>
  <c r="N59" i="3"/>
  <c r="N38" i="3"/>
  <c r="N39" i="3"/>
  <c r="N40" i="3"/>
  <c r="N41" i="3"/>
  <c r="N42" i="3"/>
  <c r="N43" i="3"/>
  <c r="N44" i="3"/>
  <c r="N45" i="3"/>
  <c r="G13" i="2" s="1"/>
  <c r="N46" i="3"/>
  <c r="N47" i="3"/>
  <c r="N48" i="3"/>
  <c r="N49" i="3"/>
  <c r="H13" i="2" s="1"/>
  <c r="N37" i="3"/>
  <c r="B50" i="3"/>
  <c r="C50" i="3"/>
  <c r="D50" i="3"/>
  <c r="E50" i="3"/>
  <c r="F50" i="3"/>
  <c r="G50" i="3"/>
  <c r="H50" i="3"/>
  <c r="I50" i="3"/>
  <c r="J50" i="3"/>
  <c r="K50" i="3"/>
  <c r="L50" i="3"/>
  <c r="M50" i="3"/>
  <c r="B52" i="3"/>
  <c r="N52" i="3" s="1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N53" i="3" s="1"/>
  <c r="H53" i="3"/>
  <c r="I53" i="3"/>
  <c r="J53" i="3"/>
  <c r="K53" i="3"/>
  <c r="L53" i="3"/>
  <c r="M53" i="3"/>
  <c r="B54" i="3"/>
  <c r="N54" i="3" s="1"/>
  <c r="C54" i="3"/>
  <c r="D54" i="3"/>
  <c r="E54" i="3"/>
  <c r="F54" i="3"/>
  <c r="G54" i="3"/>
  <c r="H54" i="3"/>
  <c r="I54" i="3"/>
  <c r="J54" i="3"/>
  <c r="K54" i="3"/>
  <c r="L54" i="3"/>
  <c r="M54" i="3"/>
  <c r="B22" i="3"/>
  <c r="H5" i="6" s="1"/>
  <c r="N8" i="3"/>
  <c r="N9" i="3"/>
  <c r="N10" i="3"/>
  <c r="N11" i="3"/>
  <c r="N12" i="3"/>
  <c r="N13" i="3"/>
  <c r="N14" i="3"/>
  <c r="N15" i="3"/>
  <c r="G11" i="2" s="1"/>
  <c r="N16" i="3"/>
  <c r="N17" i="3"/>
  <c r="N18" i="3"/>
  <c r="N19" i="3"/>
  <c r="H11" i="2" s="1"/>
  <c r="N7" i="3"/>
  <c r="G19" i="11" l="1"/>
  <c r="C34" i="2" l="1"/>
  <c r="C44" i="2"/>
  <c r="C8" i="2" l="1"/>
  <c r="C55" i="3" l="1"/>
  <c r="D55" i="3"/>
  <c r="E55" i="3"/>
  <c r="F55" i="3"/>
  <c r="G55" i="3"/>
  <c r="H55" i="3"/>
  <c r="H60" i="3" s="1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B57" i="3"/>
  <c r="B56" i="3"/>
  <c r="B55" i="3"/>
  <c r="C22" i="3"/>
  <c r="D22" i="3"/>
  <c r="J5" i="6" s="1"/>
  <c r="E22" i="3"/>
  <c r="K5" i="6" s="1"/>
  <c r="F22" i="3"/>
  <c r="L5" i="6" s="1"/>
  <c r="G22" i="3"/>
  <c r="M5" i="6" s="1"/>
  <c r="H22" i="3"/>
  <c r="N5" i="6" s="1"/>
  <c r="I22" i="3"/>
  <c r="O5" i="6" s="1"/>
  <c r="J22" i="3"/>
  <c r="P5" i="6" s="1"/>
  <c r="K22" i="3"/>
  <c r="Q5" i="6" s="1"/>
  <c r="L22" i="3"/>
  <c r="R5" i="6" s="1"/>
  <c r="M22" i="3"/>
  <c r="S5" i="6" s="1"/>
  <c r="C23" i="3"/>
  <c r="I6" i="6" s="1"/>
  <c r="D23" i="3"/>
  <c r="J6" i="6" s="1"/>
  <c r="E23" i="3"/>
  <c r="K6" i="6" s="1"/>
  <c r="F23" i="3"/>
  <c r="L6" i="6" s="1"/>
  <c r="G23" i="3"/>
  <c r="M6" i="6" s="1"/>
  <c r="H23" i="3"/>
  <c r="N6" i="6" s="1"/>
  <c r="I23" i="3"/>
  <c r="O6" i="6" s="1"/>
  <c r="J23" i="3"/>
  <c r="P6" i="6" s="1"/>
  <c r="K23" i="3"/>
  <c r="Q6" i="6" s="1"/>
  <c r="L23" i="3"/>
  <c r="R6" i="6" s="1"/>
  <c r="M23" i="3"/>
  <c r="S6" i="6" s="1"/>
  <c r="C24" i="3"/>
  <c r="I7" i="6" s="1"/>
  <c r="D24" i="3"/>
  <c r="J7" i="6" s="1"/>
  <c r="E24" i="3"/>
  <c r="K7" i="6" s="1"/>
  <c r="F24" i="3"/>
  <c r="L7" i="6" s="1"/>
  <c r="G24" i="3"/>
  <c r="M7" i="6" s="1"/>
  <c r="H24" i="3"/>
  <c r="N7" i="6" s="1"/>
  <c r="I24" i="3"/>
  <c r="O7" i="6" s="1"/>
  <c r="J24" i="3"/>
  <c r="P7" i="6" s="1"/>
  <c r="K24" i="3"/>
  <c r="Q7" i="6" s="1"/>
  <c r="L24" i="3"/>
  <c r="R7" i="6" s="1"/>
  <c r="M24" i="3"/>
  <c r="S7" i="6" s="1"/>
  <c r="C25" i="3"/>
  <c r="D25" i="3"/>
  <c r="E25" i="3"/>
  <c r="F25" i="3"/>
  <c r="G25" i="3"/>
  <c r="H25" i="3"/>
  <c r="I25" i="3"/>
  <c r="J25" i="3"/>
  <c r="K25" i="3"/>
  <c r="L25" i="3"/>
  <c r="M25" i="3"/>
  <c r="C26" i="3"/>
  <c r="I10" i="6" s="1"/>
  <c r="D26" i="3"/>
  <c r="J10" i="6" s="1"/>
  <c r="E26" i="3"/>
  <c r="K10" i="6" s="1"/>
  <c r="F26" i="3"/>
  <c r="L10" i="6" s="1"/>
  <c r="G26" i="3"/>
  <c r="M10" i="6" s="1"/>
  <c r="H26" i="3"/>
  <c r="N10" i="6" s="1"/>
  <c r="I26" i="3"/>
  <c r="O10" i="6" s="1"/>
  <c r="J26" i="3"/>
  <c r="P10" i="6" s="1"/>
  <c r="K26" i="3"/>
  <c r="Q10" i="6" s="1"/>
  <c r="L26" i="3"/>
  <c r="R10" i="6" s="1"/>
  <c r="M26" i="3"/>
  <c r="S10" i="6" s="1"/>
  <c r="C27" i="3"/>
  <c r="D27" i="3"/>
  <c r="J11" i="6" s="1"/>
  <c r="E27" i="3"/>
  <c r="K11" i="6" s="1"/>
  <c r="F27" i="3"/>
  <c r="L11" i="6" s="1"/>
  <c r="G27" i="3"/>
  <c r="M11" i="6" s="1"/>
  <c r="H27" i="3"/>
  <c r="N11" i="6" s="1"/>
  <c r="I27" i="3"/>
  <c r="O11" i="6" s="1"/>
  <c r="J27" i="3"/>
  <c r="P11" i="6" s="1"/>
  <c r="K27" i="3"/>
  <c r="L27" i="3"/>
  <c r="R11" i="6" s="1"/>
  <c r="M27" i="3"/>
  <c r="S11" i="6" s="1"/>
  <c r="L30" i="3"/>
  <c r="B20" i="3"/>
  <c r="C20" i="3"/>
  <c r="D20" i="3"/>
  <c r="E20" i="3"/>
  <c r="F20" i="3"/>
  <c r="G20" i="3"/>
  <c r="H20" i="3"/>
  <c r="I20" i="3"/>
  <c r="J20" i="3"/>
  <c r="K20" i="3"/>
  <c r="L20" i="3"/>
  <c r="M20" i="3"/>
  <c r="B27" i="3"/>
  <c r="B26" i="3"/>
  <c r="B25" i="3"/>
  <c r="N25" i="3" s="1"/>
  <c r="B24" i="3"/>
  <c r="B23" i="3"/>
  <c r="B58" i="3" l="1"/>
  <c r="N56" i="3"/>
  <c r="N57" i="3"/>
  <c r="N55" i="3"/>
  <c r="B60" i="3"/>
  <c r="H7" i="6"/>
  <c r="N24" i="3"/>
  <c r="H10" i="6"/>
  <c r="N26" i="3"/>
  <c r="I5" i="6"/>
  <c r="N22" i="3"/>
  <c r="H11" i="6"/>
  <c r="N27" i="3"/>
  <c r="C30" i="3"/>
  <c r="I11" i="6"/>
  <c r="H6" i="6"/>
  <c r="N23" i="3"/>
  <c r="K30" i="3"/>
  <c r="Q11" i="6"/>
  <c r="J60" i="3"/>
  <c r="K60" i="3"/>
  <c r="C60" i="3"/>
  <c r="G30" i="3"/>
  <c r="F60" i="3"/>
  <c r="B30" i="3"/>
  <c r="I60" i="3"/>
  <c r="G60" i="3"/>
  <c r="M60" i="3"/>
  <c r="E60" i="3"/>
  <c r="D30" i="3"/>
  <c r="L60" i="3"/>
  <c r="D60" i="3"/>
  <c r="H30" i="3"/>
  <c r="B28" i="3"/>
  <c r="I30" i="3"/>
  <c r="F30" i="3"/>
  <c r="M30" i="3"/>
  <c r="E30" i="3"/>
  <c r="J30" i="3"/>
  <c r="N60" i="3" l="1"/>
  <c r="N30" i="3"/>
  <c r="N50" i="3"/>
  <c r="E19" i="9" l="1"/>
  <c r="E21" i="9" s="1"/>
  <c r="C35" i="6" s="1"/>
  <c r="E25" i="9" l="1"/>
  <c r="S35" i="6" l="1"/>
  <c r="A1" i="9" l="1"/>
  <c r="M36" i="3" l="1"/>
  <c r="L36" i="3"/>
  <c r="K36" i="3"/>
  <c r="J36" i="3"/>
  <c r="I36" i="3"/>
  <c r="H36" i="3"/>
  <c r="G36" i="3"/>
  <c r="F36" i="3"/>
  <c r="E36" i="3"/>
  <c r="D36" i="3"/>
  <c r="C36" i="3"/>
  <c r="B36" i="3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G22" i="6"/>
  <c r="F22" i="6"/>
  <c r="E22" i="6"/>
  <c r="D22" i="6"/>
  <c r="G21" i="6"/>
  <c r="F21" i="6"/>
  <c r="E21" i="6"/>
  <c r="D21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A20" i="2"/>
  <c r="N20" i="3" l="1"/>
  <c r="I58" i="3"/>
  <c r="M58" i="3"/>
  <c r="H58" i="3"/>
  <c r="L58" i="3"/>
  <c r="P12" i="6"/>
  <c r="E11" i="2"/>
  <c r="J28" i="3"/>
  <c r="L12" i="6"/>
  <c r="E13" i="2"/>
  <c r="F13" i="2"/>
  <c r="I13" i="2"/>
  <c r="F58" i="3"/>
  <c r="J58" i="3"/>
  <c r="G58" i="3"/>
  <c r="K58" i="3"/>
  <c r="D13" i="2"/>
  <c r="I12" i="6"/>
  <c r="Q12" i="6"/>
  <c r="F11" i="2"/>
  <c r="M12" i="6"/>
  <c r="M13" i="6" s="1"/>
  <c r="G28" i="3"/>
  <c r="K28" i="3"/>
  <c r="I11" i="2"/>
  <c r="J11" i="2"/>
  <c r="F28" i="3"/>
  <c r="H28" i="3"/>
  <c r="L28" i="3"/>
  <c r="I28" i="3"/>
  <c r="M28" i="3"/>
  <c r="K12" i="6"/>
  <c r="O12" i="6"/>
  <c r="O13" i="6" s="1"/>
  <c r="S12" i="6"/>
  <c r="P13" i="6" l="1"/>
  <c r="Q13" i="6"/>
  <c r="S13" i="6"/>
  <c r="L13" i="6"/>
  <c r="C13" i="2"/>
  <c r="H12" i="6"/>
  <c r="H13" i="6" s="1"/>
  <c r="N58" i="3"/>
  <c r="N28" i="3"/>
  <c r="D11" i="2"/>
  <c r="R12" i="6"/>
  <c r="R13" i="6" s="1"/>
  <c r="J12" i="6"/>
  <c r="N12" i="6"/>
  <c r="N13" i="6" s="1"/>
  <c r="F32" i="6"/>
  <c r="F42" i="6" s="1"/>
  <c r="F27" i="6"/>
  <c r="F37" i="6" s="1"/>
  <c r="E31" i="6"/>
  <c r="E41" i="6" s="1"/>
  <c r="E29" i="6"/>
  <c r="E39" i="6" s="1"/>
  <c r="G32" i="6"/>
  <c r="G42" i="6" s="1"/>
  <c r="G28" i="6"/>
  <c r="G38" i="6" s="1"/>
  <c r="F31" i="6"/>
  <c r="F41" i="6" s="1"/>
  <c r="G29" i="6"/>
  <c r="G39" i="6" s="1"/>
  <c r="F28" i="6"/>
  <c r="F38" i="6" s="1"/>
  <c r="E32" i="6"/>
  <c r="E42" i="6" s="1"/>
  <c r="E28" i="6"/>
  <c r="E38" i="6" s="1"/>
  <c r="F29" i="6"/>
  <c r="F39" i="6" s="1"/>
  <c r="G31" i="6"/>
  <c r="G41" i="6" s="1"/>
  <c r="G27" i="6"/>
  <c r="G37" i="6" s="1"/>
  <c r="C11" i="2" l="1"/>
  <c r="E27" i="6"/>
  <c r="E37" i="6" s="1"/>
  <c r="D28" i="6"/>
  <c r="D38" i="6" s="1"/>
  <c r="T7" i="6"/>
  <c r="D29" i="6"/>
  <c r="D39" i="6" s="1"/>
  <c r="T8" i="6"/>
  <c r="D31" i="6"/>
  <c r="D41" i="6" s="1"/>
  <c r="T10" i="6"/>
  <c r="D32" i="6"/>
  <c r="D42" i="6" s="1"/>
  <c r="T11" i="6"/>
  <c r="G26" i="6"/>
  <c r="E12" i="6"/>
  <c r="E26" i="6"/>
  <c r="E36" i="6" s="1"/>
  <c r="F12" i="6"/>
  <c r="E28" i="3"/>
  <c r="K13" i="6" s="1"/>
  <c r="C28" i="3"/>
  <c r="I13" i="6" s="1"/>
  <c r="D28" i="3"/>
  <c r="J13" i="6" s="1"/>
  <c r="D26" i="6"/>
  <c r="D36" i="6" s="1"/>
  <c r="F26" i="6"/>
  <c r="G12" i="6" l="1"/>
  <c r="T5" i="6"/>
  <c r="D27" i="6"/>
  <c r="D37" i="6" s="1"/>
  <c r="D43" i="6" s="1"/>
  <c r="T6" i="6"/>
  <c r="G36" i="6"/>
  <c r="G43" i="6" s="1"/>
  <c r="G33" i="6"/>
  <c r="F33" i="6"/>
  <c r="F36" i="6"/>
  <c r="F43" i="6" s="1"/>
  <c r="D12" i="6"/>
  <c r="E33" i="6"/>
  <c r="E43" i="6"/>
  <c r="T12" i="6" l="1"/>
  <c r="D33" i="6"/>
  <c r="E58" i="3" l="1"/>
  <c r="C58" i="3"/>
  <c r="D58" i="3"/>
  <c r="C9" i="2" l="1"/>
  <c r="G10" i="2" l="1"/>
  <c r="G12" i="2" s="1"/>
  <c r="I10" i="2"/>
  <c r="I12" i="2" s="1"/>
  <c r="H10" i="2"/>
  <c r="H12" i="2" s="1"/>
  <c r="H14" i="2" s="1"/>
  <c r="F10" i="2"/>
  <c r="F12" i="2" s="1"/>
  <c r="F14" i="2" s="1"/>
  <c r="J10" i="2"/>
  <c r="J12" i="2" s="1"/>
  <c r="J17" i="2" s="1"/>
  <c r="D12" i="2"/>
  <c r="D14" i="2" s="1"/>
  <c r="E10" i="2"/>
  <c r="E12" i="2" s="1"/>
  <c r="I14" i="2" l="1"/>
  <c r="I15" i="2"/>
  <c r="E15" i="2"/>
  <c r="E14" i="2"/>
  <c r="S22" i="6"/>
  <c r="S32" i="6" s="1"/>
  <c r="S42" i="6" s="1"/>
  <c r="Q22" i="6"/>
  <c r="Q32" i="6" s="1"/>
  <c r="Q42" i="6" s="1"/>
  <c r="J22" i="6"/>
  <c r="J32" i="6" s="1"/>
  <c r="J42" i="6" s="1"/>
  <c r="L22" i="6"/>
  <c r="L32" i="6" s="1"/>
  <c r="L42" i="6" s="1"/>
  <c r="R22" i="6"/>
  <c r="R32" i="6" s="1"/>
  <c r="R42" i="6" s="1"/>
  <c r="M22" i="6"/>
  <c r="M32" i="6" s="1"/>
  <c r="M42" i="6" s="1"/>
  <c r="O22" i="6"/>
  <c r="O32" i="6" s="1"/>
  <c r="O42" i="6" s="1"/>
  <c r="H22" i="6"/>
  <c r="H32" i="6" s="1"/>
  <c r="H42" i="6" s="1"/>
  <c r="J19" i="2"/>
  <c r="J20" i="2" s="1"/>
  <c r="J24" i="2" s="1"/>
  <c r="D25" i="10" s="1"/>
  <c r="K22" i="6"/>
  <c r="K32" i="6" s="1"/>
  <c r="K42" i="6" s="1"/>
  <c r="P22" i="6"/>
  <c r="P32" i="6" s="1"/>
  <c r="P42" i="6" s="1"/>
  <c r="N22" i="6"/>
  <c r="N32" i="6" s="1"/>
  <c r="N42" i="6" s="1"/>
  <c r="I22" i="6"/>
  <c r="I32" i="6" s="1"/>
  <c r="I42" i="6" s="1"/>
  <c r="G14" i="2"/>
  <c r="G17" i="2"/>
  <c r="G15" i="2"/>
  <c r="D17" i="2"/>
  <c r="D15" i="2"/>
  <c r="K20" i="6"/>
  <c r="K30" i="6" s="1"/>
  <c r="K40" i="6" s="1"/>
  <c r="O20" i="6"/>
  <c r="O30" i="6" s="1"/>
  <c r="O40" i="6" s="1"/>
  <c r="M20" i="6"/>
  <c r="M30" i="6" s="1"/>
  <c r="M40" i="6" s="1"/>
  <c r="H20" i="6"/>
  <c r="H30" i="6" s="1"/>
  <c r="H40" i="6" s="1"/>
  <c r="H17" i="2"/>
  <c r="H19" i="2" s="1"/>
  <c r="H20" i="2" s="1"/>
  <c r="H24" i="2" s="1"/>
  <c r="D23" i="10" s="1"/>
  <c r="R20" i="6"/>
  <c r="R30" i="6" s="1"/>
  <c r="R40" i="6" s="1"/>
  <c r="H15" i="2"/>
  <c r="P20" i="6"/>
  <c r="P30" i="6" s="1"/>
  <c r="P40" i="6" s="1"/>
  <c r="Q20" i="6"/>
  <c r="Q30" i="6" s="1"/>
  <c r="Q40" i="6" s="1"/>
  <c r="J20" i="6"/>
  <c r="J30" i="6" s="1"/>
  <c r="J40" i="6" s="1"/>
  <c r="N20" i="6"/>
  <c r="N30" i="6" s="1"/>
  <c r="N40" i="6" s="1"/>
  <c r="L20" i="6"/>
  <c r="L30" i="6" s="1"/>
  <c r="L40" i="6" s="1"/>
  <c r="I20" i="6"/>
  <c r="I30" i="6" s="1"/>
  <c r="I40" i="6" s="1"/>
  <c r="S20" i="6"/>
  <c r="S30" i="6" s="1"/>
  <c r="S40" i="6" s="1"/>
  <c r="I17" i="2"/>
  <c r="F15" i="2"/>
  <c r="F17" i="2"/>
  <c r="E17" i="2"/>
  <c r="S19" i="6" l="1"/>
  <c r="S29" i="6" s="1"/>
  <c r="S39" i="6" s="1"/>
  <c r="O19" i="6"/>
  <c r="O29" i="6" s="1"/>
  <c r="O39" i="6" s="1"/>
  <c r="J19" i="6"/>
  <c r="J29" i="6" s="1"/>
  <c r="J39" i="6" s="1"/>
  <c r="M19" i="6"/>
  <c r="M29" i="6" s="1"/>
  <c r="M39" i="6" s="1"/>
  <c r="H19" i="6"/>
  <c r="H29" i="6" s="1"/>
  <c r="H39" i="6" s="1"/>
  <c r="I19" i="6"/>
  <c r="I29" i="6" s="1"/>
  <c r="I39" i="6" s="1"/>
  <c r="N19" i="6"/>
  <c r="N29" i="6" s="1"/>
  <c r="N39" i="6" s="1"/>
  <c r="Q19" i="6"/>
  <c r="Q29" i="6" s="1"/>
  <c r="Q39" i="6" s="1"/>
  <c r="P19" i="6"/>
  <c r="P29" i="6" s="1"/>
  <c r="P39" i="6" s="1"/>
  <c r="G19" i="2"/>
  <c r="G20" i="2" s="1"/>
  <c r="G24" i="2" s="1"/>
  <c r="D22" i="10" s="1"/>
  <c r="L19" i="6"/>
  <c r="L29" i="6" s="1"/>
  <c r="L39" i="6" s="1"/>
  <c r="R19" i="6"/>
  <c r="R29" i="6" s="1"/>
  <c r="R39" i="6" s="1"/>
  <c r="K19" i="6"/>
  <c r="K29" i="6" s="1"/>
  <c r="K39" i="6" s="1"/>
  <c r="H18" i="6"/>
  <c r="H28" i="6" s="1"/>
  <c r="H38" i="6" s="1"/>
  <c r="N18" i="6"/>
  <c r="N28" i="6" s="1"/>
  <c r="N38" i="6" s="1"/>
  <c r="F19" i="2"/>
  <c r="F20" i="2" s="1"/>
  <c r="F24" i="2" s="1"/>
  <c r="D21" i="10" s="1"/>
  <c r="J18" i="6"/>
  <c r="J28" i="6" s="1"/>
  <c r="J38" i="6" s="1"/>
  <c r="L18" i="6"/>
  <c r="L28" i="6" s="1"/>
  <c r="L38" i="6" s="1"/>
  <c r="I18" i="6"/>
  <c r="I28" i="6" s="1"/>
  <c r="I38" i="6" s="1"/>
  <c r="P18" i="6"/>
  <c r="P28" i="6" s="1"/>
  <c r="P38" i="6" s="1"/>
  <c r="K18" i="6"/>
  <c r="K28" i="6" s="1"/>
  <c r="K38" i="6" s="1"/>
  <c r="R18" i="6"/>
  <c r="R28" i="6" s="1"/>
  <c r="R38" i="6" s="1"/>
  <c r="Q18" i="6"/>
  <c r="Q28" i="6" s="1"/>
  <c r="Q38" i="6" s="1"/>
  <c r="M18" i="6"/>
  <c r="M28" i="6" s="1"/>
  <c r="M38" i="6" s="1"/>
  <c r="S18" i="6"/>
  <c r="S28" i="6" s="1"/>
  <c r="S38" i="6" s="1"/>
  <c r="O18" i="6"/>
  <c r="O28" i="6" s="1"/>
  <c r="O38" i="6" s="1"/>
  <c r="N17" i="6"/>
  <c r="N27" i="6" s="1"/>
  <c r="N37" i="6" s="1"/>
  <c r="M17" i="6"/>
  <c r="M27" i="6" s="1"/>
  <c r="M37" i="6" s="1"/>
  <c r="S17" i="6"/>
  <c r="S27" i="6" s="1"/>
  <c r="S37" i="6" s="1"/>
  <c r="K17" i="6"/>
  <c r="K27" i="6" s="1"/>
  <c r="K37" i="6" s="1"/>
  <c r="Q17" i="6"/>
  <c r="Q27" i="6" s="1"/>
  <c r="Q37" i="6" s="1"/>
  <c r="L17" i="6"/>
  <c r="L27" i="6" s="1"/>
  <c r="L37" i="6" s="1"/>
  <c r="I17" i="6"/>
  <c r="I27" i="6" s="1"/>
  <c r="I37" i="6" s="1"/>
  <c r="H17" i="6"/>
  <c r="H27" i="6" s="1"/>
  <c r="H37" i="6" s="1"/>
  <c r="P17" i="6"/>
  <c r="P27" i="6" s="1"/>
  <c r="P37" i="6" s="1"/>
  <c r="E19" i="2"/>
  <c r="E20" i="2" s="1"/>
  <c r="E24" i="2" s="1"/>
  <c r="D20" i="10" s="1"/>
  <c r="R17" i="6"/>
  <c r="R27" i="6" s="1"/>
  <c r="R37" i="6" s="1"/>
  <c r="O17" i="6"/>
  <c r="O27" i="6" s="1"/>
  <c r="O37" i="6" s="1"/>
  <c r="J17" i="6"/>
  <c r="J27" i="6" s="1"/>
  <c r="J37" i="6" s="1"/>
  <c r="M21" i="6"/>
  <c r="M31" i="6" s="1"/>
  <c r="M41" i="6" s="1"/>
  <c r="O21" i="6"/>
  <c r="O31" i="6" s="1"/>
  <c r="O41" i="6" s="1"/>
  <c r="I19" i="2"/>
  <c r="I20" i="2" s="1"/>
  <c r="I24" i="2" s="1"/>
  <c r="D24" i="10" s="1"/>
  <c r="Q21" i="6"/>
  <c r="Q31" i="6" s="1"/>
  <c r="Q41" i="6" s="1"/>
  <c r="R21" i="6"/>
  <c r="R31" i="6" s="1"/>
  <c r="R41" i="6" s="1"/>
  <c r="S21" i="6"/>
  <c r="S31" i="6" s="1"/>
  <c r="S41" i="6" s="1"/>
  <c r="H21" i="6"/>
  <c r="H31" i="6" s="1"/>
  <c r="H41" i="6" s="1"/>
  <c r="L21" i="6"/>
  <c r="L31" i="6" s="1"/>
  <c r="L41" i="6" s="1"/>
  <c r="P21" i="6"/>
  <c r="P31" i="6" s="1"/>
  <c r="P41" i="6" s="1"/>
  <c r="J21" i="6"/>
  <c r="J31" i="6" s="1"/>
  <c r="J41" i="6" s="1"/>
  <c r="K21" i="6"/>
  <c r="K31" i="6" s="1"/>
  <c r="K41" i="6" s="1"/>
  <c r="N21" i="6"/>
  <c r="N31" i="6" s="1"/>
  <c r="N41" i="6" s="1"/>
  <c r="I21" i="6"/>
  <c r="I31" i="6" s="1"/>
  <c r="I41" i="6" s="1"/>
  <c r="J16" i="6"/>
  <c r="J26" i="6" s="1"/>
  <c r="P16" i="6"/>
  <c r="P26" i="6" s="1"/>
  <c r="R16" i="6"/>
  <c r="R26" i="6" s="1"/>
  <c r="L16" i="6"/>
  <c r="L26" i="6" s="1"/>
  <c r="Q16" i="6"/>
  <c r="Q26" i="6" s="1"/>
  <c r="K16" i="6"/>
  <c r="K26" i="6" s="1"/>
  <c r="I16" i="6"/>
  <c r="I26" i="6" s="1"/>
  <c r="N16" i="6"/>
  <c r="N26" i="6" s="1"/>
  <c r="H16" i="6"/>
  <c r="H26" i="6" s="1"/>
  <c r="D19" i="2"/>
  <c r="O16" i="6"/>
  <c r="O26" i="6" s="1"/>
  <c r="M16" i="6"/>
  <c r="M26" i="6" s="1"/>
  <c r="S16" i="6"/>
  <c r="S26" i="6" s="1"/>
  <c r="D26" i="2"/>
  <c r="D20" i="2" l="1"/>
  <c r="D24" i="2" s="1"/>
  <c r="D19" i="10" s="1"/>
  <c r="M33" i="6"/>
  <c r="M36" i="6"/>
  <c r="M43" i="6" s="1"/>
  <c r="O36" i="6"/>
  <c r="O43" i="6" s="1"/>
  <c r="O33" i="6"/>
  <c r="P36" i="6"/>
  <c r="P43" i="6" s="1"/>
  <c r="P33" i="6"/>
  <c r="L36" i="6"/>
  <c r="L43" i="6" s="1"/>
  <c r="L33" i="6"/>
  <c r="R36" i="6"/>
  <c r="R43" i="6" s="1"/>
  <c r="R33" i="6"/>
  <c r="H33" i="6"/>
  <c r="H36" i="6"/>
  <c r="H43" i="6" s="1"/>
  <c r="J36" i="6"/>
  <c r="J43" i="6" s="1"/>
  <c r="J33" i="6"/>
  <c r="N36" i="6"/>
  <c r="N43" i="6" s="1"/>
  <c r="N33" i="6"/>
  <c r="I36" i="6"/>
  <c r="I43" i="6" s="1"/>
  <c r="I33" i="6"/>
  <c r="C46" i="2"/>
  <c r="D27" i="2"/>
  <c r="K36" i="6"/>
  <c r="K43" i="6" s="1"/>
  <c r="K33" i="6"/>
  <c r="S33" i="6"/>
  <c r="S36" i="6"/>
  <c r="S43" i="6" s="1"/>
  <c r="Q33" i="6"/>
  <c r="Q36" i="6"/>
  <c r="Q43" i="6" s="1"/>
  <c r="C20" i="2" l="1"/>
  <c r="C24" i="2" s="1"/>
  <c r="D26" i="10" s="1"/>
  <c r="N6" i="11"/>
  <c r="J41" i="11"/>
  <c r="I6" i="11"/>
  <c r="J36" i="11"/>
  <c r="J42" i="11"/>
  <c r="O6" i="11"/>
  <c r="F6" i="11"/>
  <c r="U43" i="6"/>
  <c r="J33" i="11"/>
  <c r="J35" i="11"/>
  <c r="H6" i="11"/>
  <c r="C48" i="2"/>
  <c r="D46" i="2"/>
  <c r="U33" i="6"/>
  <c r="J40" i="11"/>
  <c r="M6" i="11"/>
  <c r="J37" i="11"/>
  <c r="J6" i="11"/>
  <c r="G6" i="11"/>
  <c r="J34" i="11"/>
  <c r="J38" i="11"/>
  <c r="K6" i="11"/>
  <c r="Q6" i="11"/>
  <c r="J44" i="11"/>
  <c r="L6" i="11"/>
  <c r="J39" i="11"/>
  <c r="P6" i="11"/>
  <c r="J43" i="11"/>
  <c r="U45" i="6" l="1"/>
  <c r="F7" i="11"/>
  <c r="F8" i="11" s="1"/>
  <c r="F9" i="11" s="1"/>
  <c r="R6" i="11"/>
  <c r="I33" i="11"/>
  <c r="J46" i="11"/>
  <c r="G7" i="11" l="1"/>
  <c r="G8" i="11" s="1"/>
  <c r="G9" i="11" s="1"/>
  <c r="H33" i="11"/>
  <c r="H7" i="11" l="1"/>
  <c r="I34" i="11"/>
  <c r="H34" i="11" l="1"/>
  <c r="H8" i="11"/>
  <c r="H9" i="11" s="1"/>
  <c r="I7" i="11" l="1"/>
  <c r="I35" i="11"/>
  <c r="H35" i="11" s="1"/>
  <c r="I36" i="11" l="1"/>
  <c r="H36" i="11" s="1"/>
  <c r="I8" i="11"/>
  <c r="I9" i="11" s="1"/>
  <c r="I37" i="11" l="1"/>
  <c r="H37" i="11" s="1"/>
  <c r="J7" i="11"/>
  <c r="I38" i="11" l="1"/>
  <c r="H38" i="11" s="1"/>
  <c r="J8" i="11"/>
  <c r="J9" i="11" s="1"/>
  <c r="I39" i="11" l="1"/>
  <c r="H39" i="11" s="1"/>
  <c r="K7" i="11"/>
  <c r="I40" i="11" l="1"/>
  <c r="H40" i="11" s="1"/>
  <c r="K8" i="11"/>
  <c r="K9" i="11" s="1"/>
  <c r="I41" i="11" l="1"/>
  <c r="H41" i="11" s="1"/>
  <c r="L7" i="11"/>
  <c r="L8" i="11" s="1"/>
  <c r="L9" i="11" s="1"/>
  <c r="M7" i="11" l="1"/>
  <c r="M8" i="11" s="1"/>
  <c r="M9" i="11" s="1"/>
  <c r="I42" i="11"/>
  <c r="H42" i="11" s="1"/>
  <c r="I43" i="11" l="1"/>
  <c r="H43" i="11" s="1"/>
  <c r="N7" i="11"/>
  <c r="N8" i="11" s="1"/>
  <c r="N9" i="11" s="1"/>
  <c r="O7" i="11" l="1"/>
  <c r="O8" i="11" s="1"/>
  <c r="O9" i="11" s="1"/>
  <c r="I44" i="11"/>
  <c r="I46" i="11" s="1"/>
  <c r="P7" i="11" l="1"/>
  <c r="P8" i="11" s="1"/>
  <c r="P9" i="11" s="1"/>
  <c r="H44" i="11"/>
  <c r="Q7" i="11" l="1"/>
  <c r="Q8" i="11" l="1"/>
  <c r="Q9" i="11" s="1"/>
  <c r="R7" i="11"/>
  <c r="C32" i="2" s="1"/>
  <c r="G20" i="11"/>
  <c r="G21" i="11" s="1"/>
  <c r="G24" i="11" s="1"/>
  <c r="C33" i="2" l="1"/>
  <c r="C35" i="2" s="1"/>
</calcChain>
</file>

<file path=xl/sharedStrings.xml><?xml version="1.0" encoding="utf-8"?>
<sst xmlns="http://schemas.openxmlformats.org/spreadsheetml/2006/main" count="445" uniqueCount="304">
  <si>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</si>
  <si>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</si>
  <si>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</si>
  <si>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</si>
  <si>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</si>
  <si>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</si>
  <si>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</si>
  <si>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</si>
  <si>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</si>
  <si>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</si>
  <si>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</si>
  <si>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</si>
  <si>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</si>
  <si>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</si>
  <si>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</si>
  <si>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</si>
  <si>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</si>
  <si>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</si>
  <si>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</si>
  <si>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</si>
  <si>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</si>
  <si>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</si>
  <si>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(1)</t>
  </si>
  <si>
    <t>Annual Load (Rate Year)</t>
  </si>
  <si>
    <t>(2)</t>
  </si>
  <si>
    <t>Cents Per kWh Rate</t>
  </si>
  <si>
    <t>Total Bills</t>
  </si>
  <si>
    <t>Proposed Cents per kWh Rate</t>
  </si>
  <si>
    <t>Present Cents per kWh Rate</t>
  </si>
  <si>
    <t>Difference in Rate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</si>
  <si>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</si>
  <si>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</si>
  <si>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</si>
  <si>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</si>
  <si>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</si>
  <si>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</si>
  <si>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</si>
  <si>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</si>
  <si>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</si>
  <si>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</si>
  <si>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</si>
  <si>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</si>
  <si>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</si>
  <si>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</si>
  <si>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</si>
  <si>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</si>
  <si>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</si>
  <si>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</si>
  <si>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</si>
  <si>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</si>
  <si>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</si>
  <si>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</si>
  <si>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</si>
  <si>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</si>
  <si>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</si>
  <si>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</si>
  <si>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</si>
  <si>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</si>
  <si>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</si>
  <si>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</si>
  <si>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</si>
  <si>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</si>
  <si>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</si>
  <si>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</si>
  <si>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</si>
  <si>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</si>
  <si>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</si>
  <si>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</si>
  <si>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</si>
  <si>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</si>
  <si>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</si>
  <si>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</si>
  <si>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</si>
  <si>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SCHEDULE 1, 2</t>
  </si>
  <si>
    <t>WA001/WA002</t>
  </si>
  <si>
    <t>Residential Schedule 001/002</t>
  </si>
  <si>
    <t>Schedule No.</t>
  </si>
  <si>
    <t>1/2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</si>
  <si>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</si>
  <si>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</si>
  <si>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</si>
  <si>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</si>
  <si>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</si>
  <si>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</si>
  <si>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</si>
  <si>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</si>
  <si>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Overall</t>
  </si>
  <si>
    <t>Present</t>
  </si>
  <si>
    <t>Proposed</t>
  </si>
  <si>
    <t>Change in Billed Revenue</t>
  </si>
  <si>
    <t>Plus Bill Impact</t>
  </si>
  <si>
    <t>SCH. 21,22,23</t>
  </si>
  <si>
    <t>SCH. 11,12,13</t>
  </si>
  <si>
    <t>WA002</t>
  </si>
  <si>
    <t>WA025I</t>
  </si>
  <si>
    <t>WA023</t>
  </si>
  <si>
    <t>WA013</t>
  </si>
  <si>
    <t>WA011/012/013</t>
  </si>
  <si>
    <t>WA025/025I</t>
  </si>
  <si>
    <t>WA021/022/023</t>
  </si>
  <si>
    <t>Residential Bill Impact (932 kWh's)</t>
  </si>
  <si>
    <t>Bill at 932 kWhs</t>
  </si>
  <si>
    <t>Amortization</t>
  </si>
  <si>
    <t>11/12/13</t>
  </si>
  <si>
    <t>21/22/23</t>
  </si>
  <si>
    <t xml:space="preserve">Wildfire Allocation </t>
  </si>
  <si>
    <t>Wildfire Deferral</t>
  </si>
  <si>
    <t>Conversion Factor</t>
  </si>
  <si>
    <t>Grossed up Wildfire Deferral Costs</t>
  </si>
  <si>
    <t>Wildfire Amortization Rates</t>
  </si>
  <si>
    <t xml:space="preserve">Gross Wildfire Amortization </t>
  </si>
  <si>
    <t xml:space="preserve">Net Wildfire Amortization  </t>
  </si>
  <si>
    <t>Curve</t>
  </si>
  <si>
    <t>Monthly WA Wildfire Expense</t>
  </si>
  <si>
    <t>DJ477 - Booked</t>
  </si>
  <si>
    <t xml:space="preserve">  </t>
  </si>
  <si>
    <t>Avg Monthly Impact Per Customer</t>
  </si>
  <si>
    <t>Avg Annual Impact Per Customer</t>
  </si>
  <si>
    <t>SCHEDULE 25</t>
  </si>
  <si>
    <t>SCHEDULE 25I</t>
  </si>
  <si>
    <t>SP. CONTRACT</t>
  </si>
  <si>
    <t>Table 1 - Impact by Rate Schedule</t>
  </si>
  <si>
    <t>25I</t>
  </si>
  <si>
    <t>Special Contract</t>
  </si>
  <si>
    <t>25</t>
  </si>
  <si>
    <t>End January</t>
  </si>
  <si>
    <t>End February</t>
  </si>
  <si>
    <t>End March</t>
  </si>
  <si>
    <t>End April</t>
  </si>
  <si>
    <t>End May</t>
  </si>
  <si>
    <t>End June</t>
  </si>
  <si>
    <t>End July</t>
  </si>
  <si>
    <t>End August</t>
  </si>
  <si>
    <t>End September</t>
  </si>
  <si>
    <t xml:space="preserve">End October </t>
  </si>
  <si>
    <t>End November</t>
  </si>
  <si>
    <t>End December</t>
  </si>
  <si>
    <t>Net change in balance</t>
  </si>
  <si>
    <t>Return on Wildfire Costs</t>
  </si>
  <si>
    <t>Total Wildfire Costs</t>
  </si>
  <si>
    <t>Elec Wildfire deferral balance</t>
  </si>
  <si>
    <t>Monthly Rate</t>
  </si>
  <si>
    <t>Expected Wildfire tariff rider amortization revenue</t>
  </si>
  <si>
    <t>Expected Wildfire interest</t>
  </si>
  <si>
    <t>Revenue Conversion</t>
  </si>
  <si>
    <t>Total to Recover</t>
  </si>
  <si>
    <t>Total To Collect</t>
  </si>
  <si>
    <t>Special Contract Schedule 25I</t>
  </si>
  <si>
    <t>July 31 Balance</t>
  </si>
  <si>
    <t>Date</t>
  </si>
  <si>
    <t>Unamortized Balance (1)</t>
  </si>
  <si>
    <t>Interest (2)</t>
  </si>
  <si>
    <t>Annual Total</t>
  </si>
  <si>
    <t>2A</t>
  </si>
  <si>
    <t>2B</t>
  </si>
  <si>
    <t>FERC 593</t>
  </si>
  <si>
    <t>FERC 571</t>
  </si>
  <si>
    <t>Distribution Expense (FERC 593)</t>
  </si>
  <si>
    <t>Transmission Expense (FERC 571)</t>
  </si>
  <si>
    <t>Transaction Amount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</si>
  <si>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</si>
  <si>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</si>
  <si>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</si>
  <si>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</si>
  <si>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</si>
  <si>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</si>
  <si>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</si>
  <si>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</si>
  <si>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</si>
  <si>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</si>
  <si>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</si>
  <si>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WA</t>
  </si>
  <si>
    <t>NONE</t>
  </si>
  <si>
    <t>02806900</t>
  </si>
  <si>
    <t>Wildfire Resiliency Defer - WA</t>
  </si>
  <si>
    <t>Voucher</t>
  </si>
  <si>
    <t>885 Miscellaneous</t>
  </si>
  <si>
    <t>OPER</t>
  </si>
  <si>
    <t>02802072</t>
  </si>
  <si>
    <t>WFRES Distrib Operations_WA</t>
  </si>
  <si>
    <t>Contractor</t>
  </si>
  <si>
    <t>015 Construction Services</t>
  </si>
  <si>
    <t>02802073</t>
  </si>
  <si>
    <t>WFRES Distrib Maint_WA</t>
  </si>
  <si>
    <t>010 General Services</t>
  </si>
  <si>
    <t>035 Workforce - Contract</t>
  </si>
  <si>
    <t>Material</t>
  </si>
  <si>
    <t>415 Material Issues</t>
  </si>
  <si>
    <t>Overhead</t>
  </si>
  <si>
    <t>530 Stores/Material Loading</t>
  </si>
  <si>
    <t>532 Materials Tax/Fght Loading</t>
  </si>
  <si>
    <t>910 Postage</t>
  </si>
  <si>
    <t>915 Printing</t>
  </si>
  <si>
    <t>ID</t>
  </si>
  <si>
    <t>03805874</t>
  </si>
  <si>
    <t>Wildfire Resiliency Defer - ID</t>
  </si>
  <si>
    <t>03802072</t>
  </si>
  <si>
    <t>WFRES Distrib Operations_ID</t>
  </si>
  <si>
    <t>03802073</t>
  </si>
  <si>
    <t>WFRES Distrib Maint_ID</t>
  </si>
  <si>
    <t>AN</t>
  </si>
  <si>
    <t>02806691</t>
  </si>
  <si>
    <t>Wildfire Plan - Transmission</t>
  </si>
  <si>
    <t>Employee Expenses</t>
  </si>
  <si>
    <t>210 Employee Auto Mileage</t>
  </si>
  <si>
    <t>215 Employee Business Meals</t>
  </si>
  <si>
    <t>830 Dues</t>
  </si>
  <si>
    <t>09806011</t>
  </si>
  <si>
    <t>Wildfire Plan - Distribution</t>
  </si>
  <si>
    <t>205 Airfare</t>
  </si>
  <si>
    <t>225 Conference Fees</t>
  </si>
  <si>
    <t>230 Employee Lodging</t>
  </si>
  <si>
    <t>235 Employee Misc Expenses</t>
  </si>
  <si>
    <t>820 Computer Equip Software</t>
  </si>
  <si>
    <t>950 Training</t>
  </si>
  <si>
    <t>955 Uniforms - Employees</t>
  </si>
  <si>
    <t>29902070</t>
  </si>
  <si>
    <t>WFRES Trans Maint - 115kV WA</t>
  </si>
  <si>
    <t>Vehicle</t>
  </si>
  <si>
    <t>710 Rental Expense - Vehicle</t>
  </si>
  <si>
    <t>732 Vehicle Service - Ext Labr</t>
  </si>
  <si>
    <t>880 Materials &amp; Equipment</t>
  </si>
  <si>
    <t>29902071</t>
  </si>
  <si>
    <t>WFRES Trans Oper-115kV WA</t>
  </si>
  <si>
    <t>525 Small Tools loading</t>
  </si>
  <si>
    <t>Transportation</t>
  </si>
  <si>
    <t>560 Road Vehicles</t>
  </si>
  <si>
    <t>570 Work Vehicles</t>
  </si>
  <si>
    <t>33302070</t>
  </si>
  <si>
    <t>WFRES Tran Maint 230kv 333</t>
  </si>
  <si>
    <t>39902071</t>
  </si>
  <si>
    <t>WFRES Trans Operat-115kV ID</t>
  </si>
  <si>
    <t>P/T Ratio - ID</t>
  </si>
  <si>
    <t>Total ID Incremental Costs</t>
  </si>
  <si>
    <t>P/T Ratio - WA</t>
  </si>
  <si>
    <t>Total WA Incremental Costs</t>
  </si>
  <si>
    <t>Check</t>
  </si>
  <si>
    <t>Notes:</t>
  </si>
  <si>
    <t>The Wildfire Resilency (WFRES) incremental expenses above includes all MAC 207 (Wildfire Resiliency) costs, excluding labor.  Incremental labor is defined as new employees hired into a WFRES position or an existing employees hired into a WFRES position if their previous position was backfilled.  Per Dave James and Cherie Hirschberger, WFRES manager, no employees met the definition of incremental as of Dec 2021.</t>
  </si>
  <si>
    <t>Distribution</t>
  </si>
  <si>
    <t>Allocation</t>
  </si>
  <si>
    <t>Sch 1-2</t>
  </si>
  <si>
    <t>Sch 11-12</t>
  </si>
  <si>
    <t>Sch 21-22</t>
  </si>
  <si>
    <t>Sch 25</t>
  </si>
  <si>
    <t>Sch 30-32</t>
  </si>
  <si>
    <t>Sch 41-48</t>
  </si>
  <si>
    <t>Sch 25I</t>
  </si>
  <si>
    <t>Functional Cost Components at Current Rates</t>
  </si>
  <si>
    <t>Production</t>
  </si>
  <si>
    <t>Transmission</t>
  </si>
  <si>
    <t xml:space="preserve">Distribution </t>
  </si>
  <si>
    <t>Common</t>
  </si>
  <si>
    <t>Total Current Rate Revenue</t>
  </si>
  <si>
    <t>Line</t>
  </si>
  <si>
    <t xml:space="preserve">Change in Revenue </t>
  </si>
  <si>
    <t>Total Surcharge Amount (Grossed Up)</t>
  </si>
  <si>
    <t>Weighted Average Cost of Debt</t>
  </si>
  <si>
    <t>Actual Cost of Debt</t>
  </si>
  <si>
    <t>Tax Rate</t>
  </si>
  <si>
    <t>Monthly After Tax Rate</t>
  </si>
  <si>
    <t>TWELVE MONTHS ENDED SEPTEMBER 30, 2021</t>
  </si>
  <si>
    <t>EREV Feb Mid-month 06.14.23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</si>
  <si>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</si>
  <si>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</si>
  <si>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</si>
  <si>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</si>
  <si>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</si>
  <si>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</si>
  <si>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</si>
  <si>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</si>
  <si>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</si>
  <si>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</si>
  <si>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</si>
  <si>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</si>
  <si>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405 Inventory Returns</t>
  </si>
  <si>
    <t>012 Combo Goods &amp; Services</t>
  </si>
  <si>
    <t>Centralized Assets</t>
  </si>
  <si>
    <t>618 Software</t>
  </si>
  <si>
    <t>220 Employee Car Rental</t>
  </si>
  <si>
    <t>550 Company Aircraft</t>
  </si>
  <si>
    <t>890 Office Supplies</t>
  </si>
  <si>
    <t>720 Vehicle Fuel Gasoline</t>
  </si>
  <si>
    <t>39902070</t>
  </si>
  <si>
    <t>WFRES Trans Maint - 115kV_ID</t>
  </si>
  <si>
    <r>
      <t xml:space="preserve">WA Revenue Forecast </t>
    </r>
    <r>
      <rPr>
        <b/>
        <sz val="11"/>
        <color rgb="FFFF0000"/>
        <rFont val="Calibri"/>
        <family val="2"/>
        <scheme val="minor"/>
      </rPr>
      <t>{a}</t>
    </r>
  </si>
  <si>
    <r>
      <t>WA Wildfire Expense Base</t>
    </r>
    <r>
      <rPr>
        <b/>
        <sz val="11"/>
        <color rgb="FFFF0000"/>
        <rFont val="Calibri"/>
        <family val="2"/>
        <scheme val="minor"/>
      </rPr>
      <t xml:space="preserve"> {b}</t>
    </r>
  </si>
  <si>
    <r>
      <t xml:space="preserve">Wildfire Deferral </t>
    </r>
    <r>
      <rPr>
        <b/>
        <sz val="11"/>
        <color rgb="FFFF0000"/>
        <rFont val="Calibri"/>
        <family val="2"/>
        <scheme val="minor"/>
      </rPr>
      <t>{c}</t>
    </r>
  </si>
  <si>
    <t xml:space="preserve">WA Amortization - Booked </t>
  </si>
  <si>
    <t>Began amortizing 11.15.22</t>
  </si>
  <si>
    <t>Total (Oct-21 - Sep-22)</t>
  </si>
  <si>
    <t>Ending Year 1 Deferral Check</t>
  </si>
  <si>
    <t>Total (Jan-22 - Dec-22)</t>
  </si>
  <si>
    <t>Current Month Deferral</t>
  </si>
  <si>
    <t>{a}</t>
  </si>
  <si>
    <t xml:space="preserve">Revenue Forecast per Jenn Hossack, Resource Accounting Accounting Analyst.  Each revenue type had similar spreads (less than 1% difference). See tab 'Rev Forecast Oct22-Dec24' for updated forecast as of Jan'23. </t>
  </si>
  <si>
    <t>{b}</t>
  </si>
  <si>
    <t>Annual total per WA Order No. 08/05</t>
  </si>
  <si>
    <t>{c}</t>
  </si>
  <si>
    <t xml:space="preserve">Currently debit 182.3 and credit 407.4. In December 2021, we followed up with Liz Andrews and the deferral process for ID &amp; WA Wildfire has not changed and can continue booking towards the balancing account per above. </t>
  </si>
  <si>
    <t>8.2022 through 7.2023</t>
  </si>
  <si>
    <t>As of 6/30/2023</t>
  </si>
  <si>
    <t>Source: Summary tab, UE-220053 Allowed Revenue Electric COS Model.xlsm</t>
  </si>
  <si>
    <t>ID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</si>
</sst>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* #,##0_);_(* \(#,##0\);_(* &quot;-&quot;??_);_(@_)"/>
    <numFmt numFmtId="169" formatCode="mmm\ yy"/>
    <numFmt numFmtId="170" formatCode="0.000000"/>
    <numFmt numFmtId="171" formatCode="0.0%"/>
    <numFmt numFmtId="172" formatCode="0.00000"/>
    <numFmt numFmtId="173" formatCode="0.0000000"/>
    <numFmt numFmtId="174" formatCode="0.000%"/>
    <numFmt numFmtId="175" formatCode="_(&quot;$&quot;* #,##0.000_);_(&quot;$&quot;* \(#,##0.000\);_(&quot;$&quot;* &quot;-&quot;??_);_(@_)"/>
    <numFmt numFmtId="176" formatCode="_(* #,##0.00000_);_(* \(#,##0.00000\);_(* &quot;-&quot;??_);_(@_)"/>
    <numFmt numFmtId="177" formatCode="0000"/>
    <numFmt numFmtId="178" formatCode="000000"/>
    <numFmt numFmtId="179" formatCode="d\.mmm\.yy"/>
    <numFmt numFmtId="180" formatCode="_-* #,##0.00\ _D_M_-;\-* #,##0.00\ _D_M_-;_-* &quot;-&quot;??\ _D_M_-;_-@_-"/>
    <numFmt numFmtId="181" formatCode="_(* #,##0.000_);_(* \(#,##0.000\);_(* &quot;-&quot;??_);_(@_)"/>
    <numFmt numFmtId="182" formatCode="#."/>
    <numFmt numFmtId="183" formatCode="_-* #,##0.00\ &quot;DM&quot;_-;\-* #,##0.00\ &quot;DM&quot;_-;_-* &quot;-&quot;??\ &quot;DM&quot;_-;_-@_-"/>
    <numFmt numFmtId="184" formatCode="_(* ###0_);_(* \(###0\);_(* &quot;-&quot;_);_(@_)"/>
    <numFmt numFmtId="185" formatCode="&quot;$&quot;#,##0\ ;\(&quot;$&quot;#,##0\)"/>
    <numFmt numFmtId="186" formatCode="mmmm\ d\,\ yyyy"/>
    <numFmt numFmtId="187" formatCode="[Blue]#,##0_);[Magenta]\(#,##0\)"/>
    <numFmt numFmtId="188" formatCode="_([$€-2]* #,##0.00_);_([$€-2]* \(#,##0.00\);_([$€-2]* &quot;-&quot;??_)"/>
    <numFmt numFmtId="189" formatCode="_(&quot;$&quot;* #,##0.0_);_(&quot;$&quot;* \(#,##0.0\);_(&quot;$&quot;* &quot;-&quot;??_);_(@_)"/>
    <numFmt numFmtId="190" formatCode="0.0000_);\(0.0000\)"/>
    <numFmt numFmtId="191" formatCode="0.00_)"/>
    <numFmt numFmtId="192" formatCode="&quot;$&quot;#,##0;\-&quot;$&quot;#,##0"/>
    <numFmt numFmtId="193" formatCode="_(&quot;$&quot;* #,##0.000000_);_(&quot;$&quot;* \(#,##0.000000\);_(&quot;$&quot;* &quot;-&quot;??????_);_(@_)"/>
    <numFmt numFmtId="194" formatCode="#,##0.00\ ;\(#,##0.00\)"/>
    <numFmt numFmtId="195" formatCode="0\ &quot; HR&quot;"/>
    <numFmt numFmtId="196" formatCode="0000000"/>
    <numFmt numFmtId="197" formatCode="0.0000%"/>
    <numFmt numFmtId="198" formatCode="0.00000%"/>
    <numFmt numFmtId="199" formatCode="mmm\-yyyy"/>
    <numFmt numFmtId="200" formatCode="m/yy"/>
    <numFmt numFmtId="201" formatCode="_(&quot;$&quot;* #,##0.0000_);_(&quot;$&quot;* \(#,##0.0000\);_(&quot;$&quot;* &quot;-&quot;????_);_(@_)"/>
    <numFmt numFmtId="202" formatCode="_(* #,##0.0_);_(* \(#,##0.0\);_(* &quot;-&quot;_);_(@_)"/>
    <numFmt numFmtId="203" formatCode="0.000000%"/>
    <numFmt numFmtId="204" formatCode="#,##0.##"/>
    <numFmt numFmtId="205" formatCode="#,##0.000000"/>
  </numFmts>
  <fonts count="15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b/>
      <sz val="10.5"/>
      <color rgb="FF343334"/>
      <name val="Tahoma"/>
      <family val="2"/>
    </font>
    <font>
      <sz val="10.5"/>
      <color rgb="FF343334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sz val="9"/>
      <name val="Arial"/>
      <family val="2"/>
    </font>
    <font>
      <b/>
      <sz val="12"/>
      <color rgb="FF0000FF"/>
      <name val="Times New Roman"/>
      <family val="1"/>
    </font>
    <font>
      <sz val="10"/>
      <color theme="1"/>
      <name val="Calibri"/>
      <family val="2"/>
      <scheme val="minor"/>
    </font>
  </fonts>
  <fills count="1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EAEA"/>
      </patternFill>
    </fill>
    <fill>
      <patternFill patternType="solid">
        <fgColor rgb="FFD0EBE6"/>
      </patternFill>
    </fill>
    <fill>
      <patternFill patternType="solid">
        <fgColor rgb="FFE2F1E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/>
      <right/>
      <top/>
      <bottom style="medium">
        <color rgb="FFC0BFC0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900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0" fontId="11" fillId="0" borderId="0"/>
    <xf numFmtId="3" fontId="16" fillId="0" borderId="0"/>
    <xf numFmtId="3" fontId="16" fillId="0" borderId="0"/>
    <xf numFmtId="0" fontId="17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52" fillId="0" borderId="0"/>
    <xf numFmtId="0" fontId="52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177" fontId="54" fillId="0" borderId="0">
      <alignment horizontal="left"/>
    </xf>
    <xf numFmtId="178" fontId="55" fillId="0" borderId="0">
      <alignment horizontal="left"/>
    </xf>
    <xf numFmtId="0" fontId="56" fillId="0" borderId="28"/>
    <xf numFmtId="0" fontId="57" fillId="0" borderId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70" fontId="53" fillId="0" borderId="0">
      <alignment horizontal="left" wrapText="1"/>
    </xf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170" fontId="53" fillId="0" borderId="0">
      <alignment horizontal="left" wrapText="1"/>
    </xf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170" fontId="53" fillId="0" borderId="0">
      <alignment horizontal="left" wrapText="1"/>
    </xf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170" fontId="53" fillId="0" borderId="0">
      <alignment horizontal="left" wrapText="1"/>
    </xf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170" fontId="53" fillId="0" borderId="0">
      <alignment horizontal="left" wrapText="1"/>
    </xf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170" fontId="53" fillId="0" borderId="0">
      <alignment horizontal="left" wrapText="1"/>
    </xf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170" fontId="53" fillId="0" borderId="0">
      <alignment horizontal="left" wrapText="1"/>
    </xf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28" fillId="13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28" fillId="17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28" fillId="21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5" borderId="0" applyNumberFormat="0" applyBorder="0" applyAlignment="0" applyProtection="0"/>
    <xf numFmtId="0" fontId="28" fillId="37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9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9" fillId="63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3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170" fontId="53" fillId="0" borderId="0">
      <alignment horizontal="left" wrapText="1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8" fillId="66" borderId="0" applyNumberFormat="0" applyBorder="0" applyAlignment="0" applyProtection="0"/>
    <xf numFmtId="0" fontId="58" fillId="66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67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37" fillId="4" borderId="0" applyNumberFormat="0" applyBorder="0" applyAlignment="0" applyProtection="0"/>
    <xf numFmtId="0" fontId="37" fillId="41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0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7" fillId="0" borderId="28"/>
    <xf numFmtId="179" fontId="61" fillId="0" borderId="0" applyFill="0" applyBorder="0" applyAlignment="0"/>
    <xf numFmtId="179" fontId="61" fillId="0" borderId="0" applyFill="0" applyBorder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179" fontId="61" fillId="0" borderId="0" applyFill="0" applyBorder="0" applyAlignment="0"/>
    <xf numFmtId="41" fontId="17" fillId="68" borderId="0"/>
    <xf numFmtId="0" fontId="62" fillId="69" borderId="29" applyNumberFormat="0" applyAlignment="0" applyProtection="0"/>
    <xf numFmtId="170" fontId="53" fillId="0" borderId="0">
      <alignment horizontal="left" wrapText="1"/>
    </xf>
    <xf numFmtId="0" fontId="62" fillId="69" borderId="29" applyNumberFormat="0" applyAlignment="0" applyProtection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41" fontId="17" fillId="68" borderId="0"/>
    <xf numFmtId="41" fontId="17" fillId="68" borderId="0"/>
    <xf numFmtId="0" fontId="63" fillId="70" borderId="22" applyNumberFormat="0" applyAlignment="0" applyProtection="0"/>
    <xf numFmtId="0" fontId="40" fillId="7" borderId="22" applyNumberFormat="0" applyAlignment="0" applyProtection="0"/>
    <xf numFmtId="0" fontId="64" fillId="71" borderId="30" applyNumberFormat="0" applyAlignment="0" applyProtection="0"/>
    <xf numFmtId="0" fontId="64" fillId="71" borderId="30" applyNumberFormat="0" applyAlignment="0" applyProtection="0"/>
    <xf numFmtId="170" fontId="53" fillId="0" borderId="0">
      <alignment horizontal="left" wrapText="1"/>
    </xf>
    <xf numFmtId="0" fontId="64" fillId="71" borderId="30" applyNumberFormat="0" applyAlignment="0" applyProtection="0"/>
    <xf numFmtId="170" fontId="53" fillId="0" borderId="0">
      <alignment horizontal="left" wrapText="1"/>
    </xf>
    <xf numFmtId="0" fontId="29" fillId="8" borderId="25" applyNumberFormat="0" applyAlignment="0" applyProtection="0"/>
    <xf numFmtId="0" fontId="64" fillId="71" borderId="30" applyNumberFormat="0" applyAlignment="0" applyProtection="0"/>
    <xf numFmtId="41" fontId="17" fillId="34" borderId="0"/>
    <xf numFmtId="41" fontId="17" fillId="34" borderId="0"/>
    <xf numFmtId="170" fontId="53" fillId="0" borderId="0">
      <alignment horizontal="left" wrapText="1"/>
    </xf>
    <xf numFmtId="41" fontId="17" fillId="34" borderId="0"/>
    <xf numFmtId="41" fontId="17" fillId="34" borderId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0" fontId="6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8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3" fontId="68" fillId="0" borderId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70" fontId="53" fillId="0" borderId="0">
      <alignment horizontal="left" wrapText="1"/>
    </xf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82" fontId="75" fillId="0" borderId="0">
      <protection locked="0"/>
    </xf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76" fillId="0" borderId="0" applyNumberFormat="0" applyAlignment="0">
      <alignment horizontal="left"/>
    </xf>
    <xf numFmtId="0" fontId="77" fillId="0" borderId="0" applyNumberFormat="0" applyAlignment="0"/>
    <xf numFmtId="0" fontId="77" fillId="0" borderId="0" applyNumberFormat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0" fontId="77" fillId="0" borderId="0" applyNumberFormat="0" applyAlignment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78" fillId="0" borderId="0" applyFont="0" applyFill="0" applyBorder="0" applyAlignment="0" applyProtection="0"/>
    <xf numFmtId="44" fontId="79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8" fontId="6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66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8" fontId="65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6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84" fontId="17" fillId="0" borderId="0" applyFont="0" applyFill="0" applyBorder="0" applyAlignment="0" applyProtection="0"/>
    <xf numFmtId="185" fontId="8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5" fontId="68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170" fontId="53" fillId="0" borderId="0">
      <alignment horizontal="left" wrapText="1"/>
    </xf>
    <xf numFmtId="186" fontId="68" fillId="0" borderId="0" applyFill="0" applyBorder="0" applyAlignment="0" applyProtection="0"/>
    <xf numFmtId="0" fontId="73" fillId="0" borderId="0" applyFont="0" applyFill="0" applyBorder="0" applyAlignment="0" applyProtection="0"/>
    <xf numFmtId="0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80" fillId="0" borderId="0" applyFont="0" applyFill="0" applyBorder="0" applyAlignment="0" applyProtection="0"/>
    <xf numFmtId="0" fontId="57" fillId="0" borderId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3" borderId="0" applyNumberFormat="0" applyBorder="0" applyAlignment="0" applyProtection="0"/>
    <xf numFmtId="0" fontId="81" fillId="73" borderId="0" applyNumberFormat="0" applyBorder="0" applyAlignment="0" applyProtection="0"/>
    <xf numFmtId="0" fontId="81" fillId="74" borderId="0" applyNumberFormat="0" applyBorder="0" applyAlignment="0" applyProtection="0"/>
    <xf numFmtId="0" fontId="81" fillId="74" borderId="0" applyNumberFormat="0" applyBorder="0" applyAlignment="0" applyProtection="0"/>
    <xf numFmtId="170" fontId="17" fillId="0" borderId="0"/>
    <xf numFmtId="170" fontId="17" fillId="0" borderId="0"/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87" fontId="82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17" fillId="0" borderId="0"/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0" fontId="53" fillId="0" borderId="0">
      <alignment horizontal="left" wrapText="1"/>
    </xf>
    <xf numFmtId="0" fontId="4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2" fontId="68" fillId="0" borderId="0" applyFont="0" applyFill="0" applyBorder="0" applyAlignment="0" applyProtection="0"/>
    <xf numFmtId="2" fontId="68" fillId="0" borderId="0" applyFon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0" fontId="69" fillId="0" borderId="0"/>
    <xf numFmtId="0" fontId="69" fillId="0" borderId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36" fillId="3" borderId="0" applyNumberFormat="0" applyBorder="0" applyAlignment="0" applyProtection="0"/>
    <xf numFmtId="0" fontId="36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4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170" fontId="53" fillId="0" borderId="0">
      <alignment horizontal="left" wrapText="1"/>
    </xf>
    <xf numFmtId="38" fontId="48" fillId="34" borderId="0" applyNumberFormat="0" applyBorder="0" applyAlignment="0" applyProtection="0"/>
    <xf numFmtId="0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0" fontId="85" fillId="0" borderId="28"/>
    <xf numFmtId="189" fontId="46" fillId="0" borderId="0" applyNumberFormat="0" applyFill="0" applyBorder="0" applyProtection="0">
      <alignment horizontal="right"/>
    </xf>
    <xf numFmtId="0" fontId="86" fillId="0" borderId="1" applyNumberFormat="0" applyAlignment="0" applyProtection="0">
      <alignment horizontal="left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4" fontId="45" fillId="75" borderId="31">
      <alignment horizontal="center" vertical="center" wrapText="1"/>
    </xf>
    <xf numFmtId="0" fontId="73" fillId="0" borderId="0" applyNumberFormat="0" applyFill="0" applyBorder="0" applyAlignment="0" applyProtection="0"/>
    <xf numFmtId="0" fontId="87" fillId="0" borderId="32" applyNumberFormat="0" applyFill="0" applyAlignment="0" applyProtection="0"/>
    <xf numFmtId="0" fontId="87" fillId="0" borderId="32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9" fillId="0" borderId="0" applyNumberFormat="0" applyFill="0" applyBorder="0" applyAlignment="0" applyProtection="0"/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89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90" fillId="0" borderId="34" applyNumberFormat="0" applyFill="0" applyAlignment="0" applyProtection="0"/>
    <xf numFmtId="0" fontId="90" fillId="0" borderId="34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48" fillId="0" borderId="0" applyNumberFormat="0" applyFill="0" applyBorder="0" applyAlignment="0" applyProtection="0"/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48" fillId="0" borderId="0" applyNumberFormat="0" applyFill="0" applyBorder="0" applyAlignment="0" applyProtection="0"/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35" fillId="0" borderId="21" applyNumberFormat="0" applyFill="0" applyAlignment="0" applyProtection="0"/>
    <xf numFmtId="0" fontId="93" fillId="0" borderId="37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4" fillId="0" borderId="0"/>
    <xf numFmtId="38" fontId="94" fillId="0" borderId="0"/>
    <xf numFmtId="38" fontId="94" fillId="0" borderId="0"/>
    <xf numFmtId="38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38" fontId="94" fillId="0" borderId="0"/>
    <xf numFmtId="38" fontId="94" fillId="0" borderId="0"/>
    <xf numFmtId="38" fontId="94" fillId="0" borderId="0"/>
    <xf numFmtId="40" fontId="94" fillId="0" borderId="0"/>
    <xf numFmtId="40" fontId="94" fillId="0" borderId="0"/>
    <xf numFmtId="40" fontId="94" fillId="0" borderId="0"/>
    <xf numFmtId="40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40" fontId="94" fillId="0" borderId="0"/>
    <xf numFmtId="40" fontId="94" fillId="0" borderId="0"/>
    <xf numFmtId="40" fontId="94" fillId="0" borderId="0"/>
    <xf numFmtId="0" fontId="47" fillId="0" borderId="0" applyNumberFormat="0" applyFill="0" applyBorder="0" applyAlignment="0" applyProtection="0">
      <alignment vertical="top"/>
      <protection locked="0"/>
    </xf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1" fontId="44" fillId="76" borderId="38">
      <alignment horizontal="lef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0" fontId="85" fillId="0" borderId="39"/>
    <xf numFmtId="0" fontId="48" fillId="34" borderId="0"/>
    <xf numFmtId="0" fontId="48" fillId="34" borderId="0"/>
    <xf numFmtId="0" fontId="48" fillId="34" borderId="0"/>
    <xf numFmtId="0" fontId="48" fillId="34" borderId="0"/>
    <xf numFmtId="170" fontId="53" fillId="0" borderId="0">
      <alignment horizontal="left" wrapText="1"/>
    </xf>
    <xf numFmtId="3" fontId="96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96" fillId="0" borderId="0" applyFill="0" applyBorder="0" applyAlignment="0" applyProtection="0"/>
    <xf numFmtId="3" fontId="96" fillId="0" borderId="0" applyFill="0" applyBorder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41" fillId="0" borderId="24" applyNumberFormat="0" applyFill="0" applyAlignment="0" applyProtection="0"/>
    <xf numFmtId="0" fontId="98" fillId="0" borderId="41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19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50" fillId="5" borderId="0" applyNumberFormat="0" applyBorder="0" applyAlignment="0" applyProtection="0"/>
    <xf numFmtId="0" fontId="100" fillId="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1" fillId="4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37" fontId="102" fillId="0" borderId="0"/>
    <xf numFmtId="37" fontId="102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37" fontId="102" fillId="0" borderId="0"/>
    <xf numFmtId="191" fontId="103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3" fontId="53" fillId="0" borderId="0"/>
    <xf numFmtId="193" fontId="53" fillId="0" borderId="0"/>
    <xf numFmtId="191" fontId="103" fillId="0" borderId="0"/>
    <xf numFmtId="0" fontId="17" fillId="0" borderId="0"/>
    <xf numFmtId="191" fontId="103" fillId="0" borderId="0"/>
    <xf numFmtId="194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3" fontId="53" fillId="0" borderId="0"/>
    <xf numFmtId="195" fontId="17" fillId="0" borderId="0"/>
    <xf numFmtId="196" fontId="6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17" fillId="0" borderId="0" applyFill="0" applyBorder="0" applyAlignment="0" applyProtection="0"/>
    <xf numFmtId="0" fontId="11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7" fillId="0" borderId="0"/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192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170" fontId="17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04" fillId="0" borderId="0"/>
    <xf numFmtId="0" fontId="58" fillId="0" borderId="0"/>
    <xf numFmtId="0" fontId="58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0" fontId="58" fillId="0" borderId="0"/>
    <xf numFmtId="0" fontId="58" fillId="0" borderId="0"/>
    <xf numFmtId="0" fontId="58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8" fillId="0" borderId="0"/>
    <xf numFmtId="0" fontId="66" fillId="0" borderId="0"/>
    <xf numFmtId="170" fontId="53" fillId="0" borderId="0">
      <alignment horizontal="left" wrapText="1"/>
    </xf>
    <xf numFmtId="0" fontId="58" fillId="0" borderId="0"/>
    <xf numFmtId="0" fontId="58" fillId="0" borderId="0"/>
    <xf numFmtId="0" fontId="66" fillId="0" borderId="0"/>
    <xf numFmtId="0" fontId="58" fillId="0" borderId="0"/>
    <xf numFmtId="0" fontId="58" fillId="0" borderId="0"/>
    <xf numFmtId="0" fontId="66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97" fontId="17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8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53" fillId="0" borderId="0"/>
    <xf numFmtId="199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5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7" fillId="0" borderId="0"/>
    <xf numFmtId="166" fontId="17" fillId="0" borderId="0">
      <alignment horizontal="left" wrapText="1"/>
    </xf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53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78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39" fontId="105" fillId="0" borderId="0" applyNumberFormat="0" applyFill="0" applyBorder="0" applyAlignment="0" applyProtection="0"/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66" fillId="0" borderId="0"/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200" fontId="17" fillId="0" borderId="0">
      <alignment horizontal="left" wrapText="1"/>
    </xf>
    <xf numFmtId="0" fontId="17" fillId="0" borderId="0"/>
    <xf numFmtId="0" fontId="11" fillId="0" borderId="0"/>
    <xf numFmtId="0" fontId="17" fillId="0" borderId="0"/>
    <xf numFmtId="0" fontId="17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3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0" fontId="104" fillId="0" borderId="0"/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170" fontId="53" fillId="0" borderId="0">
      <alignment horizontal="left" wrapText="1"/>
    </xf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70" fontId="53" fillId="0" borderId="0">
      <alignment horizontal="left" wrapTex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39" fillId="7" borderId="23" applyNumberFormat="0" applyAlignment="0" applyProtection="0"/>
    <xf numFmtId="0" fontId="39" fillId="70" borderId="23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6" fillId="70" borderId="45" applyNumberFormat="0" applyAlignment="0" applyProtection="0"/>
    <xf numFmtId="0" fontId="39" fillId="70" borderId="23" applyNumberFormat="0" applyAlignment="0" applyProtection="0"/>
    <xf numFmtId="0" fontId="39" fillId="70" borderId="23" applyNumberFormat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171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9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41" fontId="17" fillId="77" borderId="38"/>
    <xf numFmtId="41" fontId="17" fillId="77" borderId="38"/>
    <xf numFmtId="170" fontId="53" fillId="0" borderId="0">
      <alignment horizontal="left" wrapText="1"/>
    </xf>
    <xf numFmtId="41" fontId="17" fillId="77" borderId="38"/>
    <xf numFmtId="41" fontId="17" fillId="77" borderId="38"/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0" fontId="66" fillId="0" borderId="0" applyNumberFormat="0" applyFont="0" applyFill="0" applyBorder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15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" fontId="66" fillId="0" borderId="0" applyFont="0" applyFill="0" applyBorder="0" applyAlignment="0" applyProtection="0"/>
    <xf numFmtId="0" fontId="107" fillId="0" borderId="31">
      <alignment horizontal="center"/>
    </xf>
    <xf numFmtId="0" fontId="107" fillId="0" borderId="31">
      <alignment horizontal="center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07" fillId="0" borderId="31">
      <alignment horizontal="center"/>
    </xf>
    <xf numFmtId="3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66" fillId="0" borderId="0" applyFont="0" applyFill="0" applyBorder="0" applyAlignment="0" applyProtection="0"/>
    <xf numFmtId="0" fontId="66" fillId="78" borderId="0" applyNumberFormat="0" applyFont="0" applyBorder="0" applyAlignment="0" applyProtection="0"/>
    <xf numFmtId="0" fontId="66" fillId="78" borderId="0" applyNumberFormat="0" applyFon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78" borderId="0" applyNumberFormat="0" applyFont="0" applyBorder="0" applyAlignment="0" applyProtection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108" fillId="0" borderId="0" applyFill="0" applyBorder="0" applyAlignment="0" applyProtection="0"/>
    <xf numFmtId="0" fontId="109" fillId="0" borderId="0"/>
    <xf numFmtId="0" fontId="110" fillId="0" borderId="0"/>
    <xf numFmtId="0" fontId="110" fillId="0" borderId="0"/>
    <xf numFmtId="0" fontId="109" fillId="0" borderId="0"/>
    <xf numFmtId="0" fontId="110" fillId="0" borderId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42" fontId="17" fillId="68" borderId="0"/>
    <xf numFmtId="0" fontId="70" fillId="79" borderId="0"/>
    <xf numFmtId="0" fontId="111" fillId="79" borderId="39"/>
    <xf numFmtId="0" fontId="112" fillId="80" borderId="46"/>
    <xf numFmtId="0" fontId="113" fillId="79" borderId="47"/>
    <xf numFmtId="42" fontId="17" fillId="68" borderId="0"/>
    <xf numFmtId="170" fontId="53" fillId="0" borderId="0">
      <alignment horizontal="left" wrapText="1"/>
    </xf>
    <xf numFmtId="42" fontId="17" fillId="68" borderId="0"/>
    <xf numFmtId="170" fontId="53" fillId="0" borderId="0">
      <alignment horizontal="left" wrapText="1"/>
    </xf>
    <xf numFmtId="42" fontId="17" fillId="68" borderId="0"/>
    <xf numFmtId="42" fontId="17" fillId="68" borderId="0"/>
    <xf numFmtId="42" fontId="17" fillId="68" borderId="48">
      <alignment vertical="center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201" fontId="17" fillId="68" borderId="0"/>
    <xf numFmtId="201" fontId="17" fillId="68" borderId="0"/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201" fontId="17" fillId="68" borderId="0"/>
    <xf numFmtId="42" fontId="17" fillId="68" borderId="0"/>
    <xf numFmtId="168" fontId="94" fillId="0" borderId="0" applyBorder="0" applyAlignment="0"/>
    <xf numFmtId="168" fontId="94" fillId="0" borderId="0" applyBorder="0" applyAlignment="0"/>
    <xf numFmtId="168" fontId="94" fillId="0" borderId="0" applyBorder="0" applyAlignment="0"/>
    <xf numFmtId="42" fontId="17" fillId="68" borderId="3">
      <alignment horizontal="left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68" fontId="94" fillId="0" borderId="0" applyBorder="0" applyAlignment="0"/>
    <xf numFmtId="14" fontId="53" fillId="0" borderId="0" applyNumberFormat="0" applyFill="0" applyBorder="0" applyAlignment="0" applyProtection="0">
      <alignment horizontal="left"/>
    </xf>
    <xf numFmtId="14" fontId="53" fillId="0" borderId="0" applyNumberFormat="0" applyFill="0" applyBorder="0" applyAlignment="0" applyProtection="0">
      <alignment horizontal="lef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4" fontId="115" fillId="76" borderId="45" applyNumberFormat="0" applyProtection="0">
      <alignment vertical="center"/>
    </xf>
    <xf numFmtId="170" fontId="53" fillId="0" borderId="0">
      <alignment horizontal="left" wrapTex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170" fontId="53" fillId="0" borderId="0">
      <alignment horizontal="left" wrapTex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2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4" fillId="65" borderId="50" applyBorder="0"/>
    <xf numFmtId="4" fontId="115" fillId="98" borderId="45" applyNumberFormat="0" applyProtection="0">
      <alignment vertical="center"/>
    </xf>
    <xf numFmtId="170" fontId="53" fillId="0" borderId="0">
      <alignment horizontal="left" wrapTex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170" fontId="53" fillId="0" borderId="0">
      <alignment horizontal="left" wrapTex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20" fillId="0" borderId="0"/>
    <xf numFmtId="0" fontId="120" fillId="0" borderId="0"/>
    <xf numFmtId="0" fontId="121" fillId="0" borderId="0" applyNumberFormat="0" applyProtection="0">
      <alignment horizontal="left" indent="5"/>
    </xf>
    <xf numFmtId="0" fontId="48" fillId="99" borderId="15"/>
    <xf numFmtId="4" fontId="122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22" fillId="94" borderId="45" applyNumberFormat="0" applyProtection="0">
      <alignment horizontal="right" vertical="center"/>
    </xf>
    <xf numFmtId="39" fontId="17" fillId="100" borderId="0"/>
    <xf numFmtId="39" fontId="17" fillId="100" borderId="0"/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39" fontId="17" fillId="100" borderId="0"/>
    <xf numFmtId="0" fontId="123" fillId="0" borderId="0" applyNumberFormat="0" applyFill="0" applyBorder="0" applyAlignment="0" applyProtection="0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170" fontId="53" fillId="0" borderId="0">
      <alignment horizontal="left" wrapText="1"/>
    </xf>
    <xf numFmtId="38" fontId="48" fillId="0" borderId="51"/>
    <xf numFmtId="0" fontId="48" fillId="0" borderId="51"/>
    <xf numFmtId="38" fontId="48" fillId="0" borderId="51"/>
    <xf numFmtId="38" fontId="48" fillId="0" borderId="51"/>
    <xf numFmtId="38" fontId="48" fillId="0" borderId="51"/>
    <xf numFmtId="38" fontId="94" fillId="0" borderId="3"/>
    <xf numFmtId="38" fontId="94" fillId="0" borderId="3"/>
    <xf numFmtId="38" fontId="94" fillId="0" borderId="3"/>
    <xf numFmtId="38" fontId="94" fillId="0" borderId="3"/>
    <xf numFmtId="170" fontId="53" fillId="0" borderId="0">
      <alignment horizontal="left" wrapText="1"/>
    </xf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38" fontId="94" fillId="0" borderId="3"/>
    <xf numFmtId="39" fontId="53" fillId="101" borderId="0"/>
    <xf numFmtId="39" fontId="53" fillId="101" borderId="0"/>
    <xf numFmtId="170" fontId="17" fillId="0" borderId="0">
      <alignment horizontal="left" wrapText="1"/>
    </xf>
    <xf numFmtId="174" fontId="17" fillId="0" borderId="0">
      <alignment horizontal="left" wrapText="1"/>
    </xf>
    <xf numFmtId="197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5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0" fontId="53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71" fontId="17" fillId="0" borderId="0">
      <alignment horizontal="left" wrapText="1"/>
    </xf>
    <xf numFmtId="171" fontId="17" fillId="0" borderId="0">
      <alignment horizontal="left" wrapText="1"/>
    </xf>
    <xf numFmtId="198" fontId="17" fillId="0" borderId="0">
      <alignment horizontal="left" wrapText="1"/>
    </xf>
    <xf numFmtId="170" fontId="17" fillId="0" borderId="0">
      <alignment horizontal="left" wrapText="1"/>
    </xf>
    <xf numFmtId="171" fontId="17" fillId="0" borderId="0">
      <alignment horizontal="left" wrapText="1"/>
    </xf>
    <xf numFmtId="170" fontId="17" fillId="0" borderId="0">
      <alignment horizontal="left" wrapText="1"/>
    </xf>
    <xf numFmtId="0" fontId="17" fillId="0" borderId="0">
      <alignment horizontal="left" wrapText="1"/>
    </xf>
    <xf numFmtId="0" fontId="115" fillId="0" borderId="0" applyNumberFormat="0" applyBorder="0" applyAlignment="0"/>
    <xf numFmtId="0" fontId="124" fillId="0" borderId="0" applyNumberFormat="0" applyBorder="0" applyAlignment="0"/>
    <xf numFmtId="0" fontId="117" fillId="0" borderId="0" applyNumberFormat="0" applyBorder="0" applyAlignment="0"/>
    <xf numFmtId="0" fontId="125" fillId="0" borderId="0"/>
    <xf numFmtId="0" fontId="85" fillId="0" borderId="47"/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0" fontId="128" fillId="0" borderId="0"/>
    <xf numFmtId="0" fontId="17" fillId="0" borderId="0" applyNumberFormat="0" applyBorder="0" applyAlignment="0"/>
    <xf numFmtId="0" fontId="129" fillId="0" borderId="0" applyFill="0" applyBorder="0" applyProtection="0">
      <alignment horizontal="left" vertical="top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70" fillId="0" borderId="0"/>
    <xf numFmtId="0" fontId="111" fillId="79" borderId="0"/>
    <xf numFmtId="165" fontId="131" fillId="68" borderId="0">
      <alignment horizontal="left" vertical="center"/>
    </xf>
    <xf numFmtId="165" fontId="132" fillId="0" borderId="0">
      <alignment horizontal="left" vertical="center"/>
    </xf>
    <xf numFmtId="165" fontId="132" fillId="0" borderId="0">
      <alignment horizontal="left" vertical="center"/>
    </xf>
    <xf numFmtId="0" fontId="45" fillId="68" borderId="0">
      <alignment horizontal="left" wrapText="1"/>
    </xf>
    <xf numFmtId="0" fontId="45" fillId="68" borderId="0">
      <alignment horizontal="left" wrapText="1"/>
    </xf>
    <xf numFmtId="0" fontId="45" fillId="68" borderId="0">
      <alignment horizontal="left" wrapText="1"/>
    </xf>
    <xf numFmtId="170" fontId="53" fillId="0" borderId="0">
      <alignment horizontal="left" wrapText="1"/>
    </xf>
    <xf numFmtId="0" fontId="133" fillId="0" borderId="0">
      <alignment horizontal="left" vertical="center"/>
    </xf>
    <xf numFmtId="0" fontId="133" fillId="0" borderId="0">
      <alignment horizontal="left" vertical="center"/>
    </xf>
    <xf numFmtId="0" fontId="73" fillId="0" borderId="52" applyNumberFormat="0" applyFon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71" fillId="0" borderId="55"/>
    <xf numFmtId="0" fontId="72" fillId="0" borderId="55"/>
    <xf numFmtId="0" fontId="72" fillId="0" borderId="55"/>
    <xf numFmtId="0" fontId="71" fillId="0" borderId="55"/>
    <xf numFmtId="0" fontId="72" fillId="0" borderId="55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53" fillId="0" borderId="0">
      <alignment horizontal="left" wrapText="1"/>
    </xf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5" fillId="68" borderId="9" applyNumberFormat="0">
      <alignment horizontal="center" vertical="center" wrapText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readingOrder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3" fontId="16" fillId="0" borderId="0"/>
    <xf numFmtId="9" fontId="17" fillId="0" borderId="0" applyFont="0" applyFill="0" applyBorder="0" applyAlignment="0" applyProtection="0"/>
    <xf numFmtId="0" fontId="17" fillId="89" borderId="0" applyNumberFormat="0" applyFont="0" applyFill="0" applyBorder="0" applyAlignment="0" applyProtection="0"/>
    <xf numFmtId="168" fontId="68" fillId="76" borderId="0" applyFont="0" applyFill="0" applyBorder="0" applyAlignment="0" applyProtection="0">
      <alignment wrapText="1"/>
    </xf>
    <xf numFmtId="3" fontId="16" fillId="0" borderId="0"/>
    <xf numFmtId="0" fontId="17" fillId="0" borderId="0">
      <alignment readingOrder="1"/>
    </xf>
    <xf numFmtId="38" fontId="136" fillId="0" borderId="0" applyNumberFormat="0" applyFont="0" applyFill="0" applyBorder="0">
      <alignment horizontal="left" indent="4"/>
      <protection locked="0"/>
    </xf>
    <xf numFmtId="9" fontId="6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35" fillId="0" borderId="0"/>
    <xf numFmtId="0" fontId="68" fillId="0" borderId="0"/>
    <xf numFmtId="0" fontId="31" fillId="0" borderId="0"/>
    <xf numFmtId="0" fontId="31" fillId="0" borderId="0"/>
    <xf numFmtId="44" fontId="31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34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7" fillId="0" borderId="0" applyFont="0" applyFill="0" applyBorder="0" applyAlignment="0" applyProtection="0"/>
    <xf numFmtId="0" fontId="52" fillId="0" borderId="0"/>
    <xf numFmtId="0" fontId="138" fillId="77" borderId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70" borderId="15" applyNumberFormat="0">
      <protection locked="0"/>
    </xf>
    <xf numFmtId="0" fontId="17" fillId="70" borderId="15" applyNumberFormat="0">
      <protection locked="0"/>
    </xf>
    <xf numFmtId="0" fontId="48" fillId="99" borderId="15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0" fontId="48" fillId="68" borderId="56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17" fillId="92" borderId="45" applyNumberFormat="0" applyProtection="0">
      <alignment horizontal="left" vertical="center" indent="1"/>
    </xf>
    <xf numFmtId="38" fontId="94" fillId="0" borderId="3"/>
    <xf numFmtId="38" fontId="94" fillId="0" borderId="3"/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38" fontId="94" fillId="0" borderId="3"/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38" fontId="94" fillId="0" borderId="3"/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201" fontId="114" fillId="68" borderId="3">
      <alignment horizontal="left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42" fontId="17" fillId="68" borderId="3">
      <alignment horizontal="left"/>
    </xf>
    <xf numFmtId="4" fontId="122" fillId="94" borderId="45" applyNumberFormat="0" applyProtection="0">
      <alignment horizontal="right" vertical="center"/>
    </xf>
    <xf numFmtId="42" fontId="17" fillId="68" borderId="3">
      <alignment horizontal="left"/>
    </xf>
    <xf numFmtId="0" fontId="48" fillId="99" borderId="15"/>
    <xf numFmtId="42" fontId="17" fillId="68" borderId="3">
      <alignment horizontal="left"/>
    </xf>
    <xf numFmtId="42" fontId="17" fillId="68" borderId="3">
      <alignment horizontal="left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13" fillId="79" borderId="47"/>
    <xf numFmtId="0" fontId="112" fillId="80" borderId="46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38" fontId="94" fillId="0" borderId="3"/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5" fillId="96" borderId="45" applyNumberFormat="0" applyProtection="0">
      <alignment horizontal="left" vertical="center" indent="1"/>
    </xf>
    <xf numFmtId="38" fontId="94" fillId="0" borderId="3"/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38" fontId="94" fillId="0" borderId="3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201" fontId="114" fillId="68" borderId="3">
      <alignment horizontal="left"/>
    </xf>
    <xf numFmtId="4" fontId="117" fillId="92" borderId="45" applyNumberFormat="0" applyProtection="0">
      <alignment horizontal="left" vertical="center" indent="1"/>
    </xf>
    <xf numFmtId="38" fontId="94" fillId="0" borderId="3"/>
    <xf numFmtId="42" fontId="17" fillId="68" borderId="3">
      <alignment horizontal="left"/>
    </xf>
    <xf numFmtId="42" fontId="17" fillId="68" borderId="3">
      <alignment horizontal="left"/>
    </xf>
    <xf numFmtId="4" fontId="117" fillId="92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13" fillId="79" borderId="47"/>
    <xf numFmtId="0" fontId="112" fillId="80" borderId="46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0" fontId="48" fillId="99" borderId="15"/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70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4" fontId="115" fillId="76" borderId="45" applyNumberFormat="0" applyProtection="0">
      <alignment vertical="center"/>
    </xf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201" fontId="114" fillId="68" borderId="3">
      <alignment horizontal="left"/>
    </xf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0" fontId="58" fillId="40" borderId="44" applyNumberFormat="0" applyFont="0" applyAlignment="0" applyProtection="0"/>
    <xf numFmtId="0" fontId="17" fillId="40" borderId="44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9" fontId="11" fillId="0" borderId="0" applyFont="0" applyFill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9" fontId="11" fillId="0" borderId="0" applyFont="0" applyFill="0" applyBorder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2" fillId="80" borderId="46"/>
    <xf numFmtId="0" fontId="113" fillId="79" borderId="47"/>
    <xf numFmtId="4" fontId="115" fillId="94" borderId="49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201" fontId="114" fillId="68" borderId="3">
      <alignment horizontal="left"/>
    </xf>
    <xf numFmtId="201" fontId="114" fillId="68" borderId="3">
      <alignment horizontal="left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12" fillId="80" borderId="46"/>
    <xf numFmtId="0" fontId="113" fillId="79" borderId="47"/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94" borderId="49" applyNumberFormat="0" applyProtection="0">
      <alignment horizontal="left" vertical="center" indent="1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94" fillId="65" borderId="50" applyBorder="0"/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94" fillId="65" borderId="50" applyBorder="0"/>
    <xf numFmtId="4" fontId="115" fillId="76" borderId="45" applyNumberFormat="0" applyProtection="0">
      <alignment vertical="center"/>
    </xf>
    <xf numFmtId="0" fontId="17" fillId="34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94" fillId="65" borderId="50" applyBorder="0"/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7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4" fontId="115" fillId="83" borderId="45" applyNumberFormat="0" applyProtection="0">
      <alignment horizontal="right" vertical="center"/>
    </xf>
    <xf numFmtId="0" fontId="58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0" fontId="48" fillId="68" borderId="56" applyNumberFormat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48" fillId="99" borderId="15"/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22" fillId="94" borderId="45" applyNumberFormat="0" applyProtection="0">
      <alignment horizontal="right" vertical="center"/>
    </xf>
    <xf numFmtId="38" fontId="94" fillId="0" borderId="3"/>
    <xf numFmtId="4" fontId="122" fillId="94" borderId="45" applyNumberFormat="0" applyProtection="0">
      <alignment horizontal="right" vertical="center"/>
    </xf>
    <xf numFmtId="38" fontId="94" fillId="0" borderId="3"/>
    <xf numFmtId="38" fontId="94" fillId="0" borderId="3"/>
    <xf numFmtId="0" fontId="94" fillId="0" borderId="3"/>
    <xf numFmtId="0" fontId="94" fillId="0" borderId="3"/>
    <xf numFmtId="0" fontId="85" fillId="0" borderId="47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58" fillId="40" borderId="44" applyNumberFormat="0" applyFont="0" applyAlignment="0" applyProtection="0"/>
    <xf numFmtId="4" fontId="117" fillId="92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85" fillId="0" borderId="47"/>
    <xf numFmtId="0" fontId="62" fillId="69" borderId="29" applyNumberFormat="0" applyAlignment="0" applyProtection="0"/>
    <xf numFmtId="0" fontId="62" fillId="69" borderId="29" applyNumberForma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4" fontId="116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201" fontId="114" fillId="68" borderId="3">
      <alignment horizontal="left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7" fillId="97" borderId="45" applyNumberFormat="0" applyProtection="0">
      <alignment horizontal="left" vertical="center" inden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10" fontId="48" fillId="68" borderId="15" applyNumberFormat="0" applyBorder="0" applyAlignment="0" applyProtection="0"/>
    <xf numFmtId="0" fontId="17" fillId="81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2" fontId="17" fillId="68" borderId="3">
      <alignment horizontal="left"/>
    </xf>
    <xf numFmtId="0" fontId="106" fillId="69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10" fontId="48" fillId="68" borderId="56" applyNumberFormat="0" applyBorder="0" applyAlignment="0" applyProtection="0"/>
    <xf numFmtId="38" fontId="94" fillId="0" borderId="3"/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56" applyNumberFormat="0">
      <protection locked="0"/>
    </xf>
    <xf numFmtId="0" fontId="17" fillId="70" borderId="56" applyNumberFormat="0">
      <protection locked="0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0" fontId="106" fillId="69" borderId="45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18" fillId="0" borderId="54" applyNumberFormat="0" applyFill="0" applyAlignment="0" applyProtection="0"/>
    <xf numFmtId="0" fontId="17" fillId="40" borderId="44" applyNumberFormat="0" applyFont="0" applyAlignment="0" applyProtection="0"/>
    <xf numFmtId="0" fontId="85" fillId="0" borderId="47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8" fillId="0" borderId="54" applyNumberFormat="0" applyFill="0" applyAlignment="0" applyProtection="0"/>
    <xf numFmtId="10" fontId="48" fillId="68" borderId="15" applyNumberFormat="0" applyBorder="0" applyAlignment="0" applyProtection="0"/>
    <xf numFmtId="4" fontId="115" fillId="91" borderId="45" applyNumberFormat="0" applyProtection="0">
      <alignment horizontal="right" vertical="center"/>
    </xf>
    <xf numFmtId="0" fontId="62" fillId="69" borderId="29" applyNumberFormat="0" applyAlignment="0" applyProtection="0"/>
    <xf numFmtId="0" fontId="62" fillId="69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85" fillId="0" borderId="47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3" fillId="0" borderId="0">
      <alignment readingOrder="1"/>
    </xf>
    <xf numFmtId="0" fontId="43" fillId="0" borderId="0">
      <alignment readingOrder="1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39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7" fillId="0" borderId="0">
      <alignment readingOrder="1"/>
    </xf>
    <xf numFmtId="0" fontId="17" fillId="0" borderId="0">
      <alignment readingOrder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53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70" borderId="6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2" fillId="80" borderId="70"/>
    <xf numFmtId="0" fontId="113" fillId="79" borderId="71"/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201" fontId="114" fillId="68" borderId="65">
      <alignment horizontal="left"/>
    </xf>
    <xf numFmtId="201" fontId="114" fillId="68" borderId="65">
      <alignment horizontal="left"/>
    </xf>
    <xf numFmtId="4" fontId="115" fillId="76" borderId="69" applyNumberFormat="0" applyProtection="0">
      <alignment vertical="center"/>
    </xf>
    <xf numFmtId="4" fontId="115" fillId="76" borderId="69" applyNumberFormat="0" applyProtection="0">
      <alignment vertical="center"/>
    </xf>
    <xf numFmtId="4" fontId="116" fillId="76" borderId="69" applyNumberFormat="0" applyProtection="0">
      <alignment vertical="center"/>
    </xf>
    <xf numFmtId="4" fontId="116" fillId="76" borderId="69" applyNumberFormat="0" applyProtection="0">
      <alignment vertical="center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83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91" borderId="69" applyNumberFormat="0" applyProtection="0">
      <alignment horizontal="right" vertical="center"/>
    </xf>
    <xf numFmtId="4" fontId="115" fillId="91" borderId="69" applyNumberFormat="0" applyProtection="0">
      <alignment horizontal="right" vertical="center"/>
    </xf>
    <xf numFmtId="4" fontId="117" fillId="92" borderId="69" applyNumberFormat="0" applyProtection="0">
      <alignment horizontal="left" vertical="center" indent="1"/>
    </xf>
    <xf numFmtId="4" fontId="117" fillId="92" borderId="69" applyNumberFormat="0" applyProtection="0">
      <alignment horizontal="left" vertical="center" indent="1"/>
    </xf>
    <xf numFmtId="4" fontId="115" fillId="94" borderId="72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94" fillId="65" borderId="73" applyBorder="0"/>
    <xf numFmtId="4" fontId="115" fillId="98" borderId="69" applyNumberFormat="0" applyProtection="0">
      <alignment vertical="center"/>
    </xf>
    <xf numFmtId="4" fontId="115" fillId="98" borderId="69" applyNumberFormat="0" applyProtection="0">
      <alignment vertical="center"/>
    </xf>
    <xf numFmtId="4" fontId="116" fillId="98" borderId="69" applyNumberFormat="0" applyProtection="0">
      <alignment vertical="center"/>
    </xf>
    <xf numFmtId="4" fontId="116" fillId="98" borderId="69" applyNumberFormat="0" applyProtection="0">
      <alignment vertical="center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22" fillId="94" borderId="69" applyNumberFormat="0" applyProtection="0">
      <alignment horizontal="right" vertical="center"/>
    </xf>
    <xf numFmtId="4" fontId="122" fillId="94" borderId="69" applyNumberFormat="0" applyProtection="0">
      <alignment horizontal="right" vertical="center"/>
    </xf>
    <xf numFmtId="38" fontId="94" fillId="0" borderId="65"/>
    <xf numFmtId="38" fontId="94" fillId="0" borderId="65"/>
    <xf numFmtId="38" fontId="94" fillId="0" borderId="65"/>
    <xf numFmtId="38" fontId="94" fillId="0" borderId="65"/>
    <xf numFmtId="0" fontId="94" fillId="0" borderId="65"/>
    <xf numFmtId="0" fontId="94" fillId="0" borderId="65"/>
    <xf numFmtId="0" fontId="94" fillId="0" borderId="65"/>
    <xf numFmtId="38" fontId="94" fillId="0" borderId="65"/>
    <xf numFmtId="38" fontId="94" fillId="0" borderId="65"/>
    <xf numFmtId="38" fontId="94" fillId="0" borderId="65"/>
    <xf numFmtId="0" fontId="85" fillId="0" borderId="71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0" fontId="48" fillId="68" borderId="76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17" fillId="92" borderId="69" applyNumberFormat="0" applyProtection="0">
      <alignment horizontal="left" vertical="center" indent="1"/>
    </xf>
    <xf numFmtId="38" fontId="94" fillId="0" borderId="65"/>
    <xf numFmtId="38" fontId="94" fillId="0" borderId="65"/>
    <xf numFmtId="4" fontId="117" fillId="92" borderId="69" applyNumberFormat="0" applyProtection="0">
      <alignment horizontal="left" vertical="center" indent="1"/>
    </xf>
    <xf numFmtId="4" fontId="115" fillId="91" borderId="69" applyNumberFormat="0" applyProtection="0">
      <alignment horizontal="right" vertical="center"/>
    </xf>
    <xf numFmtId="38" fontId="94" fillId="0" borderId="65"/>
    <xf numFmtId="4" fontId="115" fillId="91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38" fontId="94" fillId="0" borderId="65"/>
    <xf numFmtId="4" fontId="115" fillId="90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4" fontId="115" fillId="87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4" fontId="115" fillId="86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4" fontId="115" fillId="85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6" fillId="76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6" fillId="76" borderId="69" applyNumberFormat="0" applyProtection="0">
      <alignment vertical="center"/>
    </xf>
    <xf numFmtId="4" fontId="115" fillId="76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5" fillId="76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6" fillId="94" borderId="69" applyNumberFormat="0" applyProtection="0">
      <alignment horizontal="right" vertical="center"/>
    </xf>
    <xf numFmtId="201" fontId="114" fillId="68" borderId="65">
      <alignment horizontal="left"/>
    </xf>
    <xf numFmtId="4" fontId="122" fillId="94" borderId="69" applyNumberFormat="0" applyProtection="0">
      <alignment horizontal="right" vertical="center"/>
    </xf>
    <xf numFmtId="201" fontId="114" fillId="68" borderId="65">
      <alignment horizontal="left"/>
    </xf>
    <xf numFmtId="42" fontId="17" fillId="68" borderId="65">
      <alignment horizontal="left"/>
    </xf>
    <xf numFmtId="4" fontId="122" fillId="94" borderId="69" applyNumberFormat="0" applyProtection="0">
      <alignment horizontal="right" vertical="center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5" fillId="98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6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6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6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6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6" fillId="98" borderId="69" applyNumberFormat="0" applyProtection="0">
      <alignment vertical="center"/>
    </xf>
    <xf numFmtId="4" fontId="115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vertical="center"/>
    </xf>
    <xf numFmtId="0" fontId="113" fillId="79" borderId="71"/>
    <xf numFmtId="0" fontId="112" fillId="80" borderId="70"/>
    <xf numFmtId="0" fontId="94" fillId="65" borderId="73" applyBorder="0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4" fontId="117" fillId="92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17" fillId="92" borderId="69" applyNumberFormat="0" applyProtection="0">
      <alignment horizontal="left" vertical="center" indent="1"/>
    </xf>
    <xf numFmtId="4" fontId="115" fillId="91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4" fontId="115" fillId="91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4" fontId="115" fillId="90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4" fontId="115" fillId="87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4" fontId="115" fillId="85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4" fontId="115" fillId="83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6" fillId="76" borderId="69" applyNumberFormat="0" applyProtection="0">
      <alignment vertical="center"/>
    </xf>
    <xf numFmtId="38" fontId="94" fillId="0" borderId="65"/>
    <xf numFmtId="4" fontId="116" fillId="76" borderId="69" applyNumberFormat="0" applyProtection="0">
      <alignment vertical="center"/>
    </xf>
    <xf numFmtId="4" fontId="115" fillId="76" borderId="69" applyNumberFormat="0" applyProtection="0">
      <alignment vertical="center"/>
    </xf>
    <xf numFmtId="0" fontId="17" fillId="96" borderId="69" applyNumberFormat="0" applyProtection="0">
      <alignment horizontal="left" vertical="center" indent="1"/>
    </xf>
    <xf numFmtId="4" fontId="115" fillId="76" borderId="69" applyNumberFormat="0" applyProtection="0">
      <alignment vertical="center"/>
    </xf>
    <xf numFmtId="4" fontId="115" fillId="96" borderId="69" applyNumberFormat="0" applyProtection="0">
      <alignment horizontal="left" vertical="center" indent="1"/>
    </xf>
    <xf numFmtId="38" fontId="94" fillId="0" borderId="65"/>
    <xf numFmtId="4" fontId="115" fillId="96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38" fontId="94" fillId="0" borderId="65"/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94" fillId="0" borderId="65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94" fillId="0" borderId="65"/>
    <xf numFmtId="0" fontId="94" fillId="0" borderId="65"/>
    <xf numFmtId="38" fontId="94" fillId="0" borderId="65"/>
    <xf numFmtId="38" fontId="94" fillId="0" borderId="65"/>
    <xf numFmtId="38" fontId="94" fillId="0" borderId="65"/>
    <xf numFmtId="201" fontId="114" fillId="68" borderId="65">
      <alignment horizontal="left"/>
    </xf>
    <xf numFmtId="4" fontId="117" fillId="92" borderId="69" applyNumberFormat="0" applyProtection="0">
      <alignment horizontal="left" vertical="center" indent="1"/>
    </xf>
    <xf numFmtId="38" fontId="94" fillId="0" borderId="65"/>
    <xf numFmtId="42" fontId="17" fillId="68" borderId="65">
      <alignment horizontal="left"/>
    </xf>
    <xf numFmtId="42" fontId="17" fillId="68" borderId="65">
      <alignment horizontal="left"/>
    </xf>
    <xf numFmtId="4" fontId="117" fillId="92" borderId="69" applyNumberFormat="0" applyProtection="0">
      <alignment horizontal="left" vertical="center" indent="1"/>
    </xf>
    <xf numFmtId="42" fontId="17" fillId="68" borderId="65">
      <alignment horizontal="left"/>
    </xf>
    <xf numFmtId="42" fontId="17" fillId="68" borderId="65">
      <alignment horizontal="left"/>
    </xf>
    <xf numFmtId="4" fontId="115" fillId="91" borderId="69" applyNumberFormat="0" applyProtection="0">
      <alignment horizontal="right" vertical="center"/>
    </xf>
    <xf numFmtId="4" fontId="115" fillId="91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6" fillId="76" borderId="69" applyNumberFormat="0" applyProtection="0">
      <alignment vertical="center"/>
    </xf>
    <xf numFmtId="4" fontId="115" fillId="76" borderId="69" applyNumberFormat="0" applyProtection="0">
      <alignment vertical="center"/>
    </xf>
    <xf numFmtId="4" fontId="115" fillId="76" borderId="69" applyNumberFormat="0" applyProtection="0">
      <alignment vertical="center"/>
    </xf>
    <xf numFmtId="0" fontId="113" fillId="79" borderId="71"/>
    <xf numFmtId="0" fontId="112" fillId="80" borderId="70"/>
    <xf numFmtId="4" fontId="122" fillId="94" borderId="69" applyNumberFormat="0" applyProtection="0">
      <alignment horizontal="right" vertical="center"/>
    </xf>
    <xf numFmtId="4" fontId="122" fillId="94" borderId="69" applyNumberFormat="0" applyProtection="0">
      <alignment horizontal="right" vertical="center"/>
    </xf>
    <xf numFmtId="201" fontId="114" fillId="68" borderId="65">
      <alignment horizontal="left"/>
    </xf>
    <xf numFmtId="201" fontId="114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6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6" fillId="98" borderId="69" applyNumberFormat="0" applyProtection="0">
      <alignment vertical="center"/>
    </xf>
    <xf numFmtId="4" fontId="116" fillId="98" borderId="69" applyNumberFormat="0" applyProtection="0">
      <alignment vertical="center"/>
    </xf>
    <xf numFmtId="4" fontId="115" fillId="98" borderId="69" applyNumberFormat="0" applyProtection="0">
      <alignment vertical="center"/>
    </xf>
    <xf numFmtId="4" fontId="115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7" fillId="92" borderId="69" applyNumberFormat="0" applyProtection="0">
      <alignment horizontal="left" vertical="center" indent="1"/>
    </xf>
    <xf numFmtId="4" fontId="115" fillId="91" borderId="69" applyNumberFormat="0" applyProtection="0">
      <alignment horizontal="right" vertical="center"/>
    </xf>
    <xf numFmtId="4" fontId="115" fillId="91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06" fillId="70" borderId="69" applyNumberFormat="0" applyAlignment="0" applyProtection="0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7" fillId="81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4" fontId="115" fillId="76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4" fontId="115" fillId="76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4" fontId="115" fillId="76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4" fontId="116" fillId="76" borderId="69" applyNumberFormat="0" applyProtection="0">
      <alignment vertical="center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4" fontId="116" fillId="76" borderId="69" applyNumberFormat="0" applyProtection="0">
      <alignment vertical="center"/>
    </xf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3" fillId="40" borderId="68" applyNumberFormat="0" applyFont="0" applyAlignment="0" applyProtection="0"/>
    <xf numFmtId="4" fontId="115" fillId="76" borderId="69" applyNumberFormat="0" applyProtection="0">
      <alignment vertical="center"/>
    </xf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201" fontId="114" fillId="68" borderId="65">
      <alignment horizontal="left"/>
    </xf>
    <xf numFmtId="201" fontId="114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0" fontId="106" fillId="70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3" fillId="40" borderId="68" applyNumberFormat="0" applyFont="0" applyAlignment="0" applyProtection="0"/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06" fillId="70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10" fontId="48" fillId="68" borderId="76" applyNumberFormat="0" applyBorder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70" borderId="69" applyNumberFormat="0" applyAlignment="0" applyProtection="0"/>
    <xf numFmtId="0" fontId="58" fillId="40" borderId="68" applyNumberFormat="0" applyFont="0" applyAlignment="0" applyProtection="0"/>
    <xf numFmtId="0" fontId="17" fillId="40" borderId="68" applyNumberFormat="0" applyFont="0" applyAlignment="0" applyProtection="0"/>
    <xf numFmtId="0" fontId="53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9" fontId="1" fillId="0" borderId="0" applyFont="0" applyFill="0" applyBorder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9" fontId="1" fillId="0" borderId="0" applyFont="0" applyFill="0" applyBorder="0" applyAlignment="0" applyProtection="0"/>
    <xf numFmtId="0" fontId="106" fillId="69" borderId="69" applyNumberFormat="0" applyAlignment="0" applyProtection="0"/>
    <xf numFmtId="0" fontId="106" fillId="69" borderId="69" applyNumberFormat="0" applyAlignment="0" applyProtection="0"/>
    <xf numFmtId="0" fontId="106" fillId="70" borderId="6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2" fillId="80" borderId="70"/>
    <xf numFmtId="0" fontId="113" fillId="79" borderId="71"/>
    <xf numFmtId="4" fontId="115" fillId="94" borderId="72" applyNumberFormat="0" applyProtection="0">
      <alignment horizontal="left" vertical="center" indent="1"/>
    </xf>
    <xf numFmtId="4" fontId="115" fillId="94" borderId="72" applyNumberFormat="0" applyProtection="0">
      <alignment horizontal="left" vertical="center" indent="1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201" fontId="114" fillId="68" borderId="65">
      <alignment horizontal="left"/>
    </xf>
    <xf numFmtId="201" fontId="114" fillId="68" borderId="65">
      <alignment horizontal="left"/>
    </xf>
    <xf numFmtId="4" fontId="115" fillId="76" borderId="69" applyNumberFormat="0" applyProtection="0">
      <alignment vertical="center"/>
    </xf>
    <xf numFmtId="4" fontId="115" fillId="76" borderId="69" applyNumberFormat="0" applyProtection="0">
      <alignment vertical="center"/>
    </xf>
    <xf numFmtId="4" fontId="116" fillId="76" borderId="69" applyNumberFormat="0" applyProtection="0">
      <alignment vertical="center"/>
    </xf>
    <xf numFmtId="4" fontId="116" fillId="76" borderId="69" applyNumberFormat="0" applyProtection="0">
      <alignment vertical="center"/>
    </xf>
    <xf numFmtId="4" fontId="115" fillId="76" borderId="69" applyNumberFormat="0" applyProtection="0">
      <alignment horizontal="left" vertical="center" indent="1"/>
    </xf>
    <xf numFmtId="4" fontId="115" fillId="94" borderId="72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94" fillId="65" borderId="73" applyBorder="0"/>
    <xf numFmtId="0" fontId="94" fillId="65" borderId="73" applyBorder="0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83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0" fontId="112" fillId="80" borderId="70"/>
    <xf numFmtId="0" fontId="113" fillId="79" borderId="71"/>
    <xf numFmtId="4" fontId="115" fillId="85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94" borderId="72" applyNumberFormat="0" applyProtection="0">
      <alignment horizontal="left" vertical="center" indent="1"/>
    </xf>
    <xf numFmtId="4" fontId="115" fillId="89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5" fillId="91" borderId="69" applyNumberFormat="0" applyProtection="0">
      <alignment horizontal="right" vertical="center"/>
    </xf>
    <xf numFmtId="4" fontId="117" fillId="92" borderId="69" applyNumberFormat="0" applyProtection="0">
      <alignment horizontal="left" vertical="center" indent="1"/>
    </xf>
    <xf numFmtId="4" fontId="117" fillId="92" borderId="69" applyNumberFormat="0" applyProtection="0">
      <alignment horizontal="left" vertical="center" indent="1"/>
    </xf>
    <xf numFmtId="4" fontId="115" fillId="94" borderId="72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94" fillId="65" borderId="73" applyBorder="0"/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42" fontId="17" fillId="68" borderId="65">
      <alignment horizontal="left"/>
    </xf>
    <xf numFmtId="0" fontId="17" fillId="96" borderId="69" applyNumberFormat="0" applyProtection="0">
      <alignment horizontal="left" vertical="center" indent="1"/>
    </xf>
    <xf numFmtId="201" fontId="114" fillId="68" borderId="65">
      <alignment horizontal="left"/>
    </xf>
    <xf numFmtId="0" fontId="17" fillId="96" borderId="69" applyNumberFormat="0" applyProtection="0">
      <alignment horizontal="left" vertical="center" indent="1"/>
    </xf>
    <xf numFmtId="201" fontId="114" fillId="68" borderId="65">
      <alignment horizontal="left"/>
    </xf>
    <xf numFmtId="0" fontId="17" fillId="96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94" fillId="65" borderId="73" applyBorder="0"/>
    <xf numFmtId="4" fontId="115" fillId="76" borderId="69" applyNumberFormat="0" applyProtection="0">
      <alignment vertical="center"/>
    </xf>
    <xf numFmtId="0" fontId="17" fillId="34" borderId="69" applyNumberFormat="0" applyProtection="0">
      <alignment horizontal="left" vertical="center" indent="1"/>
    </xf>
    <xf numFmtId="4" fontId="115" fillId="76" borderId="69" applyNumberFormat="0" applyProtection="0">
      <alignment vertical="center"/>
    </xf>
    <xf numFmtId="4" fontId="116" fillId="76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6" fillId="76" borderId="69" applyNumberFormat="0" applyProtection="0">
      <alignment vertical="center"/>
    </xf>
    <xf numFmtId="4" fontId="115" fillId="7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83" borderId="69" applyNumberFormat="0" applyProtection="0">
      <alignment horizontal="right" vertical="center"/>
    </xf>
    <xf numFmtId="4" fontId="115" fillId="83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4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5" borderId="69" applyNumberFormat="0" applyProtection="0">
      <alignment horizontal="right" vertical="center"/>
    </xf>
    <xf numFmtId="4" fontId="115" fillId="86" borderId="69" applyNumberFormat="0" applyProtection="0">
      <alignment horizontal="right" vertical="center"/>
    </xf>
    <xf numFmtId="0" fontId="94" fillId="65" borderId="73" applyBorder="0"/>
    <xf numFmtId="4" fontId="115" fillId="86" borderId="69" applyNumberFormat="0" applyProtection="0">
      <alignment horizontal="right" vertical="center"/>
    </xf>
    <xf numFmtId="4" fontId="115" fillId="87" borderId="69" applyNumberFormat="0" applyProtection="0">
      <alignment horizontal="right" vertical="center"/>
    </xf>
    <xf numFmtId="4" fontId="115" fillId="98" borderId="69" applyNumberFormat="0" applyProtection="0">
      <alignment vertical="center"/>
    </xf>
    <xf numFmtId="4" fontId="115" fillId="87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8" borderId="69" applyNumberFormat="0" applyProtection="0">
      <alignment horizontal="right" vertical="center"/>
    </xf>
    <xf numFmtId="4" fontId="115" fillId="89" borderId="69" applyNumberFormat="0" applyProtection="0">
      <alignment horizontal="right" vertical="center"/>
    </xf>
    <xf numFmtId="4" fontId="115" fillId="98" borderId="69" applyNumberFormat="0" applyProtection="0">
      <alignment vertical="center"/>
    </xf>
    <xf numFmtId="4" fontId="115" fillId="89" borderId="69" applyNumberFormat="0" applyProtection="0">
      <alignment horizontal="right" vertical="center"/>
    </xf>
    <xf numFmtId="4" fontId="115" fillId="90" borderId="69" applyNumberFormat="0" applyProtection="0">
      <alignment horizontal="right" vertical="center"/>
    </xf>
    <xf numFmtId="4" fontId="116" fillId="98" borderId="69" applyNumberFormat="0" applyProtection="0">
      <alignment vertical="center"/>
    </xf>
    <xf numFmtId="4" fontId="115" fillId="90" borderId="69" applyNumberFormat="0" applyProtection="0">
      <alignment horizontal="right" vertical="center"/>
    </xf>
    <xf numFmtId="4" fontId="115" fillId="91" borderId="69" applyNumberFormat="0" applyProtection="0">
      <alignment horizontal="right" vertical="center"/>
    </xf>
    <xf numFmtId="4" fontId="116" fillId="98" borderId="69" applyNumberFormat="0" applyProtection="0">
      <alignment vertical="center"/>
    </xf>
    <xf numFmtId="4" fontId="115" fillId="91" borderId="69" applyNumberFormat="0" applyProtection="0">
      <alignment horizontal="right" vertical="center"/>
    </xf>
    <xf numFmtId="4" fontId="117" fillId="92" borderId="69" applyNumberFormat="0" applyProtection="0">
      <alignment horizontal="left" vertical="center" indent="1"/>
    </xf>
    <xf numFmtId="4" fontId="117" fillId="92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6" fillId="94" borderId="69" applyNumberFormat="0" applyProtection="0">
      <alignment horizontal="right" vertical="center"/>
    </xf>
    <xf numFmtId="4" fontId="115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16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18" fillId="0" borderId="75" applyNumberFormat="0" applyFill="0" applyAlignment="0" applyProtection="0"/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8" fillId="0" borderId="75" applyNumberFormat="0" applyFill="0" applyAlignment="0" applyProtection="0"/>
    <xf numFmtId="0" fontId="17" fillId="96" borderId="69" applyNumberFormat="0" applyProtection="0">
      <alignment horizontal="left" vertical="center" indent="1"/>
    </xf>
    <xf numFmtId="0" fontId="18" fillId="0" borderId="75" applyNumberFormat="0" applyFill="0" applyAlignment="0" applyProtection="0"/>
    <xf numFmtId="0" fontId="17" fillId="96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8" fillId="0" borderId="75" applyNumberFormat="0" applyFill="0" applyAlignment="0" applyProtection="0"/>
    <xf numFmtId="0" fontId="17" fillId="97" borderId="69" applyNumberFormat="0" applyProtection="0">
      <alignment horizontal="left" vertical="center" indent="1"/>
    </xf>
    <xf numFmtId="4" fontId="115" fillId="83" borderId="69" applyNumberFormat="0" applyProtection="0">
      <alignment horizontal="right" vertical="center"/>
    </xf>
    <xf numFmtId="0" fontId="58" fillId="40" borderId="68" applyNumberFormat="0" applyFon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81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10" fontId="48" fillId="68" borderId="76" applyNumberFormat="0" applyBorder="0" applyAlignment="0" applyProtection="0"/>
    <xf numFmtId="0" fontId="58" fillId="40" borderId="68" applyNumberFormat="0" applyFont="0" applyAlignment="0" applyProtection="0"/>
    <xf numFmtId="0" fontId="58" fillId="40" borderId="68" applyNumberFormat="0" applyFont="0" applyAlignment="0" applyProtection="0"/>
    <xf numFmtId="0" fontId="17" fillId="81" borderId="69" applyNumberFormat="0" applyProtection="0">
      <alignment horizontal="left" vertical="center" indent="1"/>
    </xf>
    <xf numFmtId="0" fontId="17" fillId="40" borderId="68" applyNumberFormat="0" applyFont="0" applyAlignment="0" applyProtection="0"/>
    <xf numFmtId="0" fontId="62" fillId="69" borderId="67" applyNumberForma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4" fontId="115" fillId="76" borderId="69" applyNumberFormat="0" applyProtection="0">
      <alignment horizontal="left" vertical="center" indent="1"/>
    </xf>
    <xf numFmtId="4" fontId="115" fillId="7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4" fillId="0" borderId="65"/>
    <xf numFmtId="0" fontId="94" fillId="0" borderId="65"/>
    <xf numFmtId="0" fontId="94" fillId="0" borderId="65"/>
    <xf numFmtId="38" fontId="94" fillId="0" borderId="65"/>
    <xf numFmtId="38" fontId="94" fillId="0" borderId="65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38" fontId="94" fillId="0" borderId="65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4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22" fillId="94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4" fontId="122" fillId="94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70" borderId="76" applyNumberFormat="0">
      <protection locked="0"/>
    </xf>
    <xf numFmtId="4" fontId="115" fillId="98" borderId="69" applyNumberFormat="0" applyProtection="0">
      <alignment vertical="center"/>
    </xf>
    <xf numFmtId="0" fontId="17" fillId="70" borderId="76" applyNumberFormat="0">
      <protection locked="0"/>
    </xf>
    <xf numFmtId="4" fontId="115" fillId="98" borderId="69" applyNumberFormat="0" applyProtection="0">
      <alignment vertical="center"/>
    </xf>
    <xf numFmtId="4" fontId="116" fillId="98" borderId="69" applyNumberFormat="0" applyProtection="0">
      <alignment vertical="center"/>
    </xf>
    <xf numFmtId="4" fontId="116" fillId="98" borderId="69" applyNumberFormat="0" applyProtection="0">
      <alignment vertical="center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22" fillId="94" borderId="69" applyNumberFormat="0" applyProtection="0">
      <alignment horizontal="right" vertical="center"/>
    </xf>
    <xf numFmtId="38" fontId="94" fillId="0" borderId="65"/>
    <xf numFmtId="4" fontId="122" fillId="94" borderId="69" applyNumberFormat="0" applyProtection="0">
      <alignment horizontal="right" vertical="center"/>
    </xf>
    <xf numFmtId="38" fontId="94" fillId="0" borderId="65"/>
    <xf numFmtId="38" fontId="94" fillId="0" borderId="65"/>
    <xf numFmtId="0" fontId="94" fillId="0" borderId="65"/>
    <xf numFmtId="0" fontId="94" fillId="0" borderId="65"/>
    <xf numFmtId="0" fontId="85" fillId="0" borderId="71"/>
    <xf numFmtId="0" fontId="94" fillId="0" borderId="65"/>
    <xf numFmtId="38" fontId="94" fillId="0" borderId="65"/>
    <xf numFmtId="38" fontId="94" fillId="0" borderId="65"/>
    <xf numFmtId="38" fontId="94" fillId="0" borderId="65"/>
    <xf numFmtId="0" fontId="81" fillId="0" borderId="74" applyNumberFormat="0" applyFill="0" applyAlignment="0" applyProtection="0"/>
    <xf numFmtId="38" fontId="94" fillId="0" borderId="65"/>
    <xf numFmtId="38" fontId="94" fillId="0" borderId="65"/>
    <xf numFmtId="38" fontId="94" fillId="0" borderId="65"/>
    <xf numFmtId="38" fontId="94" fillId="0" borderId="65"/>
    <xf numFmtId="0" fontId="81" fillId="0" borderId="74" applyNumberFormat="0" applyFill="0" applyAlignment="0" applyProtection="0"/>
    <xf numFmtId="0" fontId="94" fillId="0" borderId="65"/>
    <xf numFmtId="0" fontId="94" fillId="0" borderId="65"/>
    <xf numFmtId="0" fontId="94" fillId="0" borderId="65"/>
    <xf numFmtId="38" fontId="94" fillId="0" borderId="65"/>
    <xf numFmtId="38" fontId="94" fillId="0" borderId="65"/>
    <xf numFmtId="38" fontId="94" fillId="0" borderId="65"/>
    <xf numFmtId="0" fontId="81" fillId="0" borderId="74" applyNumberFormat="0" applyFill="0" applyAlignment="0" applyProtection="0"/>
    <xf numFmtId="0" fontId="48" fillId="99" borderId="76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58" fillId="40" borderId="68" applyNumberFormat="0" applyFont="0" applyAlignment="0" applyProtection="0"/>
    <xf numFmtId="4" fontId="117" fillId="92" borderId="69" applyNumberFormat="0" applyProtection="0">
      <alignment horizontal="left" vertical="center" indent="1"/>
    </xf>
    <xf numFmtId="4" fontId="115" fillId="76" borderId="69" applyNumberFormat="0" applyProtection="0">
      <alignment vertical="center"/>
    </xf>
    <xf numFmtId="0" fontId="85" fillId="0" borderId="71"/>
    <xf numFmtId="0" fontId="62" fillId="69" borderId="67" applyNumberFormat="0" applyAlignment="0" applyProtection="0"/>
    <xf numFmtId="0" fontId="62" fillId="69" borderId="67" applyNumberFormat="0" applyAlignment="0" applyProtection="0"/>
    <xf numFmtId="0" fontId="58" fillId="40" borderId="68" applyNumberFormat="0" applyFont="0" applyAlignment="0" applyProtection="0"/>
    <xf numFmtId="0" fontId="106" fillId="69" borderId="69" applyNumberFormat="0" applyAlignment="0" applyProtection="0"/>
    <xf numFmtId="4" fontId="116" fillId="94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201" fontId="114" fillId="68" borderId="65">
      <alignment horizontal="left"/>
    </xf>
    <xf numFmtId="4" fontId="115" fillId="76" borderId="69" applyNumberFormat="0" applyProtection="0">
      <alignment horizontal="left" vertical="center" indent="1"/>
    </xf>
    <xf numFmtId="4" fontId="116" fillId="76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106" fillId="70" borderId="69" applyNumberFormat="0" applyAlignment="0" applyProtection="0"/>
    <xf numFmtId="0" fontId="17" fillId="97" borderId="69" applyNumberFormat="0" applyProtection="0">
      <alignment horizontal="left" vertical="center" indent="1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0" borderId="69" applyNumberFormat="0" applyProtection="0">
      <alignment horizontal="right" vertical="center"/>
    </xf>
    <xf numFmtId="0" fontId="17" fillId="96" borderId="69" applyNumberFormat="0" applyProtection="0">
      <alignment horizontal="left" vertical="center" indent="1"/>
    </xf>
    <xf numFmtId="4" fontId="115" fillId="96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17" fillId="81" borderId="69" applyNumberFormat="0" applyProtection="0">
      <alignment horizontal="left" vertical="center" indent="1"/>
    </xf>
    <xf numFmtId="42" fontId="17" fillId="68" borderId="65">
      <alignment horizontal="left"/>
    </xf>
    <xf numFmtId="0" fontId="106" fillId="69" borderId="69" applyNumberFormat="0" applyAlignment="0" applyProtection="0"/>
    <xf numFmtId="0" fontId="17" fillId="81" borderId="69" applyNumberFormat="0" applyProtection="0">
      <alignment horizontal="left" vertical="center" indent="1"/>
    </xf>
    <xf numFmtId="0" fontId="106" fillId="69" borderId="69" applyNumberFormat="0" applyAlignment="0" applyProtection="0"/>
    <xf numFmtId="10" fontId="48" fillId="68" borderId="76" applyNumberFormat="0" applyBorder="0" applyAlignment="0" applyProtection="0"/>
    <xf numFmtId="38" fontId="94" fillId="0" borderId="65"/>
    <xf numFmtId="0" fontId="17" fillId="34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97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70" borderId="76" applyNumberFormat="0">
      <protection locked="0"/>
    </xf>
    <xf numFmtId="0" fontId="17" fillId="70" borderId="76" applyNumberFormat="0">
      <protection locked="0"/>
    </xf>
    <xf numFmtId="0" fontId="17" fillId="81" borderId="69" applyNumberFormat="0" applyProtection="0">
      <alignment horizontal="left" vertical="center" indent="1"/>
    </xf>
    <xf numFmtId="0" fontId="94" fillId="65" borderId="73" applyBorder="0"/>
    <xf numFmtId="4" fontId="115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vertical="center"/>
    </xf>
    <xf numFmtId="4" fontId="116" fillId="98" borderId="69" applyNumberFormat="0" applyProtection="0">
      <alignment vertical="center"/>
    </xf>
    <xf numFmtId="0" fontId="17" fillId="81" borderId="69" applyNumberFormat="0" applyProtection="0">
      <alignment horizontal="left" vertical="center" indent="1"/>
    </xf>
    <xf numFmtId="4" fontId="116" fillId="98" borderId="69" applyNumberFormat="0" applyProtection="0">
      <alignment vertical="center"/>
    </xf>
    <xf numFmtId="4" fontId="115" fillId="98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5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4" fontId="116" fillId="94" borderId="69" applyNumberFormat="0" applyProtection="0">
      <alignment horizontal="right" vertical="center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17" fillId="81" borderId="69" applyNumberFormat="0" applyProtection="0">
      <alignment horizontal="left" vertical="center" indent="1"/>
    </xf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48" fillId="99" borderId="76"/>
    <xf numFmtId="0" fontId="18" fillId="0" borderId="75" applyNumberFormat="0" applyFill="0" applyAlignment="0" applyProtection="0"/>
    <xf numFmtId="4" fontId="122" fillId="94" borderId="69" applyNumberFormat="0" applyProtection="0">
      <alignment horizontal="right" vertical="center"/>
    </xf>
    <xf numFmtId="4" fontId="122" fillId="94" borderId="69" applyNumberFormat="0" applyProtection="0">
      <alignment horizontal="right" vertical="center"/>
    </xf>
    <xf numFmtId="0" fontId="18" fillId="0" borderId="75" applyNumberFormat="0" applyFill="0" applyAlignment="0" applyProtection="0"/>
    <xf numFmtId="4" fontId="122" fillId="94" borderId="69" applyNumberFormat="0" applyProtection="0">
      <alignment horizontal="right" vertical="center"/>
    </xf>
    <xf numFmtId="0" fontId="18" fillId="0" borderId="75" applyNumberFormat="0" applyFill="0" applyAlignment="0" applyProtection="0"/>
    <xf numFmtId="4" fontId="122" fillId="94" borderId="69" applyNumberFormat="0" applyProtection="0">
      <alignment horizontal="right" vertical="center"/>
    </xf>
    <xf numFmtId="0" fontId="18" fillId="0" borderId="75" applyNumberFormat="0" applyFill="0" applyAlignment="0" applyProtection="0"/>
    <xf numFmtId="0" fontId="106" fillId="69" borderId="69" applyNumberFormat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34" borderId="69" applyNumberFormat="0" applyProtection="0">
      <alignment horizontal="left" vertical="center" indent="1"/>
    </xf>
    <xf numFmtId="0" fontId="17" fillId="34" borderId="69" applyNumberFormat="0" applyProtection="0">
      <alignment horizontal="left" vertical="center" indent="1"/>
    </xf>
    <xf numFmtId="4" fontId="115" fillId="98" borderId="69" applyNumberFormat="0" applyProtection="0">
      <alignment horizontal="left" vertical="center" indent="1"/>
    </xf>
    <xf numFmtId="0" fontId="17" fillId="40" borderId="68" applyNumberFormat="0" applyFon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81" borderId="69" applyNumberFormat="0" applyProtection="0">
      <alignment horizontal="left" vertical="center" indent="1"/>
    </xf>
    <xf numFmtId="4" fontId="116" fillId="94" borderId="69" applyNumberFormat="0" applyProtection="0">
      <alignment horizontal="right" vertical="center"/>
    </xf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38" fontId="94" fillId="0" borderId="65"/>
    <xf numFmtId="38" fontId="94" fillId="0" borderId="65"/>
    <xf numFmtId="38" fontId="94" fillId="0" borderId="65"/>
    <xf numFmtId="38" fontId="94" fillId="0" borderId="65"/>
    <xf numFmtId="0" fontId="94" fillId="0" borderId="65"/>
    <xf numFmtId="0" fontId="94" fillId="0" borderId="65"/>
    <xf numFmtId="0" fontId="94" fillId="0" borderId="65"/>
    <xf numFmtId="38" fontId="94" fillId="0" borderId="65"/>
    <xf numFmtId="38" fontId="94" fillId="0" borderId="65"/>
    <xf numFmtId="38" fontId="94" fillId="0" borderId="65"/>
    <xf numFmtId="0" fontId="18" fillId="0" borderId="75" applyNumberFormat="0" applyFill="0" applyAlignment="0" applyProtection="0"/>
    <xf numFmtId="0" fontId="17" fillId="40" borderId="68" applyNumberFormat="0" applyFont="0" applyAlignment="0" applyProtection="0"/>
    <xf numFmtId="0" fontId="85" fillId="0" borderId="71"/>
    <xf numFmtId="0" fontId="17" fillId="40" borderId="68" applyNumberFormat="0" applyFont="0" applyAlignment="0" applyProtection="0"/>
    <xf numFmtId="0" fontId="17" fillId="40" borderId="68" applyNumberFormat="0" applyFont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8" fillId="0" borderId="75" applyNumberFormat="0" applyFill="0" applyAlignment="0" applyProtection="0"/>
    <xf numFmtId="4" fontId="115" fillId="91" borderId="69" applyNumberFormat="0" applyProtection="0">
      <alignment horizontal="right" vertical="center"/>
    </xf>
    <xf numFmtId="0" fontId="62" fillId="69" borderId="67" applyNumberFormat="0" applyAlignment="0" applyProtection="0"/>
    <xf numFmtId="0" fontId="62" fillId="69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81" borderId="69" applyNumberFormat="0" applyProtection="0">
      <alignment horizontal="left" vertical="center" indent="1"/>
    </xf>
    <xf numFmtId="4" fontId="115" fillId="94" borderId="69" applyNumberFormat="0" applyProtection="0">
      <alignment horizontal="right" vertical="center"/>
    </xf>
    <xf numFmtId="0" fontId="106" fillId="69" borderId="69" applyNumberFormat="0" applyAlignment="0" applyProtection="0"/>
    <xf numFmtId="4" fontId="115" fillId="98" borderId="69" applyNumberFormat="0" applyProtection="0">
      <alignment horizontal="left" vertical="center" indent="1"/>
    </xf>
    <xf numFmtId="4" fontId="115" fillId="90" borderId="69" applyNumberFormat="0" applyProtection="0">
      <alignment horizontal="right" vertical="center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96" borderId="69" applyNumberFormat="0" applyProtection="0">
      <alignment horizontal="left" vertical="center" indent="1"/>
    </xf>
    <xf numFmtId="0" fontId="58" fillId="40" borderId="68" applyNumberFormat="0" applyFont="0" applyAlignment="0" applyProtection="0"/>
    <xf numFmtId="0" fontId="53" fillId="40" borderId="68" applyNumberFormat="0" applyFont="0" applyAlignment="0" applyProtection="0"/>
    <xf numFmtId="38" fontId="94" fillId="0" borderId="65"/>
    <xf numFmtId="38" fontId="94" fillId="0" borderId="65"/>
    <xf numFmtId="38" fontId="94" fillId="0" borderId="65"/>
    <xf numFmtId="38" fontId="94" fillId="0" borderId="65"/>
    <xf numFmtId="0" fontId="94" fillId="0" borderId="65"/>
    <xf numFmtId="0" fontId="94" fillId="0" borderId="65"/>
    <xf numFmtId="0" fontId="94" fillId="0" borderId="65"/>
    <xf numFmtId="38" fontId="94" fillId="0" borderId="65"/>
    <xf numFmtId="38" fontId="94" fillId="0" borderId="65"/>
    <xf numFmtId="38" fontId="94" fillId="0" borderId="65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96" borderId="69" applyNumberFormat="0" applyProtection="0">
      <alignment horizontal="left" vertical="center" indent="1"/>
    </xf>
    <xf numFmtId="0" fontId="85" fillId="0" borderId="71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81" fillId="0" borderId="74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18" fillId="0" borderId="75" applyNumberFormat="0" applyFill="0" applyAlignment="0" applyProtection="0"/>
    <xf numFmtId="0" fontId="62" fillId="69" borderId="67" applyNumberFormat="0" applyAlignment="0" applyProtection="0"/>
    <xf numFmtId="0" fontId="62" fillId="69" borderId="67" applyNumberFormat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95" fillId="42" borderId="67" applyNumberFormat="0" applyAlignment="0" applyProtection="0"/>
    <xf numFmtId="0" fontId="17" fillId="0" borderId="0">
      <alignment readingOrder="1"/>
    </xf>
    <xf numFmtId="0" fontId="17" fillId="0" borderId="0">
      <alignment readingOrder="1"/>
    </xf>
    <xf numFmtId="0" fontId="17" fillId="0" borderId="0">
      <alignment readingOrder="1"/>
    </xf>
    <xf numFmtId="0" fontId="1" fillId="0" borderId="0"/>
    <xf numFmtId="0" fontId="1" fillId="0" borderId="0"/>
    <xf numFmtId="0" fontId="1" fillId="0" borderId="0"/>
    <xf numFmtId="0" fontId="17" fillId="0" borderId="0">
      <alignment readingOrder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6" fillId="0" borderId="77">
      <alignment horizontal="left"/>
    </xf>
    <xf numFmtId="0" fontId="86" fillId="0" borderId="77">
      <alignment horizontal="left"/>
    </xf>
    <xf numFmtId="0" fontId="86" fillId="0" borderId="77">
      <alignment horizontal="left"/>
    </xf>
    <xf numFmtId="0" fontId="86" fillId="0" borderId="77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15" fillId="0" borderId="0" xfId="0" applyFont="1"/>
    <xf numFmtId="0" fontId="18" fillId="0" borderId="0" xfId="0" applyFont="1"/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0" xfId="0" applyFont="1"/>
    <xf numFmtId="0" fontId="19" fillId="0" borderId="7" xfId="4" applyFont="1" applyBorder="1" applyAlignment="1">
      <alignment horizontal="center"/>
    </xf>
    <xf numFmtId="0" fontId="19" fillId="0" borderId="8" xfId="4" applyFont="1" applyBorder="1" applyAlignment="1">
      <alignment horizontal="center"/>
    </xf>
    <xf numFmtId="0" fontId="19" fillId="0" borderId="8" xfId="0" applyFont="1" applyBorder="1"/>
    <xf numFmtId="0" fontId="19" fillId="0" borderId="9" xfId="4" applyFont="1" applyBorder="1" applyAlignment="1">
      <alignment horizontal="center"/>
    </xf>
    <xf numFmtId="0" fontId="19" fillId="0" borderId="10" xfId="4" applyFont="1" applyBorder="1" applyAlignment="1">
      <alignment horizontal="center"/>
    </xf>
    <xf numFmtId="0" fontId="19" fillId="0" borderId="12" xfId="4" applyFont="1" applyBorder="1" applyAlignment="1">
      <alignment horizontal="center"/>
    </xf>
    <xf numFmtId="0" fontId="19" fillId="0" borderId="13" xfId="4" applyFont="1" applyBorder="1" applyAlignment="1">
      <alignment horizontal="center" wrapText="1"/>
    </xf>
    <xf numFmtId="0" fontId="19" fillId="0" borderId="14" xfId="4" applyFont="1" applyBorder="1" applyAlignment="1">
      <alignment horizontal="center"/>
    </xf>
    <xf numFmtId="0" fontId="19" fillId="0" borderId="15" xfId="4" applyFont="1" applyBorder="1" applyAlignment="1">
      <alignment horizontal="center"/>
    </xf>
    <xf numFmtId="0" fontId="19" fillId="0" borderId="16" xfId="4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/>
    <xf numFmtId="10" fontId="19" fillId="0" borderId="7" xfId="0" applyNumberFormat="1" applyFont="1" applyBorder="1"/>
    <xf numFmtId="49" fontId="18" fillId="0" borderId="8" xfId="0" applyNumberFormat="1" applyFont="1" applyBorder="1" applyAlignment="1">
      <alignment horizontal="center"/>
    </xf>
    <xf numFmtId="37" fontId="19" fillId="0" borderId="7" xfId="5" applyNumberFormat="1" applyFont="1" applyBorder="1"/>
    <xf numFmtId="0" fontId="19" fillId="0" borderId="7" xfId="0" applyFont="1" applyBorder="1"/>
    <xf numFmtId="37" fontId="19" fillId="0" borderId="7" xfId="6" applyNumberFormat="1" applyFont="1" applyBorder="1"/>
    <xf numFmtId="167" fontId="19" fillId="0" borderId="7" xfId="0" applyNumberFormat="1" applyFont="1" applyBorder="1"/>
    <xf numFmtId="0" fontId="19" fillId="0" borderId="10" xfId="0" applyFont="1" applyBorder="1"/>
    <xf numFmtId="0" fontId="19" fillId="0" borderId="0" xfId="0" applyFont="1" applyAlignment="1">
      <alignment horizontal="center"/>
    </xf>
    <xf numFmtId="166" fontId="23" fillId="0" borderId="0" xfId="2" applyNumberFormat="1" applyFont="1"/>
    <xf numFmtId="171" fontId="15" fillId="0" borderId="0" xfId="3" applyNumberFormat="1" applyFont="1"/>
    <xf numFmtId="44" fontId="15" fillId="0" borderId="0" xfId="2" applyFont="1"/>
    <xf numFmtId="44" fontId="15" fillId="0" borderId="0" xfId="0" applyNumberFormat="1" applyFont="1"/>
    <xf numFmtId="0" fontId="21" fillId="0" borderId="0" xfId="0" applyFont="1"/>
    <xf numFmtId="17" fontId="15" fillId="0" borderId="0" xfId="0" applyNumberFormat="1" applyFont="1" applyAlignment="1">
      <alignment horizontal="center"/>
    </xf>
    <xf numFmtId="168" fontId="15" fillId="0" borderId="0" xfId="0" applyNumberFormat="1" applyFont="1"/>
    <xf numFmtId="168" fontId="15" fillId="0" borderId="3" xfId="0" applyNumberFormat="1" applyFont="1" applyBorder="1"/>
    <xf numFmtId="172" fontId="15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/>
    <xf numFmtId="166" fontId="15" fillId="0" borderId="0" xfId="0" applyNumberFormat="1" applyFont="1"/>
    <xf numFmtId="166" fontId="15" fillId="0" borderId="9" xfId="2" applyNumberFormat="1" applyFont="1" applyBorder="1"/>
    <xf numFmtId="166" fontId="19" fillId="0" borderId="7" xfId="2" applyNumberFormat="1" applyFont="1" applyFill="1" applyBorder="1"/>
    <xf numFmtId="44" fontId="19" fillId="0" borderId="7" xfId="2" applyFont="1" applyFill="1" applyBorder="1"/>
    <xf numFmtId="0" fontId="14" fillId="0" borderId="0" xfId="0" applyFont="1"/>
    <xf numFmtId="169" fontId="22" fillId="0" borderId="0" xfId="0" applyNumberFormat="1" applyFont="1" applyAlignment="1">
      <alignment readingOrder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 indent="1" readingOrder="1"/>
    </xf>
    <xf numFmtId="168" fontId="14" fillId="0" borderId="0" xfId="0" applyNumberFormat="1" applyFont="1"/>
    <xf numFmtId="168" fontId="19" fillId="0" borderId="0" xfId="0" applyNumberFormat="1" applyFont="1"/>
    <xf numFmtId="9" fontId="14" fillId="0" borderId="0" xfId="3" applyFont="1"/>
    <xf numFmtId="0" fontId="22" fillId="0" borderId="0" xfId="5" applyFont="1"/>
    <xf numFmtId="170" fontId="19" fillId="0" borderId="0" xfId="5" applyNumberFormat="1" applyFont="1"/>
    <xf numFmtId="0" fontId="19" fillId="0" borderId="0" xfId="5" applyFont="1"/>
    <xf numFmtId="0" fontId="25" fillId="0" borderId="0" xfId="5" applyFont="1"/>
    <xf numFmtId="44" fontId="19" fillId="0" borderId="0" xfId="2" applyFont="1"/>
    <xf numFmtId="167" fontId="15" fillId="0" borderId="0" xfId="2" applyNumberFormat="1" applyFont="1"/>
    <xf numFmtId="167" fontId="19" fillId="0" borderId="0" xfId="2" applyNumberFormat="1" applyFont="1"/>
    <xf numFmtId="0" fontId="24" fillId="0" borderId="0" xfId="0" applyFont="1"/>
    <xf numFmtId="0" fontId="24" fillId="0" borderId="0" xfId="5" applyFont="1"/>
    <xf numFmtId="0" fontId="27" fillId="0" borderId="0" xfId="0" applyFont="1"/>
    <xf numFmtId="0" fontId="27" fillId="0" borderId="0" xfId="5" applyFont="1"/>
    <xf numFmtId="171" fontId="13" fillId="0" borderId="0" xfId="3" applyNumberFormat="1" applyFont="1"/>
    <xf numFmtId="168" fontId="14" fillId="0" borderId="0" xfId="1" applyNumberFormat="1" applyFont="1"/>
    <xf numFmtId="168" fontId="23" fillId="0" borderId="0" xfId="1" applyNumberFormat="1" applyFont="1" applyFill="1"/>
    <xf numFmtId="2" fontId="14" fillId="0" borderId="0" xfId="0" applyNumberFormat="1" applyFont="1"/>
    <xf numFmtId="3" fontId="23" fillId="0" borderId="0" xfId="4" applyNumberFormat="1" applyFont="1"/>
    <xf numFmtId="167" fontId="22" fillId="0" borderId="15" xfId="2" applyNumberFormat="1" applyFont="1" applyFill="1" applyBorder="1"/>
    <xf numFmtId="0" fontId="15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/>
    <xf numFmtId="44" fontId="28" fillId="0" borderId="0" xfId="2" applyFont="1"/>
    <xf numFmtId="10" fontId="19" fillId="0" borderId="0" xfId="5" applyNumberFormat="1" applyFont="1"/>
    <xf numFmtId="10" fontId="19" fillId="0" borderId="7" xfId="3" applyNumberFormat="1" applyFont="1" applyFill="1" applyBorder="1"/>
    <xf numFmtId="0" fontId="30" fillId="0" borderId="0" xfId="0" applyFont="1"/>
    <xf numFmtId="0" fontId="30" fillId="0" borderId="0" xfId="0" applyFont="1" applyAlignment="1">
      <alignment wrapText="1"/>
    </xf>
    <xf numFmtId="170" fontId="15" fillId="0" borderId="0" xfId="0" applyNumberFormat="1" applyFont="1"/>
    <xf numFmtId="170" fontId="26" fillId="0" borderId="18" xfId="5" applyNumberFormat="1" applyFont="1" applyBorder="1"/>
    <xf numFmtId="170" fontId="22" fillId="0" borderId="0" xfId="5" applyNumberFormat="1" applyFont="1"/>
    <xf numFmtId="0" fontId="30" fillId="2" borderId="6" xfId="0" quotePrefix="1" applyFont="1" applyFill="1" applyBorder="1" applyAlignment="1">
      <alignment horizontal="center"/>
    </xf>
    <xf numFmtId="0" fontId="30" fillId="2" borderId="0" xfId="0" applyFont="1" applyFill="1"/>
    <xf numFmtId="0" fontId="30" fillId="2" borderId="6" xfId="0" applyFont="1" applyFill="1" applyBorder="1" applyAlignment="1">
      <alignment horizontal="center"/>
    </xf>
    <xf numFmtId="0" fontId="31" fillId="2" borderId="13" xfId="0" applyFont="1" applyFill="1" applyBorder="1"/>
    <xf numFmtId="0" fontId="32" fillId="2" borderId="14" xfId="0" applyFont="1" applyFill="1" applyBorder="1"/>
    <xf numFmtId="0" fontId="12" fillId="0" borderId="0" xfId="0" applyFont="1"/>
    <xf numFmtId="3" fontId="14" fillId="0" borderId="0" xfId="0" applyNumberFormat="1" applyFont="1"/>
    <xf numFmtId="0" fontId="10" fillId="0" borderId="0" xfId="0" applyFont="1"/>
    <xf numFmtId="171" fontId="32" fillId="2" borderId="16" xfId="0" applyNumberFormat="1" applyFont="1" applyFill="1" applyBorder="1"/>
    <xf numFmtId="171" fontId="30" fillId="2" borderId="8" xfId="3" applyNumberFormat="1" applyFont="1" applyFill="1" applyBorder="1"/>
    <xf numFmtId="175" fontId="15" fillId="0" borderId="0" xfId="0" applyNumberFormat="1" applyFont="1"/>
    <xf numFmtId="14" fontId="22" fillId="0" borderId="0" xfId="5" applyNumberFormat="1" applyFont="1"/>
    <xf numFmtId="170" fontId="19" fillId="0" borderId="14" xfId="5" applyNumberFormat="1" applyFont="1" applyBorder="1"/>
    <xf numFmtId="4" fontId="26" fillId="0" borderId="0" xfId="5" applyNumberFormat="1" applyFont="1" applyAlignment="1">
      <alignment horizontal="left"/>
    </xf>
    <xf numFmtId="166" fontId="23" fillId="0" borderId="0" xfId="2" applyNumberFormat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" fontId="19" fillId="0" borderId="0" xfId="0" quotePrefix="1" applyNumberFormat="1" applyFont="1" applyAlignment="1">
      <alignment horizontal="center"/>
    </xf>
    <xf numFmtId="171" fontId="19" fillId="0" borderId="0" xfId="0" applyNumberFormat="1" applyFont="1"/>
    <xf numFmtId="0" fontId="19" fillId="0" borderId="0" xfId="0" quotePrefix="1" applyFont="1" applyAlignment="1">
      <alignment horizontal="center"/>
    </xf>
    <xf numFmtId="0" fontId="22" fillId="0" borderId="0" xfId="0" applyFont="1"/>
    <xf numFmtId="171" fontId="22" fillId="0" borderId="0" xfId="0" applyNumberFormat="1" applyFont="1"/>
    <xf numFmtId="0" fontId="9" fillId="0" borderId="0" xfId="0" applyFont="1"/>
    <xf numFmtId="0" fontId="8" fillId="0" borderId="0" xfId="0" applyFont="1"/>
    <xf numFmtId="0" fontId="30" fillId="2" borderId="14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1" fillId="2" borderId="0" xfId="0" applyFont="1" applyFill="1"/>
    <xf numFmtId="171" fontId="32" fillId="2" borderId="0" xfId="0" applyNumberFormat="1" applyFont="1" applyFill="1"/>
    <xf numFmtId="0" fontId="7" fillId="0" borderId="0" xfId="0" applyFont="1"/>
    <xf numFmtId="166" fontId="15" fillId="0" borderId="48" xfId="2" applyNumberFormat="1" applyFont="1" applyBorder="1"/>
    <xf numFmtId="0" fontId="18" fillId="0" borderId="0" xfId="8436" applyFont="1" applyAlignment="1">
      <alignment horizontal="center" wrapText="1"/>
    </xf>
    <xf numFmtId="0" fontId="18" fillId="102" borderId="9" xfId="8436" applyFont="1" applyFill="1" applyBorder="1" applyAlignment="1">
      <alignment horizontal="center" wrapText="1"/>
    </xf>
    <xf numFmtId="17" fontId="18" fillId="0" borderId="0" xfId="8436" applyNumberFormat="1" applyFont="1"/>
    <xf numFmtId="43" fontId="0" fillId="0" borderId="0" xfId="7203" applyFont="1" applyFill="1" applyAlignment="1">
      <alignment readingOrder="1"/>
    </xf>
    <xf numFmtId="10" fontId="0" fillId="0" borderId="0" xfId="8846" applyNumberFormat="1" applyFont="1"/>
    <xf numFmtId="43" fontId="0" fillId="0" borderId="0" xfId="7203" applyFont="1"/>
    <xf numFmtId="43" fontId="17" fillId="0" borderId="0" xfId="8436" applyNumberFormat="1"/>
    <xf numFmtId="43" fontId="0" fillId="0" borderId="0" xfId="0" applyNumberFormat="1"/>
    <xf numFmtId="0" fontId="17" fillId="0" borderId="0" xfId="8436"/>
    <xf numFmtId="17" fontId="18" fillId="0" borderId="0" xfId="8436" applyNumberFormat="1" applyFont="1" applyAlignment="1">
      <alignment horizontal="right"/>
    </xf>
    <xf numFmtId="43" fontId="0" fillId="0" borderId="48" xfId="7203" applyFont="1" applyBorder="1"/>
    <xf numFmtId="9" fontId="0" fillId="0" borderId="48" xfId="8846" applyFont="1" applyBorder="1"/>
    <xf numFmtId="166" fontId="15" fillId="0" borderId="0" xfId="2" applyNumberFormat="1" applyFont="1" applyBorder="1"/>
    <xf numFmtId="0" fontId="6" fillId="0" borderId="0" xfId="0" applyFont="1"/>
    <xf numFmtId="0" fontId="141" fillId="0" borderId="0" xfId="0" applyFont="1"/>
    <xf numFmtId="0" fontId="141" fillId="0" borderId="9" xfId="0" applyFont="1" applyBorder="1"/>
    <xf numFmtId="166" fontId="141" fillId="0" borderId="0" xfId="2" applyNumberFormat="1" applyFont="1"/>
    <xf numFmtId="166" fontId="141" fillId="0" borderId="0" xfId="2" applyNumberFormat="1" applyFont="1" applyBorder="1"/>
    <xf numFmtId="166" fontId="141" fillId="0" borderId="0" xfId="0" applyNumberFormat="1" applyFont="1"/>
    <xf numFmtId="166" fontId="141" fillId="0" borderId="0" xfId="2" applyNumberFormat="1" applyFont="1" applyFill="1"/>
    <xf numFmtId="166" fontId="141" fillId="0" borderId="0" xfId="2" applyNumberFormat="1" applyFont="1" applyFill="1" applyBorder="1"/>
    <xf numFmtId="166" fontId="142" fillId="0" borderId="0" xfId="2" applyNumberFormat="1" applyFont="1" applyFill="1"/>
    <xf numFmtId="10" fontId="141" fillId="0" borderId="0" xfId="3" applyNumberFormat="1" applyFont="1"/>
    <xf numFmtId="203" fontId="141" fillId="0" borderId="0" xfId="3" applyNumberFormat="1" applyFont="1"/>
    <xf numFmtId="166" fontId="141" fillId="0" borderId="9" xfId="2" applyNumberFormat="1" applyFont="1" applyFill="1" applyBorder="1"/>
    <xf numFmtId="172" fontId="141" fillId="0" borderId="9" xfId="0" applyNumberFormat="1" applyFont="1" applyBorder="1"/>
    <xf numFmtId="0" fontId="141" fillId="0" borderId="0" xfId="0" applyFont="1" applyAlignment="1">
      <alignment horizontal="center" wrapText="1"/>
    </xf>
    <xf numFmtId="0" fontId="141" fillId="0" borderId="0" xfId="0" applyFont="1" applyAlignment="1">
      <alignment horizontal="center"/>
    </xf>
    <xf numFmtId="166" fontId="141" fillId="0" borderId="0" xfId="2" applyNumberFormat="1" applyFont="1" applyAlignment="1">
      <alignment horizontal="center" wrapText="1"/>
    </xf>
    <xf numFmtId="10" fontId="142" fillId="0" borderId="0" xfId="0" applyNumberFormat="1" applyFont="1" applyAlignment="1">
      <alignment horizontal="center" wrapText="1"/>
    </xf>
    <xf numFmtId="17" fontId="142" fillId="0" borderId="0" xfId="0" applyNumberFormat="1" applyFont="1"/>
    <xf numFmtId="5" fontId="141" fillId="0" borderId="0" xfId="0" applyNumberFormat="1" applyFont="1"/>
    <xf numFmtId="17" fontId="141" fillId="0" borderId="0" xfId="0" applyNumberFormat="1" applyFont="1"/>
    <xf numFmtId="168" fontId="141" fillId="0" borderId="0" xfId="1" applyNumberFormat="1" applyFont="1" applyFill="1" applyBorder="1"/>
    <xf numFmtId="168" fontId="141" fillId="0" borderId="0" xfId="0" applyNumberFormat="1" applyFont="1"/>
    <xf numFmtId="0" fontId="19" fillId="0" borderId="6" xfId="0" quotePrefix="1" applyFont="1" applyBorder="1" applyAlignment="1">
      <alignment horizontal="center"/>
    </xf>
    <xf numFmtId="0" fontId="5" fillId="0" borderId="0" xfId="0" applyFont="1"/>
    <xf numFmtId="0" fontId="143" fillId="104" borderId="58" xfId="0" applyFont="1" applyFill="1" applyBorder="1" applyAlignment="1">
      <alignment horizontal="left" vertical="top"/>
    </xf>
    <xf numFmtId="204" fontId="144" fillId="0" borderId="59" xfId="0" applyNumberFormat="1" applyFont="1" applyBorder="1" applyAlignment="1">
      <alignment horizontal="right" vertical="top"/>
    </xf>
    <xf numFmtId="0" fontId="0" fillId="0" borderId="59" xfId="0" applyBorder="1"/>
    <xf numFmtId="204" fontId="143" fillId="104" borderId="59" xfId="0" applyNumberFormat="1" applyFont="1" applyFill="1" applyBorder="1" applyAlignment="1">
      <alignment horizontal="right" vertical="top"/>
    </xf>
    <xf numFmtId="3" fontId="144" fillId="0" borderId="59" xfId="0" applyNumberFormat="1" applyFont="1" applyBorder="1" applyAlignment="1">
      <alignment horizontal="right" vertical="top"/>
    </xf>
    <xf numFmtId="3" fontId="143" fillId="104" borderId="59" xfId="0" applyNumberFormat="1" applyFont="1" applyFill="1" applyBorder="1" applyAlignment="1">
      <alignment horizontal="right" vertical="top"/>
    </xf>
    <xf numFmtId="204" fontId="143" fillId="105" borderId="59" xfId="0" applyNumberFormat="1" applyFont="1" applyFill="1" applyBorder="1" applyAlignment="1">
      <alignment horizontal="right" vertical="top"/>
    </xf>
    <xf numFmtId="43" fontId="0" fillId="0" borderId="0" xfId="1" applyFont="1"/>
    <xf numFmtId="43" fontId="145" fillId="0" borderId="48" xfId="1" applyFont="1" applyBorder="1"/>
    <xf numFmtId="43" fontId="0" fillId="0" borderId="48" xfId="0" applyNumberFormat="1" applyBorder="1"/>
    <xf numFmtId="43" fontId="0" fillId="0" borderId="0" xfId="1" applyFont="1" applyFill="1"/>
    <xf numFmtId="43" fontId="146" fillId="0" borderId="0" xfId="0" applyNumberFormat="1" applyFont="1"/>
    <xf numFmtId="0" fontId="147" fillId="0" borderId="0" xfId="0" applyFont="1" applyAlignment="1">
      <alignment horizontal="right" vertical="top"/>
    </xf>
    <xf numFmtId="171" fontId="0" fillId="0" borderId="0" xfId="3" applyNumberFormat="1" applyFont="1"/>
    <xf numFmtId="44" fontId="0" fillId="0" borderId="0" xfId="0" applyNumberFormat="1"/>
    <xf numFmtId="0" fontId="148" fillId="0" borderId="0" xfId="0" applyFont="1" applyAlignment="1">
      <alignment horizontal="center"/>
    </xf>
    <xf numFmtId="0" fontId="4" fillId="0" borderId="0" xfId="0" applyFont="1"/>
    <xf numFmtId="166" fontId="19" fillId="0" borderId="0" xfId="2" applyNumberFormat="1" applyFont="1"/>
    <xf numFmtId="44" fontId="141" fillId="0" borderId="0" xfId="0" applyNumberFormat="1" applyFont="1"/>
    <xf numFmtId="198" fontId="141" fillId="0" borderId="56" xfId="8693" applyNumberFormat="1" applyFont="1" applyBorder="1"/>
    <xf numFmtId="0" fontId="0" fillId="0" borderId="56" xfId="0" applyBorder="1" applyAlignment="1">
      <alignment wrapText="1"/>
    </xf>
    <xf numFmtId="174" fontId="149" fillId="0" borderId="56" xfId="8693" applyNumberFormat="1" applyFont="1" applyFill="1" applyBorder="1"/>
    <xf numFmtId="10" fontId="141" fillId="0" borderId="63" xfId="3" applyNumberFormat="1" applyFont="1" applyFill="1" applyBorder="1"/>
    <xf numFmtId="203" fontId="141" fillId="0" borderId="57" xfId="3" applyNumberFormat="1" applyFont="1" applyBorder="1"/>
    <xf numFmtId="0" fontId="0" fillId="0" borderId="0" xfId="0"/>
    <xf numFmtId="0" fontId="144" fillId="103" borderId="58" xfId="0" applyFont="1" applyFill="1" applyBorder="1" applyAlignment="1">
      <alignment horizontal="left" vertical="top"/>
    </xf>
    <xf numFmtId="0" fontId="144" fillId="103" borderId="59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3" fontId="23" fillId="0" borderId="0" xfId="4" applyNumberFormat="1" applyFont="1" applyFill="1"/>
    <xf numFmtId="0" fontId="3" fillId="0" borderId="0" xfId="0" applyFont="1"/>
    <xf numFmtId="167" fontId="23" fillId="0" borderId="7" xfId="0" applyNumberFormat="1" applyFont="1" applyFill="1" applyBorder="1"/>
    <xf numFmtId="205" fontId="0" fillId="0" borderId="0" xfId="0" applyNumberFormat="1"/>
    <xf numFmtId="166" fontId="0" fillId="0" borderId="0" xfId="7423" applyNumberFormat="1" applyFont="1"/>
    <xf numFmtId="175" fontId="0" fillId="0" borderId="0" xfId="7423" applyNumberFormat="1" applyFont="1"/>
    <xf numFmtId="43" fontId="0" fillId="0" borderId="0" xfId="7179" applyFont="1" applyBorder="1"/>
    <xf numFmtId="43" fontId="0" fillId="106" borderId="0" xfId="0" applyNumberFormat="1" applyFill="1"/>
    <xf numFmtId="43" fontId="17" fillId="106" borderId="0" xfId="8436" applyNumberFormat="1" applyFill="1"/>
    <xf numFmtId="43" fontId="3" fillId="0" borderId="0" xfId="1" applyFont="1"/>
    <xf numFmtId="43" fontId="3" fillId="106" borderId="0" xfId="1" applyFont="1" applyFill="1"/>
    <xf numFmtId="0" fontId="27" fillId="0" borderId="0" xfId="8436" applyFont="1"/>
    <xf numFmtId="43" fontId="3" fillId="0" borderId="48" xfId="1" applyFont="1" applyBorder="1"/>
    <xf numFmtId="43" fontId="17" fillId="0" borderId="48" xfId="8436" applyNumberFormat="1" applyBorder="1"/>
    <xf numFmtId="43" fontId="0" fillId="0" borderId="0" xfId="7203" applyFont="1" applyBorder="1"/>
    <xf numFmtId="9" fontId="0" fillId="0" borderId="0" xfId="8846" applyFont="1" applyBorder="1"/>
    <xf numFmtId="43" fontId="3" fillId="0" borderId="0" xfId="1" applyFont="1" applyBorder="1"/>
    <xf numFmtId="0" fontId="150" fillId="0" borderId="0" xfId="0" applyFont="1"/>
    <xf numFmtId="17" fontId="18" fillId="0" borderId="0" xfId="0" applyNumberFormat="1" applyFont="1" applyAlignment="1">
      <alignment horizontal="right"/>
    </xf>
    <xf numFmtId="43" fontId="150" fillId="0" borderId="0" xfId="1" applyFont="1" applyBorder="1"/>
    <xf numFmtId="9" fontId="150" fillId="0" borderId="0" xfId="3" applyFont="1" applyBorder="1"/>
    <xf numFmtId="43" fontId="18" fillId="0" borderId="0" xfId="1" applyFont="1" applyBorder="1" applyAlignment="1">
      <alignment horizontal="right"/>
    </xf>
    <xf numFmtId="43" fontId="18" fillId="107" borderId="48" xfId="8436" applyNumberFormat="1" applyFont="1" applyFill="1" applyBorder="1"/>
    <xf numFmtId="43" fontId="150" fillId="0" borderId="0" xfId="1" applyFont="1"/>
    <xf numFmtId="43" fontId="0" fillId="0" borderId="9" xfId="7203" applyFont="1" applyBorder="1"/>
    <xf numFmtId="10" fontId="0" fillId="0" borderId="9" xfId="3" applyNumberFormat="1" applyFont="1" applyBorder="1"/>
    <xf numFmtId="43" fontId="17" fillId="0" borderId="9" xfId="8436" applyNumberFormat="1" applyBorder="1"/>
    <xf numFmtId="9" fontId="0" fillId="0" borderId="48" xfId="3" applyFont="1" applyBorder="1"/>
    <xf numFmtId="10" fontId="0" fillId="0" borderId="0" xfId="3" applyNumberFormat="1" applyFont="1" applyBorder="1"/>
    <xf numFmtId="43" fontId="3" fillId="0" borderId="0" xfId="8436" applyNumberFormat="1" applyFont="1"/>
    <xf numFmtId="43" fontId="3" fillId="0" borderId="9" xfId="8436" applyNumberFormat="1" applyFont="1" applyBorder="1"/>
    <xf numFmtId="43" fontId="3" fillId="0" borderId="64" xfId="8436" applyNumberFormat="1" applyFont="1" applyBorder="1"/>
    <xf numFmtId="43" fontId="18" fillId="108" borderId="48" xfId="8436" applyNumberFormat="1" applyFont="1" applyFill="1" applyBorder="1"/>
    <xf numFmtId="0" fontId="26" fillId="0" borderId="0" xfId="8436" applyFont="1" applyAlignment="1">
      <alignment horizontal="right" vertical="top"/>
    </xf>
    <xf numFmtId="0" fontId="17" fillId="0" borderId="0" xfId="8436" applyAlignment="1">
      <alignment vertical="top"/>
    </xf>
    <xf numFmtId="0" fontId="26" fillId="0" borderId="0" xfId="8436" applyFont="1" applyAlignment="1">
      <alignment horizontal="right" vertical="top" wrapText="1"/>
    </xf>
    <xf numFmtId="0" fontId="18" fillId="0" borderId="0" xfId="8436" applyFont="1"/>
    <xf numFmtId="0" fontId="26" fillId="0" borderId="0" xfId="8436" applyFont="1" applyAlignment="1">
      <alignment horizontal="right"/>
    </xf>
    <xf numFmtId="0" fontId="26" fillId="0" borderId="0" xfId="8436" applyFont="1" applyAlignment="1">
      <alignment horizontal="left"/>
    </xf>
    <xf numFmtId="43" fontId="17" fillId="109" borderId="0" xfId="8436" applyNumberFormat="1" applyFill="1"/>
    <xf numFmtId="0" fontId="17" fillId="109" borderId="0" xfId="8436" applyFill="1" applyAlignment="1">
      <alignment horizontal="right"/>
    </xf>
    <xf numFmtId="44" fontId="23" fillId="0" borderId="0" xfId="2" applyFont="1"/>
    <xf numFmtId="167" fontId="23" fillId="0" borderId="0" xfId="2" applyNumberFormat="1" applyFont="1" applyFill="1"/>
    <xf numFmtId="44" fontId="17" fillId="109" borderId="66" xfId="2" applyFont="1" applyFill="1" applyBorder="1"/>
    <xf numFmtId="166" fontId="142" fillId="0" borderId="0" xfId="0" applyNumberFormat="1" applyFont="1" applyFill="1"/>
    <xf numFmtId="166" fontId="21" fillId="0" borderId="17" xfId="2" applyNumberFormat="1" applyFont="1" applyFill="1" applyBorder="1"/>
    <xf numFmtId="0" fontId="2" fillId="0" borderId="0" xfId="0" applyFont="1"/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166" fontId="22" fillId="0" borderId="11" xfId="0" applyNumberFormat="1" applyFont="1" applyBorder="1"/>
    <xf numFmtId="166" fontId="22" fillId="0" borderId="10" xfId="0" applyNumberFormat="1" applyFont="1" applyBorder="1"/>
    <xf numFmtId="0" fontId="0" fillId="0" borderId="0" xfId="0"/>
    <xf numFmtId="43" fontId="0" fillId="0" borderId="0" xfId="0" applyNumberFormat="1"/>
    <xf numFmtId="43" fontId="0" fillId="0" borderId="48" xfId="0" applyNumberFormat="1" applyBorder="1"/>
    <xf numFmtId="43" fontId="146" fillId="0" borderId="0" xfId="0" applyNumberFormat="1" applyFont="1"/>
    <xf numFmtId="0" fontId="143" fillId="105" borderId="59" xfId="0" applyFont="1" applyFill="1" applyBorder="1" applyAlignment="1">
      <alignment horizontal="left" vertical="top"/>
    </xf>
    <xf numFmtId="0" fontId="0" fillId="105" borderId="61" xfId="0" applyFill="1" applyBorder="1"/>
    <xf numFmtId="0" fontId="0" fillId="105" borderId="62" xfId="0" applyFill="1" applyBorder="1"/>
    <xf numFmtId="0" fontId="143" fillId="104" borderId="59" xfId="0" applyFont="1" applyFill="1" applyBorder="1" applyAlignment="1">
      <alignment horizontal="left" vertical="top"/>
    </xf>
    <xf numFmtId="0" fontId="0" fillId="104" borderId="61" xfId="0" applyFill="1" applyBorder="1"/>
    <xf numFmtId="0" fontId="0" fillId="104" borderId="62" xfId="0" applyFill="1" applyBorder="1"/>
    <xf numFmtId="0" fontId="0" fillId="0" borderId="0" xfId="0" applyAlignment="1">
      <alignment horizontal="left" vertical="top" wrapText="1"/>
    </xf>
    <xf numFmtId="0" fontId="144" fillId="103" borderId="59" xfId="0" applyFont="1" applyFill="1" applyBorder="1" applyAlignment="1">
      <alignment horizontal="left" vertical="top"/>
    </xf>
    <xf numFmtId="0" fontId="0" fillId="103" borderId="59" xfId="0" applyFill="1" applyBorder="1"/>
    <xf numFmtId="0" fontId="0" fillId="103" borderId="60" xfId="0" applyFill="1" applyBorder="1"/>
    <xf numFmtId="0" fontId="143" fillId="0" borderId="0" xfId="0" applyFont="1" applyAlignment="1">
      <alignment horizontal="center" vertical="top"/>
    </xf>
    <xf numFmtId="0" fontId="0" fillId="0" borderId="0" xfId="0"/>
    <xf numFmtId="0" fontId="144" fillId="103" borderId="58" xfId="0" applyFont="1" applyFill="1" applyBorder="1" applyAlignment="1">
      <alignment horizontal="left" vertical="top"/>
    </xf>
    <xf numFmtId="0" fontId="3" fillId="0" borderId="0" xfId="8436" applyFont="1" applyAlignment="1">
      <alignment horizontal="left" vertical="top" wrapText="1"/>
    </xf>
    <xf numFmtId="0" fontId="17" fillId="0" borderId="0" xfId="8436" applyAlignment="1">
      <alignment horizontal="left" vertical="top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40" fillId="2" borderId="9" xfId="0" applyFont="1" applyFill="1" applyBorder="1" applyAlignment="1">
      <alignment horizontal="center" vertical="center"/>
    </xf>
  </cellXfs>
  <cellStyles count="15900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10 2" xfId="14995" xr:uid="{912B2CE5-7A18-4C59-A1AB-27076C5C468D}"/>
    <cellStyle name="20% - Accent1 4 11" xfId="12497" xr:uid="{EE089479-A3C9-49E5-9AF1-C9DCE3E87C91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2 2 2" xfId="15454" xr:uid="{8BD065F8-7B21-4B2A-B8BA-5534FF9F2933}"/>
    <cellStyle name="20% - Accent1 4 2 2 2 3" xfId="13745" xr:uid="{0AF7BAEA-7C78-4378-B8BC-BA6A0E657A40}"/>
    <cellStyle name="20% - Accent1 4 2 2 3" xfId="11587" xr:uid="{8DD96BA9-834A-4BCB-815E-AE36EDC90FDB}"/>
    <cellStyle name="20% - Accent1 4 2 2 3 2" xfId="14997" xr:uid="{404D51F1-C944-4953-B3A0-3D1E9FE80DC6}"/>
    <cellStyle name="20% - Accent1 4 2 2 4" xfId="12499" xr:uid="{E372AD9F-EAA3-4006-BA95-AB465BE21BCA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2 2 2" xfId="15455" xr:uid="{5A6CD821-4F12-4949-9A0B-E94354B1B070}"/>
    <cellStyle name="20% - Accent1 4 2 3 2 3" xfId="13746" xr:uid="{3013B11B-C6FB-4C8C-8401-529B46340F66}"/>
    <cellStyle name="20% - Accent1 4 2 3 3" xfId="11588" xr:uid="{AB9161F8-10DE-4980-8918-0B45AB45E623}"/>
    <cellStyle name="20% - Accent1 4 2 3 3 2" xfId="14998" xr:uid="{6465296F-CF7B-47DF-9C21-8395467D8406}"/>
    <cellStyle name="20% - Accent1 4 2 3 4" xfId="12500" xr:uid="{DD46CC77-1740-4447-B5CE-35536AB54629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5 2 2" xfId="15453" xr:uid="{11958DAE-5ABC-4B04-B469-90D2AEB0A103}"/>
    <cellStyle name="20% - Accent1 4 2 5 3" xfId="13744" xr:uid="{2C8D665C-891F-4CC4-93B4-9BAD6BF99736}"/>
    <cellStyle name="20% - Accent1 4 2 6" xfId="11586" xr:uid="{9F0321F8-07FC-43DA-8CF8-14153CC24E37}"/>
    <cellStyle name="20% - Accent1 4 2 6 2" xfId="14996" xr:uid="{7F2B2A37-4C82-43D9-A6CE-B48FBB2EFEE5}"/>
    <cellStyle name="20% - Accent1 4 2 7" xfId="12498" xr:uid="{18AF8AD1-9BCD-4408-AE6B-D3BD8B9E9813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2 2 2" xfId="15457" xr:uid="{28E581B7-9832-4743-949C-8181D5DB5292}"/>
    <cellStyle name="20% - Accent1 4 3 2 2 3" xfId="13748" xr:uid="{FA142D63-7DBB-4624-962D-C08CF3562F73}"/>
    <cellStyle name="20% - Accent1 4 3 2 3" xfId="11590" xr:uid="{49779364-EAE0-4CAB-831F-56678AA82C8D}"/>
    <cellStyle name="20% - Accent1 4 3 2 3 2" xfId="15000" xr:uid="{DDFC6C2C-0A87-4C14-9799-0A41B463FA70}"/>
    <cellStyle name="20% - Accent1 4 3 2 4" xfId="12502" xr:uid="{DCB5C9D9-58A9-4406-9D2E-41027FB3FE3A}"/>
    <cellStyle name="20% - Accent1 4 3 3" xfId="10276" xr:uid="{1E4B1764-DE04-4049-8F8E-13CC1BA37489}"/>
    <cellStyle name="20% - Accent1 4 3 3 2" xfId="12046" xr:uid="{E6B5156D-5D8B-4AFB-8F17-0D48ABC63AD9}"/>
    <cellStyle name="20% - Accent1 4 3 3 2 2" xfId="15456" xr:uid="{0944E3B2-F17E-4D15-813E-99865A72B05C}"/>
    <cellStyle name="20% - Accent1 4 3 3 3" xfId="13747" xr:uid="{9FF2F7CA-976C-4AEA-9FBD-F23667C57FE4}"/>
    <cellStyle name="20% - Accent1 4 3 4" xfId="11589" xr:uid="{76B636FA-2436-42C9-B7F9-628C5E83150A}"/>
    <cellStyle name="20% - Accent1 4 3 4 2" xfId="14999" xr:uid="{56AA815D-3CFD-4A59-B1E7-88A305074CA7}"/>
    <cellStyle name="20% - Accent1 4 3 5" xfId="12501" xr:uid="{1E25447E-5056-4919-8569-FD73262689AD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2 2 2" xfId="15458" xr:uid="{FD8FBC8B-D865-451F-BE82-22DD94891998}"/>
    <cellStyle name="20% - Accent1 4 4 2 3" xfId="13749" xr:uid="{0E82C15A-B0DC-4F5A-A090-A8FC000BC859}"/>
    <cellStyle name="20% - Accent1 4 4 3" xfId="11591" xr:uid="{BF4F24AF-AE14-4E0C-9259-86946CB1A15C}"/>
    <cellStyle name="20% - Accent1 4 4 3 2" xfId="15001" xr:uid="{016D069C-B3F8-4C4C-9C8D-503F59509329}"/>
    <cellStyle name="20% - Accent1 4 4 4" xfId="12503" xr:uid="{F1027DD1-69FC-41D0-A149-3996DB74E008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2 2 2" xfId="15459" xr:uid="{A2F8E937-6841-40DB-B80B-40AC0C35F597}"/>
    <cellStyle name="20% - Accent1 4 5 2 3" xfId="13750" xr:uid="{A2E022F5-299B-43D2-B975-E245DACCC448}"/>
    <cellStyle name="20% - Accent1 4 5 3" xfId="11592" xr:uid="{0E56E3A0-B875-4CDD-A771-E2B37138C3CF}"/>
    <cellStyle name="20% - Accent1 4 5 3 2" xfId="15002" xr:uid="{A3203509-E7F4-45E7-B54D-607165546ADC}"/>
    <cellStyle name="20% - Accent1 4 5 4" xfId="12504" xr:uid="{13D17915-CBB9-4581-9F04-E57C7AFFEFF0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4 9 2 2" xfId="15452" xr:uid="{7305FD99-15CB-405A-8925-1BEE05CE4BF8}"/>
    <cellStyle name="20% - Accent1 4 9 3" xfId="13743" xr:uid="{ED30A228-85B9-4880-93C7-BBD3A929021C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2 2 2" xfId="15460" xr:uid="{30D94D0E-688E-4848-AE84-E2CE0CA47B67}"/>
    <cellStyle name="20% - Accent1 6 2 3" xfId="13751" xr:uid="{E21B9CA6-9F3D-4B6C-824F-183F22136F9C}"/>
    <cellStyle name="20% - Accent1 6 3" xfId="11593" xr:uid="{FB058EB2-82E8-4F92-8B35-6BD4BA70EEF3}"/>
    <cellStyle name="20% - Accent1 6 3 2" xfId="15003" xr:uid="{AD84E8B7-AE68-4867-9D57-08DD890A41A4}"/>
    <cellStyle name="20% - Accent1 6 4" xfId="12505" xr:uid="{086EB67E-1725-4286-9C4E-D2DD63682DD1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2 2 2" xfId="15461" xr:uid="{B023136D-51A1-4188-91CB-C76EC0F26C8B}"/>
    <cellStyle name="20% - Accent1 7 2 3" xfId="13752" xr:uid="{8D98168E-F86B-48A2-A6F5-003665516FDB}"/>
    <cellStyle name="20% - Accent1 7 3" xfId="11594" xr:uid="{560DAEFB-6DC7-4695-B5D3-C773EBC67738}"/>
    <cellStyle name="20% - Accent1 7 3 2" xfId="15004" xr:uid="{EEE81213-C358-4D43-8406-AE2E30E1F370}"/>
    <cellStyle name="20% - Accent1 7 4" xfId="12506" xr:uid="{EFF00B03-659D-4D78-8242-0B055ED5C900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2 2 2" xfId="15462" xr:uid="{FA5BB746-7C44-4C08-A9D6-5C3AD9A90247}"/>
    <cellStyle name="20% - Accent1 8 2 3" xfId="13753" xr:uid="{69D875EC-4800-47F3-9E19-15E549FAC5A2}"/>
    <cellStyle name="20% - Accent1 8 3" xfId="11595" xr:uid="{4B054299-D5C1-4CE5-B090-2A17BC9D1740}"/>
    <cellStyle name="20% - Accent1 8 3 2" xfId="15005" xr:uid="{0B2C2DA6-137A-4A6D-94B3-2B6594721BC8}"/>
    <cellStyle name="20% - Accent1 8 4" xfId="12507" xr:uid="{070AFB27-750A-4443-86B6-227486E7DC56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2 2 2" xfId="15463" xr:uid="{F7AEBC24-036B-4A07-A1E7-821F7896F2FC}"/>
    <cellStyle name="20% - Accent1 9 2 3" xfId="13754" xr:uid="{0C33B9CD-3F24-4178-81FA-ED2D6D0413E1}"/>
    <cellStyle name="20% - Accent1 9 3" xfId="11596" xr:uid="{33AB366E-2B0E-4088-BA94-4F18C80A6DA3}"/>
    <cellStyle name="20% - Accent1 9 3 2" xfId="15006" xr:uid="{651384E5-F289-45D5-A336-6FF8DC552F12}"/>
    <cellStyle name="20% - Accent1 9 4" xfId="12508" xr:uid="{2BB3DCE1-2B8A-4C4D-B630-4614B5C270F7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10 2" xfId="15007" xr:uid="{4DA6F350-497C-40D8-B4D0-694277CD0349}"/>
    <cellStyle name="20% - Accent2 4 11" xfId="12509" xr:uid="{AC42105A-7D73-4344-9262-D0BC2A8AD87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2 2 2" xfId="15466" xr:uid="{A1E807E3-A2A2-48FD-94D4-E6670F363220}"/>
    <cellStyle name="20% - Accent2 4 2 2 2 3" xfId="13757" xr:uid="{C4D03018-7B28-4CC9-9631-F08EE0C666EC}"/>
    <cellStyle name="20% - Accent2 4 2 2 3" xfId="11599" xr:uid="{7C8B6AF5-930C-4F0E-8590-D9E5821BF314}"/>
    <cellStyle name="20% - Accent2 4 2 2 3 2" xfId="15009" xr:uid="{93E7E2A7-64DB-4C3A-9BE3-69F18D5E4FD4}"/>
    <cellStyle name="20% - Accent2 4 2 2 4" xfId="12511" xr:uid="{4ABAA3FE-F444-48D1-9CD5-D0C990EE9E72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2 2 2" xfId="15467" xr:uid="{E40FF880-2413-44B4-9568-13ACDAE132E0}"/>
    <cellStyle name="20% - Accent2 4 2 3 2 3" xfId="13758" xr:uid="{292BEE37-D4A4-4828-B90B-18AE0A47D31E}"/>
    <cellStyle name="20% - Accent2 4 2 3 3" xfId="11600" xr:uid="{AE09D4B9-2A52-4135-BEF7-C94907E1F381}"/>
    <cellStyle name="20% - Accent2 4 2 3 3 2" xfId="15010" xr:uid="{C8A491DB-F4A3-473F-8C90-F0EEB3A3C500}"/>
    <cellStyle name="20% - Accent2 4 2 3 4" xfId="12512" xr:uid="{2B2E0AE7-E7BD-40E3-9D2A-E952B1405D40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5 2 2" xfId="15465" xr:uid="{A933ACE7-0DB5-4BAD-8526-2B158A347A8E}"/>
    <cellStyle name="20% - Accent2 4 2 5 3" xfId="13756" xr:uid="{76D9575E-6578-4255-90CB-95AF3BE3965B}"/>
    <cellStyle name="20% - Accent2 4 2 6" xfId="11598" xr:uid="{C900629A-8BD6-4274-8A99-EC54F5724DFB}"/>
    <cellStyle name="20% - Accent2 4 2 6 2" xfId="15008" xr:uid="{3C7291CB-3A75-4265-B297-E8B1522092E7}"/>
    <cellStyle name="20% - Accent2 4 2 7" xfId="12510" xr:uid="{8E9C130A-ABDD-4CA5-A9D6-84DF52A41A99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2 2 2" xfId="15469" xr:uid="{43F1D591-53DD-4F2C-B055-6A5D7A4DDE5E}"/>
    <cellStyle name="20% - Accent2 4 3 2 2 3" xfId="13760" xr:uid="{D4E50C05-731D-4E1E-B172-61490B08B5A6}"/>
    <cellStyle name="20% - Accent2 4 3 2 3" xfId="11602" xr:uid="{9F712F3F-16BC-4001-B6CC-DAC7385F5856}"/>
    <cellStyle name="20% - Accent2 4 3 2 3 2" xfId="15012" xr:uid="{6728FD5B-B553-447B-9B7F-5D2A3EC6FBA4}"/>
    <cellStyle name="20% - Accent2 4 3 2 4" xfId="12514" xr:uid="{32FF4C88-F1E4-47FD-8A32-B8C9A90A7562}"/>
    <cellStyle name="20% - Accent2 4 3 3" xfId="10288" xr:uid="{C1130814-B4C1-457B-A489-015A81F79081}"/>
    <cellStyle name="20% - Accent2 4 3 3 2" xfId="12058" xr:uid="{891BA8CB-76EB-4866-9346-0CB27BC37062}"/>
    <cellStyle name="20% - Accent2 4 3 3 2 2" xfId="15468" xr:uid="{0E2D7DD8-B1EE-456A-8F6A-4BC1DB77B684}"/>
    <cellStyle name="20% - Accent2 4 3 3 3" xfId="13759" xr:uid="{F151434C-0CE2-4EC7-BF10-53E1575507DA}"/>
    <cellStyle name="20% - Accent2 4 3 4" xfId="11601" xr:uid="{A8E15A17-C4B9-4405-A8DF-A3FD209F6F8A}"/>
    <cellStyle name="20% - Accent2 4 3 4 2" xfId="15011" xr:uid="{AA4566FB-CD1B-4BB9-BBC4-9E8B77800C3C}"/>
    <cellStyle name="20% - Accent2 4 3 5" xfId="12513" xr:uid="{70B57B4A-5681-4D17-A430-6C99F2F9F708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2 2 2" xfId="15470" xr:uid="{47E8CFC1-2C02-4B0C-8E07-BA116C1452BB}"/>
    <cellStyle name="20% - Accent2 4 4 2 3" xfId="13761" xr:uid="{B96D3682-9F6A-4A77-BD51-0F94E140DDD5}"/>
    <cellStyle name="20% - Accent2 4 4 3" xfId="11603" xr:uid="{259D43C1-EDDD-49A2-BFD4-B0AAF1041553}"/>
    <cellStyle name="20% - Accent2 4 4 3 2" xfId="15013" xr:uid="{6A7DC15F-A121-4096-A91E-F533A2778A8D}"/>
    <cellStyle name="20% - Accent2 4 4 4" xfId="12515" xr:uid="{A46919A9-7571-49CB-8AA3-34B945E7E9E9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2 2 2" xfId="15471" xr:uid="{2056126B-1878-4364-8FA3-19AA26572E26}"/>
    <cellStyle name="20% - Accent2 4 5 2 3" xfId="13762" xr:uid="{39922D5D-5A98-43FE-945A-3EFE43A5C99B}"/>
    <cellStyle name="20% - Accent2 4 5 3" xfId="11604" xr:uid="{AC3752D5-91A2-47A1-8073-791821760AA4}"/>
    <cellStyle name="20% - Accent2 4 5 3 2" xfId="15014" xr:uid="{B4666D58-A2E2-4F0C-8666-4E9845385632}"/>
    <cellStyle name="20% - Accent2 4 5 4" xfId="12516" xr:uid="{E69E2684-CED9-45B5-BC7E-7CEF4D0B870E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4 9 2 2" xfId="15464" xr:uid="{E0F2D79E-BCDB-48AD-9056-BCADAE033F4A}"/>
    <cellStyle name="20% - Accent2 4 9 3" xfId="13755" xr:uid="{C27023B6-8FE7-4AC5-BFE4-3F742AFFC96F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2 2 2" xfId="15472" xr:uid="{6F192EBD-C6E0-4760-858A-F1AC0A4CB91B}"/>
    <cellStyle name="20% - Accent2 6 2 3" xfId="13763" xr:uid="{D1B0712A-F25D-4C41-BF1E-F477C75F1A05}"/>
    <cellStyle name="20% - Accent2 6 3" xfId="11605" xr:uid="{EB83F954-A46F-4C9A-90C9-9F467F5B4D8B}"/>
    <cellStyle name="20% - Accent2 6 3 2" xfId="15015" xr:uid="{52D9F1AC-E4F6-48C1-A572-703289EE4107}"/>
    <cellStyle name="20% - Accent2 6 4" xfId="12517" xr:uid="{63CD73A6-C2F6-498C-84A4-20DD2BB627B6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2 2 2" xfId="15473" xr:uid="{1AA64F60-4D4C-4C0B-BD00-4E11D248D9C8}"/>
    <cellStyle name="20% - Accent2 7 2 3" xfId="13764" xr:uid="{39AA97DE-BEEC-401E-B61E-D7F237AE2B39}"/>
    <cellStyle name="20% - Accent2 7 3" xfId="11606" xr:uid="{7ABA1EA3-013F-4DA1-8102-E12BD69E8A2B}"/>
    <cellStyle name="20% - Accent2 7 3 2" xfId="15016" xr:uid="{4DC4F797-0ACF-40E1-9C4D-92BD0C16469B}"/>
    <cellStyle name="20% - Accent2 7 4" xfId="12518" xr:uid="{6F20CE0E-13DE-4D89-82C2-06C0203570EA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2 2 2" xfId="15474" xr:uid="{11F8612F-8602-42EE-9F17-37724C0D2BB6}"/>
    <cellStyle name="20% - Accent2 8 2 3" xfId="13765" xr:uid="{C643319A-405F-4387-90AC-73FC35006FAF}"/>
    <cellStyle name="20% - Accent2 8 3" xfId="11607" xr:uid="{F367A06D-759F-407E-9645-AD60DEA41F35}"/>
    <cellStyle name="20% - Accent2 8 3 2" xfId="15017" xr:uid="{E8D7245B-07B2-40E8-AB65-5A6DCB66ED21}"/>
    <cellStyle name="20% - Accent2 8 4" xfId="12519" xr:uid="{D8252657-FC8D-4945-ADF0-8B925F8C1D4C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2 2 2" xfId="15475" xr:uid="{D7DFF7DF-DD7F-4FB0-B725-1DA89CEC5CAE}"/>
    <cellStyle name="20% - Accent2 9 2 3" xfId="13766" xr:uid="{B39AB395-B3B3-43D9-BFC0-BD666E05D5DE}"/>
    <cellStyle name="20% - Accent2 9 3" xfId="11608" xr:uid="{39B2B7DE-3C01-44AA-9C82-2FDE0248CBDC}"/>
    <cellStyle name="20% - Accent2 9 3 2" xfId="15018" xr:uid="{C07D135F-8687-4862-89FC-9DB0398587DF}"/>
    <cellStyle name="20% - Accent2 9 4" xfId="12520" xr:uid="{AFE64B17-6877-445D-8CE8-8CC7D32ACFF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10 2" xfId="15019" xr:uid="{58812B8D-641C-4D10-B27B-B61CE8C75310}"/>
    <cellStyle name="20% - Accent3 4 11" xfId="12521" xr:uid="{83977F16-89E3-4EEF-BCD2-189F5BF90FCA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2 2 2" xfId="15478" xr:uid="{8CA92470-56B8-45B5-8586-B13DAD3491C3}"/>
    <cellStyle name="20% - Accent3 4 2 2 2 3" xfId="13769" xr:uid="{23D84BE9-B4D0-452B-A709-141A44B1CCB0}"/>
    <cellStyle name="20% - Accent3 4 2 2 3" xfId="11611" xr:uid="{341D1BD7-F17C-4D42-A821-0DB1F0D1A56D}"/>
    <cellStyle name="20% - Accent3 4 2 2 3 2" xfId="15021" xr:uid="{2CB52F18-7178-462F-9CE7-2B83F499060C}"/>
    <cellStyle name="20% - Accent3 4 2 2 4" xfId="12523" xr:uid="{4618497F-9EFA-44B0-8AF8-000F37C7B7AA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2 2 2" xfId="15479" xr:uid="{9367FF8C-76E3-47C9-8A1C-690B59F6C124}"/>
    <cellStyle name="20% - Accent3 4 2 3 2 3" xfId="13770" xr:uid="{16326242-7A20-4D0C-B66B-50B903F118A1}"/>
    <cellStyle name="20% - Accent3 4 2 3 3" xfId="11612" xr:uid="{49475B6F-5390-469F-9A18-EED308368CFD}"/>
    <cellStyle name="20% - Accent3 4 2 3 3 2" xfId="15022" xr:uid="{495D2AE5-77AF-4D6F-B991-B60E8E921A57}"/>
    <cellStyle name="20% - Accent3 4 2 3 4" xfId="12524" xr:uid="{5724DC15-62CE-4D7D-85AD-FC419688BFDF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5 2 2" xfId="15477" xr:uid="{88ADE4A0-BD2C-4871-B662-5E50AE205D4E}"/>
    <cellStyle name="20% - Accent3 4 2 5 3" xfId="13768" xr:uid="{697C5494-23E9-47A0-8514-9E6809EA005B}"/>
    <cellStyle name="20% - Accent3 4 2 6" xfId="11610" xr:uid="{D513177B-FB37-4BB5-8875-8C0CFD572FF9}"/>
    <cellStyle name="20% - Accent3 4 2 6 2" xfId="15020" xr:uid="{E366F1B3-6948-4743-92FC-FDEF8A2EE64B}"/>
    <cellStyle name="20% - Accent3 4 2 7" xfId="12522" xr:uid="{A81AE942-04BD-4087-949E-92B82CD4ADB1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2 2 2" xfId="15481" xr:uid="{FE7B41AE-64B9-42C2-B0C4-34D8141C401D}"/>
    <cellStyle name="20% - Accent3 4 3 2 2 3" xfId="13772" xr:uid="{932FEC7D-5BB8-405C-B685-7B28DC092C74}"/>
    <cellStyle name="20% - Accent3 4 3 2 3" xfId="11614" xr:uid="{5D5EB53F-D5CF-47EA-8E8F-02638A1196AB}"/>
    <cellStyle name="20% - Accent3 4 3 2 3 2" xfId="15024" xr:uid="{5D757FA9-C0AD-475C-B01E-9A54A29EF7AB}"/>
    <cellStyle name="20% - Accent3 4 3 2 4" xfId="12526" xr:uid="{0E6A5462-1F7C-435F-93E6-2611ECAA07CC}"/>
    <cellStyle name="20% - Accent3 4 3 3" xfId="10300" xr:uid="{64F2C117-28D4-4705-9804-FAAD31E16882}"/>
    <cellStyle name="20% - Accent3 4 3 3 2" xfId="12070" xr:uid="{1F7FF9BC-1D4D-4615-A528-BA3933BF3D21}"/>
    <cellStyle name="20% - Accent3 4 3 3 2 2" xfId="15480" xr:uid="{574E5F13-7435-4BD8-A195-2EEB7215E5DF}"/>
    <cellStyle name="20% - Accent3 4 3 3 3" xfId="13771" xr:uid="{AA79CE9E-BA1B-47B5-BEF1-81ECCFF19B7E}"/>
    <cellStyle name="20% - Accent3 4 3 4" xfId="11613" xr:uid="{1EF1EA82-3FFE-4155-8B09-1E59154B2F30}"/>
    <cellStyle name="20% - Accent3 4 3 4 2" xfId="15023" xr:uid="{3AB42945-471E-4D11-88DA-BB7219BD46CC}"/>
    <cellStyle name="20% - Accent3 4 3 5" xfId="12525" xr:uid="{A8987862-0707-492C-9341-04812DDC9F79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2 2 2" xfId="15482" xr:uid="{920E3B46-BB55-483B-B753-F5EB717424DB}"/>
    <cellStyle name="20% - Accent3 4 4 2 3" xfId="13773" xr:uid="{93140A8C-9AA5-460F-99A9-60B3DE3A594C}"/>
    <cellStyle name="20% - Accent3 4 4 3" xfId="11615" xr:uid="{877CB735-D1E5-4058-90E3-4F79B6550EFA}"/>
    <cellStyle name="20% - Accent3 4 4 3 2" xfId="15025" xr:uid="{6DBBC63B-9FEA-4CD8-B905-2DADD16CE79B}"/>
    <cellStyle name="20% - Accent3 4 4 4" xfId="12527" xr:uid="{99532ADD-0237-4F97-A2AE-3E2D38707FB4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2 2 2" xfId="15483" xr:uid="{79F73B6D-0F4C-4E55-AD8D-C00EA4ABF2E1}"/>
    <cellStyle name="20% - Accent3 4 5 2 3" xfId="13774" xr:uid="{A9F7684F-E06E-4996-8EE9-11D24A57CC04}"/>
    <cellStyle name="20% - Accent3 4 5 3" xfId="11616" xr:uid="{B3B71211-2B4B-4524-AE16-ED124ED338A1}"/>
    <cellStyle name="20% - Accent3 4 5 3 2" xfId="15026" xr:uid="{3DC34638-2F50-4E8F-A838-A7C0A3D79983}"/>
    <cellStyle name="20% - Accent3 4 5 4" xfId="12528" xr:uid="{BA85A110-C30B-463E-AAB7-1E9D3E07E2AF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4 9 2 2" xfId="15476" xr:uid="{E2304E89-C5B4-4E9A-A8E8-BF0C98668672}"/>
    <cellStyle name="20% - Accent3 4 9 3" xfId="13767" xr:uid="{88FE81F4-EC50-478B-B8F5-1747DC39422E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2 2 2" xfId="15484" xr:uid="{98A4D066-9681-48AD-9429-7D63517A1CB4}"/>
    <cellStyle name="20% - Accent3 6 2 3" xfId="13775" xr:uid="{72BAB644-E2D0-45D0-A131-32AB30EBC8B6}"/>
    <cellStyle name="20% - Accent3 6 3" xfId="11617" xr:uid="{0C1FB12D-72C6-40BD-931C-1087942DD48A}"/>
    <cellStyle name="20% - Accent3 6 3 2" xfId="15027" xr:uid="{5FD98209-6CC8-41C3-93B3-406D1879D352}"/>
    <cellStyle name="20% - Accent3 6 4" xfId="12529" xr:uid="{1C5C157C-1D6A-4B0D-80B2-96664C506E2E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2 2 2" xfId="15485" xr:uid="{CA85FCCE-2E3F-41E5-A20E-D5804C571735}"/>
    <cellStyle name="20% - Accent3 7 2 3" xfId="13776" xr:uid="{0C9B9ABE-3959-4C26-BE31-3884BE88E295}"/>
    <cellStyle name="20% - Accent3 7 3" xfId="11618" xr:uid="{B521669F-9C45-4D22-8085-F5AD02D2AFE2}"/>
    <cellStyle name="20% - Accent3 7 3 2" xfId="15028" xr:uid="{2AA6E737-59CB-471B-B1DB-B49A970CD279}"/>
    <cellStyle name="20% - Accent3 7 4" xfId="12530" xr:uid="{D8E2629D-483C-42D1-82D0-431D70F063FC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2 2 2" xfId="15486" xr:uid="{83E95AE0-E782-4EDE-B77C-7C24DFE4092A}"/>
    <cellStyle name="20% - Accent3 8 2 3" xfId="13777" xr:uid="{93F7D35E-CE63-4C25-8C6E-CECA2EEA31F0}"/>
    <cellStyle name="20% - Accent3 8 3" xfId="11619" xr:uid="{FCFA1C8E-101F-4E94-918A-EF531BB01B4D}"/>
    <cellStyle name="20% - Accent3 8 3 2" xfId="15029" xr:uid="{2BDD70BA-032C-44FD-94C7-3CA2DEFFA4FA}"/>
    <cellStyle name="20% - Accent3 8 4" xfId="12531" xr:uid="{148C9345-26A5-4963-A371-16E9426E632C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2 2 2" xfId="15487" xr:uid="{E82B439F-FF5D-4F63-BD29-E268C77EA9EA}"/>
    <cellStyle name="20% - Accent3 9 2 3" xfId="13778" xr:uid="{C512DE63-87A7-4EB7-998B-A9CAC2172102}"/>
    <cellStyle name="20% - Accent3 9 3" xfId="11620" xr:uid="{ECE944F0-5432-480B-A354-60D996DFEF01}"/>
    <cellStyle name="20% - Accent3 9 3 2" xfId="15030" xr:uid="{85BAE100-EBEB-4974-BCDC-2A2158758CEA}"/>
    <cellStyle name="20% - Accent3 9 4" xfId="12532" xr:uid="{C03DF519-D93B-4016-BC20-37D5236FCE2B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10 2" xfId="15031" xr:uid="{A6708902-B587-4AFE-8627-9F7EC561401C}"/>
    <cellStyle name="20% - Accent4 4 11" xfId="12533" xr:uid="{3AEF2100-4F49-4F07-AA9D-412EBA323F32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2 2 2" xfId="15490" xr:uid="{89D7E32B-DD9F-46CD-87CB-53E681B9209A}"/>
    <cellStyle name="20% - Accent4 4 2 2 2 3" xfId="13781" xr:uid="{6B9F1A8C-5C14-49BD-BFD6-77A32993F80E}"/>
    <cellStyle name="20% - Accent4 4 2 2 3" xfId="11623" xr:uid="{880D9E67-2547-48F7-9ED6-8336FD1504C1}"/>
    <cellStyle name="20% - Accent4 4 2 2 3 2" xfId="15033" xr:uid="{90DB24C3-0BE5-4DBC-BDC9-6176FB1AE395}"/>
    <cellStyle name="20% - Accent4 4 2 2 4" xfId="12535" xr:uid="{23F3F5E2-0242-4F8C-83A2-050C0A8C4005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2 2 2" xfId="15491" xr:uid="{64D20B91-CDEE-467E-B261-4019279529D9}"/>
    <cellStyle name="20% - Accent4 4 2 3 2 3" xfId="13782" xr:uid="{2C01175B-2D30-4EA1-8694-3535999CBD25}"/>
    <cellStyle name="20% - Accent4 4 2 3 3" xfId="11624" xr:uid="{0E845859-525D-47CC-93D9-9D2A53ADE02D}"/>
    <cellStyle name="20% - Accent4 4 2 3 3 2" xfId="15034" xr:uid="{27DA344F-25A3-4FDE-96A9-589C4438FC4A}"/>
    <cellStyle name="20% - Accent4 4 2 3 4" xfId="12536" xr:uid="{8A4AED91-AC89-434B-8E7C-D8D61DBC9D4C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5 2 2" xfId="15489" xr:uid="{13EA03AC-4BA3-4468-B8E3-6B615501021C}"/>
    <cellStyle name="20% - Accent4 4 2 5 3" xfId="13780" xr:uid="{61B31B15-237E-4F77-B138-15A17F98BAFE}"/>
    <cellStyle name="20% - Accent4 4 2 6" xfId="11622" xr:uid="{6A20137F-D34C-49F2-8AB9-9F8DBD3A13E0}"/>
    <cellStyle name="20% - Accent4 4 2 6 2" xfId="15032" xr:uid="{CDC84CCD-3E4C-4A89-940F-0AEA9F04F030}"/>
    <cellStyle name="20% - Accent4 4 2 7" xfId="12534" xr:uid="{F1343E5C-42E7-4DE9-A6D3-EA2EA2F26E0A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2 2 2" xfId="15493" xr:uid="{93B224B2-FDE5-46FE-BCFC-E56577F05514}"/>
    <cellStyle name="20% - Accent4 4 3 2 2 3" xfId="13784" xr:uid="{6D774251-DEE4-4BB4-8D42-602D7BDA607C}"/>
    <cellStyle name="20% - Accent4 4 3 2 3" xfId="11626" xr:uid="{FD652185-E7E5-4446-AFE1-56ED935F1775}"/>
    <cellStyle name="20% - Accent4 4 3 2 3 2" xfId="15036" xr:uid="{86749B9B-5E3D-4641-8137-BC9757351F2C}"/>
    <cellStyle name="20% - Accent4 4 3 2 4" xfId="12538" xr:uid="{E384D2D1-11D4-48B7-A1DE-37924A02612B}"/>
    <cellStyle name="20% - Accent4 4 3 3" xfId="10312" xr:uid="{987762E5-74DD-4918-B47D-92C292BC2F44}"/>
    <cellStyle name="20% - Accent4 4 3 3 2" xfId="12082" xr:uid="{5B8CAF4D-8C91-4882-BB71-B304088E219E}"/>
    <cellStyle name="20% - Accent4 4 3 3 2 2" xfId="15492" xr:uid="{C0BD07E3-4BF5-4288-92BA-E07B9C5C5BED}"/>
    <cellStyle name="20% - Accent4 4 3 3 3" xfId="13783" xr:uid="{ADE8F8DE-964E-4E28-902A-216D3EB4F37F}"/>
    <cellStyle name="20% - Accent4 4 3 4" xfId="11625" xr:uid="{CCB0B8C5-557C-4687-A655-E19C3825D899}"/>
    <cellStyle name="20% - Accent4 4 3 4 2" xfId="15035" xr:uid="{C6F18703-B20E-4B0B-87D8-1C95A55FFF4B}"/>
    <cellStyle name="20% - Accent4 4 3 5" xfId="12537" xr:uid="{A4C4698B-2141-4F4A-83E8-B67B827FA0BB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2 2 2" xfId="15494" xr:uid="{DCD0737C-0927-4E86-86F8-F7EC849B710B}"/>
    <cellStyle name="20% - Accent4 4 4 2 3" xfId="13785" xr:uid="{FE4E36D8-BF54-49CD-A3FD-174F7F13E4F8}"/>
    <cellStyle name="20% - Accent4 4 4 3" xfId="11627" xr:uid="{E07B2252-ED4A-4310-A534-85B617C57A00}"/>
    <cellStyle name="20% - Accent4 4 4 3 2" xfId="15037" xr:uid="{24083883-2723-4C0A-9E47-4E1D38901F40}"/>
    <cellStyle name="20% - Accent4 4 4 4" xfId="12539" xr:uid="{535D5951-54CC-48BF-B7B0-46567B5AC7A5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2 2 2" xfId="15495" xr:uid="{469A7ACB-44F6-47C5-84FB-E776B5298B8E}"/>
    <cellStyle name="20% - Accent4 4 5 2 3" xfId="13786" xr:uid="{272EFC90-4E8B-4A78-B4AC-D42DB872E995}"/>
    <cellStyle name="20% - Accent4 4 5 3" xfId="11628" xr:uid="{50850C3A-64EC-4CC1-A09B-3EF6BE9C8F53}"/>
    <cellStyle name="20% - Accent4 4 5 3 2" xfId="15038" xr:uid="{EEB8B343-08DC-4246-9B86-3FAD01458AAD}"/>
    <cellStyle name="20% - Accent4 4 5 4" xfId="12540" xr:uid="{445E264E-03C4-47D6-B732-67129A95C77E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4 9 2 2" xfId="15488" xr:uid="{51344497-9A84-4BDC-86C3-EB88EF21B566}"/>
    <cellStyle name="20% - Accent4 4 9 3" xfId="13779" xr:uid="{FC41BA07-3048-408F-A756-E9F85F19D658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2 2 2" xfId="15496" xr:uid="{C5FBC14A-CD7A-4815-A303-F6050A8FCD60}"/>
    <cellStyle name="20% - Accent4 6 2 3" xfId="13787" xr:uid="{35495498-86FE-497A-998A-A5B099611605}"/>
    <cellStyle name="20% - Accent4 6 3" xfId="11629" xr:uid="{F124F74A-8533-4FD3-8B28-5D1077213B5A}"/>
    <cellStyle name="20% - Accent4 6 3 2" xfId="15039" xr:uid="{8613205F-9BB1-42E0-90B3-E49BEDE5ACD3}"/>
    <cellStyle name="20% - Accent4 6 4" xfId="12541" xr:uid="{947791B7-F43B-4DC5-9767-AB4479D3A373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2 2 2" xfId="15497" xr:uid="{9DAE3299-C174-4FC0-991D-039A8EA7C2FF}"/>
    <cellStyle name="20% - Accent4 7 2 3" xfId="13788" xr:uid="{819ABB58-EFBB-44AA-B0CD-66D9EF95A012}"/>
    <cellStyle name="20% - Accent4 7 3" xfId="11630" xr:uid="{074ECFED-F5FF-4AC3-8A7E-04C0EFBA6FC3}"/>
    <cellStyle name="20% - Accent4 7 3 2" xfId="15040" xr:uid="{E877824D-4050-4DDE-9285-B534CE73AEE4}"/>
    <cellStyle name="20% - Accent4 7 4" xfId="12542" xr:uid="{D4E97D29-7C4A-495B-8E44-6E8A30713961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2 2 2" xfId="15498" xr:uid="{28E67F39-2B70-48ED-8B01-6ADD25CB5CB8}"/>
    <cellStyle name="20% - Accent4 8 2 3" xfId="13789" xr:uid="{ECAA627D-EBE7-4CDC-A31B-988AD01D2302}"/>
    <cellStyle name="20% - Accent4 8 3" xfId="11631" xr:uid="{88E55BFF-3617-4DDE-99C3-BF8A2F8C303E}"/>
    <cellStyle name="20% - Accent4 8 3 2" xfId="15041" xr:uid="{9A6D1E27-5598-495C-9AF5-39B657E37300}"/>
    <cellStyle name="20% - Accent4 8 4" xfId="12543" xr:uid="{AC7110F4-6DD2-43F2-83FD-37BE8F2FDAAF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2 2 2" xfId="15499" xr:uid="{7244D420-B644-4E4D-ABA6-7608181AFC53}"/>
    <cellStyle name="20% - Accent4 9 2 3" xfId="13790" xr:uid="{AE85B629-4B08-496B-9B7C-58DBC70FAC87}"/>
    <cellStyle name="20% - Accent4 9 3" xfId="11632" xr:uid="{303E3BF0-9EE1-4593-A368-90BE84B4D5C6}"/>
    <cellStyle name="20% - Accent4 9 3 2" xfId="15042" xr:uid="{D9DC0A05-53BF-49DE-A5FC-F66B47584C8B}"/>
    <cellStyle name="20% - Accent4 9 4" xfId="12544" xr:uid="{362F1683-A4A6-446E-B60E-3EF8E77808E1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2 2 2" xfId="15501" xr:uid="{3D1F6F45-D762-4E5B-BEE5-F225638513B6}"/>
    <cellStyle name="20% - Accent5 4 2 2 3" xfId="13792" xr:uid="{EF4F375A-7B14-46F2-8ECD-A6A0E11438F8}"/>
    <cellStyle name="20% - Accent5 4 2 3" xfId="11634" xr:uid="{6D133A07-5C9E-4B13-A961-A8C21528606B}"/>
    <cellStyle name="20% - Accent5 4 2 3 2" xfId="15044" xr:uid="{A2A8C28A-A762-4524-B354-5CF3CF227093}"/>
    <cellStyle name="20% - Accent5 4 2 4" xfId="12546" xr:uid="{56017948-8AAD-4E7F-9EEB-CFEAB3D15C46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2 2 2" xfId="15502" xr:uid="{2328A995-B714-47C6-BBD1-E74D34495C8F}"/>
    <cellStyle name="20% - Accent5 4 3 2 3" xfId="13793" xr:uid="{381E0E20-D48F-46B8-8923-D8FBEA5C1813}"/>
    <cellStyle name="20% - Accent5 4 3 3" xfId="11635" xr:uid="{76A9A87E-E506-4140-8A7D-6221FC3244EE}"/>
    <cellStyle name="20% - Accent5 4 3 3 2" xfId="15045" xr:uid="{C4128FE4-E9DB-495A-9F7E-20FDB60A757B}"/>
    <cellStyle name="20% - Accent5 4 3 4" xfId="12547" xr:uid="{CF6D627A-4E5D-4AB7-BA44-3FD53FF1EFDC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5 2 2" xfId="15500" xr:uid="{0765C357-9ABB-4448-824A-86AA9183CFFF}"/>
    <cellStyle name="20% - Accent5 4 5 3" xfId="13791" xr:uid="{8D47832E-2733-4A25-AC43-A5A8DE598E80}"/>
    <cellStyle name="20% - Accent5 4 6" xfId="11633" xr:uid="{9CA0ECCC-0461-44A5-9276-AA0E7EEF55A9}"/>
    <cellStyle name="20% - Accent5 4 6 2" xfId="15043" xr:uid="{7959D156-F964-4C16-8443-51D80812202C}"/>
    <cellStyle name="20% - Accent5 4 7" xfId="12545" xr:uid="{F2A15672-3C19-4882-BE87-F6C31E89C51F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2 2 2" xfId="15504" xr:uid="{796FB8CC-D1FD-4285-8B5F-C1C9B9264255}"/>
    <cellStyle name="20% - Accent5 5 2 2 3" xfId="13795" xr:uid="{F42B1B34-176F-4AD1-885A-12CE02913310}"/>
    <cellStyle name="20% - Accent5 5 2 3" xfId="11637" xr:uid="{70887533-8F07-415A-B0C2-8227755CD9E3}"/>
    <cellStyle name="20% - Accent5 5 2 3 2" xfId="15047" xr:uid="{E3B520B3-3161-4DA8-B28F-9A13506B6F2A}"/>
    <cellStyle name="20% - Accent5 5 2 4" xfId="12549" xr:uid="{A5F01A1E-A060-4562-B24F-CFF64740BCA2}"/>
    <cellStyle name="20% - Accent5 5 3" xfId="10323" xr:uid="{7F153A50-3462-4BEC-9F13-4D1D5690C93C}"/>
    <cellStyle name="20% - Accent5 5 3 2" xfId="12093" xr:uid="{0F195BF3-0D07-4C96-962B-79551492ECA9}"/>
    <cellStyle name="20% - Accent5 5 3 2 2" xfId="15503" xr:uid="{DFFA7661-86D4-4756-BEBC-2EB1FF381466}"/>
    <cellStyle name="20% - Accent5 5 3 3" xfId="13794" xr:uid="{6B252249-06A8-4C44-A0D7-9937E918BC6E}"/>
    <cellStyle name="20% - Accent5 5 4" xfId="11636" xr:uid="{F6C9D9B8-0745-4692-8ADC-B531E50C148E}"/>
    <cellStyle name="20% - Accent5 5 4 2" xfId="15046" xr:uid="{69A241FC-ACFB-4DD3-93D0-C61FE78576CB}"/>
    <cellStyle name="20% - Accent5 5 5" xfId="12548" xr:uid="{AA9AFDA5-86C2-40DA-A4C8-A76FF62D6E77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2 2 2" xfId="15506" xr:uid="{AD8E7F1B-CC94-4EC5-B7EF-28216128DA2C}"/>
    <cellStyle name="20% - Accent5 6 2 2 3" xfId="13797" xr:uid="{D9E708BC-405D-42FC-A70F-6CC9D64D466E}"/>
    <cellStyle name="20% - Accent5 6 2 3" xfId="11639" xr:uid="{4E5E8EF7-4A90-4B48-BB2B-8A82231B426D}"/>
    <cellStyle name="20% - Accent5 6 2 3 2" xfId="15049" xr:uid="{1D7CB0CE-1209-4DC9-AC23-99625BE0669B}"/>
    <cellStyle name="20% - Accent5 6 2 4" xfId="12551" xr:uid="{81C5F930-7BEA-46BE-97BD-201BAEFAAF2F}"/>
    <cellStyle name="20% - Accent5 6 3" xfId="10325" xr:uid="{7B5F5B95-C329-4007-8AB9-84ADECAC9CAD}"/>
    <cellStyle name="20% - Accent5 6 3 2" xfId="12095" xr:uid="{1D45D008-AFDD-4FB3-B13F-59ABE276C6D7}"/>
    <cellStyle name="20% - Accent5 6 3 2 2" xfId="15505" xr:uid="{815EBD3F-D70B-476C-A96D-6F4653326606}"/>
    <cellStyle name="20% - Accent5 6 3 3" xfId="13796" xr:uid="{6B035235-52A6-4E3E-A6E6-93F1FAC71148}"/>
    <cellStyle name="20% - Accent5 6 4" xfId="11638" xr:uid="{115CB158-836B-4E5D-830A-38ABDE7FC1EE}"/>
    <cellStyle name="20% - Accent5 6 4 2" xfId="15048" xr:uid="{23FE9CD8-9EDF-4CBA-AAA7-A17373A658ED}"/>
    <cellStyle name="20% - Accent5 6 5" xfId="12550" xr:uid="{F9FD49D2-7AE9-4D99-BBA6-B1A46FD5545A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2 2 2" xfId="15507" xr:uid="{B3A20D4E-C8F3-4DF2-AF5C-A3BE3927F684}"/>
    <cellStyle name="20% - Accent5 7 2 3" xfId="13798" xr:uid="{7B20FAF4-087B-4883-BA68-E4930EDEC1F0}"/>
    <cellStyle name="20% - Accent5 7 3" xfId="11640" xr:uid="{1CC5E686-4FBC-4720-B94C-7D25FE4516ED}"/>
    <cellStyle name="20% - Accent5 7 3 2" xfId="15050" xr:uid="{821260B5-6980-49C1-B6FF-C4F425632D59}"/>
    <cellStyle name="20% - Accent5 7 4" xfId="12552" xr:uid="{1BBAECBA-809D-4CF9-8E2B-0ED44F14BA2E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2 2 2" xfId="15508" xr:uid="{21D1786B-E289-4E2E-9F90-3451F9BC67D4}"/>
    <cellStyle name="20% - Accent5 8 2 3" xfId="13799" xr:uid="{1B63DB9D-B847-4F13-B637-35A84AFF8C1F}"/>
    <cellStyle name="20% - Accent5 8 3" xfId="11641" xr:uid="{813FA3A2-F433-4EBD-A333-7F1D479BE470}"/>
    <cellStyle name="20% - Accent5 8 3 2" xfId="15051" xr:uid="{AF1EA6CE-F751-435D-ACE1-D1295204472E}"/>
    <cellStyle name="20% - Accent5 8 4" xfId="12553" xr:uid="{6EF37E27-DD4B-4CC3-9A2E-439470BE6062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2 2 2" xfId="15509" xr:uid="{53DC4AE9-CC01-4ECA-AB1D-660224F1EE53}"/>
    <cellStyle name="20% - Accent5 9 2 3" xfId="13800" xr:uid="{760098A7-CAF4-4ED4-8E72-38371CE9973A}"/>
    <cellStyle name="20% - Accent5 9 3" xfId="11642" xr:uid="{DB8A945D-8CFD-4E13-B01F-F9426C685FCB}"/>
    <cellStyle name="20% - Accent5 9 3 2" xfId="15052" xr:uid="{2F72F502-86B7-4A5E-81F1-503680919E21}"/>
    <cellStyle name="20% - Accent5 9 4" xfId="12554" xr:uid="{E4BD7E48-1903-4952-A8AD-816FFFD555CD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10 2" xfId="15053" xr:uid="{B518B47A-E963-4E67-A10D-F240C316530E}"/>
    <cellStyle name="20% - Accent6 4 11" xfId="12555" xr:uid="{3903D027-A683-40B0-96C0-B4E0E23449CE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2 2 2" xfId="15512" xr:uid="{45677E1F-F76A-43C7-80FA-E9A6CC540CB3}"/>
    <cellStyle name="20% - Accent6 4 2 2 2 3" xfId="13803" xr:uid="{737B17D6-F765-4EBD-B189-109397B2E2B2}"/>
    <cellStyle name="20% - Accent6 4 2 2 3" xfId="11645" xr:uid="{4EDC8680-EF7C-4ECC-8B72-C01993FA9897}"/>
    <cellStyle name="20% - Accent6 4 2 2 3 2" xfId="15055" xr:uid="{FE14D177-5AF6-4B18-ABCA-C2BFB324B013}"/>
    <cellStyle name="20% - Accent6 4 2 2 4" xfId="12557" xr:uid="{77674D40-21C7-49EF-A424-CF375A0A4E6C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2 2 2" xfId="15513" xr:uid="{7BC4F90D-6B34-4A32-8EB8-361D5E647EE3}"/>
    <cellStyle name="20% - Accent6 4 2 3 2 3" xfId="13804" xr:uid="{028DE736-EEA9-47EE-B179-8A88DA3E1956}"/>
    <cellStyle name="20% - Accent6 4 2 3 3" xfId="11646" xr:uid="{3934A530-3266-4EA6-BF54-AA48651C7BFA}"/>
    <cellStyle name="20% - Accent6 4 2 3 3 2" xfId="15056" xr:uid="{7CECFCA5-7DB7-454C-9ACD-B3A4E60F1D92}"/>
    <cellStyle name="20% - Accent6 4 2 3 4" xfId="12558" xr:uid="{F1A5E608-91CD-4B65-B1EC-EF4CA73AB00F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5 2 2" xfId="15511" xr:uid="{63814A88-1827-4104-BC58-CAA64479677E}"/>
    <cellStyle name="20% - Accent6 4 2 5 3" xfId="13802" xr:uid="{F8629EC0-DE38-4C8A-9EB3-70BFF01639DF}"/>
    <cellStyle name="20% - Accent6 4 2 6" xfId="11644" xr:uid="{1AA4BCDB-620C-4E27-A2C4-E17CC1EC6503}"/>
    <cellStyle name="20% - Accent6 4 2 6 2" xfId="15054" xr:uid="{3700ABBA-4928-46AB-9B50-9C09CFC9D1A0}"/>
    <cellStyle name="20% - Accent6 4 2 7" xfId="12556" xr:uid="{ABA93EB6-2827-4C65-A6EF-CC6B6C72356E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2 2 2" xfId="15515" xr:uid="{BBE8AB80-53B1-4B1E-B2B0-9B7296159EEC}"/>
    <cellStyle name="20% - Accent6 4 3 2 2 3" xfId="13806" xr:uid="{2C7D346B-FC18-4558-8571-5A4A36ECF4F1}"/>
    <cellStyle name="20% - Accent6 4 3 2 3" xfId="11648" xr:uid="{0353BB69-F09E-4B4B-B7B2-480E56B27FDB}"/>
    <cellStyle name="20% - Accent6 4 3 2 3 2" xfId="15058" xr:uid="{DA41ABCB-25C7-4AF8-80A7-B52516CF93D1}"/>
    <cellStyle name="20% - Accent6 4 3 2 4" xfId="12560" xr:uid="{BE528085-BEC0-4E29-8213-EBE4449462A7}"/>
    <cellStyle name="20% - Accent6 4 3 3" xfId="10334" xr:uid="{502ADC79-AD63-4A4A-BB54-DEE5CB215235}"/>
    <cellStyle name="20% - Accent6 4 3 3 2" xfId="12104" xr:uid="{301E437F-8EA0-4D04-8AF0-AAD85930FAF3}"/>
    <cellStyle name="20% - Accent6 4 3 3 2 2" xfId="15514" xr:uid="{02F7B05B-BD47-4B5D-9AFF-BE084D947B1C}"/>
    <cellStyle name="20% - Accent6 4 3 3 3" xfId="13805" xr:uid="{F4A2E24B-547E-43F1-A344-54D627F1E7F2}"/>
    <cellStyle name="20% - Accent6 4 3 4" xfId="11647" xr:uid="{DD035D60-21DF-4D1A-8D5C-7FF34BA4B67A}"/>
    <cellStyle name="20% - Accent6 4 3 4 2" xfId="15057" xr:uid="{3380933F-37AD-46E9-AA39-39C0340BBE42}"/>
    <cellStyle name="20% - Accent6 4 3 5" xfId="12559" xr:uid="{171C9C57-877B-4D75-9745-97ADB7B00E57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2 2 2" xfId="15516" xr:uid="{6E532A65-3D08-4B56-B5FD-9488D1151A3D}"/>
    <cellStyle name="20% - Accent6 4 4 2 3" xfId="13807" xr:uid="{26B48401-A047-425F-9812-4B6DD7DBAC2B}"/>
    <cellStyle name="20% - Accent6 4 4 3" xfId="11649" xr:uid="{8D582720-8DEA-4073-8B79-A1A669C6312E}"/>
    <cellStyle name="20% - Accent6 4 4 3 2" xfId="15059" xr:uid="{DEC3836A-9250-40B7-BA6B-421A81E5BC0B}"/>
    <cellStyle name="20% - Accent6 4 4 4" xfId="12561" xr:uid="{481459C5-D17B-4747-8185-97130B294B3D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2 2 2" xfId="15517" xr:uid="{F08879E1-27E6-4954-B7DB-2AF14ACBC1B1}"/>
    <cellStyle name="20% - Accent6 4 5 2 3" xfId="13808" xr:uid="{97EBBF76-053D-461F-A4A7-E7A61659BEB3}"/>
    <cellStyle name="20% - Accent6 4 5 3" xfId="11650" xr:uid="{7FE79244-9A17-40BC-B370-391B8657B3EE}"/>
    <cellStyle name="20% - Accent6 4 5 3 2" xfId="15060" xr:uid="{A564FEE6-B23E-49EC-AAB4-3562F7E2F09C}"/>
    <cellStyle name="20% - Accent6 4 5 4" xfId="12562" xr:uid="{10B7FC71-3219-4415-8364-FD71D0837CF0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4 9 2 2" xfId="15510" xr:uid="{A7F433C6-4E5D-4E23-A814-1D399067A46D}"/>
    <cellStyle name="20% - Accent6 4 9 3" xfId="13801" xr:uid="{7BF443C2-E9BB-4937-817B-A58BE647923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2 2 2" xfId="15518" xr:uid="{EBD74127-230F-45F9-9DE1-45B2A505BC9A}"/>
    <cellStyle name="20% - Accent6 6 2 3" xfId="13809" xr:uid="{B677B99D-0357-403B-BB7F-9E73A1598164}"/>
    <cellStyle name="20% - Accent6 6 3" xfId="11651" xr:uid="{EE9F387D-83B2-4DAD-865A-C557A5854F8B}"/>
    <cellStyle name="20% - Accent6 6 3 2" xfId="15061" xr:uid="{356753F3-1F2C-4C43-9EFB-88F256070CCC}"/>
    <cellStyle name="20% - Accent6 6 4" xfId="12563" xr:uid="{D67C81F9-A03E-43AA-B16F-3FEA0F6F9DAD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2 2 2" xfId="15519" xr:uid="{AC7765DC-A149-4E16-87CC-3B816DE5FA11}"/>
    <cellStyle name="20% - Accent6 7 2 3" xfId="13810" xr:uid="{D298E59F-0AF6-4F75-A544-106CCEB499DC}"/>
    <cellStyle name="20% - Accent6 7 3" xfId="11652" xr:uid="{AB3601A3-2811-4930-81C3-21BD1A6C2ABA}"/>
    <cellStyle name="20% - Accent6 7 3 2" xfId="15062" xr:uid="{967A8311-9205-49DD-8945-E29852BBA847}"/>
    <cellStyle name="20% - Accent6 7 4" xfId="12564" xr:uid="{C14921A4-117E-443B-990E-BF3BCAA36136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2 2 2" xfId="15520" xr:uid="{6B02ED2D-57E3-4215-8DD5-161AA8973445}"/>
    <cellStyle name="20% - Accent6 8 2 3" xfId="13811" xr:uid="{B973B0BA-6801-45C3-A0D3-DC3A208502BD}"/>
    <cellStyle name="20% - Accent6 8 3" xfId="11653" xr:uid="{C182FB37-75FB-415B-8744-90D245DE0882}"/>
    <cellStyle name="20% - Accent6 8 3 2" xfId="15063" xr:uid="{9929D55B-8C86-4B81-9C9F-CF40BEFE01EE}"/>
    <cellStyle name="20% - Accent6 8 4" xfId="12565" xr:uid="{CB7D0DB0-1FC3-48CA-8355-F2AD3DEF5DC7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2 2 2" xfId="15521" xr:uid="{BA64C5BF-1766-490A-8BF7-4531047C83C4}"/>
    <cellStyle name="20% - Accent6 9 2 3" xfId="13812" xr:uid="{B521847A-CC13-4DFE-B999-65A0B12B2294}"/>
    <cellStyle name="20% - Accent6 9 3" xfId="11654" xr:uid="{6676478C-419F-4979-A694-74B0919AB82B}"/>
    <cellStyle name="20% - Accent6 9 3 2" xfId="15064" xr:uid="{7E763037-8676-4304-812B-80CBB2942F96}"/>
    <cellStyle name="20% - Accent6 9 4" xfId="12566" xr:uid="{B7805704-2831-4169-B393-FF6E9725C82E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10 2" xfId="15065" xr:uid="{77F05B29-28F9-44BF-BC85-2B34B41E7008}"/>
    <cellStyle name="40% - Accent1 4 11" xfId="12567" xr:uid="{51DBBAE4-5B03-41A9-AE34-F49DE633DD0E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2 2 2" xfId="15524" xr:uid="{3CDE04A8-AD27-4915-8BEB-5EF252C6553A}"/>
    <cellStyle name="40% - Accent1 4 2 2 2 3" xfId="13815" xr:uid="{7018F6FE-B2CC-408C-8E74-72EB859804F4}"/>
    <cellStyle name="40% - Accent1 4 2 2 3" xfId="11657" xr:uid="{45C11A33-F8D2-4E5A-9477-8E4B0F58C025}"/>
    <cellStyle name="40% - Accent1 4 2 2 3 2" xfId="15067" xr:uid="{FF924480-2E09-4B59-A428-61B21670823C}"/>
    <cellStyle name="40% - Accent1 4 2 2 4" xfId="12569" xr:uid="{24A7E095-0BA5-4824-A2DE-9E6E95FBF3F0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2 2 2" xfId="15525" xr:uid="{D2ED911C-4987-4804-B65A-58EB72C0EB35}"/>
    <cellStyle name="40% - Accent1 4 2 3 2 3" xfId="13816" xr:uid="{639A8641-4408-43D1-86E1-486A2F44904F}"/>
    <cellStyle name="40% - Accent1 4 2 3 3" xfId="11658" xr:uid="{8603B8B5-04BA-4F86-876D-F5D57C466090}"/>
    <cellStyle name="40% - Accent1 4 2 3 3 2" xfId="15068" xr:uid="{99DA9F28-27F2-414A-8019-F8F1230C8F43}"/>
    <cellStyle name="40% - Accent1 4 2 3 4" xfId="12570" xr:uid="{3139C4C4-06CC-4159-8378-4CEDB57ABFE7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5 2 2" xfId="15523" xr:uid="{E97B8703-6928-4AC2-B38B-1D3B88CBFC35}"/>
    <cellStyle name="40% - Accent1 4 2 5 3" xfId="13814" xr:uid="{6790A688-5A42-4A85-B568-8FC44BC6F83F}"/>
    <cellStyle name="40% - Accent1 4 2 6" xfId="11656" xr:uid="{7255FF06-A31B-4623-B0DF-29E9D6BFC31C}"/>
    <cellStyle name="40% - Accent1 4 2 6 2" xfId="15066" xr:uid="{6B7D1F9B-975A-4F74-80E2-4ABC9F72BCF5}"/>
    <cellStyle name="40% - Accent1 4 2 7" xfId="12568" xr:uid="{EF116D6D-040D-4FB2-B795-B5681CB4489F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2 2 2" xfId="15527" xr:uid="{B19F59FC-0C92-461E-99AE-7723EBF7D1A4}"/>
    <cellStyle name="40% - Accent1 4 3 2 2 3" xfId="13818" xr:uid="{F1551B93-7C1B-4DE3-9433-679BD1907CDA}"/>
    <cellStyle name="40% - Accent1 4 3 2 3" xfId="11660" xr:uid="{662645C3-D94B-4D90-A459-AA901389372E}"/>
    <cellStyle name="40% - Accent1 4 3 2 3 2" xfId="15070" xr:uid="{40AD80AF-3E26-4EFB-BB72-18703097BA50}"/>
    <cellStyle name="40% - Accent1 4 3 2 4" xfId="12572" xr:uid="{EE2278C6-9BD4-4D3E-89A2-7248245C08D5}"/>
    <cellStyle name="40% - Accent1 4 3 3" xfId="10346" xr:uid="{FB337CD5-5E99-41E4-AF3F-A59931A0CB6B}"/>
    <cellStyle name="40% - Accent1 4 3 3 2" xfId="12116" xr:uid="{2270600F-C398-4F1E-99FA-CA7D3B19F78E}"/>
    <cellStyle name="40% - Accent1 4 3 3 2 2" xfId="15526" xr:uid="{296245FB-605F-4CBE-9CEF-BE3B72A7795B}"/>
    <cellStyle name="40% - Accent1 4 3 3 3" xfId="13817" xr:uid="{227A49EC-CF8D-4184-B0CE-EE3C1927094A}"/>
    <cellStyle name="40% - Accent1 4 3 4" xfId="11659" xr:uid="{AEEE5097-E2E7-4A86-9336-1602A8EC39DC}"/>
    <cellStyle name="40% - Accent1 4 3 4 2" xfId="15069" xr:uid="{ED1759F1-0D9E-44A5-9C6B-73A9413ABB40}"/>
    <cellStyle name="40% - Accent1 4 3 5" xfId="12571" xr:uid="{BC4F8BF5-79E5-48B4-9365-188E88A3907A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2 2 2" xfId="15528" xr:uid="{F6443A96-6265-479F-AFA5-E4FF53EAD459}"/>
    <cellStyle name="40% - Accent1 4 4 2 3" xfId="13819" xr:uid="{7E1EA612-82CC-4B90-B8CE-0820683036E2}"/>
    <cellStyle name="40% - Accent1 4 4 3" xfId="11661" xr:uid="{8567E1BF-1515-4B1D-BC86-B511F3FA282B}"/>
    <cellStyle name="40% - Accent1 4 4 3 2" xfId="15071" xr:uid="{FFC58A15-AD3A-4333-8B89-150172C0BD9E}"/>
    <cellStyle name="40% - Accent1 4 4 4" xfId="12573" xr:uid="{3599CEA7-1E31-42D0-90E3-982336F81596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2 2 2" xfId="15529" xr:uid="{B6395FA1-BECD-424C-8805-7DB660D8D2D6}"/>
    <cellStyle name="40% - Accent1 4 5 2 3" xfId="13820" xr:uid="{048BFA53-2597-415C-BD61-136C200334D0}"/>
    <cellStyle name="40% - Accent1 4 5 3" xfId="11662" xr:uid="{B3C89CCA-416C-46CB-BCDD-2B76FD66CA03}"/>
    <cellStyle name="40% - Accent1 4 5 3 2" xfId="15072" xr:uid="{9369DFB5-ACA6-4B00-BCF0-C51E5AB5009F}"/>
    <cellStyle name="40% - Accent1 4 5 4" xfId="12574" xr:uid="{27A5C4E6-1C18-4F4A-85ED-D35E0CB0F7ED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4 9 2 2" xfId="15522" xr:uid="{30AB37B9-2437-4551-8996-CF6C7868453D}"/>
    <cellStyle name="40% - Accent1 4 9 3" xfId="13813" xr:uid="{26920C56-03F9-4D65-857C-3EDE47BB31FD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2 2 2" xfId="15530" xr:uid="{2329E832-0F1A-481C-94AF-D70370E2B9A8}"/>
    <cellStyle name="40% - Accent1 6 2 3" xfId="13821" xr:uid="{6533B6B0-CBEC-4C28-A7BF-660204F95577}"/>
    <cellStyle name="40% - Accent1 6 3" xfId="11663" xr:uid="{B9CA0E18-C3A1-439A-91AD-ED8B3B0FD6FC}"/>
    <cellStyle name="40% - Accent1 6 3 2" xfId="15073" xr:uid="{013DC74B-6419-464C-B382-AF451BAF5F01}"/>
    <cellStyle name="40% - Accent1 6 4" xfId="12575" xr:uid="{420BB10A-9ABF-48F4-B937-4C1D0FBDAAF4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2 2 2" xfId="15531" xr:uid="{CE0ED7B4-D179-4B46-A249-4DD8B8BB5B48}"/>
    <cellStyle name="40% - Accent1 7 2 3" xfId="13822" xr:uid="{AC03810F-CA75-44E8-96D6-860D0A2CAA9F}"/>
    <cellStyle name="40% - Accent1 7 3" xfId="11664" xr:uid="{A673A8AC-1DF5-49B8-B4B6-3B8E8523ECF0}"/>
    <cellStyle name="40% - Accent1 7 3 2" xfId="15074" xr:uid="{41CD68FD-60DA-4229-A260-A19BFED05BDE}"/>
    <cellStyle name="40% - Accent1 7 4" xfId="12576" xr:uid="{5CA47D47-8BD7-44A9-8BB5-F4C4211D502C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2 2 2" xfId="15532" xr:uid="{3A63DFAC-A63B-4CCC-9E47-4D197524B21C}"/>
    <cellStyle name="40% - Accent1 8 2 3" xfId="13823" xr:uid="{5A726DC3-A65B-4107-9A94-A1BECF1850E1}"/>
    <cellStyle name="40% - Accent1 8 3" xfId="11665" xr:uid="{8100DB43-AD24-4F53-A8D0-958173D731CD}"/>
    <cellStyle name="40% - Accent1 8 3 2" xfId="15075" xr:uid="{676FB554-AF99-45BB-8647-16A9B535F72C}"/>
    <cellStyle name="40% - Accent1 8 4" xfId="12577" xr:uid="{48F3FC6F-81AE-4FE1-B3D7-A710D5C25C23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2 2 2" xfId="15533" xr:uid="{761A9EDE-9980-4B53-A883-45E2448805FD}"/>
    <cellStyle name="40% - Accent1 9 2 3" xfId="13824" xr:uid="{2EB1F8F9-EB52-4FF0-B070-44D7962AB081}"/>
    <cellStyle name="40% - Accent1 9 3" xfId="11666" xr:uid="{EA335A7D-BAD6-4ABC-A0D0-DD06C611EE80}"/>
    <cellStyle name="40% - Accent1 9 3 2" xfId="15076" xr:uid="{D8DA46B3-6067-4FC5-9CBB-335678462748}"/>
    <cellStyle name="40% - Accent1 9 4" xfId="12578" xr:uid="{6399513E-BB2A-40CF-A00E-B6FA3F38761F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2 2 2" xfId="15535" xr:uid="{C7BEC297-A16F-4E0B-8D7B-4D294517B750}"/>
    <cellStyle name="40% - Accent2 4 2 2 3" xfId="13826" xr:uid="{440E42E8-C19A-4B97-B8A8-54273B0A8DF1}"/>
    <cellStyle name="40% - Accent2 4 2 3" xfId="11668" xr:uid="{7CC5D3C8-F9E7-47EF-BC07-A06FA1769E86}"/>
    <cellStyle name="40% - Accent2 4 2 3 2" xfId="15078" xr:uid="{4AEB43D1-D3DB-452D-88CC-CC1A87763255}"/>
    <cellStyle name="40% - Accent2 4 2 4" xfId="12580" xr:uid="{1EACC188-E3AE-4000-90B0-69BB2986B5E3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2 2 2" xfId="15536" xr:uid="{CC199D64-8701-4AA8-901D-42B630964DC3}"/>
    <cellStyle name="40% - Accent2 4 3 2 3" xfId="13827" xr:uid="{DA1CA4A7-337B-4487-B267-BC568F9E6FBE}"/>
    <cellStyle name="40% - Accent2 4 3 3" xfId="11669" xr:uid="{4B10A3F8-C30F-4AD9-BCE6-1FF19B8B0128}"/>
    <cellStyle name="40% - Accent2 4 3 3 2" xfId="15079" xr:uid="{A603CBDB-E510-451A-BDA6-2B6EA6964DCB}"/>
    <cellStyle name="40% - Accent2 4 3 4" xfId="12581" xr:uid="{136E77C2-8961-49B5-9657-C7DC9F364869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5 2 2" xfId="15534" xr:uid="{8A69D818-95A2-427F-AE51-205FDAF694F4}"/>
    <cellStyle name="40% - Accent2 4 5 3" xfId="13825" xr:uid="{2DF5A0FE-A593-4A87-BE4F-2D91F4F13163}"/>
    <cellStyle name="40% - Accent2 4 6" xfId="11667" xr:uid="{FCB5BE5A-5FE7-4DE3-AC99-A09F48F6BA7E}"/>
    <cellStyle name="40% - Accent2 4 6 2" xfId="15077" xr:uid="{5E0464FC-B1F6-4B75-927E-29EF636A9A6F}"/>
    <cellStyle name="40% - Accent2 4 7" xfId="12579" xr:uid="{0F410431-4368-4BC8-A9B7-248025F07490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2 2 2" xfId="15538" xr:uid="{9D1C1F07-1492-48C8-9475-3CD69B55D245}"/>
    <cellStyle name="40% - Accent2 5 2 2 3" xfId="13829" xr:uid="{13FF4F55-A31E-42F2-A789-9B80227E0293}"/>
    <cellStyle name="40% - Accent2 5 2 3" xfId="11671" xr:uid="{F30889DB-FB44-4C21-AD34-DB3AC00CF954}"/>
    <cellStyle name="40% - Accent2 5 2 3 2" xfId="15081" xr:uid="{EC35FFFD-82F8-4583-A5F7-2E72779611E7}"/>
    <cellStyle name="40% - Accent2 5 2 4" xfId="12583" xr:uid="{BFC582D5-8322-4DD8-9354-EBFA8086AB8E}"/>
    <cellStyle name="40% - Accent2 5 3" xfId="10357" xr:uid="{16A2E30D-D1BF-421D-A647-9C8B1A907E14}"/>
    <cellStyle name="40% - Accent2 5 3 2" xfId="12127" xr:uid="{EE14E299-2437-41A1-9496-628E88DAE202}"/>
    <cellStyle name="40% - Accent2 5 3 2 2" xfId="15537" xr:uid="{6670C2A8-71ED-4AA7-8007-DF74D8B1EA7B}"/>
    <cellStyle name="40% - Accent2 5 3 3" xfId="13828" xr:uid="{25BE3C72-2AF1-43CB-AB06-B0F3C7EBC819}"/>
    <cellStyle name="40% - Accent2 5 4" xfId="11670" xr:uid="{80BB3982-A2ED-4286-948C-17A55E63B2ED}"/>
    <cellStyle name="40% - Accent2 5 4 2" xfId="15080" xr:uid="{5BF70720-B038-41AB-B295-A60DE07BE5D4}"/>
    <cellStyle name="40% - Accent2 5 5" xfId="12582" xr:uid="{ED57ED53-C7DF-4B98-B58C-CB23AF8C09F2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2 2 2" xfId="15540" xr:uid="{24BC2958-3F19-49EC-9866-2688CCEC0D4F}"/>
    <cellStyle name="40% - Accent2 6 2 2 3" xfId="13831" xr:uid="{D00D82CB-928A-4B90-BA06-AA6912BB702B}"/>
    <cellStyle name="40% - Accent2 6 2 3" xfId="11673" xr:uid="{8464CD6D-B48D-4CB9-928B-146C7C4B7E06}"/>
    <cellStyle name="40% - Accent2 6 2 3 2" xfId="15083" xr:uid="{988BB392-E25A-42B0-BA6E-5D7E23055FFD}"/>
    <cellStyle name="40% - Accent2 6 2 4" xfId="12585" xr:uid="{92DC1626-3D08-4D65-B907-5D7651D301EB}"/>
    <cellStyle name="40% - Accent2 6 3" xfId="10359" xr:uid="{EDB8816C-FC3F-4C92-91D6-8892EF78E174}"/>
    <cellStyle name="40% - Accent2 6 3 2" xfId="12129" xr:uid="{5C9996D5-C91F-4655-AB34-89766A38B62B}"/>
    <cellStyle name="40% - Accent2 6 3 2 2" xfId="15539" xr:uid="{80E07D6E-ECB4-4854-8F13-C0CE3E2C31FF}"/>
    <cellStyle name="40% - Accent2 6 3 3" xfId="13830" xr:uid="{A5C8DF10-D1F9-4194-811A-3969B7E61653}"/>
    <cellStyle name="40% - Accent2 6 4" xfId="11672" xr:uid="{5367FB8F-565A-4C9B-B758-3AED05433417}"/>
    <cellStyle name="40% - Accent2 6 4 2" xfId="15082" xr:uid="{5C16EA72-0E96-463B-ACDE-3BD2BE8D9911}"/>
    <cellStyle name="40% - Accent2 6 5" xfId="12584" xr:uid="{B24B0721-3F28-4D58-8E4A-4D472722D196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2 2 2" xfId="15541" xr:uid="{2BF65FB6-41FB-47A0-A01F-703B30B0060C}"/>
    <cellStyle name="40% - Accent2 7 2 3" xfId="13832" xr:uid="{756BAC81-CB2A-4ED3-A90C-4398CEE9C9D4}"/>
    <cellStyle name="40% - Accent2 7 3" xfId="11674" xr:uid="{A0EA7305-610E-4886-83B3-38CB68079A01}"/>
    <cellStyle name="40% - Accent2 7 3 2" xfId="15084" xr:uid="{F1715FC0-6CE1-4D21-9EBE-2B6030CE84B2}"/>
    <cellStyle name="40% - Accent2 7 4" xfId="12586" xr:uid="{034CB983-8C28-4A8E-A3E7-0E547D447B68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2 2 2" xfId="15542" xr:uid="{C5664E27-CED3-4F22-B400-555CE65ACCB9}"/>
    <cellStyle name="40% - Accent2 8 2 3" xfId="13833" xr:uid="{CD5AFC34-6CFC-4114-B626-39AC2CF42DB5}"/>
    <cellStyle name="40% - Accent2 8 3" xfId="11675" xr:uid="{6DBE4E86-446C-4D1A-B89E-21B8308F9F65}"/>
    <cellStyle name="40% - Accent2 8 3 2" xfId="15085" xr:uid="{7BA9A9E4-E3E2-4D75-A1C7-827A5FDBC9A9}"/>
    <cellStyle name="40% - Accent2 8 4" xfId="12587" xr:uid="{3D1009B4-0D2B-409E-8CEA-5ECA22EE2622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2 2 2" xfId="15543" xr:uid="{D7AD4C36-4B05-4BD3-B681-2CB499F37380}"/>
    <cellStyle name="40% - Accent2 9 2 3" xfId="13834" xr:uid="{64B12927-5486-48D9-B987-C9CB4A8184D1}"/>
    <cellStyle name="40% - Accent2 9 3" xfId="11676" xr:uid="{61FC1719-9C37-4DCA-8B00-98DAFA166031}"/>
    <cellStyle name="40% - Accent2 9 3 2" xfId="15086" xr:uid="{1D8F08AC-F9FC-4119-AEB9-1A3586DAFF16}"/>
    <cellStyle name="40% - Accent2 9 4" xfId="12588" xr:uid="{03595921-6891-4151-99B1-6C7F5D8D4D5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10 2" xfId="15087" xr:uid="{429208DD-3930-4CFC-B150-ADA566CAD694}"/>
    <cellStyle name="40% - Accent3 4 11" xfId="12589" xr:uid="{7F900EB9-0646-4AF1-8CA5-E10B377FE917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2 2 2" xfId="15546" xr:uid="{D41B71DF-8201-4117-B2E4-4FBB43092B43}"/>
    <cellStyle name="40% - Accent3 4 2 2 2 3" xfId="13837" xr:uid="{D2CD81EF-FF61-4DF6-A791-53108A5A47D1}"/>
    <cellStyle name="40% - Accent3 4 2 2 3" xfId="11679" xr:uid="{E8188F3A-8E02-4900-803C-6FA5EF21F9B3}"/>
    <cellStyle name="40% - Accent3 4 2 2 3 2" xfId="15089" xr:uid="{4C470875-DF9A-4897-A3D7-D7EC761DB3E4}"/>
    <cellStyle name="40% - Accent3 4 2 2 4" xfId="12591" xr:uid="{C4A63399-8721-43EF-B592-402CE92B8378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2 2 2" xfId="15547" xr:uid="{AEE80A09-5118-4128-8CE3-CABC30EDB4EA}"/>
    <cellStyle name="40% - Accent3 4 2 3 2 3" xfId="13838" xr:uid="{C3A9260E-B5C1-4ED9-B775-3CF382280F31}"/>
    <cellStyle name="40% - Accent3 4 2 3 3" xfId="11680" xr:uid="{54F2647F-104F-4575-87CC-32DC0EBACB2A}"/>
    <cellStyle name="40% - Accent3 4 2 3 3 2" xfId="15090" xr:uid="{9B7E7A1F-8A33-4E29-9CD0-B71A5230D9E9}"/>
    <cellStyle name="40% - Accent3 4 2 3 4" xfId="12592" xr:uid="{35EF1132-6016-41B7-ADF5-01A55047A1B4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5 2 2" xfId="15545" xr:uid="{36960342-7AEA-4442-81FE-28F5A6DC7F9A}"/>
    <cellStyle name="40% - Accent3 4 2 5 3" xfId="13836" xr:uid="{99FFF08F-94AD-4080-8F58-3ACE4E04E1C2}"/>
    <cellStyle name="40% - Accent3 4 2 6" xfId="11678" xr:uid="{AA1EA97A-8EFB-4D86-B01E-EBFB8C8FA32F}"/>
    <cellStyle name="40% - Accent3 4 2 6 2" xfId="15088" xr:uid="{AE4A96B9-E0E8-4491-A803-682D6FBE4E1E}"/>
    <cellStyle name="40% - Accent3 4 2 7" xfId="12590" xr:uid="{B8CB284C-E483-4B10-805B-BFDDC9D7AD15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2 2 2" xfId="15549" xr:uid="{0A604088-4EB2-4712-B9A9-494A31614ECD}"/>
    <cellStyle name="40% - Accent3 4 3 2 2 3" xfId="13840" xr:uid="{576C1704-1583-4580-B3DF-A26C6A10F2C9}"/>
    <cellStyle name="40% - Accent3 4 3 2 3" xfId="11682" xr:uid="{F551AD7C-BD9E-479C-BCCE-1122B97691CB}"/>
    <cellStyle name="40% - Accent3 4 3 2 3 2" xfId="15092" xr:uid="{09AA84A2-EC36-4DD6-8109-96B3CF376500}"/>
    <cellStyle name="40% - Accent3 4 3 2 4" xfId="12594" xr:uid="{48D33590-7AF4-47A9-AED7-077FF9EE145E}"/>
    <cellStyle name="40% - Accent3 4 3 3" xfId="10368" xr:uid="{1567EF3D-A399-4172-BCD1-6E8852E8B63A}"/>
    <cellStyle name="40% - Accent3 4 3 3 2" xfId="12138" xr:uid="{003A848D-36BD-492E-BC88-23250A1F093D}"/>
    <cellStyle name="40% - Accent3 4 3 3 2 2" xfId="15548" xr:uid="{5CC98A3C-B5CC-441E-9CE8-B108B3DA1F2E}"/>
    <cellStyle name="40% - Accent3 4 3 3 3" xfId="13839" xr:uid="{A69CB261-7828-4642-8C8D-4EFDA42EB78F}"/>
    <cellStyle name="40% - Accent3 4 3 4" xfId="11681" xr:uid="{AEFE48C0-B1FC-4EAE-87B3-C2EC8C7A9431}"/>
    <cellStyle name="40% - Accent3 4 3 4 2" xfId="15091" xr:uid="{F4DF5286-035F-4F8B-B7D9-D6A637B2C3F1}"/>
    <cellStyle name="40% - Accent3 4 3 5" xfId="12593" xr:uid="{868B89D2-B935-446A-A7E5-A1EAA18466B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2 2 2" xfId="15550" xr:uid="{4E5D7627-FC4C-45D2-9BDF-441D803E05E7}"/>
    <cellStyle name="40% - Accent3 4 4 2 3" xfId="13841" xr:uid="{45644905-C067-48B5-AA2E-0D96DDB8C72A}"/>
    <cellStyle name="40% - Accent3 4 4 3" xfId="11683" xr:uid="{5B400FF2-94BA-4D1A-8C09-0F555B5D2480}"/>
    <cellStyle name="40% - Accent3 4 4 3 2" xfId="15093" xr:uid="{1BF1C644-BDA4-4D9D-B4A1-269051030724}"/>
    <cellStyle name="40% - Accent3 4 4 4" xfId="12595" xr:uid="{BC1D3F49-0F71-4C62-B69D-E533F9F4A92B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2 2 2" xfId="15551" xr:uid="{F29C2E0E-7583-425B-A432-0D85C4A4CA63}"/>
    <cellStyle name="40% - Accent3 4 5 2 3" xfId="13842" xr:uid="{3F7F80CC-7CA2-4D98-A9E0-C6CE2BF00947}"/>
    <cellStyle name="40% - Accent3 4 5 3" xfId="11684" xr:uid="{096CA5AF-9ED0-42FC-854E-D9295A08C9CB}"/>
    <cellStyle name="40% - Accent3 4 5 3 2" xfId="15094" xr:uid="{91057FDC-F891-409D-A6D5-8ED8AA8DDD56}"/>
    <cellStyle name="40% - Accent3 4 5 4" xfId="12596" xr:uid="{816EC3C4-31C6-4DCC-B649-5081E23A3EB2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4 9 2 2" xfId="15544" xr:uid="{EEC2D03E-2582-45AF-8655-61F1937142E0}"/>
    <cellStyle name="40% - Accent3 4 9 3" xfId="13835" xr:uid="{EED736A1-3C9A-459A-A450-9AEEFEEDCED4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2 2 2" xfId="15552" xr:uid="{3CA24509-D7F3-40CD-8DE9-240E855E39A1}"/>
    <cellStyle name="40% - Accent3 6 2 3" xfId="13843" xr:uid="{84D2AAF2-1004-4A46-BA67-5558AE4C0BB6}"/>
    <cellStyle name="40% - Accent3 6 3" xfId="11685" xr:uid="{1B321BB2-9711-497C-9A34-88B675256BD1}"/>
    <cellStyle name="40% - Accent3 6 3 2" xfId="15095" xr:uid="{6BFCB2D5-1C5A-4F75-8673-555EE3AAEE5E}"/>
    <cellStyle name="40% - Accent3 6 4" xfId="12597" xr:uid="{28541838-7E8C-4B77-A6E5-ABEC47F3E4A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2 2 2" xfId="15553" xr:uid="{EC4B9011-00D9-4E18-A324-CD431245E615}"/>
    <cellStyle name="40% - Accent3 7 2 3" xfId="13844" xr:uid="{CBC7397C-CB17-4E8C-92D4-455E1D013655}"/>
    <cellStyle name="40% - Accent3 7 3" xfId="11686" xr:uid="{8326F39C-4014-40F5-A4D0-F86AA8F1A64F}"/>
    <cellStyle name="40% - Accent3 7 3 2" xfId="15096" xr:uid="{6DDB6B73-8CB5-4ED6-AAAC-831C820F10C5}"/>
    <cellStyle name="40% - Accent3 7 4" xfId="12598" xr:uid="{7BABC9E4-FE9C-441F-A4F9-7AB03A2CD1E3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2 2 2" xfId="15554" xr:uid="{B1D2B833-7DCA-4267-B829-2790C143672B}"/>
    <cellStyle name="40% - Accent3 8 2 3" xfId="13845" xr:uid="{700E4E48-13A5-4E9F-B832-09F2FA083D9D}"/>
    <cellStyle name="40% - Accent3 8 3" xfId="11687" xr:uid="{C8D8E7C9-4316-4E20-BFD4-25BBAEEEE7AD}"/>
    <cellStyle name="40% - Accent3 8 3 2" xfId="15097" xr:uid="{E779563B-A8F6-4100-8414-B7023A7ED048}"/>
    <cellStyle name="40% - Accent3 8 4" xfId="12599" xr:uid="{6CE9BC6D-5860-49C1-A650-9C818AA86946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2 2 2" xfId="15555" xr:uid="{480317F2-EAE6-4602-BC55-059A17D44D1A}"/>
    <cellStyle name="40% - Accent3 9 2 3" xfId="13846" xr:uid="{FD7F8A87-7BBB-407D-92AE-DC800B73FACA}"/>
    <cellStyle name="40% - Accent3 9 3" xfId="11688" xr:uid="{47F6CB78-50B4-47D9-809D-BCD8B8EB184A}"/>
    <cellStyle name="40% - Accent3 9 3 2" xfId="15098" xr:uid="{5B730429-116C-4D24-A7F5-F3AB2A755B29}"/>
    <cellStyle name="40% - Accent3 9 4" xfId="12600" xr:uid="{34E36576-83ED-4791-8DE5-B6A6A7A6C432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10 2" xfId="15099" xr:uid="{4F8FB061-1A41-4C99-ABE2-277649406999}"/>
    <cellStyle name="40% - Accent4 4 11" xfId="12601" xr:uid="{D8497416-DD0D-453F-BCBB-762843F40219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2 2 2" xfId="15558" xr:uid="{83BC202D-DD81-4FB1-ACEC-D821B73301AD}"/>
    <cellStyle name="40% - Accent4 4 2 2 2 3" xfId="13849" xr:uid="{9BEFDC77-3056-4F87-9D11-C29920956F5B}"/>
    <cellStyle name="40% - Accent4 4 2 2 3" xfId="11691" xr:uid="{ED9EB4BF-3A51-4714-9EC9-39D8D275BFCD}"/>
    <cellStyle name="40% - Accent4 4 2 2 3 2" xfId="15101" xr:uid="{3C0A109C-44B9-47EA-938F-7DFED1E23D9D}"/>
    <cellStyle name="40% - Accent4 4 2 2 4" xfId="12603" xr:uid="{E8C97134-B9D5-4ECB-9F08-72ABC427F5B5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2 2 2" xfId="15559" xr:uid="{047CDBA3-AE77-47F3-8664-AA9DC6A26D1C}"/>
    <cellStyle name="40% - Accent4 4 2 3 2 3" xfId="13850" xr:uid="{994A6449-B128-48B6-9918-D2D72835354E}"/>
    <cellStyle name="40% - Accent4 4 2 3 3" xfId="11692" xr:uid="{FD7C403B-DA39-4675-A128-A2BFCEF37649}"/>
    <cellStyle name="40% - Accent4 4 2 3 3 2" xfId="15102" xr:uid="{89B622A9-C4E9-474B-9D66-4304599020B2}"/>
    <cellStyle name="40% - Accent4 4 2 3 4" xfId="12604" xr:uid="{9B015608-2B4E-458D-BADD-B3FC94573A9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5 2 2" xfId="15557" xr:uid="{EEEF5DFE-20F3-4A03-8B3E-9D257DD8D5CF}"/>
    <cellStyle name="40% - Accent4 4 2 5 3" xfId="13848" xr:uid="{61E4A40D-083A-4E3E-8D4A-5DA54F211D66}"/>
    <cellStyle name="40% - Accent4 4 2 6" xfId="11690" xr:uid="{2FF50A4C-E41C-4432-AE16-7B8474BDB361}"/>
    <cellStyle name="40% - Accent4 4 2 6 2" xfId="15100" xr:uid="{E8BA2C4E-DF42-4BCF-B6A6-52FB58DE205D}"/>
    <cellStyle name="40% - Accent4 4 2 7" xfId="12602" xr:uid="{7A371160-70CC-4BEF-863D-8D41FE962059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2 2 2" xfId="15561" xr:uid="{22EE5FBA-2CAA-4E06-BA55-09C1A542EF0B}"/>
    <cellStyle name="40% - Accent4 4 3 2 2 3" xfId="13852" xr:uid="{69EB1074-64EA-4125-BAFE-B64F38F4BA3E}"/>
    <cellStyle name="40% - Accent4 4 3 2 3" xfId="11694" xr:uid="{58DD4E2B-371E-42AB-AA24-A5F54512A0E0}"/>
    <cellStyle name="40% - Accent4 4 3 2 3 2" xfId="15104" xr:uid="{62CF793F-C51A-4680-B8AF-7EC603C83DE9}"/>
    <cellStyle name="40% - Accent4 4 3 2 4" xfId="12606" xr:uid="{FAF6FFDF-355C-4108-B42A-59EA0D54ECB0}"/>
    <cellStyle name="40% - Accent4 4 3 3" xfId="10380" xr:uid="{049B2F52-BB7C-47D1-93DB-BA1EB2E79E97}"/>
    <cellStyle name="40% - Accent4 4 3 3 2" xfId="12150" xr:uid="{305717FE-620F-46E4-B8D7-87CD325A2AA5}"/>
    <cellStyle name="40% - Accent4 4 3 3 2 2" xfId="15560" xr:uid="{A722636B-4834-4C80-82F0-9EEE2A7B1530}"/>
    <cellStyle name="40% - Accent4 4 3 3 3" xfId="13851" xr:uid="{7986058D-41BD-4896-BF53-8DE8A7B7242F}"/>
    <cellStyle name="40% - Accent4 4 3 4" xfId="11693" xr:uid="{8685D9A0-0947-44A4-8DD7-8297B268581F}"/>
    <cellStyle name="40% - Accent4 4 3 4 2" xfId="15103" xr:uid="{D1C4D0AF-119B-428E-97F0-2F0D6E76688D}"/>
    <cellStyle name="40% - Accent4 4 3 5" xfId="12605" xr:uid="{9F66670C-67BB-4EE3-9609-7EEF06F4A40A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2 2 2" xfId="15562" xr:uid="{7D0C1DC4-73B9-4315-868B-5BE430A63FF4}"/>
    <cellStyle name="40% - Accent4 4 4 2 3" xfId="13853" xr:uid="{352FE3EE-C94B-44B5-9726-C4F6A39A14B9}"/>
    <cellStyle name="40% - Accent4 4 4 3" xfId="11695" xr:uid="{64EE889E-BBD5-4597-992E-A0163DD82ECC}"/>
    <cellStyle name="40% - Accent4 4 4 3 2" xfId="15105" xr:uid="{B8C46A7B-AC0B-4A77-9DD1-8331474FDC87}"/>
    <cellStyle name="40% - Accent4 4 4 4" xfId="12607" xr:uid="{E7F48B0C-E775-4D0A-B7D0-359293E373BD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2 2 2" xfId="15563" xr:uid="{84482762-8834-4753-AAF9-6C22A0CF0D9C}"/>
    <cellStyle name="40% - Accent4 4 5 2 3" xfId="13854" xr:uid="{F7765E11-A390-4CC2-B7A7-6EA29322AEE1}"/>
    <cellStyle name="40% - Accent4 4 5 3" xfId="11696" xr:uid="{4969F3C5-3DC3-4A69-846A-4B54A1B9FA8F}"/>
    <cellStyle name="40% - Accent4 4 5 3 2" xfId="15106" xr:uid="{CC47B59D-07CC-4E84-B270-C1FA7D5033C5}"/>
    <cellStyle name="40% - Accent4 4 5 4" xfId="12608" xr:uid="{F110CB48-BA34-4C45-9B5F-28FABE37C150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4 9 2 2" xfId="15556" xr:uid="{11317EB8-8733-4063-A31A-AA476AF62487}"/>
    <cellStyle name="40% - Accent4 4 9 3" xfId="13847" xr:uid="{E257A13D-F9CF-4DFE-9998-5BD75F69BAC4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2 2 2" xfId="15564" xr:uid="{F2467284-CFE0-4448-9B22-D99702E7091B}"/>
    <cellStyle name="40% - Accent4 6 2 3" xfId="13855" xr:uid="{393EE254-3070-4A79-95D9-36B730C6D3EA}"/>
    <cellStyle name="40% - Accent4 6 3" xfId="11697" xr:uid="{66A755D7-18B6-4351-ADAA-E1E133A62A87}"/>
    <cellStyle name="40% - Accent4 6 3 2" xfId="15107" xr:uid="{440FA7C5-2D4E-43EB-86A5-4A72558E5057}"/>
    <cellStyle name="40% - Accent4 6 4" xfId="12609" xr:uid="{923BED4F-30A9-41CD-AD05-3DF12A5E60A2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2 2 2" xfId="15565" xr:uid="{E35B868A-0DD5-4ED1-9475-F6F1B9A8A831}"/>
    <cellStyle name="40% - Accent4 7 2 3" xfId="13856" xr:uid="{A9BA64A1-4111-4DDA-BCF7-CABB2C185FA4}"/>
    <cellStyle name="40% - Accent4 7 3" xfId="11698" xr:uid="{D2D82716-0621-4AC3-A0BF-46F327139C6D}"/>
    <cellStyle name="40% - Accent4 7 3 2" xfId="15108" xr:uid="{893B60D3-890A-48A9-9036-4326C363F619}"/>
    <cellStyle name="40% - Accent4 7 4" xfId="12610" xr:uid="{0A034A4E-7C28-46F2-98F3-D800AD40ED4B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2 2 2" xfId="15566" xr:uid="{7C258C9F-E5FC-44B5-B48B-C64D73C07630}"/>
    <cellStyle name="40% - Accent4 8 2 3" xfId="13857" xr:uid="{FFF04F25-0430-4014-ADCA-52BE3008A39B}"/>
    <cellStyle name="40% - Accent4 8 3" xfId="11699" xr:uid="{0E420473-9952-4716-8DDA-2D523B822EEB}"/>
    <cellStyle name="40% - Accent4 8 3 2" xfId="15109" xr:uid="{82553B5A-08DE-4623-BC3E-EEEF95BF5269}"/>
    <cellStyle name="40% - Accent4 8 4" xfId="12611" xr:uid="{AE6126A9-2485-497A-9C42-9E900B988177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2 2 2" xfId="15567" xr:uid="{A66130E7-8876-4ED0-99CC-D5C7634E4CE1}"/>
    <cellStyle name="40% - Accent4 9 2 3" xfId="13858" xr:uid="{E479B01E-8610-412F-B7F2-6433C8E7D9C5}"/>
    <cellStyle name="40% - Accent4 9 3" xfId="11700" xr:uid="{5C2DB78E-27E7-4D70-BB0A-4F87D200B62D}"/>
    <cellStyle name="40% - Accent4 9 3 2" xfId="15110" xr:uid="{4AE2CF92-B5D9-4152-8D99-713B7051B5C0}"/>
    <cellStyle name="40% - Accent4 9 4" xfId="12612" xr:uid="{F0A28C2B-6EE5-40B1-87F5-E47E972FD19E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10 2" xfId="15111" xr:uid="{847FBBE7-3290-4F9C-B4F9-21A418E773D0}"/>
    <cellStyle name="40% - Accent5 4 11" xfId="12613" xr:uid="{EC12CB63-FA3F-4381-A951-20B377ADEDB0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2 2 2" xfId="15570" xr:uid="{0DE7A20B-F3B2-4BF0-A6C1-F11573E73BB1}"/>
    <cellStyle name="40% - Accent5 4 2 2 2 3" xfId="13861" xr:uid="{112E0797-916F-4C72-9737-4FE9F9D268AA}"/>
    <cellStyle name="40% - Accent5 4 2 2 3" xfId="11703" xr:uid="{3067205E-6CBA-4139-9361-995FC8BEE169}"/>
    <cellStyle name="40% - Accent5 4 2 2 3 2" xfId="15113" xr:uid="{F72389DA-39B8-4D3A-B988-12449A073C3B}"/>
    <cellStyle name="40% - Accent5 4 2 2 4" xfId="12615" xr:uid="{551CDC96-1E02-49F3-801C-8CFBE6F07F74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2 2 2" xfId="15571" xr:uid="{BCF6D309-C125-4BCD-B56B-091EC57C195C}"/>
    <cellStyle name="40% - Accent5 4 2 3 2 3" xfId="13862" xr:uid="{83172B55-19A5-4CE9-9BB7-B0729B3084CD}"/>
    <cellStyle name="40% - Accent5 4 2 3 3" xfId="11704" xr:uid="{9B443277-B245-4B62-BA8E-E0871F28EDD7}"/>
    <cellStyle name="40% - Accent5 4 2 3 3 2" xfId="15114" xr:uid="{742FB933-E6B2-4155-97AA-F3D1EAA43870}"/>
    <cellStyle name="40% - Accent5 4 2 3 4" xfId="12616" xr:uid="{6FA4E3D3-C27E-4CF7-9A24-2099EE70E509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5 2 2" xfId="15569" xr:uid="{FA20209A-59D5-4E79-8579-756F4AF810A2}"/>
    <cellStyle name="40% - Accent5 4 2 5 3" xfId="13860" xr:uid="{1616934D-E00A-479D-B6E0-66388C19A1F9}"/>
    <cellStyle name="40% - Accent5 4 2 6" xfId="11702" xr:uid="{1AFF0B30-5F1B-4EBC-9BB3-48945F538171}"/>
    <cellStyle name="40% - Accent5 4 2 6 2" xfId="15112" xr:uid="{0183279F-333C-453E-A197-1F1564B8C8A3}"/>
    <cellStyle name="40% - Accent5 4 2 7" xfId="12614" xr:uid="{B4B463DF-AC3A-4521-AA68-DEC59E7CA10F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2 2 2" xfId="15573" xr:uid="{5E8D706D-2851-4A1D-B8FC-A495E4710D7C}"/>
    <cellStyle name="40% - Accent5 4 3 2 2 3" xfId="13864" xr:uid="{3223AF94-D6DD-4BB0-BA52-70EDD1E4F33C}"/>
    <cellStyle name="40% - Accent5 4 3 2 3" xfId="11706" xr:uid="{136CC653-395A-4F19-B18F-68126CB98C2A}"/>
    <cellStyle name="40% - Accent5 4 3 2 3 2" xfId="15116" xr:uid="{B2985FF1-E288-4A33-97B4-73FD71BA5CAD}"/>
    <cellStyle name="40% - Accent5 4 3 2 4" xfId="12618" xr:uid="{7D8C9BBD-F0F1-45B0-9862-F1F9EDABFAEB}"/>
    <cellStyle name="40% - Accent5 4 3 3" xfId="10392" xr:uid="{14F18D53-5265-4534-8401-A16429EDF2AF}"/>
    <cellStyle name="40% - Accent5 4 3 3 2" xfId="12162" xr:uid="{9E0578A6-7B5B-4580-9C13-20199F9A7EFF}"/>
    <cellStyle name="40% - Accent5 4 3 3 2 2" xfId="15572" xr:uid="{E77DB1FF-1783-444C-8B24-6E0E743024D2}"/>
    <cellStyle name="40% - Accent5 4 3 3 3" xfId="13863" xr:uid="{555DA05F-C2AE-480A-8834-2CDD7CB5BE34}"/>
    <cellStyle name="40% - Accent5 4 3 4" xfId="11705" xr:uid="{6910F5F3-CDFE-4DB7-B3F2-3F6C90BFF043}"/>
    <cellStyle name="40% - Accent5 4 3 4 2" xfId="15115" xr:uid="{55E58876-80C8-4C82-9FCF-6F85D7BB9697}"/>
    <cellStyle name="40% - Accent5 4 3 5" xfId="12617" xr:uid="{6B7E5569-6853-4A1C-9B49-EE6D6ED6679D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2 2 2" xfId="15574" xr:uid="{8B693E66-1312-4C5A-8620-07AC48576863}"/>
    <cellStyle name="40% - Accent5 4 4 2 3" xfId="13865" xr:uid="{E31F2BFF-7CB8-4CAB-9EFE-2B71A297057A}"/>
    <cellStyle name="40% - Accent5 4 4 3" xfId="11707" xr:uid="{0C9A6982-7964-4D4C-9E85-2FF122B3DB5E}"/>
    <cellStyle name="40% - Accent5 4 4 3 2" xfId="15117" xr:uid="{DFDC6178-3464-40EA-ABE7-F67EB22DDE2D}"/>
    <cellStyle name="40% - Accent5 4 4 4" xfId="12619" xr:uid="{14283F2C-E9DC-4B78-9812-F5FD03DCEA69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2 2 2" xfId="15575" xr:uid="{D0B8EE16-87DF-46B8-940E-1F1CFE36C8F3}"/>
    <cellStyle name="40% - Accent5 4 5 2 3" xfId="13866" xr:uid="{E12EC370-403B-4941-8589-516BB6F272C5}"/>
    <cellStyle name="40% - Accent5 4 5 3" xfId="11708" xr:uid="{C89ED7AA-3255-428D-987D-763F380620D6}"/>
    <cellStyle name="40% - Accent5 4 5 3 2" xfId="15118" xr:uid="{6DDEE931-3913-40C6-BD6B-6CA37980C6D5}"/>
    <cellStyle name="40% - Accent5 4 5 4" xfId="12620" xr:uid="{AD2639AE-66D8-4B7A-A939-70A080D5C4DF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4 9 2 2" xfId="15568" xr:uid="{0A560B14-86D0-4480-9DD8-CD468ABD26AE}"/>
    <cellStyle name="40% - Accent5 4 9 3" xfId="13859" xr:uid="{FCBDAAA8-AD35-46F4-B3C2-EA1B6F5F6151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2 2 2" xfId="15576" xr:uid="{D7AADC9D-193B-4783-AC3F-9AC0995CB4A4}"/>
    <cellStyle name="40% - Accent5 6 2 3" xfId="13867" xr:uid="{962EEE20-EB4C-44A1-B821-E50D0CF36524}"/>
    <cellStyle name="40% - Accent5 6 3" xfId="11709" xr:uid="{B893B967-4113-496A-9EBF-DEFEE36D84E1}"/>
    <cellStyle name="40% - Accent5 6 3 2" xfId="15119" xr:uid="{6BB7DC01-CCFC-41AF-955B-7AE94BB12CA9}"/>
    <cellStyle name="40% - Accent5 6 4" xfId="12621" xr:uid="{1F4638EE-C1E1-48CF-BAF0-D63249256086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2 2 2" xfId="15577" xr:uid="{4B9E44AC-008D-499D-82E1-228E472493C1}"/>
    <cellStyle name="40% - Accent5 7 2 3" xfId="13868" xr:uid="{671CFC54-BDE9-46AD-8F2C-67C3243FF786}"/>
    <cellStyle name="40% - Accent5 7 3" xfId="11710" xr:uid="{2915E449-81CB-45D7-87CE-683775B980E7}"/>
    <cellStyle name="40% - Accent5 7 3 2" xfId="15120" xr:uid="{E26CA208-9E58-492B-9ABB-E472C533330C}"/>
    <cellStyle name="40% - Accent5 7 4" xfId="12622" xr:uid="{ED56A1E2-A1AF-4C2E-B738-47AA2979C66D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2 2 2" xfId="15578" xr:uid="{690E230C-BFC6-4C5E-9887-3B3D1637482D}"/>
    <cellStyle name="40% - Accent5 8 2 3" xfId="13869" xr:uid="{196AA7DE-E40A-4212-B649-4158D8610DC2}"/>
    <cellStyle name="40% - Accent5 8 3" xfId="11711" xr:uid="{8E5C5B0B-01C0-481E-BE1E-241B51AC466C}"/>
    <cellStyle name="40% - Accent5 8 3 2" xfId="15121" xr:uid="{7D3DC3A0-423F-4954-801B-0C0BD2DA4760}"/>
    <cellStyle name="40% - Accent5 8 4" xfId="12623" xr:uid="{24E07298-7B17-49A3-B18A-76F19633B862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2 2 2" xfId="15579" xr:uid="{1B86CBF2-9D89-45CB-944B-7893F73FEB5A}"/>
    <cellStyle name="40% - Accent5 9 2 3" xfId="13870" xr:uid="{CF7F5B89-A2FF-4082-9DEA-F0DFEDAD3E80}"/>
    <cellStyle name="40% - Accent5 9 3" xfId="11712" xr:uid="{40A99254-681E-4C0C-A175-65C155C55DF0}"/>
    <cellStyle name="40% - Accent5 9 3 2" xfId="15122" xr:uid="{8B98F52E-C1BB-4A9E-B0EF-EF7F9DC5D449}"/>
    <cellStyle name="40% - Accent5 9 4" xfId="12624" xr:uid="{ACA871D4-2578-4779-A0B0-F7A8EBE3007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10 2" xfId="15123" xr:uid="{23466110-767C-4AAD-8A14-754011F49A44}"/>
    <cellStyle name="40% - Accent6 4 11" xfId="12625" xr:uid="{596370D1-751B-45C1-B887-0CFF4A4BC18A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2 2 2" xfId="15582" xr:uid="{58DDD591-2972-414B-8882-D7ADFD4F5F18}"/>
    <cellStyle name="40% - Accent6 4 2 2 2 3" xfId="13873" xr:uid="{668C4B9B-3E2A-4718-958F-C0B7EF9171B2}"/>
    <cellStyle name="40% - Accent6 4 2 2 3" xfId="11715" xr:uid="{DEC88DC5-1C85-4CEB-ACAE-4641E83C5E88}"/>
    <cellStyle name="40% - Accent6 4 2 2 3 2" xfId="15125" xr:uid="{ED4F4A05-0C94-4216-A261-E1D2312EA7A9}"/>
    <cellStyle name="40% - Accent6 4 2 2 4" xfId="12627" xr:uid="{EE4D952A-4E53-4F7D-93AA-56D5F40AAF4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2 2 2" xfId="15583" xr:uid="{599DB400-4109-4EA4-904F-D639E13AB373}"/>
    <cellStyle name="40% - Accent6 4 2 3 2 3" xfId="13874" xr:uid="{F92CA832-2B2F-4716-882D-4245061B2693}"/>
    <cellStyle name="40% - Accent6 4 2 3 3" xfId="11716" xr:uid="{2FB2BF4D-34A0-46E7-97C8-AB48D9F5AC9C}"/>
    <cellStyle name="40% - Accent6 4 2 3 3 2" xfId="15126" xr:uid="{797EA320-5AC3-4718-A129-C05070FB94FC}"/>
    <cellStyle name="40% - Accent6 4 2 3 4" xfId="12628" xr:uid="{9F681D97-3795-4A4D-A3D2-4E47D76A991B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5 2 2" xfId="15581" xr:uid="{C7A1894A-4466-489E-8A2C-598CAB5A5F85}"/>
    <cellStyle name="40% - Accent6 4 2 5 3" xfId="13872" xr:uid="{62ACD547-3B11-4029-8F96-D17B5BF720E9}"/>
    <cellStyle name="40% - Accent6 4 2 6" xfId="11714" xr:uid="{72070410-B76A-46DF-9F5C-7B10AED7287D}"/>
    <cellStyle name="40% - Accent6 4 2 6 2" xfId="15124" xr:uid="{FCE3756D-2385-4A44-9C96-7DD567E6AF2C}"/>
    <cellStyle name="40% - Accent6 4 2 7" xfId="12626" xr:uid="{DD3F9F43-E118-4CA8-9604-6DEA5379EE13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2 2 2" xfId="15585" xr:uid="{B640AA0B-DF03-4080-8A84-5397184F364E}"/>
    <cellStyle name="40% - Accent6 4 3 2 2 3" xfId="13876" xr:uid="{32456A71-28A6-4544-9C52-D2E669DFC1AB}"/>
    <cellStyle name="40% - Accent6 4 3 2 3" xfId="11718" xr:uid="{1A8D2350-0DFB-4CC0-8A76-7794685ECDA5}"/>
    <cellStyle name="40% - Accent6 4 3 2 3 2" xfId="15128" xr:uid="{1F40EC9A-A73E-4E8A-8D29-1465B0832E13}"/>
    <cellStyle name="40% - Accent6 4 3 2 4" xfId="12630" xr:uid="{0DF2672F-9FB1-4748-BF71-E8F30BB241DC}"/>
    <cellStyle name="40% - Accent6 4 3 3" xfId="10404" xr:uid="{4EB9320A-3C0E-449B-88DF-3B6757C39522}"/>
    <cellStyle name="40% - Accent6 4 3 3 2" xfId="12174" xr:uid="{5E07774F-E44C-46CB-9C73-5DE9EC1A772F}"/>
    <cellStyle name="40% - Accent6 4 3 3 2 2" xfId="15584" xr:uid="{15030665-64B6-4D77-98CB-EAC77D1677AF}"/>
    <cellStyle name="40% - Accent6 4 3 3 3" xfId="13875" xr:uid="{EE2E7ED5-387B-4862-AD25-B02F17BBBE87}"/>
    <cellStyle name="40% - Accent6 4 3 4" xfId="11717" xr:uid="{28BC0D90-AD58-4C65-BEED-1AF3FDE028C5}"/>
    <cellStyle name="40% - Accent6 4 3 4 2" xfId="15127" xr:uid="{8F908927-1FDC-4055-AE2E-0C68B55C98BC}"/>
    <cellStyle name="40% - Accent6 4 3 5" xfId="12629" xr:uid="{349756C8-DE93-4F87-9504-3F0DA7411112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2 2 2" xfId="15586" xr:uid="{D2D2995A-BB0F-4EA6-BDEC-42F03C6AD1C6}"/>
    <cellStyle name="40% - Accent6 4 4 2 3" xfId="13877" xr:uid="{FBBDDBD8-B1F4-43E5-B166-2AE17C837DE2}"/>
    <cellStyle name="40% - Accent6 4 4 3" xfId="11719" xr:uid="{8977E704-4833-4CA8-ADF6-42F2F69DF197}"/>
    <cellStyle name="40% - Accent6 4 4 3 2" xfId="15129" xr:uid="{CC52D5BC-9449-481F-8E92-F91AABC8085D}"/>
    <cellStyle name="40% - Accent6 4 4 4" xfId="12631" xr:uid="{B49793E9-3338-4649-825F-E20E56030140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2 2 2" xfId="15587" xr:uid="{8ECB58CF-D2F6-4B99-8046-AD4EFD565470}"/>
    <cellStyle name="40% - Accent6 4 5 2 3" xfId="13878" xr:uid="{1B1D4D75-8318-49B4-B03F-8B5A89085B19}"/>
    <cellStyle name="40% - Accent6 4 5 3" xfId="11720" xr:uid="{DC34137E-9A6F-4451-BBA0-C457E18CD3C7}"/>
    <cellStyle name="40% - Accent6 4 5 3 2" xfId="15130" xr:uid="{5CAA9A17-46F7-4EF5-93F5-C3C105D690CA}"/>
    <cellStyle name="40% - Accent6 4 5 4" xfId="12632" xr:uid="{F5761F63-9FBB-4B61-9BCD-79711344E288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4 9 2 2" xfId="15580" xr:uid="{59BBD39E-D0CE-4486-BB8A-012317EFF9A2}"/>
    <cellStyle name="40% - Accent6 4 9 3" xfId="13871" xr:uid="{7D9A62AF-5D2D-4135-A2C0-EDBBB74969CF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2 2 2" xfId="15588" xr:uid="{B7B6B421-A4CB-4E94-9E51-AB27DBC891B0}"/>
    <cellStyle name="40% - Accent6 6 2 3" xfId="13879" xr:uid="{0A9FEBD4-6A31-46C4-AA94-EFEECC35D0F4}"/>
    <cellStyle name="40% - Accent6 6 3" xfId="11721" xr:uid="{B24C3738-0209-49D2-9937-8518DEF9BB48}"/>
    <cellStyle name="40% - Accent6 6 3 2" xfId="15131" xr:uid="{20D20215-B99B-496A-A8D8-B0CE06393D0C}"/>
    <cellStyle name="40% - Accent6 6 4" xfId="12633" xr:uid="{AAAEB257-CA91-4849-8471-FF640CB05979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2 2 2" xfId="15589" xr:uid="{0B9D2FED-E8B4-49D8-94EE-D329229963A0}"/>
    <cellStyle name="40% - Accent6 7 2 3" xfId="13880" xr:uid="{2F0956BA-FB6E-46D9-9CB2-DD6DEF5EA9B7}"/>
    <cellStyle name="40% - Accent6 7 3" xfId="11722" xr:uid="{A6E8B2FB-D0FE-4B2C-848C-46044A1375D2}"/>
    <cellStyle name="40% - Accent6 7 3 2" xfId="15132" xr:uid="{D2500A44-E81A-4BD3-849E-18D8FC9E35DD}"/>
    <cellStyle name="40% - Accent6 7 4" xfId="12634" xr:uid="{5B723F33-66EC-4EEE-A8E6-CBD00D476E90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2 2 2" xfId="15590" xr:uid="{BA8BF23A-4FDC-4C3D-AAE5-5270BD38C6E5}"/>
    <cellStyle name="40% - Accent6 8 2 3" xfId="13881" xr:uid="{563B688A-3C2D-4327-9050-CDB92EFAAED5}"/>
    <cellStyle name="40% - Accent6 8 3" xfId="11723" xr:uid="{4036B2A8-6C2E-4BA0-9F6C-A37A83B7E912}"/>
    <cellStyle name="40% - Accent6 8 3 2" xfId="15133" xr:uid="{D4FA15D7-FFEC-46F5-A73E-8C86FDAD42B4}"/>
    <cellStyle name="40% - Accent6 8 4" xfId="12635" xr:uid="{A283E88F-D1D2-486A-A0C5-5F581D8CE314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2 2 2" xfId="15591" xr:uid="{344DBDDA-E041-4060-95A5-4D76365600F2}"/>
    <cellStyle name="40% - Accent6 9 2 3" xfId="13882" xr:uid="{F65436A4-7836-4FE9-8CC3-A092608814C3}"/>
    <cellStyle name="40% - Accent6 9 3" xfId="11724" xr:uid="{515652F6-27E6-48E5-A992-C4CA0FE8087B}"/>
    <cellStyle name="40% - Accent6 9 3 2" xfId="15134" xr:uid="{3FDD5B0F-E3E6-4369-8B64-EA0DB2D45E41}"/>
    <cellStyle name="40% - Accent6 9 4" xfId="12636" xr:uid="{2AA1C8E3-5EAB-4E97-995A-58811535432D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2 2" xfId="14491" xr:uid="{CA173661-8993-4B8E-83C2-CFE85B2C172A}"/>
    <cellStyle name="Calculation 2 2 3 2 3" xfId="11368" xr:uid="{EB345301-CE98-4977-9AAC-CA2CB7582206}"/>
    <cellStyle name="Calculation 2 2 3 2 3 2" xfId="14799" xr:uid="{2BC6D84F-A500-4AC1-B10A-FE9B5D09BCD2}"/>
    <cellStyle name="Calculation 2 2 3 2 4" xfId="11232" xr:uid="{490CA3C3-37E5-4893-A4A6-86B8BF24B262}"/>
    <cellStyle name="Calculation 2 2 3 2 4 2" xfId="14673" xr:uid="{1CE5C8C2-7EAB-4F4E-9371-732DBA35A9ED}"/>
    <cellStyle name="Calculation 2 2 3 2 5" xfId="11448" xr:uid="{5565E3F2-08BF-454C-9B86-112A80C012E2}"/>
    <cellStyle name="Calculation 2 2 3 2 5 2" xfId="14878" xr:uid="{11108235-D0D3-455F-9736-3EF183AACE67}"/>
    <cellStyle name="Calculation 2 2 3 2 6" xfId="11431" xr:uid="{5C4E78F5-D37E-4813-A719-C6FBD3275002}"/>
    <cellStyle name="Calculation 2 2 3 2 6 2" xfId="14862" xr:uid="{51C60018-A901-484C-8496-AA9E4BBADF30}"/>
    <cellStyle name="Calculation 2 2 3 2 7" xfId="11505" xr:uid="{4F3FDD38-3DDE-4873-9966-A6DC2E3B53E9}"/>
    <cellStyle name="Calculation 2 2 3 2 7 2" xfId="14933" xr:uid="{E641FFCB-A7B7-4F57-ADFD-4275BA326D36}"/>
    <cellStyle name="Calculation 2 2 3 2 8" xfId="11543" xr:uid="{6884CBDD-2617-4268-A139-55DD7137D2D5}"/>
    <cellStyle name="Calculation 2 2 3 2 8 2" xfId="14963" xr:uid="{FB13279A-AEA4-4BE3-A78B-63293F309FE9}"/>
    <cellStyle name="Calculation 2 2 3 2 9" xfId="13152" xr:uid="{EA927CB4-2BD2-4077-8B0F-63BF41B50860}"/>
    <cellStyle name="Calculation 2 2 3 3" xfId="10270" xr:uid="{E1EC663E-BD92-44B8-A948-E99CE964D21A}"/>
    <cellStyle name="Calculation 2 2 3 3 2" xfId="13741" xr:uid="{060E70FF-E8E1-44DC-B24B-928EB76A5FCE}"/>
    <cellStyle name="Calculation 2 2 3 4" xfId="10412" xr:uid="{6BD86597-9E1F-408E-8398-45E727AFE077}"/>
    <cellStyle name="Calculation 2 2 3 4 2" xfId="13883" xr:uid="{F0684A30-407C-4E32-A212-87025F9D2246}"/>
    <cellStyle name="Calculation 2 2 3 5" xfId="10414" xr:uid="{CC68B30E-4F07-4A30-98B7-82F83CA67D32}"/>
    <cellStyle name="Calculation 2 2 3 5 2" xfId="13885" xr:uid="{BAF7901A-77CE-47D0-B0A4-BD3352613067}"/>
    <cellStyle name="Calculation 2 2 3 6" xfId="12638" xr:uid="{151C071B-E8DF-4E6C-A32C-405F853ADFA3}"/>
    <cellStyle name="Calculation 2 2 4" xfId="9563" xr:uid="{107225BC-8925-4F7E-A753-5829FFE490FE}"/>
    <cellStyle name="Calculation 2 2 4 2" xfId="11044" xr:uid="{D47DFDF7-2FB0-4EBD-9182-9BCF506D0334}"/>
    <cellStyle name="Calculation 2 2 4 2 2" xfId="14490" xr:uid="{11285EE4-9AE1-4512-8AA5-8254BB2E7ACB}"/>
    <cellStyle name="Calculation 2 2 4 3" xfId="11367" xr:uid="{A602BFC9-F2F2-4FD9-BDB5-036698C9F4A6}"/>
    <cellStyle name="Calculation 2 2 4 3 2" xfId="14798" xr:uid="{9BC08DF9-EA5F-4BC1-8B80-A8F26D9EDFF8}"/>
    <cellStyle name="Calculation 2 2 4 4" xfId="11231" xr:uid="{8748E139-1246-44C1-935B-3C79D96983DA}"/>
    <cellStyle name="Calculation 2 2 4 4 2" xfId="14672" xr:uid="{A119AFC7-5250-403F-9C1E-A89E77A52FFE}"/>
    <cellStyle name="Calculation 2 2 4 5" xfId="11447" xr:uid="{9F2A4667-14D8-476F-B605-5E1E2A8FE2B1}"/>
    <cellStyle name="Calculation 2 2 4 5 2" xfId="14877" xr:uid="{F675E7F9-8BD6-4238-9D8D-1D87853DDBD4}"/>
    <cellStyle name="Calculation 2 2 4 6" xfId="11430" xr:uid="{E1EE381C-F969-4D25-8C3C-3452F7E06995}"/>
    <cellStyle name="Calculation 2 2 4 6 2" xfId="14861" xr:uid="{61792C2E-22BF-48D8-9701-C271F131C571}"/>
    <cellStyle name="Calculation 2 2 4 7" xfId="11504" xr:uid="{2465E266-46FA-4296-A94F-0808617BB466}"/>
    <cellStyle name="Calculation 2 2 4 7 2" xfId="14932" xr:uid="{08E05823-043B-4A79-A5DE-3D2ADF513962}"/>
    <cellStyle name="Calculation 2 2 4 8" xfId="11542" xr:uid="{9A83C73A-8F26-451E-B3C8-6B0611F4D5E2}"/>
    <cellStyle name="Calculation 2 2 4 8 2" xfId="14962" xr:uid="{FAEF17FB-20D7-4C40-986D-F0F558BC0202}"/>
    <cellStyle name="Calculation 2 2 4 9" xfId="13151" xr:uid="{01FA7ED0-AF27-4746-8A19-FAC0A2697832}"/>
    <cellStyle name="Calculation 2 2 5" xfId="10271" xr:uid="{6F018880-7F8F-4B84-A5BD-11F96008D461}"/>
    <cellStyle name="Calculation 2 2 5 2" xfId="13742" xr:uid="{56252AAE-E936-44FB-A124-666456DA2CA3}"/>
    <cellStyle name="Calculation 2 2 6" xfId="11072" xr:uid="{CC9315D9-570A-457D-829D-6F8B4C836A04}"/>
    <cellStyle name="Calculation 2 2 6 2" xfId="14518" xr:uid="{BB5FD3CE-161B-41BB-9508-315C283D1648}"/>
    <cellStyle name="Calculation 2 2 7" xfId="10413" xr:uid="{01BCE6AF-F159-483A-B37B-61F7DE30FE16}"/>
    <cellStyle name="Calculation 2 2 7 2" xfId="13884" xr:uid="{557B0920-EE72-4379-888F-B87EF2180A6D}"/>
    <cellStyle name="Calculation 2 2 8" xfId="12637" xr:uid="{C91286C6-D267-44E9-8F10-8EF66FAA1480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2 2 2" xfId="15592" xr:uid="{A3C7C9EE-4104-4015-936F-F1669CED7C7D}"/>
    <cellStyle name="Comma 23 2 3" xfId="13886" xr:uid="{E8818208-6815-4A6B-AE56-645202AEB59D}"/>
    <cellStyle name="Comma 23 3" xfId="11725" xr:uid="{5CC93015-76D0-4F6C-A382-808B647450AC}"/>
    <cellStyle name="Comma 23 3 2" xfId="15135" xr:uid="{83A76C8B-AC60-4D72-980F-D91EE7715EEA}"/>
    <cellStyle name="Comma 23 4" xfId="12639" xr:uid="{19FCE108-562D-4E59-8C25-4D80CE48B93F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2 2 2" xfId="15594" xr:uid="{1872D5EA-FE4D-4B1B-B92E-FC4B24527E31}"/>
    <cellStyle name="Comma 24 2 2 3" xfId="13888" xr:uid="{427BC4FD-D548-46B3-B760-104FFE599F34}"/>
    <cellStyle name="Comma 24 2 3" xfId="11727" xr:uid="{D6EFDDD6-869E-4476-B4C9-28D7C6BB761B}"/>
    <cellStyle name="Comma 24 2 3 2" xfId="15137" xr:uid="{DC9F5257-B933-42C9-AE73-96F650B4A6B6}"/>
    <cellStyle name="Comma 24 2 4" xfId="12641" xr:uid="{4359B279-762A-486D-8FB1-3E77DBE25A1C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4 2 2" xfId="15593" xr:uid="{B4FEC980-0781-482E-9E37-03615CB1D17B}"/>
    <cellStyle name="Comma 24 4 3" xfId="13887" xr:uid="{C0C69CD6-49BC-4189-9034-0EE409876F99}"/>
    <cellStyle name="Comma 24 5" xfId="11726" xr:uid="{CAE6689F-3BFF-44C0-9B11-1E35A14833C2}"/>
    <cellStyle name="Comma 24 5 2" xfId="15136" xr:uid="{4CB1B966-C32A-444C-B621-E5E868B2FC75}"/>
    <cellStyle name="Comma 24 6" xfId="12640" xr:uid="{FC09A35A-AA1C-4DD8-9FA0-64FA876307D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3 2 2" xfId="15595" xr:uid="{E16CE99B-6F99-45E0-9A90-1DEC0D97984A}"/>
    <cellStyle name="Comma 25 3 3" xfId="13889" xr:uid="{C50B998B-941A-46DE-ADB6-C5A7B26AFB84}"/>
    <cellStyle name="Comma 25 4" xfId="11728" xr:uid="{03DE76E6-6CE7-4848-A545-03D7B2E6505D}"/>
    <cellStyle name="Comma 25 4 2" xfId="15138" xr:uid="{90F8970B-69CA-4817-895E-B2EAE20B473E}"/>
    <cellStyle name="Comma 25 5" xfId="12642" xr:uid="{F1F591EF-1D08-4C0C-9F5A-7C50BBE2734C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2 2 2" xfId="15596" xr:uid="{8543FB13-1C7D-425F-9C9C-126AAEA2D969}"/>
    <cellStyle name="Comma 31 3 2 3" xfId="13890" xr:uid="{67B26015-4539-4011-BC2B-5F69DBDF6BA6}"/>
    <cellStyle name="Comma 31 3 3" xfId="11729" xr:uid="{56A7F33B-2646-4488-B8AC-D29D3CEDBE39}"/>
    <cellStyle name="Comma 31 3 3 2" xfId="15139" xr:uid="{3D4BFF13-ABE9-4C63-8CC8-B48068E46AF2}"/>
    <cellStyle name="Comma 31 3 4" xfId="12643" xr:uid="{028FF796-0627-49E0-8FC8-0499FA826DB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2 2 2" xfId="15598" xr:uid="{D41078BE-003B-46A0-A96F-08D290745376}"/>
    <cellStyle name="Comma 32 2 2 3" xfId="13892" xr:uid="{88119F22-7DF8-4A1C-89E2-C2043D81B71A}"/>
    <cellStyle name="Comma 32 2 3" xfId="11731" xr:uid="{537B1BF9-4BD0-4C54-ACA5-C02FBFF5E934}"/>
    <cellStyle name="Comma 32 2 3 2" xfId="15141" xr:uid="{90898E42-87E5-436A-9A17-2B162CAD8E7F}"/>
    <cellStyle name="Comma 32 2 4" xfId="12645" xr:uid="{3AC3A00B-632A-495B-8C07-9CBB0CC6B75B}"/>
    <cellStyle name="Comma 32 3" xfId="10420" xr:uid="{988692C0-791F-4063-80AB-F8F0B0B5AF8C}"/>
    <cellStyle name="Comma 32 3 2" xfId="12187" xr:uid="{45689D24-02A8-46CD-88F3-78366A4533DE}"/>
    <cellStyle name="Comma 32 3 2 2" xfId="15597" xr:uid="{16742BDC-C497-4B70-A5A6-3756B53CFDBC}"/>
    <cellStyle name="Comma 32 3 3" xfId="13891" xr:uid="{9DD0D54A-A366-49EA-AE60-DF98B7EC6880}"/>
    <cellStyle name="Comma 32 4" xfId="11730" xr:uid="{A9487261-1D22-41E9-B746-BFE109AAF1BD}"/>
    <cellStyle name="Comma 32 4 2" xfId="15140" xr:uid="{1F986C2C-1256-4D69-BCAF-25821A662C6F}"/>
    <cellStyle name="Comma 32 5" xfId="12644" xr:uid="{D00A0E22-D319-4375-BEA7-6CC5E906D3BC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2 2 2" xfId="15600" xr:uid="{349B4511-3BCD-4E0A-A3C5-B4A5E74B88EF}"/>
    <cellStyle name="Comma 51 2 2 3" xfId="13894" xr:uid="{CE8E8672-AB83-4FB8-869A-0F7983733ED0}"/>
    <cellStyle name="Comma 51 2 3" xfId="11733" xr:uid="{231B50BC-F4DC-4736-824C-356A24620119}"/>
    <cellStyle name="Comma 51 2 3 2" xfId="15143" xr:uid="{576A22B4-44AD-4E6A-8D62-5EADEF309DB6}"/>
    <cellStyle name="Comma 51 2 4" xfId="12647" xr:uid="{26087A86-8D7C-4779-B1DE-47312FA28F71}"/>
    <cellStyle name="Comma 51 3" xfId="10422" xr:uid="{C5D6C8B8-BD26-4F9E-A1EE-1F5C64F5165B}"/>
    <cellStyle name="Comma 51 3 2" xfId="12189" xr:uid="{EEB8AA49-388F-4334-BAD4-30EEFCB6718C}"/>
    <cellStyle name="Comma 51 3 2 2" xfId="15599" xr:uid="{13264689-B667-4C25-B1E7-AF1B5897DEA8}"/>
    <cellStyle name="Comma 51 3 3" xfId="13893" xr:uid="{D767B6DE-DCB3-4126-BF59-5627CF3ADAB8}"/>
    <cellStyle name="Comma 51 4" xfId="11732" xr:uid="{C7D2C321-C8D4-49CC-A046-B673D2156853}"/>
    <cellStyle name="Comma 51 4 2" xfId="15142" xr:uid="{546CFF29-88EF-4201-AAB5-118276B002B3}"/>
    <cellStyle name="Comma 51 5" xfId="12646" xr:uid="{36B5BDB6-4433-4DA2-9E99-1D59DDE09B17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2 2 2" xfId="15449" xr:uid="{57ACB861-F4F9-4633-AAE8-E00B05DAAEB6}"/>
    <cellStyle name="Comma 71 2 3" xfId="13184" xr:uid="{BEF9A687-60CB-455D-8BF4-BA6240462C22}"/>
    <cellStyle name="Comma 71 3" xfId="11582" xr:uid="{551CA4AA-44DC-4DDA-9D56-8D39AD7FE5A7}"/>
    <cellStyle name="Comma 71 3 2" xfId="14992" xr:uid="{53599F90-141D-4095-A945-791646AB8983}"/>
    <cellStyle name="Comma 71 4" xfId="12494" xr:uid="{32CEA032-AA5D-4F4B-8182-54AAFCFA0CBF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2 2 2" xfId="15889" xr:uid="{4AA2B205-1570-47A1-B332-2A32ED51114F}"/>
    <cellStyle name="Comma 72 2 3" xfId="14519" xr:uid="{7436D174-6DBE-456D-B5CB-10B23E7881FC}"/>
    <cellStyle name="Comma 72 3" xfId="12026" xr:uid="{5CA6ACFE-B57B-472D-971D-B878E56C231E}"/>
    <cellStyle name="Comma 72 3 2" xfId="15436" xr:uid="{D4A6DCB1-8DF2-4B20-9667-750AEC8B749D}"/>
    <cellStyle name="Comma 72 4" xfId="13149" xr:uid="{79D786CB-F970-46FF-8BF2-B3F44343CE6A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2 2 2" xfId="15895" xr:uid="{A5BAF7AB-6EF2-46D4-942D-D7826A2FE7A2}"/>
    <cellStyle name="Comma 73 2 3" xfId="14539" xr:uid="{0255E5F0-46F6-4954-856F-0B74C55E3BE6}"/>
    <cellStyle name="Comma 73 3" xfId="12032" xr:uid="{28FB783E-898F-41A6-9F91-F57EC92868F9}"/>
    <cellStyle name="Comma 73 3 2" xfId="15442" xr:uid="{E4BFA492-31A7-4FBE-8E5B-50805185C15F}"/>
    <cellStyle name="Comma 73 4" xfId="13176" xr:uid="{8D94FD2E-CFD9-4589-AEF1-43D1E72DFA17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2 2 2" xfId="15898" xr:uid="{42D816AE-BB14-4B19-8DB3-E4B2ED8D7DCE}"/>
    <cellStyle name="Comma 74 2 3" xfId="14542" xr:uid="{2C5A5C92-7137-4F45-9C53-6E6F42EB9504}"/>
    <cellStyle name="Comma 74 3" xfId="12035" xr:uid="{A917FF12-DB13-45C5-9327-A31675D0CFB5}"/>
    <cellStyle name="Comma 74 3 2" xfId="15445" xr:uid="{685E35C9-F055-43AB-98FD-7379928E890F}"/>
    <cellStyle name="Comma 74 4" xfId="13179" xr:uid="{2868ECDE-5BAB-4DB6-99A1-9C265F8CC2EE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2 2 2" xfId="15892" xr:uid="{D18B8ED8-B05B-416C-A369-2199F88DF46B}"/>
    <cellStyle name="Comma 75 2 3" xfId="14536" xr:uid="{8532BBF4-0DD2-4162-A089-E3513EDE65C7}"/>
    <cellStyle name="Comma 75 3" xfId="12029" xr:uid="{72B82A6D-54A1-4043-A3BA-11F1A96DF24B}"/>
    <cellStyle name="Comma 75 3 2" xfId="15439" xr:uid="{BAA935CE-771F-47E9-8416-661C35D9776E}"/>
    <cellStyle name="Comma 75 4" xfId="13173" xr:uid="{5691C777-9383-4979-BA48-EF12EB75888E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0 2 2" xfId="15601" xr:uid="{88065089-08E5-49D3-A6D3-29E28A42616E}"/>
    <cellStyle name="Comma 9 10 3" xfId="13895" xr:uid="{208C6F85-7162-4104-98B2-92F04ACA671C}"/>
    <cellStyle name="Comma 9 11" xfId="11734" xr:uid="{E03C231C-7DBD-473A-B9AE-48EB5E085F21}"/>
    <cellStyle name="Comma 9 11 2" xfId="15144" xr:uid="{68059716-3FE5-46AD-94D1-D1B554A29A4B}"/>
    <cellStyle name="Comma 9 12" xfId="12648" xr:uid="{D4BFD845-4C7C-48B2-B9BF-8A8D65D01540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5 2 2" xfId="15602" xr:uid="{4010A2A6-6B64-4192-9245-4CE5FFB8E3AD}"/>
    <cellStyle name="Comma 9 3 5 3" xfId="13896" xr:uid="{DBB3E7B3-C826-417B-B0A4-8F7F1AF0FF02}"/>
    <cellStyle name="Comma 9 3 6" xfId="11735" xr:uid="{3BD3C933-740C-4FEB-8776-0F42426D281F}"/>
    <cellStyle name="Comma 9 3 6 2" xfId="15145" xr:uid="{1E959D4D-BD32-465A-8F31-811BE7D5D5DA}"/>
    <cellStyle name="Comma 9 3 7" xfId="12649" xr:uid="{D78A7173-BE62-4EDA-AB7D-0025E92A42A9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2 2 2" xfId="15603" xr:uid="{CAA00BDF-8FC0-43D1-8740-E2BA9B0D0ED8}"/>
    <cellStyle name="Comma 9 7 2 3" xfId="13897" xr:uid="{E8C11EA5-D1A3-48BC-B45B-7F6A12D1D727}"/>
    <cellStyle name="Comma 9 7 3" xfId="11736" xr:uid="{8A66390D-0B39-4CB7-A770-7FB40B3863EC}"/>
    <cellStyle name="Comma 9 7 3 2" xfId="15146" xr:uid="{B169B22A-F042-45A4-A01C-73DA47F87DF6}"/>
    <cellStyle name="Comma 9 7 4" xfId="12650" xr:uid="{D42AC0BA-82E6-4B53-9CCE-F8E4005CE1EF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2 2 2" xfId="15604" xr:uid="{8B83A613-35B8-4C85-8907-C29905106304}"/>
    <cellStyle name="Currency 13 2 2 3" xfId="13898" xr:uid="{33D55490-C9AC-40E4-A448-7A59B8F7A417}"/>
    <cellStyle name="Currency 13 2 3" xfId="11737" xr:uid="{0DBA46DE-9165-4593-8343-8EAD1728F012}"/>
    <cellStyle name="Currency 13 2 3 2" xfId="15147" xr:uid="{90510DD0-F792-4321-B772-6004829F0CB0}"/>
    <cellStyle name="Currency 13 2 4" xfId="12651" xr:uid="{A9D5EB84-95BE-4044-B967-B3E2DE42951E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2 2 2" xfId="15605" xr:uid="{0F0ECA65-10B5-4A24-9B1B-46393E430935}"/>
    <cellStyle name="Currency 16 3 2 3" xfId="13899" xr:uid="{C1EF186C-23D1-4762-992A-F29E68CDA6B5}"/>
    <cellStyle name="Currency 16 3 3" xfId="11738" xr:uid="{4B70B258-7886-42C9-8732-F0B9AD5711DD}"/>
    <cellStyle name="Currency 16 3 3 2" xfId="15148" xr:uid="{8B672EAA-BFD8-4EE0-BE40-8DF9A57A7B7C}"/>
    <cellStyle name="Currency 16 3 4" xfId="12652" xr:uid="{7473115C-08A4-4A38-958F-BDFB11FFC9EA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2 2 2" xfId="15606" xr:uid="{EAB34634-1040-4737-B336-768A11285BDA}"/>
    <cellStyle name="Currency 19 2 2 3" xfId="13900" xr:uid="{A18D449E-F7B7-4A48-A168-515068BFFF39}"/>
    <cellStyle name="Currency 19 2 3" xfId="11739" xr:uid="{7FDAE0A2-2C0E-4DFE-A03F-BA8952EE4505}"/>
    <cellStyle name="Currency 19 2 3 2" xfId="15149" xr:uid="{C18F8589-0429-4D45-A6FA-2631B113B794}"/>
    <cellStyle name="Currency 19 2 4" xfId="12653" xr:uid="{395EA754-C848-483C-AEBD-25C830D0B12F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2 2 2" xfId="15607" xr:uid="{04220584-1AFC-4E97-8BEA-C86066C9AEB0}"/>
    <cellStyle name="Currency 21 2 3" xfId="13901" xr:uid="{71C1AAD3-9188-4EE8-BADC-402FF6424F94}"/>
    <cellStyle name="Currency 21 3" xfId="11740" xr:uid="{5A3DF148-8649-481C-8340-50380F73C299}"/>
    <cellStyle name="Currency 21 3 2" xfId="15150" xr:uid="{33A0D7AE-DB7E-4E5B-AA34-5B0CC5FE36F9}"/>
    <cellStyle name="Currency 21 4" xfId="12654" xr:uid="{E43A6745-B94A-490C-A8A5-B121FCAD79E0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2 2 2" xfId="15608" xr:uid="{4D10551E-B415-4546-9643-80E06476CABC}"/>
    <cellStyle name="Currency 22 2 3" xfId="13902" xr:uid="{A0B2F7C5-928E-4DDC-9776-0C0025D51CEE}"/>
    <cellStyle name="Currency 22 3" xfId="11741" xr:uid="{03EC8181-B7F2-4E33-A254-BD3F56B79715}"/>
    <cellStyle name="Currency 22 3 2" xfId="15151" xr:uid="{2D8B1C31-46E3-4957-BFD5-B5CF07028782}"/>
    <cellStyle name="Currency 22 4" xfId="12655" xr:uid="{343E0E7B-7914-48C6-9B54-5F8D2334D53A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2 2 2" xfId="15609" xr:uid="{54D1FA76-4DEC-4E36-B3A1-2CFCD482D8EB}"/>
    <cellStyle name="Currency 24 2 2 3" xfId="13903" xr:uid="{5868404C-C0FC-4CC8-8383-C3DC18F782FC}"/>
    <cellStyle name="Currency 24 2 3" xfId="11742" xr:uid="{1FC32384-26D8-4767-A794-AEE58C8D2D72}"/>
    <cellStyle name="Currency 24 2 3 2" xfId="15152" xr:uid="{C90EB447-DF21-4275-861A-02F7FEFE9DB0}"/>
    <cellStyle name="Currency 24 2 4" xfId="12656" xr:uid="{30BC8D34-6C06-4A27-A95C-A56BCA472D3B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2 2 2" xfId="15611" xr:uid="{2BBE7DB3-9FAA-4E16-AD67-088CD5933352}"/>
    <cellStyle name="Currency 25 3 2 3" xfId="13905" xr:uid="{6F02BF2C-4024-438B-A2AB-1A59DC0A4D78}"/>
    <cellStyle name="Currency 25 3 3" xfId="11744" xr:uid="{5DC86827-234A-493D-941E-6F554FE9082A}"/>
    <cellStyle name="Currency 25 3 3 2" xfId="15154" xr:uid="{AB3F65B3-FF92-4CE6-BBDA-A52BD50D5EC7}"/>
    <cellStyle name="Currency 25 3 4" xfId="12658" xr:uid="{02269227-CA4B-4012-B0FF-63137AA01B08}"/>
    <cellStyle name="Currency 25 4" xfId="10433" xr:uid="{9A1D1E5F-ACBA-4101-981F-4AF32EE7277A}"/>
    <cellStyle name="Currency 25 4 2" xfId="12200" xr:uid="{9AA7BF61-3D8D-4EAB-BB9F-F3FD5D7786D2}"/>
    <cellStyle name="Currency 25 4 2 2" xfId="15610" xr:uid="{A8F3FF73-2815-49D8-A853-DA131E41002A}"/>
    <cellStyle name="Currency 25 4 3" xfId="13904" xr:uid="{CEC570C9-EBCC-410C-ACB5-B64EBA36F3F6}"/>
    <cellStyle name="Currency 25 5" xfId="11743" xr:uid="{CBCABD80-0CB4-4C97-9BE1-E3797F2353C9}"/>
    <cellStyle name="Currency 25 5 2" xfId="15153" xr:uid="{51D082F3-84F4-477F-8EEA-F33FE41F8060}"/>
    <cellStyle name="Currency 25 6" xfId="12657" xr:uid="{2AA1FA3F-6012-4E7F-8957-A31812126CF3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2 2 2" xfId="15613" xr:uid="{A6B82FAF-C647-405C-8DE2-07E8F45CCC1B}"/>
    <cellStyle name="Currency 27 2 2 3" xfId="13907" xr:uid="{D07EE22B-0706-42EC-9A3D-9F4E37FC883C}"/>
    <cellStyle name="Currency 27 2 3" xfId="11746" xr:uid="{81EA42BA-7A50-4E01-B623-C37F2F960A9C}"/>
    <cellStyle name="Currency 27 2 3 2" xfId="15156" xr:uid="{F07A1EE9-1C8A-4388-9E1C-9E677BF9893B}"/>
    <cellStyle name="Currency 27 2 4" xfId="12660" xr:uid="{8A353965-D240-42C5-ACFD-E74618CFDB3A}"/>
    <cellStyle name="Currency 27 3" xfId="10435" xr:uid="{899907D3-3C14-46DE-8A62-9DDD0FC3D3B1}"/>
    <cellStyle name="Currency 27 3 2" xfId="12202" xr:uid="{CB10C662-231F-4555-A707-DEE802E23859}"/>
    <cellStyle name="Currency 27 3 2 2" xfId="15612" xr:uid="{98AB8892-7AEA-4CA0-89A0-7BA9385125E8}"/>
    <cellStyle name="Currency 27 3 3" xfId="13906" xr:uid="{CE082E47-4418-4824-8914-B9347269D2E4}"/>
    <cellStyle name="Currency 27 4" xfId="11745" xr:uid="{3C5657D7-5FB8-4BDC-912D-A565F6ED8754}"/>
    <cellStyle name="Currency 27 4 2" xfId="15155" xr:uid="{0BD53BAA-F3F6-477B-AD39-62C71EF5F396}"/>
    <cellStyle name="Currency 27 5" xfId="12659" xr:uid="{C9B6DDF0-C65E-49D6-BB0C-76056B3A454F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2 2 2" xfId="15450" xr:uid="{B6A1B221-C444-448E-8BFD-921E3E1212BE}"/>
    <cellStyle name="Currency 28 2 3" xfId="13185" xr:uid="{FF2A98E5-A946-4081-BE74-D15099037673}"/>
    <cellStyle name="Currency 28 3" xfId="11583" xr:uid="{21284C56-DB70-4AFF-B354-0D0758EBC516}"/>
    <cellStyle name="Currency 28 3 2" xfId="14993" xr:uid="{EADCF1F6-0E3B-4897-8505-B042526BFE27}"/>
    <cellStyle name="Currency 28 4" xfId="12495" xr:uid="{0905133B-E9D1-44DC-B4BA-D209001BCA38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5 2 2" xfId="15615" xr:uid="{9CD3E9BC-CA88-4F2B-B745-0477CDF076F7}"/>
    <cellStyle name="Currency 8 2 2 5 3" xfId="13909" xr:uid="{BBEFC623-0A81-43C0-8F69-DB158A9AE9DD}"/>
    <cellStyle name="Currency 8 2 2 6" xfId="11748" xr:uid="{282CFF06-E0CE-4B40-A659-0D6C511A6334}"/>
    <cellStyle name="Currency 8 2 2 6 2" xfId="15158" xr:uid="{DDAABE02-9A94-4BA4-9C02-53421E2269AB}"/>
    <cellStyle name="Currency 8 2 2 7" xfId="12662" xr:uid="{EE8EA7F7-F4CB-4326-988D-56556FB0841A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7 2 2" xfId="15614" xr:uid="{916983AA-DD69-4455-800A-39E6673012C0}"/>
    <cellStyle name="Currency 8 2 7 3" xfId="13908" xr:uid="{5B75158C-3015-40C5-A296-B345CF321CB4}"/>
    <cellStyle name="Currency 8 2 8" xfId="11747" xr:uid="{270C1B9B-8FDA-432D-8110-99D602A00EA6}"/>
    <cellStyle name="Currency 8 2 8 2" xfId="15157" xr:uid="{101EED42-2A9B-422D-9DC1-A0DBEB9603CB}"/>
    <cellStyle name="Currency 8 2 9" xfId="12661" xr:uid="{4F27BDD6-F745-47A8-8857-DEAC05FCD90A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2 2 2" xfId="15616" xr:uid="{421D8401-5D1F-4CFB-8847-F152A14DA4AD}"/>
    <cellStyle name="Currency 8 5 2 3" xfId="13910" xr:uid="{774A7F25-8BCB-4C78-B345-F73B1497D99A}"/>
    <cellStyle name="Currency 8 5 3" xfId="11749" xr:uid="{18540E65-86EA-4B9A-B148-B11D0E584059}"/>
    <cellStyle name="Currency 8 5 3 2" xfId="15159" xr:uid="{05C6728E-04F2-4D48-9A57-D62B378C145E}"/>
    <cellStyle name="Currency 8 5 4" xfId="12663" xr:uid="{D817004A-D4BA-493B-BFBB-9140BD19CF9B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0 2 2" xfId="15617" xr:uid="{34AF3D7F-A656-4E50-A730-D4B0E4FB45EB}"/>
    <cellStyle name="Currency 9 10 3" xfId="13911" xr:uid="{EC86169F-A8C5-42E2-9541-CC059F4286CA}"/>
    <cellStyle name="Currency 9 11" xfId="11750" xr:uid="{FB0B4D63-FEFA-48A9-A886-F3A791D2BE36}"/>
    <cellStyle name="Currency 9 11 2" xfId="15160" xr:uid="{5BE13534-AAE5-416C-A8A3-B7512271E85D}"/>
    <cellStyle name="Currency 9 12" xfId="12664" xr:uid="{9E194245-53BF-4E43-B6AB-C36519FD960D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5 2 2" xfId="15618" xr:uid="{25B8ABD0-FAE9-4CF3-B6DB-1A778E878875}"/>
    <cellStyle name="Currency 9 3 5 3" xfId="13912" xr:uid="{F5F0FAA8-4155-440D-9045-DB82C843E292}"/>
    <cellStyle name="Currency 9 3 6" xfId="11751" xr:uid="{8D5E425E-7A90-4F3A-84BE-5CD2A526F622}"/>
    <cellStyle name="Currency 9 3 6 2" xfId="15161" xr:uid="{D5B948B4-152C-45CE-8E59-32DF9D5431B4}"/>
    <cellStyle name="Currency 9 3 7" xfId="12665" xr:uid="{98870D06-8741-40D2-8CC4-B82B7FFA88B0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2 2 2" xfId="15619" xr:uid="{C3BC6E20-B343-4893-85EA-1CEA12655CB3}"/>
    <cellStyle name="Currency 9 7 2 3" xfId="13913" xr:uid="{1C23222D-53AB-4343-9F2E-30BD4517782D}"/>
    <cellStyle name="Currency 9 7 3" xfId="11752" xr:uid="{EF3C42E0-02B6-4743-8F0A-16931654490C}"/>
    <cellStyle name="Currency 9 7 3 2" xfId="15162" xr:uid="{1A6D5B23-A97B-4637-94FA-4D33CC919BC7}"/>
    <cellStyle name="Currency 9 7 4" xfId="12666" xr:uid="{D0EFFA87-CD24-4A27-B829-3352B4696CB4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2 2" xfId="14493" xr:uid="{BD1CDF30-2DE0-4BA8-A96E-AE6D0240663C}"/>
    <cellStyle name="Header2 2 2 3" xfId="11370" xr:uid="{E4EE62D1-5F60-40C8-9EE2-15F0A2C0B08A}"/>
    <cellStyle name="Header2 2 2 3 2" xfId="14801" xr:uid="{9FCC87AB-73F8-48AB-BB30-9F7EB76B1118}"/>
    <cellStyle name="Header2 2 2 4" xfId="11433" xr:uid="{AF08199F-23C0-4923-8E57-4B40B47702E4}"/>
    <cellStyle name="Header2 2 2 4 2" xfId="14864" xr:uid="{490D5BE5-C974-4F25-B87A-850F37B55F22}"/>
    <cellStyle name="Header2 2 2 5" xfId="11507" xr:uid="{4CBA122B-E104-40AB-9183-BB2DD50BF9CD}"/>
    <cellStyle name="Header2 2 2 5 2" xfId="14935" xr:uid="{EEF48B86-99F5-4515-A9A8-52DB12482E74}"/>
    <cellStyle name="Header2 2 2 6" xfId="11545" xr:uid="{72E86F38-1E07-4266-B394-EC19DF48F50C}"/>
    <cellStyle name="Header2 2 2 6 2" xfId="14965" xr:uid="{F706ACD3-5635-4F51-8B5F-8DDEB21D32CE}"/>
    <cellStyle name="Header2 2 2 7" xfId="13154" xr:uid="{CBD87C23-3A57-44E0-AC0D-532741AF0025}"/>
    <cellStyle name="Header2 2 3" xfId="11754" xr:uid="{2DBF3F5B-F1BE-4654-AF0E-0BA70EDC1D92}"/>
    <cellStyle name="Header2 2 3 2" xfId="15164" xr:uid="{8B29F84E-2CB5-4190-8FA5-FCBC89D0C651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2 2" xfId="14494" xr:uid="{DE0762BD-D556-418E-90C9-97AB416E3BBB}"/>
    <cellStyle name="Header2 5 2 3" xfId="11371" xr:uid="{A9999B41-BDD7-4EC8-A45C-8A22436B0286}"/>
    <cellStyle name="Header2 5 2 3 2" xfId="14802" xr:uid="{72B7B029-6CAE-49B3-9DD4-8D1B9A50E4F5}"/>
    <cellStyle name="Header2 5 2 4" xfId="11434" xr:uid="{CFF875A7-4035-470E-A49C-7ACDA668F130}"/>
    <cellStyle name="Header2 5 2 4 2" xfId="14865" xr:uid="{AB3A7567-919D-4DA9-8282-07A57F674926}"/>
    <cellStyle name="Header2 5 2 5" xfId="11508" xr:uid="{1AA19B4B-5775-4CEC-8989-17AE85168739}"/>
    <cellStyle name="Header2 5 2 5 2" xfId="14936" xr:uid="{988286CC-420D-466C-887D-776BE3322067}"/>
    <cellStyle name="Header2 5 2 6" xfId="11546" xr:uid="{ED7E80E1-FE15-448A-8675-B24B66F45D05}"/>
    <cellStyle name="Header2 5 2 6 2" xfId="14966" xr:uid="{AEC27E31-4F02-435F-87AE-B5B89B38B6B4}"/>
    <cellStyle name="Header2 5 2 7" xfId="13155" xr:uid="{722461B5-54B3-4F37-AA59-5C7C6AD15DE7}"/>
    <cellStyle name="Header2 5 3" xfId="11755" xr:uid="{D2F5ED1F-FA07-4A24-AE83-BC74E44A8E5A}"/>
    <cellStyle name="Header2 5 3 2" xfId="15165" xr:uid="{18002883-CFD4-4AEF-99A3-26422B0806E2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2 2" xfId="14495" xr:uid="{4A984BF8-6F4E-48A2-A589-6DD5A11839E9}"/>
    <cellStyle name="Header2 6 2 3" xfId="11372" xr:uid="{AD779705-7732-4F6A-A394-62F166A41468}"/>
    <cellStyle name="Header2 6 2 3 2" xfId="14803" xr:uid="{4243A738-A6FA-4C74-B8F3-85B62D907226}"/>
    <cellStyle name="Header2 6 2 4" xfId="11435" xr:uid="{D6EEA392-BBC8-498A-B82C-9597743CB209}"/>
    <cellStyle name="Header2 6 2 4 2" xfId="14866" xr:uid="{EC11315E-7732-499E-9C36-1196E4F3AFAC}"/>
    <cellStyle name="Header2 6 2 5" xfId="11509" xr:uid="{47F3149D-AEB9-4467-994F-B7E28EE41FD0}"/>
    <cellStyle name="Header2 6 2 5 2" xfId="14937" xr:uid="{EFACB7FF-9DC2-4EEF-AB17-FDE3AA45A028}"/>
    <cellStyle name="Header2 6 2 6" xfId="11547" xr:uid="{C3DA8061-BBB6-4A3A-BAA2-242E1B02E108}"/>
    <cellStyle name="Header2 6 2 6 2" xfId="14967" xr:uid="{041C7608-305D-457F-86E1-BE9A7113ADE8}"/>
    <cellStyle name="Header2 6 2 7" xfId="13156" xr:uid="{CB3AC034-988F-4E44-950A-4B29997789A8}"/>
    <cellStyle name="Header2 6 3" xfId="11756" xr:uid="{948D9E1B-7B67-4E86-8743-ABEF8171FBF4}"/>
    <cellStyle name="Header2 6 3 2" xfId="15166" xr:uid="{CA39F32C-F1B4-40D9-BAE4-2A5B3507C35E}"/>
    <cellStyle name="Header2 7" xfId="9565" xr:uid="{C515F30B-D9CA-43D5-B85B-9936C59EAAC4}"/>
    <cellStyle name="Header2 7 2" xfId="11046" xr:uid="{20A4424E-CC28-4180-8631-608BCD244722}"/>
    <cellStyle name="Header2 7 2 2" xfId="14492" xr:uid="{7B3E6BD6-8AE5-4E0F-A4E1-CEA2CD14F2EE}"/>
    <cellStyle name="Header2 7 3" xfId="11369" xr:uid="{F8E5C864-8CCE-4513-8DDF-59D626623D58}"/>
    <cellStyle name="Header2 7 3 2" xfId="14800" xr:uid="{6CFD188E-AE60-4B3A-A7D3-E31BF306DDE4}"/>
    <cellStyle name="Header2 7 4" xfId="11432" xr:uid="{FAE5E15B-FF95-4C11-8DBE-D3AF2B989B67}"/>
    <cellStyle name="Header2 7 4 2" xfId="14863" xr:uid="{DC866426-C8A7-4B15-8B8F-811D3378F8FA}"/>
    <cellStyle name="Header2 7 5" xfId="11506" xr:uid="{34B6A97E-488C-4CFB-9683-6E38CAF3A292}"/>
    <cellStyle name="Header2 7 5 2" xfId="14934" xr:uid="{CCCD00B6-F5C5-49C3-8A3C-F8E669336CE9}"/>
    <cellStyle name="Header2 7 6" xfId="11544" xr:uid="{7E5E5274-94B8-440A-A9AC-A998151CDA18}"/>
    <cellStyle name="Header2 7 6 2" xfId="14964" xr:uid="{988E8F68-8C3D-4131-8A76-4D6B02EEA9FF}"/>
    <cellStyle name="Header2 7 7" xfId="13153" xr:uid="{6F1FC85F-B2D3-42D8-88CE-690D2048AC9F}"/>
    <cellStyle name="Header2 8" xfId="11753" xr:uid="{B8258020-C07B-4063-99B1-01584BD49E63}"/>
    <cellStyle name="Header2 8 2" xfId="15163" xr:uid="{7D382034-DFD3-4BA5-B0D3-10F6475F804E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4 2" xfId="13927" xr:uid="{502FEAD1-D915-415D-BE2C-2BA73FEF5FB9}"/>
    <cellStyle name="Input [yellow] 15" xfId="10218" xr:uid="{9BCE24C6-30E0-4D3F-82B1-1FB027075BEC}"/>
    <cellStyle name="Input [yellow] 15 2" xfId="13740" xr:uid="{2C444F36-23B5-4A62-BFAB-C7FFEB5E0A84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0 2" xfId="13928" xr:uid="{8A395AF1-9FF7-443C-B5F1-463BDD812A86}"/>
    <cellStyle name="Input [yellow] 2 11" xfId="10217" xr:uid="{E9588BEB-7BF7-44E1-A11C-BD7BFBBCEBBA}"/>
    <cellStyle name="Input [yellow] 2 11 2" xfId="13739" xr:uid="{9D28107F-F514-4E55-A16A-A6FFD6CD4FA2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6 2" xfId="13929" xr:uid="{9706627A-A0FC-41CF-92A0-94EC23D3D76A}"/>
    <cellStyle name="Input [yellow] 2 2 7" xfId="10216" xr:uid="{89B1084C-204D-4306-957C-8E236A4507AF}"/>
    <cellStyle name="Input [yellow] 2 2 7 2" xfId="13738" xr:uid="{F408BD70-FC60-471C-90FE-A20E54E55EEE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6 2" xfId="14703" xr:uid="{841C0CAF-BDBD-41F9-8D5C-AC30E37AC14D}"/>
    <cellStyle name="Input [yellow] 2 3 7" xfId="10215" xr:uid="{5F292BF3-17CF-4F68-9885-15DEB389AB6C}"/>
    <cellStyle name="Input [yellow] 2 3 7 2" xfId="13737" xr:uid="{64BA82AA-587C-4952-9C45-90F0C794D354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6 2" xfId="14513" xr:uid="{4F75595A-E6B7-427B-9115-1A3DCABA4114}"/>
    <cellStyle name="Input [yellow] 2 4 7" xfId="10214" xr:uid="{E3F163F3-77E7-4309-947B-B8E5A97FABDE}"/>
    <cellStyle name="Input [yellow] 2 4 7 2" xfId="13736" xr:uid="{07CC90EC-0964-4981-B179-39C4F27E189D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6 2" xfId="13930" xr:uid="{54844E28-040E-431C-ACE3-74C5B165101B}"/>
    <cellStyle name="Input [yellow] 2 5 7" xfId="10213" xr:uid="{B12D7A0A-1D55-4A1E-8B34-F9CF9F12D68D}"/>
    <cellStyle name="Input [yellow] 2 5 7 2" xfId="13735" xr:uid="{E55AA115-C1B0-4C77-BEDD-349C5E23219F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0 2" xfId="13931" xr:uid="{4964BD36-6EE9-4071-B744-3037B9C608B8}"/>
    <cellStyle name="Input [yellow] 3 11" xfId="10212" xr:uid="{2292B928-6816-464A-9806-7129A0F22A0F}"/>
    <cellStyle name="Input [yellow] 3 11 2" xfId="13734" xr:uid="{958D575B-8455-4828-BAFD-6E5A8FF12C31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6 2" xfId="13932" xr:uid="{5063EA06-43E2-4E49-9A76-72A26A4400F9}"/>
    <cellStyle name="Input [yellow] 3 2 7" xfId="10211" xr:uid="{CA005B4F-AFC0-4F91-B31E-EE02D87D3882}"/>
    <cellStyle name="Input [yellow] 3 2 7 2" xfId="13733" xr:uid="{81CC21FB-F9EC-4C9F-BFCC-622E8E1B0587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6 2" xfId="13933" xr:uid="{12B4F26F-9C6A-4265-B807-02F7A9A9B734}"/>
    <cellStyle name="Input [yellow] 3 3 7" xfId="10210" xr:uid="{706C888F-159A-4EC8-BAFA-2F5EA3FFA4EB}"/>
    <cellStyle name="Input [yellow] 3 3 7 2" xfId="13732" xr:uid="{503CB59A-DB6C-49DF-98E8-073D8B947B80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6 2" xfId="13934" xr:uid="{DEDCC3F8-871B-4F48-976B-8BCB723ABEBB}"/>
    <cellStyle name="Input [yellow] 3 4 7" xfId="10209" xr:uid="{9A604509-A7F0-40A6-A6EB-191C5DE676CC}"/>
    <cellStyle name="Input [yellow] 3 4 7 2" xfId="13731" xr:uid="{270B8F59-8A40-470D-A6DA-4440ECA338A8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6 2" xfId="13935" xr:uid="{37753E25-FE36-43C9-9C6D-C75F313931AA}"/>
    <cellStyle name="Input [yellow] 3 5 7" xfId="10208" xr:uid="{6DE1D61A-D5C5-4389-8060-C11348EA53BC}"/>
    <cellStyle name="Input [yellow] 3 5 7 2" xfId="13730" xr:uid="{F1CEAE7C-0A6B-478D-8447-4ED8D613382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0 2" xfId="13936" xr:uid="{412CD785-BBF8-49C5-A2B5-B6AD1A70AF8F}"/>
    <cellStyle name="Input [yellow] 4 11" xfId="10207" xr:uid="{F6229EFC-F079-4D7A-8675-9761BF82D402}"/>
    <cellStyle name="Input [yellow] 4 11 2" xfId="13729" xr:uid="{F7753CA5-2663-4323-873C-DC68364109E5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6 2" xfId="13937" xr:uid="{60103FA3-EDB8-42B9-9A3E-7A640649A80A}"/>
    <cellStyle name="Input [yellow] 4 2 7" xfId="10206" xr:uid="{C817300A-F4AC-48B3-9B70-2E238C892A2E}"/>
    <cellStyle name="Input [yellow] 4 2 7 2" xfId="13728" xr:uid="{FDF68F0C-21D2-47E8-A14B-6E84F15C6E04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6 2" xfId="13938" xr:uid="{64AD8848-AE8F-481C-900C-F369CCF85E5B}"/>
    <cellStyle name="Input [yellow] 4 3 7" xfId="10205" xr:uid="{E3CADF45-D40F-4C59-A230-BF0B5619222E}"/>
    <cellStyle name="Input [yellow] 4 3 7 2" xfId="13727" xr:uid="{7C7C3E06-2AB9-43A7-BDDA-0D1FCA50E9AD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6 2" xfId="13939" xr:uid="{4DEE9BB8-70CE-4FB8-8636-5F143367888B}"/>
    <cellStyle name="Input [yellow] 4 4 7" xfId="10204" xr:uid="{749D8EB6-3CB4-4553-9A95-7507480B93FC}"/>
    <cellStyle name="Input [yellow] 4 4 7 2" xfId="13726" xr:uid="{DD189A61-C51B-4434-A96F-5FE90F84DD2E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6 2" xfId="13940" xr:uid="{BF4193C4-D6AD-474B-9658-3E3EFEA373D7}"/>
    <cellStyle name="Input [yellow] 4 5 7" xfId="10203" xr:uid="{4E26ED6F-D505-4B84-BBFE-7091A455C62E}"/>
    <cellStyle name="Input [yellow] 4 5 7 2" xfId="13725" xr:uid="{4C3CD7AB-578E-46F4-AC97-9823F72F6B8B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7 2" xfId="13941" xr:uid="{0D03BEFD-AFE0-4B0F-B2BC-150DF6161B97}"/>
    <cellStyle name="Input [yellow] 5 8" xfId="10202" xr:uid="{33B0ED31-01CF-4BC4-A09A-861A0A7AE6CA}"/>
    <cellStyle name="Input [yellow] 5 8 2" xfId="13724" xr:uid="{8277B857-4566-43A3-926A-C6E476442A03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6 2" xfId="13942" xr:uid="{67669F9C-FC60-446F-93F1-B5D4677FE29B}"/>
    <cellStyle name="Input [yellow] 6 7" xfId="10201" xr:uid="{6E4B6C5C-6CAB-4719-9888-552485DEACD6}"/>
    <cellStyle name="Input [yellow] 6 7 2" xfId="13723" xr:uid="{D17E2213-84CA-4D07-AFA8-26B938B98619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6 2" xfId="13943" xr:uid="{485E6C9B-4D09-4424-BD65-B18D0C573B9F}"/>
    <cellStyle name="Input [yellow] 7 7" xfId="10200" xr:uid="{A53FB413-5732-4B69-8E67-9868EAF6D8D1}"/>
    <cellStyle name="Input [yellow] 7 7 2" xfId="13722" xr:uid="{55B4690A-571D-4203-8397-EC9D11B711C4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6 2" xfId="13944" xr:uid="{FDA7710A-DA25-4E09-8D4F-ACA491C64604}"/>
    <cellStyle name="Input [yellow] 8 7" xfId="10199" xr:uid="{D186EA8C-849A-45CF-978D-77D6A12E86CA}"/>
    <cellStyle name="Input [yellow] 8 7 2" xfId="13721" xr:uid="{E0165F79-720F-4FA4-BC0D-565FDEDF009B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6 2" xfId="13181" xr:uid="{8DD1DFF6-D9B1-4DFF-9ACE-D482344F02EF}"/>
    <cellStyle name="Input [yellow] 9 7" xfId="10198" xr:uid="{CBDD5E75-2898-4425-A9B5-59FEC88B9106}"/>
    <cellStyle name="Input [yellow] 9 7 2" xfId="13720" xr:uid="{3441F05D-FE46-426A-8F7B-39BD3ECB2701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2 2" xfId="14496" xr:uid="{6A5B8C03-BFD0-44C8-BCCE-22C920A99D1F}"/>
    <cellStyle name="Input 18 2 3" xfId="11373" xr:uid="{A91671C2-61CA-4E12-ACA2-5F20497B382A}"/>
    <cellStyle name="Input 18 2 3 2" xfId="14804" xr:uid="{4E238EBC-7F89-45A7-8F75-AFA65E742015}"/>
    <cellStyle name="Input 18 2 4" xfId="11392" xr:uid="{97B97833-A6A8-483A-BD28-0B3D563C31B8}"/>
    <cellStyle name="Input 18 2 4 2" xfId="14823" xr:uid="{7B0C0D1D-7E7A-4AD1-BA38-EBDF4BDA3748}"/>
    <cellStyle name="Input 18 2 5" xfId="11449" xr:uid="{F6E592BF-AE6D-48A5-9E98-700A04D86F2D}"/>
    <cellStyle name="Input 18 2 5 2" xfId="14879" xr:uid="{C2A48E6A-53AE-4C84-9656-0CF78FA6BA86}"/>
    <cellStyle name="Input 18 2 6" xfId="11442" xr:uid="{214904D6-9F30-4230-A64F-0D385D1273EE}"/>
    <cellStyle name="Input 18 2 6 2" xfId="14873" xr:uid="{AF5335C7-EC18-470D-8AC8-17F98F8151BF}"/>
    <cellStyle name="Input 18 2 7" xfId="11510" xr:uid="{3E88BD68-4148-450F-846E-1E61B1194B17}"/>
    <cellStyle name="Input 18 2 7 2" xfId="14938" xr:uid="{2839472C-E3DF-40A5-82BC-D2B726443723}"/>
    <cellStyle name="Input 18 2 8" xfId="11548" xr:uid="{B2615A5E-4343-4399-A978-45C701BAF1EB}"/>
    <cellStyle name="Input 18 2 8 2" xfId="14968" xr:uid="{383D73B9-F2FC-418E-AC1B-0A302D483DA7}"/>
    <cellStyle name="Input 18 2 9" xfId="13157" xr:uid="{982CF574-3D9D-4502-A94E-9E01AA6E9AF8}"/>
    <cellStyle name="Input 18 3" xfId="10176" xr:uid="{30646126-2822-45B9-AABB-62CA2D4F1841}"/>
    <cellStyle name="Input 18 3 2" xfId="13719" xr:uid="{293EB03E-9885-4F88-B454-09FB6CB2DF7A}"/>
    <cellStyle name="Input 18 4" xfId="11247" xr:uid="{B424FCDA-6E11-4C59-8B75-E36E9B5A6A24}"/>
    <cellStyle name="Input 18 4 2" xfId="14688" xr:uid="{842DCA72-C2A4-4D9D-B599-DCE1E1024D0F}"/>
    <cellStyle name="Input 18 5" xfId="10443" xr:uid="{2FC4AC3C-6FB7-4E9A-9CF6-43658A69B092}"/>
    <cellStyle name="Input 18 5 2" xfId="13914" xr:uid="{4ED282A2-5648-42DD-9ACB-245277B6CC9D}"/>
    <cellStyle name="Input 18 6" xfId="12667" xr:uid="{12E434EA-2E21-482C-BC02-B4199156308D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2 2" xfId="14497" xr:uid="{1BD22A1E-E1A7-42D2-9BF4-3A899246AA47}"/>
    <cellStyle name="Input 19 2 3" xfId="11374" xr:uid="{20DF641A-CC0F-45AB-AAC7-9D9F1E1099D9}"/>
    <cellStyle name="Input 19 2 3 2" xfId="14805" xr:uid="{C79592B0-15B4-4F5B-A757-51F3A3513808}"/>
    <cellStyle name="Input 19 2 4" xfId="11393" xr:uid="{0826B4A4-43D1-49F0-823D-C3E28BE317F7}"/>
    <cellStyle name="Input 19 2 4 2" xfId="14824" xr:uid="{B588E5D3-E894-4259-99F6-6CDA0DC2F697}"/>
    <cellStyle name="Input 19 2 5" xfId="11450" xr:uid="{57636C5B-C67F-430A-B286-168FF1DA71A5}"/>
    <cellStyle name="Input 19 2 5 2" xfId="14880" xr:uid="{D07216CE-959D-4C65-AE2C-00DFBDD17F89}"/>
    <cellStyle name="Input 19 2 6" xfId="11443" xr:uid="{CC28CD81-8DFB-4F57-BDAA-1390951F9DC7}"/>
    <cellStyle name="Input 19 2 6 2" xfId="14874" xr:uid="{93ED4F72-2D88-463C-A7CF-3DD7626C9C1D}"/>
    <cellStyle name="Input 19 2 7" xfId="11511" xr:uid="{7EABB258-000E-4534-8744-0DFE2642388B}"/>
    <cellStyle name="Input 19 2 7 2" xfId="14939" xr:uid="{08F4C5EE-0400-467F-8EFF-8B17D03A5DED}"/>
    <cellStyle name="Input 19 2 8" xfId="11549" xr:uid="{D3B9B8C1-E23E-42F0-AC51-8F6679CDDCFA}"/>
    <cellStyle name="Input 19 2 8 2" xfId="14969" xr:uid="{7A1370F4-6EC4-468A-A464-FDF8973C5A8B}"/>
    <cellStyle name="Input 19 2 9" xfId="13158" xr:uid="{BB38BF4E-730C-468B-8814-E77EA84DAE07}"/>
    <cellStyle name="Input 19 3" xfId="10175" xr:uid="{D944B3F0-D32B-4973-8BFA-004F097F579B}"/>
    <cellStyle name="Input 19 3 2" xfId="13718" xr:uid="{4D738763-AB2B-4B91-869C-5E6D28FD2224}"/>
    <cellStyle name="Input 19 4" xfId="11248" xr:uid="{314BD703-8738-47B9-B31C-44EAAD00CDF3}"/>
    <cellStyle name="Input 19 4 2" xfId="14689" xr:uid="{0A9FFCB5-E4E8-4802-B83C-56D47061D004}"/>
    <cellStyle name="Input 19 5" xfId="10444" xr:uid="{11F183BC-8009-4B4E-A3D8-2C2DB048BB24}"/>
    <cellStyle name="Input 19 5 2" xfId="13915" xr:uid="{D8D43846-28D7-4CFD-96CE-09C79BB6AA9E}"/>
    <cellStyle name="Input 19 6" xfId="12668" xr:uid="{2187FFCC-34B0-4900-A175-413C8A38F6C6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2 2" xfId="14500" xr:uid="{08426063-1DB9-4E16-861E-34199FCDC44F}"/>
    <cellStyle name="Input 2 2 3 2 3" xfId="11377" xr:uid="{127EC8B4-760E-4984-AB2F-53C8690B012A}"/>
    <cellStyle name="Input 2 2 3 2 3 2" xfId="14808" xr:uid="{1E4C7CED-12EC-4274-9D8C-508278E6EBE5}"/>
    <cellStyle name="Input 2 2 3 2 4" xfId="11396" xr:uid="{A10D9481-14F0-40DF-8241-E0F1D9F200EE}"/>
    <cellStyle name="Input 2 2 3 2 4 2" xfId="14827" xr:uid="{94541193-6F65-459C-8858-AB8D6DF6E108}"/>
    <cellStyle name="Input 2 2 3 2 5" xfId="11453" xr:uid="{0A344622-B81D-477A-A835-48D266BE971B}"/>
    <cellStyle name="Input 2 2 3 2 5 2" xfId="14883" xr:uid="{170A5535-C104-440A-95A7-0151176EB7EC}"/>
    <cellStyle name="Input 2 2 3 2 6" xfId="11473" xr:uid="{65DC666C-8B18-405E-852B-72A84CB483BD}"/>
    <cellStyle name="Input 2 2 3 2 6 2" xfId="14901" xr:uid="{16979A6E-0617-41D8-8A60-F30E83026C1B}"/>
    <cellStyle name="Input 2 2 3 2 7" xfId="11514" xr:uid="{76BA9127-153B-473E-9EFA-D7542668534F}"/>
    <cellStyle name="Input 2 2 3 2 7 2" xfId="14942" xr:uid="{1D7801BD-2677-4262-934C-EF7F8598F4BE}"/>
    <cellStyle name="Input 2 2 3 2 8" xfId="11552" xr:uid="{04EECD46-DB42-4971-A07E-9652763EA945}"/>
    <cellStyle name="Input 2 2 3 2 8 2" xfId="14972" xr:uid="{7B3D5D42-D1DA-415D-AF8E-34406AFC5E0E}"/>
    <cellStyle name="Input 2 2 3 2 9" xfId="13161" xr:uid="{1E191EE9-256A-43CA-8D91-9B0A3A87BAF3}"/>
    <cellStyle name="Input 2 2 3 3" xfId="10172" xr:uid="{B17BF323-CEDE-4AFC-BBF3-6B36BF3EE378}"/>
    <cellStyle name="Input 2 2 3 3 2" xfId="13715" xr:uid="{C2B085B7-5E35-4E6E-B668-D44EFBCFC199}"/>
    <cellStyle name="Input 2 2 3 4" xfId="11077" xr:uid="{C6303271-0A85-479B-B7C2-07DDB24E83B5}"/>
    <cellStyle name="Input 2 2 3 4 2" xfId="14523" xr:uid="{EB4F195C-C50E-40DC-A006-06EC46B97C92}"/>
    <cellStyle name="Input 2 2 3 5" xfId="10447" xr:uid="{AF36B0F4-1F42-4EB7-B442-47B3D6C54DA8}"/>
    <cellStyle name="Input 2 2 3 5 2" xfId="13918" xr:uid="{43B2DB83-B34B-4962-AF53-9CC164CBD0CA}"/>
    <cellStyle name="Input 2 2 3 6" xfId="12671" xr:uid="{AECB4C00-F55D-432E-B8A0-1758975DE914}"/>
    <cellStyle name="Input 2 2 4" xfId="9593" xr:uid="{7B706552-1D7C-4E71-B11C-E5924721A0CD}"/>
    <cellStyle name="Input 2 2 4 2" xfId="11053" xr:uid="{53AE256B-8E83-4277-B80D-8925F3BBE306}"/>
    <cellStyle name="Input 2 2 4 2 2" xfId="14499" xr:uid="{9974ED8B-E51B-4E2F-8AF8-DDA457C57165}"/>
    <cellStyle name="Input 2 2 4 3" xfId="11376" xr:uid="{D353A033-32F0-443B-A5B5-CD658E93D3AD}"/>
    <cellStyle name="Input 2 2 4 3 2" xfId="14807" xr:uid="{35A12F65-9411-402D-AC5F-0FBC735737EB}"/>
    <cellStyle name="Input 2 2 4 4" xfId="11395" xr:uid="{7299C3E3-ACF1-4788-87F5-834C765EDB69}"/>
    <cellStyle name="Input 2 2 4 4 2" xfId="14826" xr:uid="{72736C74-1D72-40AA-BA98-82EA97E0472B}"/>
    <cellStyle name="Input 2 2 4 5" xfId="11452" xr:uid="{A18D8A38-F268-41E0-8FA3-FE0BE6C13E60}"/>
    <cellStyle name="Input 2 2 4 5 2" xfId="14882" xr:uid="{46E1D22A-4EE9-45DA-92F8-BAE719169DDB}"/>
    <cellStyle name="Input 2 2 4 6" xfId="11472" xr:uid="{95E035EC-BAE3-4BAF-8F09-9E782EA5D0BE}"/>
    <cellStyle name="Input 2 2 4 6 2" xfId="14900" xr:uid="{5A8A65CA-1879-4F0C-AAAC-8A686C5904F3}"/>
    <cellStyle name="Input 2 2 4 7" xfId="11513" xr:uid="{F47C1EA7-B26B-480E-A392-579B847D2BD9}"/>
    <cellStyle name="Input 2 2 4 7 2" xfId="14941" xr:uid="{DD8363E6-F48E-48A2-AD89-C11521E71F45}"/>
    <cellStyle name="Input 2 2 4 8" xfId="11551" xr:uid="{211580F5-B080-4CD0-BD97-C42624103AB1}"/>
    <cellStyle name="Input 2 2 4 8 2" xfId="14971" xr:uid="{7334E0E0-AC35-47E3-AB15-229856E23680}"/>
    <cellStyle name="Input 2 2 4 9" xfId="13160" xr:uid="{8AC1FAC1-807E-44C8-A456-E1AA3A09461B}"/>
    <cellStyle name="Input 2 2 5" xfId="10173" xr:uid="{AEA86363-B080-4F0B-B152-8BC75BCE1BEE}"/>
    <cellStyle name="Input 2 2 5 2" xfId="13716" xr:uid="{5517A7D0-B573-4DC5-B674-867F5DC6D17B}"/>
    <cellStyle name="Input 2 2 6" xfId="11075" xr:uid="{56AA1A82-D26D-4EAE-AF14-F912F74AAE2E}"/>
    <cellStyle name="Input 2 2 6 2" xfId="14521" xr:uid="{E374D08E-4A9E-4097-BDE2-444C96304ECB}"/>
    <cellStyle name="Input 2 2 7" xfId="10446" xr:uid="{EAE7B785-A7E2-47AA-A0AA-32C69D25C8CC}"/>
    <cellStyle name="Input 2 2 7 2" xfId="13917" xr:uid="{3324E5ED-94A4-49D9-A309-17D3960F53EB}"/>
    <cellStyle name="Input 2 2 8" xfId="12670" xr:uid="{A0436AA2-44EC-44E0-B4D6-8B365D1B6F90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2 2" xfId="14501" xr:uid="{95A2BDAD-5BA2-40CF-B199-20B44A9FD341}"/>
    <cellStyle name="Input 2 3 2 3" xfId="11378" xr:uid="{1F323376-52E4-497D-8DE7-9EF7C2053F01}"/>
    <cellStyle name="Input 2 3 2 3 2" xfId="14809" xr:uid="{112C60BD-5359-45D1-BB34-6B52CACC7C44}"/>
    <cellStyle name="Input 2 3 2 4" xfId="11397" xr:uid="{46A55B66-429E-4ED5-B0F5-72F00D3C1C9B}"/>
    <cellStyle name="Input 2 3 2 4 2" xfId="14828" xr:uid="{7927B0D5-F305-4E96-AD5B-D2970AD10DE5}"/>
    <cellStyle name="Input 2 3 2 5" xfId="11454" xr:uid="{C842393B-20F9-4C88-B134-71112A5E32DE}"/>
    <cellStyle name="Input 2 3 2 5 2" xfId="14884" xr:uid="{DD62B651-30D3-4EAD-9D0B-C55C0099CB97}"/>
    <cellStyle name="Input 2 3 2 6" xfId="11474" xr:uid="{590943AC-56DF-4719-9E9E-7E04C1C37D27}"/>
    <cellStyle name="Input 2 3 2 6 2" xfId="14902" xr:uid="{E398B4DB-F12A-49A5-8185-7C1435E28B35}"/>
    <cellStyle name="Input 2 3 2 7" xfId="11515" xr:uid="{126D88FC-B5E9-4631-862E-D6762C856C95}"/>
    <cellStyle name="Input 2 3 2 7 2" xfId="14943" xr:uid="{89F08A6A-1F02-45D7-956C-956D90436427}"/>
    <cellStyle name="Input 2 3 2 8" xfId="11553" xr:uid="{89F59FD1-314E-4DFE-8054-C58E1C22FEF5}"/>
    <cellStyle name="Input 2 3 2 8 2" xfId="14973" xr:uid="{79807110-699D-4934-A3FB-DF5A5015A77A}"/>
    <cellStyle name="Input 2 3 2 9" xfId="13162" xr:uid="{CFA4E179-197E-4989-B973-82AA9B5DADF6}"/>
    <cellStyle name="Input 2 3 3" xfId="10171" xr:uid="{D0C06C14-A307-4568-A146-1F436C6784B7}"/>
    <cellStyle name="Input 2 3 3 2" xfId="13714" xr:uid="{609986DC-FECA-490A-81C7-0D71E6913B49}"/>
    <cellStyle name="Input 2 3 4" xfId="11078" xr:uid="{630509F9-E451-4154-B187-1CECB58DAF8E}"/>
    <cellStyle name="Input 2 3 4 2" xfId="14524" xr:uid="{334CF121-1CD6-43BD-AB22-162D6771EF4E}"/>
    <cellStyle name="Input 2 3 5" xfId="10448" xr:uid="{758FE661-4B1E-4862-93E6-6D829F5FB95F}"/>
    <cellStyle name="Input 2 3 5 2" xfId="13919" xr:uid="{8EE263BD-DA36-4FFC-B082-D1AA5D1EBB3D}"/>
    <cellStyle name="Input 2 3 6" xfId="12672" xr:uid="{EA569DC6-C783-4401-888B-4D2D0DB564E7}"/>
    <cellStyle name="Input 2 4" xfId="9592" xr:uid="{047CC4F4-A016-4026-8E86-230C72145410}"/>
    <cellStyle name="Input 2 4 2" xfId="11052" xr:uid="{BB0C92E3-45CA-41D4-B137-E521C4E0C857}"/>
    <cellStyle name="Input 2 4 2 2" xfId="14498" xr:uid="{C282AA19-B35C-40BE-BDD5-9D993B135E18}"/>
    <cellStyle name="Input 2 4 3" xfId="11375" xr:uid="{874C7764-781C-4A2F-AD72-654F7D374108}"/>
    <cellStyle name="Input 2 4 3 2" xfId="14806" xr:uid="{5DED8C11-E654-4758-B32A-CC5A7E7A67D0}"/>
    <cellStyle name="Input 2 4 4" xfId="11394" xr:uid="{4B25F876-DE58-43E4-AA95-670D2C756001}"/>
    <cellStyle name="Input 2 4 4 2" xfId="14825" xr:uid="{25D70302-137F-42F9-B566-9595145D31B7}"/>
    <cellStyle name="Input 2 4 5" xfId="11451" xr:uid="{A813BE33-9EC8-4141-A55B-4B125C85B25C}"/>
    <cellStyle name="Input 2 4 5 2" xfId="14881" xr:uid="{AAEF4F5A-A918-4F51-8D02-28D5322B4B0B}"/>
    <cellStyle name="Input 2 4 6" xfId="11471" xr:uid="{F3FC7D6D-416A-4293-9A72-64E609AF1B21}"/>
    <cellStyle name="Input 2 4 6 2" xfId="14899" xr:uid="{143E2FC2-0B26-4880-8D5C-9A646427DF5E}"/>
    <cellStyle name="Input 2 4 7" xfId="11512" xr:uid="{779F022F-6229-4910-B635-0B2DE89443F5}"/>
    <cellStyle name="Input 2 4 7 2" xfId="14940" xr:uid="{2CF60A54-55A0-4643-8196-1A80768A88E5}"/>
    <cellStyle name="Input 2 4 8" xfId="11550" xr:uid="{8D5EEDF3-1A00-490E-A49F-E0D58C684A93}"/>
    <cellStyle name="Input 2 4 8 2" xfId="14970" xr:uid="{F6A76FB1-5D86-4E35-BB05-7F545BF15A62}"/>
    <cellStyle name="Input 2 4 9" xfId="13159" xr:uid="{1F0846B5-2837-4F47-BF91-9DC8213847C3}"/>
    <cellStyle name="Input 2 5" xfId="10174" xr:uid="{B47D8822-B269-4C97-B7F2-8BD0D818AC26}"/>
    <cellStyle name="Input 2 5 2" xfId="13717" xr:uid="{F2DA4B2D-30EF-4E55-89FF-B2109ED06454}"/>
    <cellStyle name="Input 2 6" xfId="11076" xr:uid="{FAFA9A2A-62E2-47B4-8739-936C2F7B2AF6}"/>
    <cellStyle name="Input 2 6 2" xfId="14522" xr:uid="{22972729-AD0A-46A3-8ACD-B0DBE82E621F}"/>
    <cellStyle name="Input 2 7" xfId="10445" xr:uid="{37115BA9-1FA8-4D51-BD7B-D1D1005FEC88}"/>
    <cellStyle name="Input 2 7 2" xfId="13916" xr:uid="{BCE6D224-3A12-45F8-A175-A08AFC3C43A5}"/>
    <cellStyle name="Input 2 8" xfId="12669" xr:uid="{4D57913A-8B0A-4D07-8087-D9E9C51FAC01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2 2" xfId="14502" xr:uid="{951F2503-FB43-40ED-9779-996BB92F4923}"/>
    <cellStyle name="Input 3 3 2 3" xfId="11379" xr:uid="{7EE3E726-20E9-4038-83A6-D11F839E18E7}"/>
    <cellStyle name="Input 3 3 2 3 2" xfId="14810" xr:uid="{A5476F1B-2A6B-4657-89D2-EE529C6F3C37}"/>
    <cellStyle name="Input 3 3 2 4" xfId="11398" xr:uid="{0D755F61-9B7D-406D-AB44-1699FA402D62}"/>
    <cellStyle name="Input 3 3 2 4 2" xfId="14829" xr:uid="{344EC1F5-C735-48FB-B3BB-210A6C6DEE0A}"/>
    <cellStyle name="Input 3 3 2 5" xfId="11455" xr:uid="{C28AD2EC-2D62-4282-B75F-861E69894640}"/>
    <cellStyle name="Input 3 3 2 5 2" xfId="14885" xr:uid="{8982E629-251B-40D5-A590-29B1935AF422}"/>
    <cellStyle name="Input 3 3 2 6" xfId="11475" xr:uid="{742C0BA0-1575-4DA8-8089-FA71C685368B}"/>
    <cellStyle name="Input 3 3 2 6 2" xfId="14903" xr:uid="{87630FB0-AAE3-4E70-BEE7-312B44E498B9}"/>
    <cellStyle name="Input 3 3 2 7" xfId="11516" xr:uid="{096D3F54-747E-4574-8FB7-415975422D17}"/>
    <cellStyle name="Input 3 3 2 7 2" xfId="14944" xr:uid="{6C74655C-B4B4-44D4-A8B6-6C088B0EDBD4}"/>
    <cellStyle name="Input 3 3 2 8" xfId="11554" xr:uid="{61CA15C9-54FD-473C-9967-F939FCEA4358}"/>
    <cellStyle name="Input 3 3 2 8 2" xfId="14974" xr:uid="{4C911A98-2BB6-481B-8691-C61520063810}"/>
    <cellStyle name="Input 3 3 2 9" xfId="13163" xr:uid="{C081544F-94EC-449C-93EA-EF2422075235}"/>
    <cellStyle name="Input 3 3 3" xfId="10170" xr:uid="{7059BD39-4612-467F-8116-1F1F7B29717F}"/>
    <cellStyle name="Input 3 3 3 2" xfId="13713" xr:uid="{1EA7F1B4-1F32-451D-802C-0B967A8EA45A}"/>
    <cellStyle name="Input 3 3 4" xfId="11079" xr:uid="{DCAC82F6-014F-4FF3-A215-BF0692B47F68}"/>
    <cellStyle name="Input 3 3 4 2" xfId="14525" xr:uid="{F7576EBF-F082-4F9A-9B64-E64025A1E6F4}"/>
    <cellStyle name="Input 3 3 5" xfId="10449" xr:uid="{1C17C1AD-B32B-44ED-81C8-78FC62EFF327}"/>
    <cellStyle name="Input 3 3 5 2" xfId="13920" xr:uid="{86290F5B-D368-43D2-9D63-E3D5D9BF3BD9}"/>
    <cellStyle name="Input 3 3 6" xfId="12673" xr:uid="{0BA1CBFB-2EDF-4173-85F0-5C2FBA92DAB0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2 2" xfId="14503" xr:uid="{75A17DD3-7987-4C4F-86FF-9993C44BFBD9}"/>
    <cellStyle name="Input 3 5 2 3" xfId="11380" xr:uid="{95198151-F787-4FF8-98E4-D501A505547B}"/>
    <cellStyle name="Input 3 5 2 3 2" xfId="14811" xr:uid="{2AE02476-4FB1-48AF-9383-7F29119418F9}"/>
    <cellStyle name="Input 3 5 2 4" xfId="11399" xr:uid="{894DAED2-BB3A-425A-80FE-3EBF6ECC78EC}"/>
    <cellStyle name="Input 3 5 2 4 2" xfId="14830" xr:uid="{E73C915E-FBA3-45D5-882B-65F4E148444E}"/>
    <cellStyle name="Input 3 5 2 5" xfId="11456" xr:uid="{C356AC57-BAE1-4B93-97D1-12F4EC1B541F}"/>
    <cellStyle name="Input 3 5 2 5 2" xfId="14886" xr:uid="{3301BEF7-9D1E-489E-9452-A6308413F2C3}"/>
    <cellStyle name="Input 3 5 2 6" xfId="11476" xr:uid="{B0F4E2AA-7F83-46E2-8A63-54AB84FF95AC}"/>
    <cellStyle name="Input 3 5 2 6 2" xfId="14904" xr:uid="{BBDD442A-7B24-40F4-B46C-F04DEFC5BD44}"/>
    <cellStyle name="Input 3 5 2 7" xfId="11517" xr:uid="{203FC00F-489D-4751-B42D-842668218A89}"/>
    <cellStyle name="Input 3 5 2 7 2" xfId="14945" xr:uid="{0D89DBE3-214D-4796-94D0-F8E93A168AE0}"/>
    <cellStyle name="Input 3 5 2 8" xfId="11555" xr:uid="{EC223F76-5AAC-4F3D-964B-BBA937E95741}"/>
    <cellStyle name="Input 3 5 2 8 2" xfId="14975" xr:uid="{AF454314-5193-4171-B514-2D8F6BE668BE}"/>
    <cellStyle name="Input 3 5 2 9" xfId="13164" xr:uid="{5A3741A8-0543-432B-85DC-9358849E23D4}"/>
    <cellStyle name="Input 3 5 3" xfId="10169" xr:uid="{14F3653E-5ED9-4D7C-A1C3-369752C69476}"/>
    <cellStyle name="Input 3 5 3 2" xfId="13712" xr:uid="{85028B94-D570-4194-94A7-60F9F95C09B9}"/>
    <cellStyle name="Input 3 5 4" xfId="11080" xr:uid="{4FA39351-052F-44EA-B9EB-DD27DC50601B}"/>
    <cellStyle name="Input 3 5 4 2" xfId="14526" xr:uid="{50CD63F1-D440-4044-8674-C13B47D84640}"/>
    <cellStyle name="Input 3 5 5" xfId="10450" xr:uid="{FD897AF7-956C-463E-B01A-B439E7135089}"/>
    <cellStyle name="Input 3 5 5 2" xfId="13921" xr:uid="{CAB221A1-D020-484A-838B-5EFAC55D7561}"/>
    <cellStyle name="Input 3 5 6" xfId="12674" xr:uid="{30AF5D02-F45C-4350-962A-D3F6814C0DB8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2 2" xfId="14504" xr:uid="{403273A1-A208-42D2-BF3A-EAA5847B23B2}"/>
    <cellStyle name="Input 4 3 2 3" xfId="11381" xr:uid="{923CDBF9-76B4-456F-A827-6271539FA599}"/>
    <cellStyle name="Input 4 3 2 3 2" xfId="14812" xr:uid="{026A4039-FFA7-44BE-87B7-2C3AD89FB4F6}"/>
    <cellStyle name="Input 4 3 2 4" xfId="11400" xr:uid="{151338BF-9112-4F98-98BB-19E0060CE078}"/>
    <cellStyle name="Input 4 3 2 4 2" xfId="14831" xr:uid="{330FEA3E-E8E3-40C4-8075-8BAAA7F710C7}"/>
    <cellStyle name="Input 4 3 2 5" xfId="11457" xr:uid="{75DA61A9-D130-4FD7-AA6D-0091794B1387}"/>
    <cellStyle name="Input 4 3 2 5 2" xfId="14887" xr:uid="{2F5A6467-8BFF-46D5-82AB-FB3A7CF0EECB}"/>
    <cellStyle name="Input 4 3 2 6" xfId="11477" xr:uid="{45C917AD-B716-435F-ADF4-FF416E416EDD}"/>
    <cellStyle name="Input 4 3 2 6 2" xfId="14905" xr:uid="{78993787-029B-4C2F-8866-01E362BF6B96}"/>
    <cellStyle name="Input 4 3 2 7" xfId="11518" xr:uid="{DE56B5C1-83FB-4CBF-A49A-BE1F5AD6C80C}"/>
    <cellStyle name="Input 4 3 2 7 2" xfId="14946" xr:uid="{48154E42-C7C1-41E0-A346-A29E03364D35}"/>
    <cellStyle name="Input 4 3 2 8" xfId="11556" xr:uid="{5CAE21DE-68CF-4CB3-B773-F48E57DBD180}"/>
    <cellStyle name="Input 4 3 2 8 2" xfId="14976" xr:uid="{79B9B53F-AE7E-47B6-AA60-D0B68AD4D1C9}"/>
    <cellStyle name="Input 4 3 2 9" xfId="13165" xr:uid="{76134080-50E8-48B7-AC6F-7B5CA182829C}"/>
    <cellStyle name="Input 4 3 3" xfId="10168" xr:uid="{E8AAD6CB-3A72-4B5D-9FC8-0661CC4B38C7}"/>
    <cellStyle name="Input 4 3 3 2" xfId="13711" xr:uid="{F53C59A1-883D-48D8-B08F-FAE635A84896}"/>
    <cellStyle name="Input 4 3 4" xfId="10491" xr:uid="{BA20CC4F-F275-409B-A582-B5C56C60B78C}"/>
    <cellStyle name="Input 4 3 4 2" xfId="13945" xr:uid="{06FB2573-EA0F-4B74-875F-A5EA12A3C7AE}"/>
    <cellStyle name="Input 4 3 5" xfId="10451" xr:uid="{B3A3DEF3-B29C-4FA3-9312-D19215BA4FAE}"/>
    <cellStyle name="Input 4 3 5 2" xfId="13922" xr:uid="{BD63E12A-BAF1-48A7-B228-E4A3C98F7931}"/>
    <cellStyle name="Input 4 3 6" xfId="12675" xr:uid="{7E968D44-55D9-4428-9900-CDEDC1A2C1D9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2 2" xfId="14505" xr:uid="{DFE493E6-A054-4FBE-8D0E-6B5A04640DE9}"/>
    <cellStyle name="Input 4 4 2 3" xfId="11382" xr:uid="{3898C1D9-A315-43AF-9BA6-0075D2E37B61}"/>
    <cellStyle name="Input 4 4 2 3 2" xfId="14813" xr:uid="{A7BC0475-65E0-4AF7-B823-7274470E999A}"/>
    <cellStyle name="Input 4 4 2 4" xfId="11401" xr:uid="{C0F55D57-6621-40FF-AD36-BBFFDBAACE36}"/>
    <cellStyle name="Input 4 4 2 4 2" xfId="14832" xr:uid="{EA2E191F-BEC7-4B23-A5F4-8D536C9857CD}"/>
    <cellStyle name="Input 4 4 2 5" xfId="11458" xr:uid="{CACCF110-CC5C-4285-B1E2-7BCC26CFEDD6}"/>
    <cellStyle name="Input 4 4 2 5 2" xfId="14888" xr:uid="{88CBFAD4-4680-4A15-BA40-F6FFDE73A255}"/>
    <cellStyle name="Input 4 4 2 6" xfId="11478" xr:uid="{AB459196-1CC3-4FB5-BE46-A9E45F99B2EE}"/>
    <cellStyle name="Input 4 4 2 6 2" xfId="14906" xr:uid="{CFF11692-C88E-4C03-AE0F-E65F51E171F8}"/>
    <cellStyle name="Input 4 4 2 7" xfId="11519" xr:uid="{31F2532C-B64D-48AE-BAC6-C518B019A1D6}"/>
    <cellStyle name="Input 4 4 2 7 2" xfId="14947" xr:uid="{1C901E59-02BF-4F90-BB5B-ADDE89401B87}"/>
    <cellStyle name="Input 4 4 2 8" xfId="11557" xr:uid="{53059686-285B-4E69-BE21-150292732E45}"/>
    <cellStyle name="Input 4 4 2 8 2" xfId="14977" xr:uid="{C5018E3E-D950-4435-8CDA-E6D3376AC196}"/>
    <cellStyle name="Input 4 4 2 9" xfId="13166" xr:uid="{C3526B94-0417-4CB5-980B-98E555B03930}"/>
    <cellStyle name="Input 4 4 3" xfId="10167" xr:uid="{170ED6DC-CA01-4AA6-BC1D-0BD6EE8B9C2E}"/>
    <cellStyle name="Input 4 4 3 2" xfId="13710" xr:uid="{B907CDB8-E948-4CB4-B2FE-AAE769D041A0}"/>
    <cellStyle name="Input 4 4 4" xfId="11081" xr:uid="{CE89F1CB-BBC8-401A-91C4-ECCA8186D08D}"/>
    <cellStyle name="Input 4 4 4 2" xfId="14527" xr:uid="{D2EAA860-9875-4A8E-AF82-2A67DE379A72}"/>
    <cellStyle name="Input 4 4 5" xfId="10452" xr:uid="{BFA49601-BB4E-4EC0-9E1A-97ED3D442818}"/>
    <cellStyle name="Input 4 4 5 2" xfId="13923" xr:uid="{61CBE1C3-9D26-477F-BD62-1DD7AF899793}"/>
    <cellStyle name="Input 4 4 6" xfId="12676" xr:uid="{9D2398A9-85D2-4215-AD50-1D09DC721D5D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2 2" xfId="14506" xr:uid="{88245A3D-233F-4D00-A11F-3DBCCF449535}"/>
    <cellStyle name="Input 5 2 3" xfId="11383" xr:uid="{ADF4D950-20CC-490E-B12F-85DDF27FB4CA}"/>
    <cellStyle name="Input 5 2 3 2" xfId="14814" xr:uid="{F7AD51C0-1C03-4375-A18E-0D0BCF28EC13}"/>
    <cellStyle name="Input 5 2 4" xfId="11402" xr:uid="{142A8E92-D24A-465A-928B-41E3BA025A26}"/>
    <cellStyle name="Input 5 2 4 2" xfId="14833" xr:uid="{91E55521-83DF-46A1-8357-E56198FBBEEF}"/>
    <cellStyle name="Input 5 2 5" xfId="11459" xr:uid="{3F119DD1-BD89-4631-A6BB-6108F0D6C0C6}"/>
    <cellStyle name="Input 5 2 5 2" xfId="14889" xr:uid="{02C4D9DD-FBE5-4249-909F-32657A03488C}"/>
    <cellStyle name="Input 5 2 6" xfId="11479" xr:uid="{8DE1A40F-9EF9-4E62-BD6C-DB472EA8BD26}"/>
    <cellStyle name="Input 5 2 6 2" xfId="14907" xr:uid="{F6FFFC9D-2618-4B87-9BCB-D311B0CC3A5A}"/>
    <cellStyle name="Input 5 2 7" xfId="11520" xr:uid="{2569B2A6-C54B-44DC-BD59-2DC2F383B3D4}"/>
    <cellStyle name="Input 5 2 7 2" xfId="14948" xr:uid="{0A5F201D-3AD3-43C3-AD1D-E56B282721B1}"/>
    <cellStyle name="Input 5 2 8" xfId="11558" xr:uid="{64FF8569-B744-4514-AE69-6F7DF8EE3682}"/>
    <cellStyle name="Input 5 2 8 2" xfId="14978" xr:uid="{5A786DF0-88BB-4070-B8AE-7AA2410151C9}"/>
    <cellStyle name="Input 5 2 9" xfId="13167" xr:uid="{19CC6951-E097-4977-A779-4FEADD77B729}"/>
    <cellStyle name="Input 5 3" xfId="10166" xr:uid="{BD05D3A9-369B-4E02-8FAF-7B7E7AB6E9C7}"/>
    <cellStyle name="Input 5 3 2" xfId="13709" xr:uid="{F1E4D6D0-2AD4-47B4-8FF5-576C1D357E6E}"/>
    <cellStyle name="Input 5 4" xfId="11082" xr:uid="{902839BB-B29B-4256-9DCC-E348668BBC69}"/>
    <cellStyle name="Input 5 4 2" xfId="14528" xr:uid="{CEC694C8-1305-459C-85F8-1F499AFBA799}"/>
    <cellStyle name="Input 5 5" xfId="10453" xr:uid="{88F06AA7-C0CE-48E6-AB74-0DDFB1BF75F3}"/>
    <cellStyle name="Input 5 5 2" xfId="13924" xr:uid="{2A0EDB9A-5B52-4490-B8EF-5861EA302E5F}"/>
    <cellStyle name="Input 5 6" xfId="12677" xr:uid="{82CC57B5-DA06-40C2-AB9E-7F97F9A5119C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2 2" xfId="14507" xr:uid="{AA731DAD-CEAD-43AD-98DE-C04394DE7DF5}"/>
    <cellStyle name="Input 6 2 3" xfId="11384" xr:uid="{4B075E67-226B-4450-BBFA-B0E699C3517D}"/>
    <cellStyle name="Input 6 2 3 2" xfId="14815" xr:uid="{326FFDF8-1434-49BE-9114-0F76F57F99E0}"/>
    <cellStyle name="Input 6 2 4" xfId="11403" xr:uid="{5DA87B45-2AF0-4B62-85F7-C9CD6558B156}"/>
    <cellStyle name="Input 6 2 4 2" xfId="14834" xr:uid="{DDC093D3-5CE5-4E38-91BA-875D2D7137BD}"/>
    <cellStyle name="Input 6 2 5" xfId="11460" xr:uid="{7A46344E-E06E-4751-A1CB-D2D5A509DF9F}"/>
    <cellStyle name="Input 6 2 5 2" xfId="14890" xr:uid="{4B012C4B-5BD3-4904-9231-45AC671B5185}"/>
    <cellStyle name="Input 6 2 6" xfId="11480" xr:uid="{EEA1D8D5-1655-4399-BB25-0A462F88D960}"/>
    <cellStyle name="Input 6 2 6 2" xfId="14908" xr:uid="{267578DB-EF98-4F31-8FEA-D8A41854FABD}"/>
    <cellStyle name="Input 6 2 7" xfId="11521" xr:uid="{B50B7CFC-451F-44D7-845A-C58A4268E9EE}"/>
    <cellStyle name="Input 6 2 7 2" xfId="14949" xr:uid="{ADD67500-1E17-4FB8-AB1C-1444C9C56889}"/>
    <cellStyle name="Input 6 2 8" xfId="11559" xr:uid="{BBCA0612-5C42-47A4-BE09-387414DE6FB8}"/>
    <cellStyle name="Input 6 2 8 2" xfId="14979" xr:uid="{6478A353-051A-47B2-BE4D-2713B727D8EA}"/>
    <cellStyle name="Input 6 2 9" xfId="13168" xr:uid="{69EF703A-EA93-4091-B30A-6502B9CB53D1}"/>
    <cellStyle name="Input 6 3" xfId="10165" xr:uid="{629E113C-C866-42D3-94DF-F921A25A2E0B}"/>
    <cellStyle name="Input 6 3 2" xfId="13708" xr:uid="{8B10EEAB-7D46-489B-A181-2D349CA33CD0}"/>
    <cellStyle name="Input 6 4" xfId="11083" xr:uid="{AF563A1C-6BA9-43A9-B28F-F21D92620DAF}"/>
    <cellStyle name="Input 6 4 2" xfId="14529" xr:uid="{9261E135-5679-40DE-ABD3-0B339D46508C}"/>
    <cellStyle name="Input 6 5" xfId="10454" xr:uid="{613FB0F6-EB44-47B0-B984-178C70EFC99C}"/>
    <cellStyle name="Input 6 5 2" xfId="13925" xr:uid="{E36135A3-86FF-47DA-A26E-7E8588B12928}"/>
    <cellStyle name="Input 6 6" xfId="12678" xr:uid="{BCA811F4-B26C-40E5-A98D-6D62D9A74773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2 2" xfId="14508" xr:uid="{57224806-5DE8-4EFE-A390-01280671A87A}"/>
    <cellStyle name="Input 7 2 3" xfId="11385" xr:uid="{228F1A4F-73A5-4C58-A03D-01F99D38F70C}"/>
    <cellStyle name="Input 7 2 3 2" xfId="14816" xr:uid="{5A48553D-37B8-4262-913F-F66D80DD94C6}"/>
    <cellStyle name="Input 7 2 4" xfId="11404" xr:uid="{D949EC8E-5A48-4991-B8A9-640248D693F4}"/>
    <cellStyle name="Input 7 2 4 2" xfId="14835" xr:uid="{56AD5ECB-1A5B-44D0-9C73-083BD66062C2}"/>
    <cellStyle name="Input 7 2 5" xfId="11461" xr:uid="{476A02D4-1224-4527-921A-7F8145634738}"/>
    <cellStyle name="Input 7 2 5 2" xfId="14891" xr:uid="{E1FE3328-701B-4B12-B02A-76954B4EC862}"/>
    <cellStyle name="Input 7 2 6" xfId="11481" xr:uid="{941DDA97-D956-4244-A758-905D46550414}"/>
    <cellStyle name="Input 7 2 6 2" xfId="14909" xr:uid="{D6095947-F2E0-4A8A-8D00-F5E243DF9679}"/>
    <cellStyle name="Input 7 2 7" xfId="11522" xr:uid="{635E64E2-A20B-4016-8D2D-D26BF8F5CC2F}"/>
    <cellStyle name="Input 7 2 7 2" xfId="14950" xr:uid="{528A5759-C53D-4C85-A5EA-76B40EF422CA}"/>
    <cellStyle name="Input 7 2 8" xfId="11560" xr:uid="{8AD32A86-2BD1-4725-8AB9-6FE17D5E4F76}"/>
    <cellStyle name="Input 7 2 8 2" xfId="14980" xr:uid="{5A4688F4-BA8C-4869-908A-313C9ACBA9D1}"/>
    <cellStyle name="Input 7 2 9" xfId="13169" xr:uid="{39115751-6EEA-49EF-A5A7-E4D3C0A4BB19}"/>
    <cellStyle name="Input 7 3" xfId="10164" xr:uid="{1CEB7FDD-F6C5-41B5-B4AA-270F371D203C}"/>
    <cellStyle name="Input 7 3 2" xfId="13707" xr:uid="{2B93D3C8-CC03-4D41-AB5F-6076969BA448}"/>
    <cellStyle name="Input 7 4" xfId="11084" xr:uid="{280552AD-D4C3-413B-ADDD-AC14A672D0A0}"/>
    <cellStyle name="Input 7 4 2" xfId="14530" xr:uid="{44A9306E-21E5-4A82-BBD4-48FB0E616956}"/>
    <cellStyle name="Input 7 5" xfId="10455" xr:uid="{CB7A047B-8EF1-404D-ACE8-5614DDE091DB}"/>
    <cellStyle name="Input 7 5 2" xfId="13926" xr:uid="{99D3A0F2-B068-4431-B107-1E89512C2FE9}"/>
    <cellStyle name="Input 7 6" xfId="12679" xr:uid="{9709B6C8-E39A-4EB6-8FC0-457693C058E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2 2" xfId="14509" xr:uid="{15493F9D-70FD-4129-8881-BBE42F7D5773}"/>
    <cellStyle name="Input 8 2 3" xfId="11386" xr:uid="{A139AEBB-848D-4CD7-9AC4-B9EB364D3D89}"/>
    <cellStyle name="Input 8 2 3 2" xfId="14817" xr:uid="{4B442428-AF0B-4CED-A763-77D2F02DE8E6}"/>
    <cellStyle name="Input 8 2 4" xfId="11405" xr:uid="{912527CF-5E62-429F-A7FD-4BDD2C93F387}"/>
    <cellStyle name="Input 8 2 4 2" xfId="14836" xr:uid="{84EC1526-442B-45D2-90B8-1F0C9F6BF4E6}"/>
    <cellStyle name="Input 8 2 5" xfId="11462" xr:uid="{4D99D370-AFA7-42D5-9720-EDAECB0E99FA}"/>
    <cellStyle name="Input 8 2 5 2" xfId="14892" xr:uid="{A9B827A9-AC46-4121-9C94-F48F21007FB2}"/>
    <cellStyle name="Input 8 2 6" xfId="11482" xr:uid="{F2B71C99-2A83-48B1-B41D-DF094CCFBE70}"/>
    <cellStyle name="Input 8 2 6 2" xfId="14910" xr:uid="{8ADBA0D5-8E5E-4E80-94C9-3BF9F65369FC}"/>
    <cellStyle name="Input 8 2 7" xfId="11523" xr:uid="{E9CA0CFB-60BF-444A-89B5-A289DD33D8F5}"/>
    <cellStyle name="Input 8 2 7 2" xfId="14951" xr:uid="{D215213A-B204-47D2-B601-23401C6322FA}"/>
    <cellStyle name="Input 8 2 8" xfId="11561" xr:uid="{B1C7181E-3511-4CCF-8074-F133873FBD0B}"/>
    <cellStyle name="Input 8 2 8 2" xfId="14981" xr:uid="{073E94C0-0438-4E28-B80A-6494A8935D4F}"/>
    <cellStyle name="Input 8 2 9" xfId="13170" xr:uid="{9E1B9012-B97F-46BF-873B-CE4DE363F22F}"/>
    <cellStyle name="Input 8 3" xfId="10163" xr:uid="{AD2B470A-BC02-4499-A735-042C5082CC75}"/>
    <cellStyle name="Input 8 3 2" xfId="13706" xr:uid="{3D6AE88A-02F2-4033-8CF1-085F7EF3358D}"/>
    <cellStyle name="Input 8 4" xfId="11085" xr:uid="{6F1602DD-E07B-4B57-A898-0EBEA85A2454}"/>
    <cellStyle name="Input 8 4 2" xfId="14531" xr:uid="{773A0543-E0A3-4F2C-9118-5C5D29CE3D4F}"/>
    <cellStyle name="Input 8 5" xfId="11039" xr:uid="{8D2F7D1F-E89B-481F-BDA6-8E1B0F909516}"/>
    <cellStyle name="Input 8 5 2" xfId="14485" xr:uid="{C13A63AC-44E4-4CCE-8273-980A6EF19A3D}"/>
    <cellStyle name="Input 8 6" xfId="12680" xr:uid="{2C19796D-9762-4EC5-AA49-2AEF797830AC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2 2" xfId="14510" xr:uid="{ACD8EAA3-3EE5-458A-A51B-0DBA07C8493F}"/>
    <cellStyle name="Input 9 2 3" xfId="11387" xr:uid="{169EC47F-43AF-4BB6-93CC-15EE016706E5}"/>
    <cellStyle name="Input 9 2 3 2" xfId="14818" xr:uid="{A4F5EE05-2D2C-47CE-B1B2-5ACA4BB436DE}"/>
    <cellStyle name="Input 9 2 4" xfId="11406" xr:uid="{7D24977D-14AA-40A1-B3F7-79C9C19E4BC8}"/>
    <cellStyle name="Input 9 2 4 2" xfId="14837" xr:uid="{87A22EF7-B59B-4993-A18E-437BA20553D6}"/>
    <cellStyle name="Input 9 2 5" xfId="11463" xr:uid="{2486A8F7-64C4-4B0D-9368-26EF5528796C}"/>
    <cellStyle name="Input 9 2 5 2" xfId="14893" xr:uid="{1DAA797C-1428-484C-B4E5-486EEDB2F175}"/>
    <cellStyle name="Input 9 2 6" xfId="11483" xr:uid="{0AA042FF-BE65-43FD-9750-8C4BD8C0BA69}"/>
    <cellStyle name="Input 9 2 6 2" xfId="14911" xr:uid="{E4B20193-42B7-494A-A846-59E66A797814}"/>
    <cellStyle name="Input 9 2 7" xfId="11524" xr:uid="{E6C79B57-EF8B-4FF5-AEF8-80F2554A2416}"/>
    <cellStyle name="Input 9 2 7 2" xfId="14952" xr:uid="{40F1A498-895D-49E6-9FCE-2CA248C7D181}"/>
    <cellStyle name="Input 9 2 8" xfId="11562" xr:uid="{6500CC9E-F5E8-49F6-B694-17744EC987E2}"/>
    <cellStyle name="Input 9 2 8 2" xfId="14982" xr:uid="{C24A9710-BBEE-4C60-A27A-FB3F1317AAED}"/>
    <cellStyle name="Input 9 2 9" xfId="13171" xr:uid="{5E24B9AE-2104-4A12-85D4-C37DED315D6D}"/>
    <cellStyle name="Input 9 3" xfId="10162" xr:uid="{6EF1ADBA-2ED6-46D1-A20D-04253DB989BF}"/>
    <cellStyle name="Input 9 3 2" xfId="13705" xr:uid="{834B0351-89C2-412F-82E2-BAC814D712E4}"/>
    <cellStyle name="Input 9 4" xfId="10496" xr:uid="{ED281742-C7F4-45B2-943F-1179236E4D66}"/>
    <cellStyle name="Input 9 4 2" xfId="13946" xr:uid="{F423A0D3-B3D0-4267-81B4-A2EE468256A7}"/>
    <cellStyle name="Input 9 5" xfId="11040" xr:uid="{EFAC8169-4685-4100-8B57-9D0889BE464E}"/>
    <cellStyle name="Input 9 5 2" xfId="14486" xr:uid="{0C41749F-D73E-47C3-A0CA-993804984087}"/>
    <cellStyle name="Input 9 6" xfId="12681" xr:uid="{1E5F23F3-FFAD-43A7-9050-3F277C0EC24F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0 2 2" xfId="15620" xr:uid="{FB5CEB27-A0A2-480D-8624-F0B817B05991}"/>
    <cellStyle name="Normal 10 10 3" xfId="13947" xr:uid="{99C88A48-41B1-489A-B659-B8D2B06EAC8B}"/>
    <cellStyle name="Normal 10 11" xfId="11757" xr:uid="{680B18EC-FDEA-44C4-86EB-DABC9B8DB310}"/>
    <cellStyle name="Normal 10 11 2" xfId="15167" xr:uid="{3C1B3C06-9749-4A33-809B-50F7F07980D9}"/>
    <cellStyle name="Normal 10 12" xfId="12682" xr:uid="{EB8589DB-2342-497D-9F6C-F3CACFCCC02A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2 2 2" xfId="15622" xr:uid="{8A25AF0D-F02C-415F-86E6-625C8B72146A}"/>
    <cellStyle name="Normal 10 5 2 2 3" xfId="13949" xr:uid="{14470DF8-E7CE-48F3-89BF-1179B0F91DD3}"/>
    <cellStyle name="Normal 10 5 2 3" xfId="11759" xr:uid="{2C7349C7-5AEB-45D0-B28F-3D509B28A600}"/>
    <cellStyle name="Normal 10 5 2 3 2" xfId="15169" xr:uid="{603660C3-9260-4EEB-8ADE-E522C1D16A04}"/>
    <cellStyle name="Normal 10 5 2 4" xfId="12684" xr:uid="{FC092CFB-5FDA-46A1-822D-FA92B412039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2 2 2" xfId="15623" xr:uid="{1F798F01-1B35-4EB9-BBEB-CE49047CB224}"/>
    <cellStyle name="Normal 10 5 3 2 3" xfId="13950" xr:uid="{C1896179-A6D7-431B-BBD4-87CE0A042160}"/>
    <cellStyle name="Normal 10 5 3 3" xfId="11760" xr:uid="{CEBADA0F-7D14-44ED-A099-49A5D5AE0B17}"/>
    <cellStyle name="Normal 10 5 3 3 2" xfId="15170" xr:uid="{A8DFAAD7-7802-45EA-AC56-30067293737B}"/>
    <cellStyle name="Normal 10 5 3 4" xfId="12685" xr:uid="{9763D53E-FBB9-429B-8A07-ECAEBBE071E2}"/>
    <cellStyle name="Normal 10 5 4" xfId="10498" xr:uid="{53CC8EC3-7B79-4864-9DAD-53D848438E0A}"/>
    <cellStyle name="Normal 10 5 4 2" xfId="12211" xr:uid="{B491A9BA-8B71-410E-A8A5-E9F30982AD43}"/>
    <cellStyle name="Normal 10 5 4 2 2" xfId="15621" xr:uid="{4F12945D-98B5-428A-9E28-BA85126B6A7E}"/>
    <cellStyle name="Normal 10 5 4 3" xfId="13948" xr:uid="{9B1048FC-A8AF-4BEE-A9F1-354123F0E184}"/>
    <cellStyle name="Normal 10 5 5" xfId="11758" xr:uid="{04C89360-EA37-4C53-84D3-06F150FFB818}"/>
    <cellStyle name="Normal 10 5 5 2" xfId="15168" xr:uid="{D3507A83-D57A-4492-9E8F-2E29DFE7B044}"/>
    <cellStyle name="Normal 10 5 6" xfId="12683" xr:uid="{C842387F-9035-427B-B250-5D1F533E0B8B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2 2 2" xfId="15625" xr:uid="{FD99502E-08B8-4016-9A19-19EC9D64B027}"/>
    <cellStyle name="Normal 10 6 2 2 3" xfId="13952" xr:uid="{EC11887A-6636-40F6-B236-F7FB8E0B1E56}"/>
    <cellStyle name="Normal 10 6 2 3" xfId="11762" xr:uid="{E8CE3165-F5A2-4469-B6BB-36D22149AEE6}"/>
    <cellStyle name="Normal 10 6 2 3 2" xfId="15172" xr:uid="{F688D899-F14F-4AF1-8BD0-AB27E19DBC81}"/>
    <cellStyle name="Normal 10 6 2 4" xfId="12687" xr:uid="{2F15CDD4-E721-455C-9C3D-8A645A344B0A}"/>
    <cellStyle name="Normal 10 6 3" xfId="10501" xr:uid="{806D23D4-C524-4A7E-8C96-4088CC213F4F}"/>
    <cellStyle name="Normal 10 6 3 2" xfId="12214" xr:uid="{FD89007A-FE0D-478C-AEB1-9839042E7642}"/>
    <cellStyle name="Normal 10 6 3 2 2" xfId="15624" xr:uid="{4444D55A-5BD0-404F-92F7-C0267675B210}"/>
    <cellStyle name="Normal 10 6 3 3" xfId="13951" xr:uid="{8B67BA52-F4D3-4FA8-8108-86D676B7F314}"/>
    <cellStyle name="Normal 10 6 4" xfId="11761" xr:uid="{D4E5C6CD-9969-4A98-9376-0E7F0A82E738}"/>
    <cellStyle name="Normal 10 6 4 2" xfId="15171" xr:uid="{05CE4DAE-DBA8-427B-9F7D-D8B38CC74D52}"/>
    <cellStyle name="Normal 10 6 5" xfId="12686" xr:uid="{02FACD45-BE73-41CF-8083-16C001AA3E7C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2 2 2" xfId="15626" xr:uid="{753EF009-4F2F-4A16-A375-79C56BD61E23}"/>
    <cellStyle name="Normal 10 7 2 3" xfId="13953" xr:uid="{A4B507A9-4CCD-4C1E-AE22-10452BA5BB1F}"/>
    <cellStyle name="Normal 10 7 3" xfId="11763" xr:uid="{D9D92145-94E9-4781-85E6-629573200C09}"/>
    <cellStyle name="Normal 10 7 3 2" xfId="15173" xr:uid="{0094E8BE-000D-483D-8734-1F9A7B9467BF}"/>
    <cellStyle name="Normal 10 7 4" xfId="12688" xr:uid="{AE6B0884-D193-4C3C-BA06-D36C69AC5A4E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2 2 2" xfId="15627" xr:uid="{0F8FC8E1-2D40-4017-9A50-DB4E0AE67A7C}"/>
    <cellStyle name="Normal 10 8 2 3" xfId="13954" xr:uid="{1351C212-D8A9-47E8-9A2B-C7BAEAB82FA9}"/>
    <cellStyle name="Normal 10 8 3" xfId="11764" xr:uid="{9E264DB0-E4BE-4E95-8B8B-92FC5FB135E5}"/>
    <cellStyle name="Normal 10 8 3 2" xfId="15174" xr:uid="{A215340E-2983-403F-89E7-F755215F3AD0}"/>
    <cellStyle name="Normal 10 8 4" xfId="12689" xr:uid="{3432C2B3-F1B8-4955-A44E-FB6D70BC8D72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2 2 2" xfId="15628" xr:uid="{A774C081-9712-40DC-B129-DA43854E5DBF}"/>
    <cellStyle name="Normal 10 9 2 3" xfId="13955" xr:uid="{F9777E25-2E27-485B-94A6-51F1B36D95CC}"/>
    <cellStyle name="Normal 10 9 3" xfId="11765" xr:uid="{44BEEAF7-1B99-4C4B-91E1-618F88A11127}"/>
    <cellStyle name="Normal 10 9 3 2" xfId="15175" xr:uid="{896D7484-C483-49DF-B4FC-0CC6CDE5F0AB}"/>
    <cellStyle name="Normal 10 9 4" xfId="12690" xr:uid="{B07E02D1-2882-4E6B-A695-8E6F1894A992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2 2 2" xfId="15629" xr:uid="{1F137292-FEF8-4EDE-83C0-B4DDFC1EC39D}"/>
    <cellStyle name="Normal 100 2 3" xfId="13956" xr:uid="{CFC8BDCE-14E0-4533-968D-0DF9BB26F1B4}"/>
    <cellStyle name="Normal 100 3" xfId="11766" xr:uid="{CE25CB81-B0FF-4A6E-851A-38FB3E5F9AC0}"/>
    <cellStyle name="Normal 100 3 2" xfId="15176" xr:uid="{75CC9D96-7735-4981-80A6-E68737C74C75}"/>
    <cellStyle name="Normal 100 4" xfId="12691" xr:uid="{F4226C93-E757-4CE2-8C32-1FB0366DEF24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10" xfId="12692" xr:uid="{79977825-6C1D-4DEC-A2DD-6494A144D56F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2 2 2" xfId="15632" xr:uid="{3DE4BA6B-506B-4AC2-A147-A66E6442D1D4}"/>
    <cellStyle name="Normal 11 3 2 2 3" xfId="13959" xr:uid="{863F79FF-CEC6-4FF6-A297-DE47E6C3A276}"/>
    <cellStyle name="Normal 11 3 2 3" xfId="11769" xr:uid="{DC0AFA5F-D27B-4392-9F30-6FD98413DE48}"/>
    <cellStyle name="Normal 11 3 2 3 2" xfId="15179" xr:uid="{54222743-A39F-498C-A01A-FBFF2FFDCE6E}"/>
    <cellStyle name="Normal 11 3 2 4" xfId="12694" xr:uid="{71B31532-590A-4A77-AC23-6CB8BED3E194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2 2 2" xfId="15633" xr:uid="{AB8F42A0-941E-4DBE-AEE3-59EB0DFE042E}"/>
    <cellStyle name="Normal 11 3 3 2 3" xfId="13960" xr:uid="{D44FEFD0-5164-4EE0-8D74-0A5E65BBA761}"/>
    <cellStyle name="Normal 11 3 3 3" xfId="11770" xr:uid="{8E2379B6-B4CB-4FAE-8304-23EA71D9FAEC}"/>
    <cellStyle name="Normal 11 3 3 3 2" xfId="15180" xr:uid="{72D4044A-EE94-42CA-81DB-C8959AD51569}"/>
    <cellStyle name="Normal 11 3 3 4" xfId="12695" xr:uid="{CA071DCE-7DFF-4DD9-98CA-C0BBB4FF4F25}"/>
    <cellStyle name="Normal 11 3 4" xfId="10508" xr:uid="{49635016-CAA1-42D3-BAF6-ED937230850E}"/>
    <cellStyle name="Normal 11 3 4 2" xfId="12221" xr:uid="{1D87C31C-D79A-410B-88B5-7FFD539FC797}"/>
    <cellStyle name="Normal 11 3 4 2 2" xfId="15631" xr:uid="{3D5F9EF8-EDD3-49BA-B2C6-1DEC1567F902}"/>
    <cellStyle name="Normal 11 3 4 3" xfId="13958" xr:uid="{CDBEC01C-A48D-4E22-8B16-527543ED5DDB}"/>
    <cellStyle name="Normal 11 3 5" xfId="11768" xr:uid="{9676DCC4-EA21-464D-80FB-06CCC4B9F95A}"/>
    <cellStyle name="Normal 11 3 5 2" xfId="15178" xr:uid="{A07C1B4F-BC76-4F0D-B4AC-FED0F711FE83}"/>
    <cellStyle name="Normal 11 3 6" xfId="12693" xr:uid="{880A8521-10BA-461D-9790-C3E7D0845FE3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2 2 2" xfId="15635" xr:uid="{B6915B51-ACDA-4714-ADED-357F6FC69439}"/>
    <cellStyle name="Normal 11 4 2 2 3" xfId="13962" xr:uid="{F73EABA7-6274-4D43-95AD-B725FB9AA24F}"/>
    <cellStyle name="Normal 11 4 2 3" xfId="11772" xr:uid="{6EEE02E3-E6EB-4DDD-937D-F51113B50EC6}"/>
    <cellStyle name="Normal 11 4 2 3 2" xfId="15182" xr:uid="{F055DD8A-091C-4103-ADEB-3016CC2A9A05}"/>
    <cellStyle name="Normal 11 4 2 4" xfId="12697" xr:uid="{E9E9D6F1-D1F7-4F52-8714-435B2CFC9462}"/>
    <cellStyle name="Normal 11 4 3" xfId="10511" xr:uid="{B902F95D-68FA-492F-BE85-96BEAFC2D229}"/>
    <cellStyle name="Normal 11 4 3 2" xfId="12224" xr:uid="{04128515-0151-44BC-BD6F-C9F6066747AF}"/>
    <cellStyle name="Normal 11 4 3 2 2" xfId="15634" xr:uid="{8E436701-E135-4206-8009-684849D38EF1}"/>
    <cellStyle name="Normal 11 4 3 3" xfId="13961" xr:uid="{6873562B-E1E9-4A0B-BB6D-C257D1EA5A08}"/>
    <cellStyle name="Normal 11 4 4" xfId="11771" xr:uid="{2DEA7E4D-DCA0-45DA-9E76-05EE5C83A56D}"/>
    <cellStyle name="Normal 11 4 4 2" xfId="15181" xr:uid="{96260012-157F-4B99-BE5D-6A589F9949A7}"/>
    <cellStyle name="Normal 11 4 5" xfId="12696" xr:uid="{321E7152-8858-49A4-B789-F1FB9605596B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2 2 2" xfId="15636" xr:uid="{18FCA383-7EFD-4BDE-8A39-CC1FC58E4C07}"/>
    <cellStyle name="Normal 11 5 2 3" xfId="13963" xr:uid="{F9C811A5-F327-4E2C-9BD5-863B3E59BC1F}"/>
    <cellStyle name="Normal 11 5 3" xfId="11773" xr:uid="{85C41A5B-0FBD-46D4-96E2-5262D5FE7711}"/>
    <cellStyle name="Normal 11 5 3 2" xfId="15183" xr:uid="{DF667B10-2167-408B-8D7E-2BDA1F16E287}"/>
    <cellStyle name="Normal 11 5 4" xfId="12698" xr:uid="{F5E72C0A-C308-42A9-87E8-7EABACDF08EF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2 2 2" xfId="15637" xr:uid="{C57B3B20-B96B-4397-A5E8-0F50D118EF01}"/>
    <cellStyle name="Normal 11 6 2 3" xfId="13964" xr:uid="{9D98DF3B-0CEE-45CC-ABF8-4970B2FF3DD7}"/>
    <cellStyle name="Normal 11 6 3" xfId="11774" xr:uid="{04F0E6ED-71A8-4061-B92A-86D16A958CC3}"/>
    <cellStyle name="Normal 11 6 3 2" xfId="15184" xr:uid="{92AABFBD-3B86-4DF4-84F2-5F78C7802CF9}"/>
    <cellStyle name="Normal 11 6 4" xfId="12699" xr:uid="{88346852-8B8B-475D-95ED-CD9CAD86B7CA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2 2 2" xfId="15638" xr:uid="{4C6F3881-E551-4210-8DCF-B3B27FB80C12}"/>
    <cellStyle name="Normal 11 7 2 3" xfId="13965" xr:uid="{57D085C4-2C0E-4A56-B806-C427E132B5B6}"/>
    <cellStyle name="Normal 11 7 3" xfId="11775" xr:uid="{7B187711-8256-4979-88DF-F9604D11C78A}"/>
    <cellStyle name="Normal 11 7 3 2" xfId="15185" xr:uid="{74B3CEDD-E567-4C3A-A9CA-D922DE8C8A5E}"/>
    <cellStyle name="Normal 11 7 4" xfId="12700" xr:uid="{F8F894E1-DA57-4406-9671-183E48ECB6C7}"/>
    <cellStyle name="Normal 11 8" xfId="10507" xr:uid="{D8C9586F-71A1-422A-8DAD-18B3567AB264}"/>
    <cellStyle name="Normal 11 8 2" xfId="12220" xr:uid="{B2944571-94CB-4DE2-93CD-85C3F94E8996}"/>
    <cellStyle name="Normal 11 8 2 2" xfId="15630" xr:uid="{FAC061C7-2664-4D0F-B08F-90FD1AD4724A}"/>
    <cellStyle name="Normal 11 8 3" xfId="13957" xr:uid="{A47CCCF2-975F-4822-AEA6-D34C0DA15236}"/>
    <cellStyle name="Normal 11 9" xfId="11767" xr:uid="{E778AD86-9202-4E5D-98DA-3E72E2F13736}"/>
    <cellStyle name="Normal 11 9 2" xfId="15177" xr:uid="{430F66D4-77D0-4B09-BFED-524D9FF5C6E8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2 2 2" xfId="15640" xr:uid="{3C5C0DDE-A422-4371-909B-4E6E60FDE8C2}"/>
    <cellStyle name="Normal 112 2 2 3" xfId="13967" xr:uid="{6478C4E8-A18D-41C5-991C-D2C1AD8A8BA4}"/>
    <cellStyle name="Normal 112 2 3" xfId="11777" xr:uid="{E4BB4C68-A90C-4794-9C27-440EFFDAFF07}"/>
    <cellStyle name="Normal 112 2 3 2" xfId="15187" xr:uid="{3E4C5611-A1B3-4FD9-AA31-44F365F32857}"/>
    <cellStyle name="Normal 112 2 4" xfId="12702" xr:uid="{4FF6A40B-D486-4A16-867E-1D97BA56A1B5}"/>
    <cellStyle name="Normal 112 3" xfId="10516" xr:uid="{F231F434-0FE7-42A8-B448-AE8558EA5282}"/>
    <cellStyle name="Normal 112 3 2" xfId="12229" xr:uid="{D5D336FB-8D05-4C8C-A97C-36EBC16DEFC0}"/>
    <cellStyle name="Normal 112 3 2 2" xfId="15639" xr:uid="{508EB961-8148-4CD0-BCFF-72E0B6B8873A}"/>
    <cellStyle name="Normal 112 3 3" xfId="13966" xr:uid="{577A7FCB-3603-44A0-B1D8-1194D0B2230E}"/>
    <cellStyle name="Normal 112 4" xfId="11776" xr:uid="{86ADDAE7-B9A5-4549-A0FE-B7C08A90DB95}"/>
    <cellStyle name="Normal 112 4 2" xfId="15186" xr:uid="{8F609128-94CA-4187-B122-F3ADBCD4643E}"/>
    <cellStyle name="Normal 112 5" xfId="12701" xr:uid="{4E341AF9-51F3-406E-BE15-ED9643E4EB4A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2 2 2" xfId="15641" xr:uid="{AEBFA3A6-649E-47A7-B58A-A80104232BE3}"/>
    <cellStyle name="Normal 114 2 3" xfId="13968" xr:uid="{7A47A1CC-5668-47FF-AE03-F1DA5E965AAE}"/>
    <cellStyle name="Normal 114 3" xfId="11778" xr:uid="{7790BD38-1091-42A7-8C0B-120B7E24DDE6}"/>
    <cellStyle name="Normal 114 3 2" xfId="15188" xr:uid="{6D496C72-99B3-499E-8AB2-0D79072EF2D0}"/>
    <cellStyle name="Normal 114 4" xfId="12703" xr:uid="{AE79348E-5572-4D6C-9371-B5174CAAD5A0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2 2 2" xfId="15642" xr:uid="{44DED164-D331-4202-9B05-3EAF2AE28556}"/>
    <cellStyle name="Normal 115 2 3" xfId="13969" xr:uid="{0E886D29-B80C-47E2-BB23-D5FB3F022E22}"/>
    <cellStyle name="Normal 115 3" xfId="11779" xr:uid="{02C5DFA8-348A-4632-9063-57CB7FD9B317}"/>
    <cellStyle name="Normal 115 3 2" xfId="15189" xr:uid="{4277D9BF-4967-4DB2-A9D1-536F70A603C3}"/>
    <cellStyle name="Normal 115 4" xfId="12704" xr:uid="{41889F29-5A2C-4E9D-A67D-1417C4319524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2 2 2" xfId="15643" xr:uid="{04FD9480-BD3B-4A92-A9B8-5DF4A5BE2535}"/>
    <cellStyle name="Normal 116 2 2 3" xfId="13970" xr:uid="{2989FB18-B55B-470D-8188-787243A7EBF7}"/>
    <cellStyle name="Normal 116 2 3" xfId="11780" xr:uid="{B1CC717E-D92A-4775-B479-B237B3907A8F}"/>
    <cellStyle name="Normal 116 2 3 2" xfId="15190" xr:uid="{6F0DDABD-8A91-426D-8091-D6EDE444A728}"/>
    <cellStyle name="Normal 116 2 4" xfId="12705" xr:uid="{F4BBC291-5648-4E66-9E29-61B314471300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10" xfId="12706" xr:uid="{3D17CAD6-B95E-4373-BC2C-34C5EA0FEADA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2 2 2" xfId="15646" xr:uid="{3F10BE21-2056-4E24-8EF0-212862929AD5}"/>
    <cellStyle name="Normal 12 3 2 2 3" xfId="13973" xr:uid="{E31FE7BA-3B05-4569-AB77-C729C6B72252}"/>
    <cellStyle name="Normal 12 3 2 3" xfId="11783" xr:uid="{F87F2EEC-2241-45B4-8B5D-36CC62E7DB7B}"/>
    <cellStyle name="Normal 12 3 2 3 2" xfId="15193" xr:uid="{CDDEE7E2-7AE2-446F-B2FD-253E598A2595}"/>
    <cellStyle name="Normal 12 3 2 4" xfId="12708" xr:uid="{257E0B78-C67D-49D9-BCB3-81979D5C389A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2 2 2" xfId="15647" xr:uid="{B998765C-4D19-4A07-AC4B-849F26D55961}"/>
    <cellStyle name="Normal 12 3 3 2 3" xfId="13974" xr:uid="{4C89B4AC-C072-4F54-9155-F9BAA7FA0442}"/>
    <cellStyle name="Normal 12 3 3 3" xfId="11784" xr:uid="{431E2F0E-4E75-4B7E-B0FB-1A7AF31FA52B}"/>
    <cellStyle name="Normal 12 3 3 3 2" xfId="15194" xr:uid="{B2895573-D53E-42C2-8B7B-A147FDA27712}"/>
    <cellStyle name="Normal 12 3 3 4" xfId="12709" xr:uid="{6E812C01-5323-459A-8AE3-4ACDD0B4E46A}"/>
    <cellStyle name="Normal 12 3 4" xfId="10522" xr:uid="{1347B888-CDCF-4064-B0CD-414E420187EE}"/>
    <cellStyle name="Normal 12 3 4 2" xfId="12235" xr:uid="{BC74E6D5-895D-432A-BD09-364D76501AEC}"/>
    <cellStyle name="Normal 12 3 4 2 2" xfId="15645" xr:uid="{88A16CD2-B55D-4C4F-A4CA-15AE71DCC201}"/>
    <cellStyle name="Normal 12 3 4 3" xfId="13972" xr:uid="{53AD31B4-5AB4-458F-B52A-4DFDF124715B}"/>
    <cellStyle name="Normal 12 3 5" xfId="11782" xr:uid="{18768275-CAC9-47F4-9B95-E8CD7ECA4BE1}"/>
    <cellStyle name="Normal 12 3 5 2" xfId="15192" xr:uid="{3A26FDE2-B5BC-4BBB-A3CF-1AD7D1BCC494}"/>
    <cellStyle name="Normal 12 3 6" xfId="12707" xr:uid="{6B3321FD-80DF-4160-87FA-81359BAAD52A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2 2 2" xfId="15649" xr:uid="{775FC536-0589-4596-B1BB-58E1517A0EEC}"/>
    <cellStyle name="Normal 12 4 2 2 3" xfId="13976" xr:uid="{8EA32926-C1E1-42F3-8666-3BC2C683C7F3}"/>
    <cellStyle name="Normal 12 4 2 3" xfId="11786" xr:uid="{A3C94405-C5F4-4287-A5EF-AD60E6DBC71B}"/>
    <cellStyle name="Normal 12 4 2 3 2" xfId="15196" xr:uid="{0A362ADC-9BE8-4FF7-B646-F23F634338C2}"/>
    <cellStyle name="Normal 12 4 2 4" xfId="12711" xr:uid="{75A62CDF-D77D-4C24-89FF-83F0CEAF7DCA}"/>
    <cellStyle name="Normal 12 4 3" xfId="10525" xr:uid="{9FEF16C7-5BD6-4105-934C-83BE1FD92908}"/>
    <cellStyle name="Normal 12 4 3 2" xfId="12238" xr:uid="{A719EB48-4C6C-4DB7-B0F9-F42EC1DC439C}"/>
    <cellStyle name="Normal 12 4 3 2 2" xfId="15648" xr:uid="{06352FAC-44F2-4261-BEF7-1C24AB237705}"/>
    <cellStyle name="Normal 12 4 3 3" xfId="13975" xr:uid="{30F418BC-3C00-4765-A0BC-259F54056574}"/>
    <cellStyle name="Normal 12 4 4" xfId="11785" xr:uid="{60B3A66E-2FED-4480-A1B8-0B943B152C78}"/>
    <cellStyle name="Normal 12 4 4 2" xfId="15195" xr:uid="{1F098F4D-CF76-462F-856F-2F9AA055FFA0}"/>
    <cellStyle name="Normal 12 4 5" xfId="12710" xr:uid="{58E3D1F5-429A-47AF-B5E6-215D22365EC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2 2 2" xfId="15650" xr:uid="{F53E28F6-E11B-4EFD-83EE-973607A59252}"/>
    <cellStyle name="Normal 12 5 2 3" xfId="13977" xr:uid="{C7DF7C57-23D8-4B8D-91D0-31AECA13266D}"/>
    <cellStyle name="Normal 12 5 3" xfId="11787" xr:uid="{F3284766-1E0D-4D95-A2B0-0A33259EC022}"/>
    <cellStyle name="Normal 12 5 3 2" xfId="15197" xr:uid="{846469EE-7E73-493F-85A0-4164F22DCF9E}"/>
    <cellStyle name="Normal 12 5 4" xfId="12712" xr:uid="{868F52D4-3F7B-44E4-BD4E-92B83A9E4893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2 2 2" xfId="15651" xr:uid="{77EBA626-E94F-4476-8D2F-123494AB1D7D}"/>
    <cellStyle name="Normal 12 6 2 3" xfId="13978" xr:uid="{8DE359CF-10DB-4904-B610-19EFAE7E843C}"/>
    <cellStyle name="Normal 12 6 3" xfId="11788" xr:uid="{52ED1039-803F-46A2-B149-9D91D7343B6D}"/>
    <cellStyle name="Normal 12 6 3 2" xfId="15198" xr:uid="{B6B76994-515B-48B4-879D-4D8320E2C598}"/>
    <cellStyle name="Normal 12 6 4" xfId="12713" xr:uid="{9F20900E-5D16-4E77-8D60-97BF3E12417C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2 2 2" xfId="15652" xr:uid="{3CC5F797-76CE-4BAF-B914-8051A05F7EA8}"/>
    <cellStyle name="Normal 12 7 2 3" xfId="13979" xr:uid="{40733E82-E86F-4ECB-AD9B-5DC088A0CA20}"/>
    <cellStyle name="Normal 12 7 3" xfId="11789" xr:uid="{063F6A07-A27E-46BF-8714-C0E821291B5D}"/>
    <cellStyle name="Normal 12 7 3 2" xfId="15199" xr:uid="{9D93229D-ABCA-4CF1-8D6A-9DCCC64F9EB9}"/>
    <cellStyle name="Normal 12 7 4" xfId="12714" xr:uid="{4A1ED08F-9E79-4D19-AD05-B431F88DE5A9}"/>
    <cellStyle name="Normal 12 8" xfId="10521" xr:uid="{D0769AB0-1F46-4AF3-8B1F-E29AE1B72930}"/>
    <cellStyle name="Normal 12 8 2" xfId="12234" xr:uid="{AEE4F675-5222-41EB-86FE-B8C234086442}"/>
    <cellStyle name="Normal 12 8 2 2" xfId="15644" xr:uid="{A69309FB-F5D2-443D-8F28-557C67FF8EBC}"/>
    <cellStyle name="Normal 12 8 3" xfId="13971" xr:uid="{9038990A-EBE7-4C7C-98FE-4BFFBDCD9953}"/>
    <cellStyle name="Normal 12 9" xfId="11781" xr:uid="{8023D80A-7AE1-4171-80D7-FEBD42967F87}"/>
    <cellStyle name="Normal 12 9 2" xfId="15191" xr:uid="{C1302080-3143-40FE-B44C-D32B69E9CCE8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10" xfId="12715" xr:uid="{225262FD-BA4D-40AE-B5FD-4B25B7DB72B7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2 2 2" xfId="15655" xr:uid="{BE84CD7D-5642-4E40-865E-985644305493}"/>
    <cellStyle name="Normal 13 3 2 2 3" xfId="13982" xr:uid="{24C38AFF-F395-4CFE-9AD5-81D793996AEE}"/>
    <cellStyle name="Normal 13 3 2 3" xfId="11792" xr:uid="{ED5001B6-8BF8-4DDF-BF35-58D7189BE872}"/>
    <cellStyle name="Normal 13 3 2 3 2" xfId="15202" xr:uid="{A3BA2585-D7ED-46CF-A901-B098F854F29D}"/>
    <cellStyle name="Normal 13 3 2 4" xfId="12717" xr:uid="{10A67C01-7766-4A8E-A9C8-02B2F735858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2 2 2" xfId="15656" xr:uid="{1DEF61FF-D17D-49C3-9872-D1C1E7566C24}"/>
    <cellStyle name="Normal 13 3 3 2 3" xfId="13983" xr:uid="{B7B1772E-59F8-43D9-AB09-2BC6D1675605}"/>
    <cellStyle name="Normal 13 3 3 3" xfId="11793" xr:uid="{99CAA5D8-1308-4A81-A761-4590AE707B2D}"/>
    <cellStyle name="Normal 13 3 3 3 2" xfId="15203" xr:uid="{3F0AB791-6192-42B5-94EA-9467C24562F4}"/>
    <cellStyle name="Normal 13 3 3 4" xfId="12718" xr:uid="{0A14C099-46C0-4158-B98C-1BDCE401D045}"/>
    <cellStyle name="Normal 13 3 4" xfId="10531" xr:uid="{093057B8-5EFC-4755-A41B-31F79C3F7CD9}"/>
    <cellStyle name="Normal 13 3 4 2" xfId="12244" xr:uid="{EEB807B1-6454-4511-AB60-9AF7B9D17614}"/>
    <cellStyle name="Normal 13 3 4 2 2" xfId="15654" xr:uid="{48DCD52D-DB32-459B-9D45-2BF8B2B6EEC5}"/>
    <cellStyle name="Normal 13 3 4 3" xfId="13981" xr:uid="{396F6481-F192-4941-BCFE-DFE54DC3855B}"/>
    <cellStyle name="Normal 13 3 5" xfId="11791" xr:uid="{D36D9EB6-A062-4D6F-A614-B17F29C73101}"/>
    <cellStyle name="Normal 13 3 5 2" xfId="15201" xr:uid="{05391E2C-37D4-43A2-9191-9047E01E08C8}"/>
    <cellStyle name="Normal 13 3 6" xfId="12716" xr:uid="{C75816F5-CBCE-49F2-8B09-B8EC90018D9C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2 2 2" xfId="15658" xr:uid="{44D77CEB-9D95-4976-BC9D-26706E37AD91}"/>
    <cellStyle name="Normal 13 4 2 2 3" xfId="13985" xr:uid="{659F7C51-B67D-4900-A5F6-19FB3473FA5C}"/>
    <cellStyle name="Normal 13 4 2 3" xfId="11795" xr:uid="{1EDE96CE-C586-42C4-854E-6C093A951464}"/>
    <cellStyle name="Normal 13 4 2 3 2" xfId="15205" xr:uid="{7FC01ABF-C7E4-42B7-AD64-17049A4E3002}"/>
    <cellStyle name="Normal 13 4 2 4" xfId="12720" xr:uid="{85CFF3B0-88E5-4E1C-8FC1-3E100290C838}"/>
    <cellStyle name="Normal 13 4 3" xfId="10534" xr:uid="{6314727B-1339-42CE-9414-F8E5AA3B2947}"/>
    <cellStyle name="Normal 13 4 3 2" xfId="12247" xr:uid="{137E957B-9B5C-4910-97F8-18F822C689F5}"/>
    <cellStyle name="Normal 13 4 3 2 2" xfId="15657" xr:uid="{B6DFF892-739E-4948-88EC-F71BB0B4E869}"/>
    <cellStyle name="Normal 13 4 3 3" xfId="13984" xr:uid="{D2DE2CBB-74DD-4E33-9147-11136DC11EA7}"/>
    <cellStyle name="Normal 13 4 4" xfId="11794" xr:uid="{E3FAF981-C4E6-4D3D-B322-D711D3C9584B}"/>
    <cellStyle name="Normal 13 4 4 2" xfId="15204" xr:uid="{ADA95F66-479D-45F9-8D3C-2F83CF88FE13}"/>
    <cellStyle name="Normal 13 4 5" xfId="12719" xr:uid="{B1AA7009-34FD-4D7C-AFDD-EF6035C7B380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2 2 2" xfId="15659" xr:uid="{AD3312C5-A28E-4F5C-8EF0-17D6CA639979}"/>
    <cellStyle name="Normal 13 5 2 3" xfId="13986" xr:uid="{3A842203-3228-4D80-BC7F-FC7B3130FEB0}"/>
    <cellStyle name="Normal 13 5 3" xfId="11796" xr:uid="{2D98C99C-3494-4525-8935-0D0E7BEDA91A}"/>
    <cellStyle name="Normal 13 5 3 2" xfId="15206" xr:uid="{EC39C4E6-C368-4861-A317-78CA02C4098F}"/>
    <cellStyle name="Normal 13 5 4" xfId="12721" xr:uid="{55B49A33-D026-4197-957A-1E270C284CC6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2 2 2" xfId="15660" xr:uid="{5F30E487-3C02-4B3B-AEB2-B0344A2006AD}"/>
    <cellStyle name="Normal 13 6 2 3" xfId="13987" xr:uid="{8E8871C3-D961-44AF-80CC-D65BF37795C4}"/>
    <cellStyle name="Normal 13 6 3" xfId="11797" xr:uid="{C454DDFD-D416-4D8E-A110-461D15EF90CB}"/>
    <cellStyle name="Normal 13 6 3 2" xfId="15207" xr:uid="{296D84D9-60EC-45DF-A637-93AD1ACC822F}"/>
    <cellStyle name="Normal 13 6 4" xfId="12722" xr:uid="{D24E18C9-376D-4099-BD54-FBDBFB21EB81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2 2 2" xfId="15661" xr:uid="{4D01ABFE-0850-4C19-8B50-8E58E2974D5F}"/>
    <cellStyle name="Normal 13 7 2 3" xfId="13988" xr:uid="{B32FE2DC-71A5-48E4-BBD0-8EA61B7268AC}"/>
    <cellStyle name="Normal 13 7 3" xfId="11798" xr:uid="{7F323D9C-F4DE-4727-8641-64161D217C14}"/>
    <cellStyle name="Normal 13 7 3 2" xfId="15208" xr:uid="{8F313471-7C76-4CC6-B42E-681B8DCDD732}"/>
    <cellStyle name="Normal 13 7 4" xfId="12723" xr:uid="{624440F9-4F3F-4EE2-938C-2BBED2981C14}"/>
    <cellStyle name="Normal 13 8" xfId="10530" xr:uid="{389210B2-0A12-4665-AFCA-1A8D5B3F845D}"/>
    <cellStyle name="Normal 13 8 2" xfId="12243" xr:uid="{58222151-CAB1-4D6A-B8CF-B550B10590D5}"/>
    <cellStyle name="Normal 13 8 2 2" xfId="15653" xr:uid="{0A50E254-7256-4FF8-BDC7-E7455F2F5ED6}"/>
    <cellStyle name="Normal 13 8 3" xfId="13980" xr:uid="{7873A70C-73B7-4499-8DA5-7993156411D7}"/>
    <cellStyle name="Normal 13 9" xfId="11790" xr:uid="{F88455B0-866A-44B5-BAE2-9D81B9781DA5}"/>
    <cellStyle name="Normal 13 9 2" xfId="15200" xr:uid="{3DB73438-FAC1-4415-A813-04708DBB3253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10" xfId="12724" xr:uid="{58D1D07A-9D7F-47EB-B370-05CECEA5C57F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2 2 2" xfId="15664" xr:uid="{8ACB47E8-AE43-4AFC-AAA7-5F43CAAE5871}"/>
    <cellStyle name="Normal 15 3 2 2 3" xfId="13991" xr:uid="{FF156327-5BFC-4936-AE93-08ED06405AA9}"/>
    <cellStyle name="Normal 15 3 2 3" xfId="11801" xr:uid="{3BC7AC6F-EB4F-4BBC-8552-090AF17D3C8B}"/>
    <cellStyle name="Normal 15 3 2 3 2" xfId="15211" xr:uid="{ECCE0B82-020D-4757-99C8-26932A065B5D}"/>
    <cellStyle name="Normal 15 3 2 4" xfId="12726" xr:uid="{B5722900-50EF-49FD-AB45-EA755011FD86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2 2 2" xfId="15665" xr:uid="{16E51A30-B6C7-46DB-A01E-43ABFE762989}"/>
    <cellStyle name="Normal 15 3 3 2 3" xfId="13992" xr:uid="{C66B86EE-0614-4B6A-AA05-589A78154CCA}"/>
    <cellStyle name="Normal 15 3 3 3" xfId="11802" xr:uid="{BCE6AE5C-35AA-40B2-B1C3-3D425E4576B6}"/>
    <cellStyle name="Normal 15 3 3 3 2" xfId="15212" xr:uid="{EC63C41C-C69F-4B60-9F9E-6FDCB7B6C177}"/>
    <cellStyle name="Normal 15 3 3 4" xfId="12727" xr:uid="{418927F4-92B5-4E94-B837-4F3BD11E4527}"/>
    <cellStyle name="Normal 15 3 4" xfId="10540" xr:uid="{EFDBA141-29AA-41B9-A927-3398890CDF72}"/>
    <cellStyle name="Normal 15 3 4 2" xfId="12253" xr:uid="{8FA63ADD-A2A5-42DB-8DC0-816F97DA4B00}"/>
    <cellStyle name="Normal 15 3 4 2 2" xfId="15663" xr:uid="{5BD504A0-DD7E-4A0D-8CE6-CDFC29FF6C2F}"/>
    <cellStyle name="Normal 15 3 4 3" xfId="13990" xr:uid="{D6453A8F-43AA-486C-9F35-3E5A5C534838}"/>
    <cellStyle name="Normal 15 3 5" xfId="11800" xr:uid="{6555D42E-1A51-4035-8ED2-61B59896927F}"/>
    <cellStyle name="Normal 15 3 5 2" xfId="15210" xr:uid="{9968C129-50B2-4B36-BA56-2D6160CF6FDB}"/>
    <cellStyle name="Normal 15 3 6" xfId="12725" xr:uid="{39F090FC-1CAC-4701-9FC4-32B01EDA26E0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2 2 2" xfId="15667" xr:uid="{7F4E7CEC-2843-4EFA-AE21-F8CC8E721920}"/>
    <cellStyle name="Normal 15 4 2 2 3" xfId="13994" xr:uid="{F77F9249-E0F6-4821-A82B-CFE066ECD673}"/>
    <cellStyle name="Normal 15 4 2 3" xfId="11804" xr:uid="{872B4846-9A73-4B42-9099-40E7F2D219AD}"/>
    <cellStyle name="Normal 15 4 2 3 2" xfId="15214" xr:uid="{AC5C4D8E-70CE-4FBE-8CA3-EFFF2793CC71}"/>
    <cellStyle name="Normal 15 4 2 4" xfId="12729" xr:uid="{8859FAA7-4FF6-4E50-8AB9-6DC07F3358F1}"/>
    <cellStyle name="Normal 15 4 3" xfId="10543" xr:uid="{623AF571-4CE5-450A-88FC-91C2F244ACFB}"/>
    <cellStyle name="Normal 15 4 3 2" xfId="12256" xr:uid="{65A4824D-40D4-470B-AB6A-0047D41EA1DD}"/>
    <cellStyle name="Normal 15 4 3 2 2" xfId="15666" xr:uid="{A621A27A-878D-4490-9D7B-6C454542B6A9}"/>
    <cellStyle name="Normal 15 4 3 3" xfId="13993" xr:uid="{9DB5AC6C-DBDC-420C-AC30-91BBFA004B67}"/>
    <cellStyle name="Normal 15 4 4" xfId="11803" xr:uid="{F7ABEC99-5126-4837-B657-9AE1E3599D36}"/>
    <cellStyle name="Normal 15 4 4 2" xfId="15213" xr:uid="{D58FA8F3-40F5-45F3-892A-432EE97C4F62}"/>
    <cellStyle name="Normal 15 4 5" xfId="12728" xr:uid="{4048AF16-2B63-4CDA-8552-BEBAF3DF1EE4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2 2 2" xfId="15668" xr:uid="{D546DF0E-CC8C-4216-AF25-2CE948F9E03B}"/>
    <cellStyle name="Normal 15 5 2 3" xfId="13995" xr:uid="{C92EEEC2-82B6-4051-AE80-CC92A65C58CD}"/>
    <cellStyle name="Normal 15 5 3" xfId="11805" xr:uid="{74CF0768-7E83-49CC-AB2E-925C10D77456}"/>
    <cellStyle name="Normal 15 5 3 2" xfId="15215" xr:uid="{292BDA64-B1EA-4C43-BCFC-8CA0F316DAE8}"/>
    <cellStyle name="Normal 15 5 4" xfId="12730" xr:uid="{F216724E-B792-450F-897C-6B2CCF8C796A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2 2 2" xfId="15669" xr:uid="{85F12D3F-8654-4605-9D5B-42EF84E5FD9B}"/>
    <cellStyle name="Normal 15 6 2 3" xfId="13996" xr:uid="{70A23536-B74B-4D0D-9C48-114B59A5CBD8}"/>
    <cellStyle name="Normal 15 6 3" xfId="11806" xr:uid="{19D06A39-73CD-4C9E-A622-3439134F10ED}"/>
    <cellStyle name="Normal 15 6 3 2" xfId="15216" xr:uid="{44693DD7-31DC-42D0-BFE4-FB0494A6675E}"/>
    <cellStyle name="Normal 15 6 4" xfId="12731" xr:uid="{0D99FDC2-A939-40A6-86A5-28C811C1FBC6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2 2 2" xfId="15670" xr:uid="{8471E379-9FE0-4EA7-929E-257BC2A70F74}"/>
    <cellStyle name="Normal 15 7 2 3" xfId="13997" xr:uid="{7E67D605-761D-4C1D-A7EB-B0A2D2852004}"/>
    <cellStyle name="Normal 15 7 3" xfId="11807" xr:uid="{9F0B8BF9-32B9-47F8-AABB-C1B64EF819FA}"/>
    <cellStyle name="Normal 15 7 3 2" xfId="15217" xr:uid="{96C28AF7-BE08-4EFF-A2EC-48763DD42223}"/>
    <cellStyle name="Normal 15 7 4" xfId="12732" xr:uid="{92C26210-01BA-4B6D-AF5A-EE047F00C889}"/>
    <cellStyle name="Normal 15 8" xfId="10539" xr:uid="{F93B5003-C7DE-4D04-9453-C6B2F3332771}"/>
    <cellStyle name="Normal 15 8 2" xfId="12252" xr:uid="{37D6CD0A-5191-40AA-8937-596A0C201A0C}"/>
    <cellStyle name="Normal 15 8 2 2" xfId="15662" xr:uid="{4BBAA7BB-426B-4C8F-98BF-5E56D9140C51}"/>
    <cellStyle name="Normal 15 8 3" xfId="13989" xr:uid="{2E10B562-83DB-474D-8F56-41BB40DCAF4A}"/>
    <cellStyle name="Normal 15 9" xfId="11799" xr:uid="{163FBB76-14E3-4CB5-9B72-A47DE0184C63}"/>
    <cellStyle name="Normal 15 9 2" xfId="15209" xr:uid="{3443A0C1-1653-48BF-BAF5-7CC8B14ECE10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2 2 2" xfId="15671" xr:uid="{69BDB6BD-50CD-4B7A-9E1B-B7990CD5B679}"/>
    <cellStyle name="Normal 150 2 3" xfId="13998" xr:uid="{EE88E596-9349-4F49-ABEF-73CC4176828E}"/>
    <cellStyle name="Normal 150 3" xfId="11808" xr:uid="{A55D80E7-32F6-4E18-8F8F-75A65A100A0B}"/>
    <cellStyle name="Normal 150 3 2" xfId="15218" xr:uid="{4A77D44B-8155-4D36-94AF-82E1A5E6FD46}"/>
    <cellStyle name="Normal 150 4" xfId="12733" xr:uid="{91209CCC-AA37-4630-9D5A-79F1AB4150F2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2 2 2" xfId="15448" xr:uid="{0AE0ED8C-5C1D-494C-8946-8BB8E6C4EF67}"/>
    <cellStyle name="Normal 157 2 3" xfId="13183" xr:uid="{374AD5F3-C958-4361-8EA7-0CFE2582CE16}"/>
    <cellStyle name="Normal 157 3" xfId="11581" xr:uid="{04282C52-ABC4-4D2B-8074-88FA2269400C}"/>
    <cellStyle name="Normal 157 3 2" xfId="14991" xr:uid="{3D2D818B-4B23-4923-8ECA-9598A2B287D6}"/>
    <cellStyle name="Normal 157 4" xfId="12493" xr:uid="{5792F167-CECB-4338-891D-D94CE807DBDF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2 2 2" xfId="15683" xr:uid="{F752C875-A414-4AEC-9B06-9DD19711148A}"/>
    <cellStyle name="Normal 158 2 3" xfId="14010" xr:uid="{925B8D32-728E-4D99-B737-4BF1B1E1D3D8}"/>
    <cellStyle name="Normal 158 3" xfId="11820" xr:uid="{C8557867-EA8D-42F6-A929-EB886F15025A}"/>
    <cellStyle name="Normal 158 3 2" xfId="15230" xr:uid="{7592D8A8-EB0A-4C72-AAEC-9A6A5592FC5A}"/>
    <cellStyle name="Normal 158 4" xfId="12745" xr:uid="{7834407F-A82D-4016-B11B-5803177BE012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2 2 2" xfId="15896" xr:uid="{06148835-5EEB-4CBC-8EC2-62D35E372BFF}"/>
    <cellStyle name="Normal 159 2 3" xfId="14540" xr:uid="{29520F00-7FA1-4E11-BFBD-B65E8612FABD}"/>
    <cellStyle name="Normal 159 3" xfId="12033" xr:uid="{1CA7FACC-1EFD-43D7-9BAF-5B746B5BF318}"/>
    <cellStyle name="Normal 159 3 2" xfId="15443" xr:uid="{5442497F-C3A0-4B07-ABAB-833112B7B851}"/>
    <cellStyle name="Normal 159 4" xfId="13177" xr:uid="{1006668D-D501-4145-931F-6E079422EBE9}"/>
    <cellStyle name="Normal 16" xfId="5" xr:uid="{00000000-0005-0000-0000-000003000000}"/>
    <cellStyle name="Normal 16 10" xfId="11809" xr:uid="{89208339-65C7-46DC-8FF5-21037D00FFC5}"/>
    <cellStyle name="Normal 16 10 2" xfId="15219" xr:uid="{B07BF255-0A48-4303-B934-439E781E8570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2 2 2" xfId="15674" xr:uid="{1A8877FA-F3B2-47D9-9522-DF9100A9012C}"/>
    <cellStyle name="Normal 16 3 2 2 3" xfId="14001" xr:uid="{79A6B253-2C47-4E06-B64C-1C511EEC867C}"/>
    <cellStyle name="Normal 16 3 2 3" xfId="11811" xr:uid="{16CDE9C3-DBB3-4AD3-9270-C02236AAB14C}"/>
    <cellStyle name="Normal 16 3 2 3 2" xfId="15221" xr:uid="{F9B7E7C4-870C-44B8-A2E1-6DCF0A4D1836}"/>
    <cellStyle name="Normal 16 3 2 4" xfId="12736" xr:uid="{BF97C645-74BF-4324-AD80-4094E50EEA8B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2 2 2" xfId="15675" xr:uid="{0CB6170B-3FDE-43F4-B675-B3D866C9AE8F}"/>
    <cellStyle name="Normal 16 3 3 2 3" xfId="14002" xr:uid="{D00E90BA-6E94-4D09-B3FB-DB5597E46048}"/>
    <cellStyle name="Normal 16 3 3 3" xfId="11812" xr:uid="{CAAC0AC5-BD87-43A8-B42D-FC74DCBA9EB6}"/>
    <cellStyle name="Normal 16 3 3 3 2" xfId="15222" xr:uid="{06B2911F-6B11-4C09-824F-9BAA348FE695}"/>
    <cellStyle name="Normal 16 3 3 4" xfId="12737" xr:uid="{E613D05C-DBF2-4578-A911-17F086AE4B50}"/>
    <cellStyle name="Normal 16 3 4" xfId="10550" xr:uid="{35776A3F-6280-4C43-93F1-9E3F61879A65}"/>
    <cellStyle name="Normal 16 3 4 2" xfId="12263" xr:uid="{46E66DDB-CBEC-427E-BD51-375DF1D47B2F}"/>
    <cellStyle name="Normal 16 3 4 2 2" xfId="15673" xr:uid="{C568B0F5-9C8C-4636-8958-4BBFC2A24337}"/>
    <cellStyle name="Normal 16 3 4 3" xfId="14000" xr:uid="{741B857C-8B01-468C-A606-39BA936A076C}"/>
    <cellStyle name="Normal 16 3 5" xfId="11810" xr:uid="{2B96B59D-8B8A-486A-8B46-0639A384CD5C}"/>
    <cellStyle name="Normal 16 3 5 2" xfId="15220" xr:uid="{76DB1AA1-0AE5-4311-9BB0-F40CB7E1A68F}"/>
    <cellStyle name="Normal 16 3 6" xfId="12735" xr:uid="{9B0FE379-B786-4BB0-BE94-4A425506C9E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2 2 2" xfId="15677" xr:uid="{167072E4-9D0D-4C18-A08E-C60BBF61D8FB}"/>
    <cellStyle name="Normal 16 4 2 2 3" xfId="14004" xr:uid="{47BC9677-1BD0-4B94-93DC-7FA25DF04899}"/>
    <cellStyle name="Normal 16 4 2 3" xfId="11814" xr:uid="{F433BC1A-BEFE-48AF-978C-76F0A3F86ED9}"/>
    <cellStyle name="Normal 16 4 2 3 2" xfId="15224" xr:uid="{9918C38B-03CE-48FE-ADC9-B2692C45A8A0}"/>
    <cellStyle name="Normal 16 4 2 4" xfId="12739" xr:uid="{1C9ABB45-62D9-4089-B110-A4DA1FD0DC44}"/>
    <cellStyle name="Normal 16 4 3" xfId="10553" xr:uid="{5B4BEE7C-72EC-4430-8BD3-86825B7F40F9}"/>
    <cellStyle name="Normal 16 4 3 2" xfId="12266" xr:uid="{5B69BA57-6F48-41BF-979B-CA96B3C0B3B2}"/>
    <cellStyle name="Normal 16 4 3 2 2" xfId="15676" xr:uid="{151E8D62-257E-47C7-9D03-38E4984A4C76}"/>
    <cellStyle name="Normal 16 4 3 3" xfId="14003" xr:uid="{24190CA0-1B99-4C74-BE01-764B286F8283}"/>
    <cellStyle name="Normal 16 4 4" xfId="11813" xr:uid="{B29F8621-2B72-4873-912F-BCFA960CC4DD}"/>
    <cellStyle name="Normal 16 4 4 2" xfId="15223" xr:uid="{01F043FE-8171-4ED4-AE5C-176C0B07D7D1}"/>
    <cellStyle name="Normal 16 4 5" xfId="12738" xr:uid="{94EE7C11-5931-49BB-BCCC-BBFFC68F915A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2 2 2" xfId="15678" xr:uid="{212628E2-7667-4B2B-9AEB-00E355016FC0}"/>
    <cellStyle name="Normal 16 5 2 3" xfId="14005" xr:uid="{9D61B75A-9F7E-4549-8DC9-4E376C9DC5C6}"/>
    <cellStyle name="Normal 16 5 3" xfId="11815" xr:uid="{A56E9485-BE28-4956-BEFF-08B258747140}"/>
    <cellStyle name="Normal 16 5 3 2" xfId="15225" xr:uid="{50B9476D-0F57-4872-AC49-FEB85DC5C23B}"/>
    <cellStyle name="Normal 16 5 4" xfId="12740" xr:uid="{FAC89A15-A08D-4458-8367-C095C5964291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2 2 2" xfId="15679" xr:uid="{62ADAE06-363C-459B-B619-A0574CF82CD6}"/>
    <cellStyle name="Normal 16 6 2 3" xfId="14006" xr:uid="{4815DAAB-D96E-4D28-8639-1E8C732A3E09}"/>
    <cellStyle name="Normal 16 6 3" xfId="11816" xr:uid="{6D6630A3-52A7-4950-9F52-A52731E668B0}"/>
    <cellStyle name="Normal 16 6 3 2" xfId="15226" xr:uid="{03B47DCA-CAD1-43F2-B1F0-EB6A61D1BB30}"/>
    <cellStyle name="Normal 16 6 4" xfId="12741" xr:uid="{308A95BC-28E1-4837-8616-AE3AD71C0526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2 2 2" xfId="15680" xr:uid="{4AE4ECEB-4E08-48E5-9E7D-19818DD78E6A}"/>
    <cellStyle name="Normal 16 7 2 3" xfId="14007" xr:uid="{81506D9A-AE26-43A1-945C-C7185EE0DE28}"/>
    <cellStyle name="Normal 16 7 3" xfId="11817" xr:uid="{B4BBDA9F-50A9-4B8F-8353-3C5E95B8EFA8}"/>
    <cellStyle name="Normal 16 7 3 2" xfId="15227" xr:uid="{D06E3B67-4D95-44B7-B71C-FBFC5F3AD035}"/>
    <cellStyle name="Normal 16 7 4" xfId="12742" xr:uid="{31041B4C-C46A-41A5-A71E-C2F7B78C1947}"/>
    <cellStyle name="Normal 16 8" xfId="10549" xr:uid="{27C3DB69-E832-44F4-B920-98A20FB759AB}"/>
    <cellStyle name="Normal 16 8 2" xfId="12262" xr:uid="{830A26EC-138B-4102-97C5-1558562FC6CE}"/>
    <cellStyle name="Normal 16 8 2 2" xfId="15672" xr:uid="{96E0A79A-3042-4CF6-B920-71B115DEFE4B}"/>
    <cellStyle name="Normal 16 8 3" xfId="13999" xr:uid="{98C4D2C1-B1DA-485F-ACF8-7913A4FE54AA}"/>
    <cellStyle name="Normal 16 9" xfId="8047" xr:uid="{14C5B5D3-2019-4F87-83C2-5A97E0D53279}"/>
    <cellStyle name="Normal 16 9 2" xfId="12734" xr:uid="{43C8E9F8-FD46-4715-BD90-0603D3A9FDF7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2 2 2" xfId="15899" xr:uid="{FAA64960-4BF7-46FF-A41F-3B3431DF3889}"/>
    <cellStyle name="Normal 160 2 3" xfId="14543" xr:uid="{01EFD760-1DA0-49EB-AA28-780F611BC650}"/>
    <cellStyle name="Normal 160 3" xfId="12036" xr:uid="{43272A53-878F-4870-8EC8-80A3DA3B249A}"/>
    <cellStyle name="Normal 160 3 2" xfId="15446" xr:uid="{67C228BD-9A29-41FA-B42A-6344B909885E}"/>
    <cellStyle name="Normal 160 4" xfId="13180" xr:uid="{434280C8-3C39-4E48-93CE-2913DAC4D8F0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2 2 2" xfId="15893" xr:uid="{23CD383E-6B50-44F6-B701-ABEB9B2C3DE1}"/>
    <cellStyle name="Normal 161 2 3" xfId="14537" xr:uid="{71C47249-DEB5-444F-8876-4DF9DD4D0AD6}"/>
    <cellStyle name="Normal 161 3" xfId="12030" xr:uid="{7C40D62C-E8E9-48F6-AC82-7FBC8AF8C875}"/>
    <cellStyle name="Normal 161 3 2" xfId="15440" xr:uid="{C8ECB4CF-B65D-443E-911E-A960E4FAAF74}"/>
    <cellStyle name="Normal 161 4" xfId="13174" xr:uid="{B63B27BE-C95E-4EEC-B902-C9AA48CA00FE}"/>
    <cellStyle name="Normal 162" xfId="7" xr:uid="{07FCC79B-4E3D-4DD1-9795-F63A3C749E8B}"/>
    <cellStyle name="Normal 162 2" xfId="12490" xr:uid="{2CB0B1A9-0D47-4AC6-A5A7-8DBC6AAD8B2D}"/>
    <cellStyle name="Normal 163" xfId="10" xr:uid="{3DF7D42E-5954-48E7-B97A-64F3BE773FFB}"/>
    <cellStyle name="Normal 163 2" xfId="12491" xr:uid="{AF19B64C-6D56-4D29-AF87-F3645012B24C}"/>
    <cellStyle name="Normal 164" xfId="11570" xr:uid="{B1CD00E5-BA54-4FE7-884F-40916A3A1C33}"/>
    <cellStyle name="Normal 164 2" xfId="14984" xr:uid="{09E48748-8B7E-4482-B96D-F5FBFBC9D876}"/>
    <cellStyle name="Normal 165" xfId="11565" xr:uid="{3AE0AAD5-4B9C-4DE5-AF94-D231F942132D}"/>
    <cellStyle name="Normal 165 2" xfId="14983" xr:uid="{50253654-B240-4B57-A173-1EFDAB597881}"/>
    <cellStyle name="Normal 166" xfId="11571" xr:uid="{96BDC909-76C0-4E80-B17B-0E7BFB14FDA1}"/>
    <cellStyle name="Normal 166 2" xfId="14985" xr:uid="{62DE318B-B8D4-4B30-A1FC-E1512FF8BF1F}"/>
    <cellStyle name="Normal 167" xfId="11574" xr:uid="{5E7B262F-16A7-4AEE-A751-EB3975589359}"/>
    <cellStyle name="Normal 167 2" xfId="14986" xr:uid="{4CD413C3-F272-414C-941A-40278725FC9A}"/>
    <cellStyle name="Normal 168" xfId="11575" xr:uid="{37E68AB2-63E2-4ECE-8DBC-313022A29C41}"/>
    <cellStyle name="Normal 168 2" xfId="14987" xr:uid="{79ABB7E6-CD4C-44B0-A61E-265B2FF60187}"/>
    <cellStyle name="Normal 169" xfId="11576" xr:uid="{6BD791F6-5C71-4DD7-865E-DBFA91C8EC7F}"/>
    <cellStyle name="Normal 169 2" xfId="14988" xr:uid="{9E0ABE58-DAD2-4DDA-81D1-3379082FAEA4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70 2" xfId="14989" xr:uid="{C0546581-18CE-4F38-BBD8-9F62A63C316A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2 2 2" xfId="15681" xr:uid="{BA5DECBE-4211-46F1-8C68-0C1BA039673B}"/>
    <cellStyle name="Normal 2 10 2 2 2 3" xfId="14008" xr:uid="{DB2E5D5A-9C48-478D-90B8-5E88F17E2DF1}"/>
    <cellStyle name="Normal 2 10 2 2 3" xfId="11818" xr:uid="{3A4C4337-F2E6-4A1D-919D-6570DFC7EB45}"/>
    <cellStyle name="Normal 2 10 2 2 3 2" xfId="15228" xr:uid="{30062FB1-FF64-4E91-9102-CE3C295D8DEB}"/>
    <cellStyle name="Normal 2 10 2 2 4" xfId="12743" xr:uid="{59FABB04-8C18-4844-A7AD-31C86B80855C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2 2 2" xfId="15682" xr:uid="{18CBFD2A-CC3E-48C0-B8AC-10BAAD3DEE9B}"/>
    <cellStyle name="Normal 2 10 3 2 3" xfId="14009" xr:uid="{7A98F262-50DE-4078-AFD0-30E8670F042E}"/>
    <cellStyle name="Normal 2 10 3 3" xfId="11819" xr:uid="{EF16716D-C7FF-4809-A022-E7F59CAA0607}"/>
    <cellStyle name="Normal 2 10 3 3 2" xfId="15229" xr:uid="{C753A241-2A8E-4EE2-B5ED-359E81FCD34B}"/>
    <cellStyle name="Normal 2 10 3 4" xfId="12744" xr:uid="{1C55FD17-7A3F-476C-B548-7B4AD9B5A3F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5 2 2" xfId="15447" xr:uid="{7654EA86-FD5D-4EB9-9883-A2C7CBD72135}"/>
    <cellStyle name="Normal 2 15 3" xfId="13182" xr:uid="{373834A7-0A49-4AD6-A55B-10F044E52006}"/>
    <cellStyle name="Normal 2 16" xfId="11" xr:uid="{74E29F65-292B-47AA-B0F3-CA8FD8F4137B}"/>
    <cellStyle name="Normal 2 16 2" xfId="12492" xr:uid="{8C7B9A73-0B9F-4F58-A075-99A08502A0F9}"/>
    <cellStyle name="Normal 2 17" xfId="11580" xr:uid="{427010E7-1BD2-4623-BC7C-4E0435054EA9}"/>
    <cellStyle name="Normal 2 17 2" xfId="14990" xr:uid="{CEC83921-D95E-4185-AC5C-46D0F91DB408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2 2 2" xfId="15684" xr:uid="{9D6B2B5D-7C8F-471A-AFF9-70929BB0E40C}"/>
    <cellStyle name="Normal 2 2 2 2 2 2 3" xfId="14011" xr:uid="{B3855A21-1D93-4819-A569-674A44A0CB2D}"/>
    <cellStyle name="Normal 2 2 2 2 2 3" xfId="11821" xr:uid="{99F89930-4053-457A-A306-C4F4661C292D}"/>
    <cellStyle name="Normal 2 2 2 2 2 3 2" xfId="15231" xr:uid="{DC5CDD6F-B5E9-4982-A434-FE0F82F15A5F}"/>
    <cellStyle name="Normal 2 2 2 2 2 4" xfId="12746" xr:uid="{D22857AD-F876-46DD-A251-4D4F96523902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2 2 2" xfId="15685" xr:uid="{72F44927-76FB-4D00-9C1A-F7DF920D2EB5}"/>
    <cellStyle name="Normal 2 2 2 3 2 2 3" xfId="14012" xr:uid="{5111FC38-9BC3-4DC4-A287-4919DA541B6C}"/>
    <cellStyle name="Normal 2 2 2 3 2 3" xfId="11822" xr:uid="{879EE71A-E5BA-49EA-8134-7E325CF6F84D}"/>
    <cellStyle name="Normal 2 2 2 3 2 3 2" xfId="15232" xr:uid="{97A37178-266B-4EA2-A097-6DDF4C1E3C15}"/>
    <cellStyle name="Normal 2 2 2 3 2 4" xfId="12747" xr:uid="{734E99F4-B9C5-4B42-9BF0-19E4BCF6F236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2 2 2" xfId="15686" xr:uid="{0098D7D4-859F-422E-8C3D-40E441F4FA0A}"/>
    <cellStyle name="Normal 2 2 2 4 2 3" xfId="14013" xr:uid="{E7E43DE8-710C-4DF7-9764-0D3B9BFCB995}"/>
    <cellStyle name="Normal 2 2 2 4 3" xfId="11823" xr:uid="{30CC6046-B8C0-4CD2-944B-7AB9273DDF9F}"/>
    <cellStyle name="Normal 2 2 2 4 3 2" xfId="15233" xr:uid="{C469954E-BC90-45C8-9209-45C4AAD47F72}"/>
    <cellStyle name="Normal 2 2 2 4 4" xfId="12748" xr:uid="{82EE9A07-1BEA-4301-8D36-7824FC710D37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2 2 2" xfId="15687" xr:uid="{E8B9D5E2-AA94-4631-9A86-2F985ECA2810}"/>
    <cellStyle name="Normal 2 2 2 5 2 3" xfId="14014" xr:uid="{C77044AA-14B8-4A3B-8248-9C399E7263BF}"/>
    <cellStyle name="Normal 2 2 2 5 3" xfId="11824" xr:uid="{DB37DC17-A7AA-4E74-A5E5-5F4B363953CD}"/>
    <cellStyle name="Normal 2 2 2 5 3 2" xfId="15234" xr:uid="{381EA8FD-D96D-4E95-964A-EBFE4973F727}"/>
    <cellStyle name="Normal 2 2 2 5 4" xfId="12749" xr:uid="{D7FB79BA-CD15-4693-93D4-AF72748F1D6E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2 2 2" xfId="15688" xr:uid="{5602C175-223F-4B7D-9C4C-7CBE2F61DB94}"/>
    <cellStyle name="Normal 2 2 2 6 2 3" xfId="14015" xr:uid="{DD0B9229-63F0-4A2C-B0D5-A423EB901E27}"/>
    <cellStyle name="Normal 2 2 2 6 3" xfId="11825" xr:uid="{52B56478-9DE3-4CFA-B045-D09227F62EDC}"/>
    <cellStyle name="Normal 2 2 2 6 3 2" xfId="15235" xr:uid="{3F52E647-A89A-4A5D-8304-E91FF3E93B6F}"/>
    <cellStyle name="Normal 2 2 2 6 4" xfId="12750" xr:uid="{6832FE2B-D7D7-4D15-973D-85ED364070E3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2 2 2" xfId="15691" xr:uid="{3579A732-0357-4122-9F58-D4F9A242C398}"/>
    <cellStyle name="Normal 21 2 2 2 3" xfId="14018" xr:uid="{922E29A7-139B-435B-B211-AADF3F7C27C8}"/>
    <cellStyle name="Normal 21 2 2 3" xfId="11828" xr:uid="{C5EE2722-1626-4EAF-80C0-288773822753}"/>
    <cellStyle name="Normal 21 2 2 3 2" xfId="15238" xr:uid="{D016857D-91C0-43FB-B4C4-58F47C567FA7}"/>
    <cellStyle name="Normal 21 2 2 4" xfId="12753" xr:uid="{688C4229-4357-4D20-A21A-D30B3026448F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2 2 2" xfId="15692" xr:uid="{0BEE5E16-B406-4FAF-95D8-4FD1D55C3D42}"/>
    <cellStyle name="Normal 21 2 3 2 3" xfId="14019" xr:uid="{862931CC-9A87-447D-9CF6-5EAA2D227990}"/>
    <cellStyle name="Normal 21 2 3 3" xfId="11829" xr:uid="{4E888CDD-0508-48C8-8F74-85BB5F81BE5A}"/>
    <cellStyle name="Normal 21 2 3 3 2" xfId="15239" xr:uid="{1B69D440-42E6-4BAB-8347-0F65575B4811}"/>
    <cellStyle name="Normal 21 2 3 4" xfId="12754" xr:uid="{1C2C7066-7F99-40D9-8FB2-47B277B1DFFC}"/>
    <cellStyle name="Normal 21 2 4" xfId="10567" xr:uid="{26B3884B-4A78-40B5-BF21-AFA33EF76277}"/>
    <cellStyle name="Normal 21 2 4 2" xfId="12280" xr:uid="{4E124C23-7C89-434F-830E-723704470576}"/>
    <cellStyle name="Normal 21 2 4 2 2" xfId="15690" xr:uid="{0BC73114-A81A-4FC1-AB4A-89F160543F87}"/>
    <cellStyle name="Normal 21 2 4 3" xfId="14017" xr:uid="{0E8F3A45-5E6B-49A1-8D4A-819F5A8FEFAB}"/>
    <cellStyle name="Normal 21 2 5" xfId="11827" xr:uid="{3829DD67-378A-452B-A2EF-778DA1D8EE57}"/>
    <cellStyle name="Normal 21 2 5 2" xfId="15237" xr:uid="{52E92934-960E-4B40-A8FB-0771078CD135}"/>
    <cellStyle name="Normal 21 2 6" xfId="12752" xr:uid="{C9C873BC-EA96-44C8-B9E0-8076B7AF5A1F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2 2 2" xfId="15694" xr:uid="{6C778DDB-2E53-4E19-BD4C-C71ADAD3051C}"/>
    <cellStyle name="Normal 21 3 2 2 3" xfId="14021" xr:uid="{C159D436-BCCB-4A2A-A666-9D1D1015DDD3}"/>
    <cellStyle name="Normal 21 3 2 3" xfId="11831" xr:uid="{7BF086E1-45C9-4A39-879A-2FC48517CBCE}"/>
    <cellStyle name="Normal 21 3 2 3 2" xfId="15241" xr:uid="{6BD02535-0AE1-4F7B-AC0A-4F051E055AF5}"/>
    <cellStyle name="Normal 21 3 2 4" xfId="12756" xr:uid="{C2AAE1D9-2EFF-4711-81C4-28E7D698C66C}"/>
    <cellStyle name="Normal 21 3 3" xfId="10570" xr:uid="{5C668AD3-9389-4FDF-95A8-B820795119DA}"/>
    <cellStyle name="Normal 21 3 3 2" xfId="12283" xr:uid="{1C83A03B-718A-476E-80EF-6F23B8AD6233}"/>
    <cellStyle name="Normal 21 3 3 2 2" xfId="15693" xr:uid="{0FE33DCA-58C0-4A70-8965-8E49037E2438}"/>
    <cellStyle name="Normal 21 3 3 3" xfId="14020" xr:uid="{28D254E3-957E-46A5-99C6-D23286DA74E3}"/>
    <cellStyle name="Normal 21 3 4" xfId="11830" xr:uid="{2F7ABAAE-40CA-420C-84F7-3F312047A33B}"/>
    <cellStyle name="Normal 21 3 4 2" xfId="15240" xr:uid="{4852B94D-D0A6-4605-94F3-01D04D805B36}"/>
    <cellStyle name="Normal 21 3 5" xfId="12755" xr:uid="{52E90270-F6ED-4983-BEDC-25B3F348D826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2 2 2" xfId="15695" xr:uid="{95FF5BDC-B512-44C0-80AC-71EC0BAB45E6}"/>
    <cellStyle name="Normal 21 4 2 3" xfId="14022" xr:uid="{26C53AFF-B8A2-4E90-B6D5-80CD16459F45}"/>
    <cellStyle name="Normal 21 4 3" xfId="11832" xr:uid="{2BCF8EE9-6B5E-4D23-AFD8-A4BD71C7D31C}"/>
    <cellStyle name="Normal 21 4 3 2" xfId="15242" xr:uid="{5F766E3C-1460-4E76-B847-E9BF10453FD9}"/>
    <cellStyle name="Normal 21 4 4" xfId="12757" xr:uid="{2852FC40-C698-4EDF-AE98-34ABE6856C3A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2 2 2" xfId="15696" xr:uid="{DCB62FF9-A4A0-46B8-B7DC-56BABBF3F62C}"/>
    <cellStyle name="Normal 21 5 2 3" xfId="14023" xr:uid="{A013EAC3-258A-4DC3-A473-75C95680044D}"/>
    <cellStyle name="Normal 21 5 3" xfId="11833" xr:uid="{03436BC7-B4D9-4B62-9399-7893C42D449F}"/>
    <cellStyle name="Normal 21 5 3 2" xfId="15243" xr:uid="{2DB8D02B-768A-4DAE-9EBF-66B22C1AE52B}"/>
    <cellStyle name="Normal 21 5 4" xfId="12758" xr:uid="{9378DE7A-7216-4B22-A77B-AACA194EFC88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7 2 2" xfId="15689" xr:uid="{1F2BC013-525C-4995-BEB1-75C1A9D537DB}"/>
    <cellStyle name="Normal 21 7 3" xfId="14016" xr:uid="{BA957DC4-1770-4E9E-AF30-570395A17503}"/>
    <cellStyle name="Normal 21 8" xfId="11826" xr:uid="{E4FAF7D9-B458-47C5-BF08-DB2CE5DAA339}"/>
    <cellStyle name="Normal 21 8 2" xfId="15236" xr:uid="{780DA66C-87BC-483F-BBD0-AF2BA1BE6C22}"/>
    <cellStyle name="Normal 21 9" xfId="12751" xr:uid="{79F6BE30-6062-4009-8D79-9555F3824CD2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2 2 2" xfId="15699" xr:uid="{590AFDC3-A303-4D46-A213-39F2239012DD}"/>
    <cellStyle name="Normal 22 2 2 2 3" xfId="14026" xr:uid="{67FD500B-E368-47DE-A886-2B95348ACC80}"/>
    <cellStyle name="Normal 22 2 2 3" xfId="11836" xr:uid="{CE982A5E-AF7C-4203-91DC-2626242E0E1E}"/>
    <cellStyle name="Normal 22 2 2 3 2" xfId="15246" xr:uid="{3116A21F-2339-413C-820E-488D8ED7D0C2}"/>
    <cellStyle name="Normal 22 2 2 4" xfId="12761" xr:uid="{3A30E1DE-B280-4BB7-95BE-034D24EE5D51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2 2 2" xfId="15700" xr:uid="{6374DB5B-A243-4680-88A5-0DA6B178EAF0}"/>
    <cellStyle name="Normal 22 2 3 2 3" xfId="14027" xr:uid="{3BF2177D-D047-44BB-82BF-A61A2DD57B52}"/>
    <cellStyle name="Normal 22 2 3 3" xfId="11837" xr:uid="{2D5DEB6E-BA03-43FB-AC13-F4C0D4237312}"/>
    <cellStyle name="Normal 22 2 3 3 2" xfId="15247" xr:uid="{7C20AA7C-3639-4005-B71B-CA49849F676E}"/>
    <cellStyle name="Normal 22 2 3 4" xfId="12762" xr:uid="{DFB74826-9478-4D8F-98AA-D02BFE47664D}"/>
    <cellStyle name="Normal 22 2 4" xfId="10575" xr:uid="{675DB394-6664-49D2-B21E-E52A006A508E}"/>
    <cellStyle name="Normal 22 2 4 2" xfId="12288" xr:uid="{927651AC-0816-43D7-983C-9C9E8D0B1278}"/>
    <cellStyle name="Normal 22 2 4 2 2" xfId="15698" xr:uid="{9419E63A-8B8D-4A5C-8E00-421EA17AE73E}"/>
    <cellStyle name="Normal 22 2 4 3" xfId="14025" xr:uid="{8A5E309D-2AC1-4B8A-B4EA-AD97D8982FD8}"/>
    <cellStyle name="Normal 22 2 5" xfId="11835" xr:uid="{DCFA9E3E-7E60-4F52-8901-72BCA7A17D40}"/>
    <cellStyle name="Normal 22 2 5 2" xfId="15245" xr:uid="{51F5B0BB-8BF6-44BC-A6E6-C23CDF05D336}"/>
    <cellStyle name="Normal 22 2 6" xfId="12760" xr:uid="{B98F9DB8-D8C5-4712-B3B5-DD4C0C5A7916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2 2 2" xfId="15702" xr:uid="{0E72FCA3-3014-4290-9AA0-CD2D33937359}"/>
    <cellStyle name="Normal 22 3 2 2 3" xfId="14029" xr:uid="{B53C5BA5-1BE2-41D7-8B5B-AD4CE33475C6}"/>
    <cellStyle name="Normal 22 3 2 3" xfId="11839" xr:uid="{3E2D7839-5AB5-4010-A67A-72581DA9F598}"/>
    <cellStyle name="Normal 22 3 2 3 2" xfId="15249" xr:uid="{CBDF66EF-B1C0-4067-B18A-3E810E6F1CB5}"/>
    <cellStyle name="Normal 22 3 2 4" xfId="12764" xr:uid="{8373F05C-FF70-407D-BEB7-5C9A03CF2476}"/>
    <cellStyle name="Normal 22 3 3" xfId="10578" xr:uid="{7B9663E0-1838-42DE-A86D-9183857ADCF1}"/>
    <cellStyle name="Normal 22 3 3 2" xfId="12291" xr:uid="{51A1DF66-F06C-4944-89BE-F3015AFC91FB}"/>
    <cellStyle name="Normal 22 3 3 2 2" xfId="15701" xr:uid="{03FF44A2-81E7-42A6-A756-E5C75299A989}"/>
    <cellStyle name="Normal 22 3 3 3" xfId="14028" xr:uid="{0B436F59-3861-4D1E-AD8B-820AAD1A1A3C}"/>
    <cellStyle name="Normal 22 3 4" xfId="11838" xr:uid="{821D2920-E09A-4EA8-87B5-DFF1EF4C6A4E}"/>
    <cellStyle name="Normal 22 3 4 2" xfId="15248" xr:uid="{FC0729E6-A624-4311-B6F1-82E32FFAA640}"/>
    <cellStyle name="Normal 22 3 5" xfId="12763" xr:uid="{B8911A3E-496B-4EE9-8D1E-FF72FFC1B08C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2 2 2" xfId="15703" xr:uid="{F1090362-9A1A-465E-888D-4930B522B263}"/>
    <cellStyle name="Normal 22 4 2 3" xfId="14030" xr:uid="{033200DC-6561-4AE7-9284-21804FEB4EB8}"/>
    <cellStyle name="Normal 22 4 3" xfId="11840" xr:uid="{683A7459-E716-4347-95E5-96087039E1E3}"/>
    <cellStyle name="Normal 22 4 3 2" xfId="15250" xr:uid="{924D02E8-194B-48AB-AC03-A55A17274437}"/>
    <cellStyle name="Normal 22 4 4" xfId="12765" xr:uid="{EC1036AF-CB37-410F-8638-01D12EE5294B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2 2 2" xfId="15704" xr:uid="{594EF2DF-63A6-4E78-B6F9-1070EF850884}"/>
    <cellStyle name="Normal 22 5 2 3" xfId="14031" xr:uid="{9B03A41C-1409-45FE-B527-295E0A173F0A}"/>
    <cellStyle name="Normal 22 5 3" xfId="11841" xr:uid="{C4936287-66C5-4CCA-9F18-8747C28AB3D4}"/>
    <cellStyle name="Normal 22 5 3 2" xfId="15251" xr:uid="{7612629F-1DE6-4AC2-A026-5EFDDF857B1A}"/>
    <cellStyle name="Normal 22 5 4" xfId="12766" xr:uid="{6F3F347D-0E4B-4608-AEB6-99408053630B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7 2 2" xfId="15697" xr:uid="{B311A224-68D5-4594-AD96-6344C963248D}"/>
    <cellStyle name="Normal 22 7 3" xfId="14024" xr:uid="{CE16F338-4E7F-4107-B790-E84766E9816E}"/>
    <cellStyle name="Normal 22 8" xfId="11834" xr:uid="{F99CE6B5-1F66-4D54-B8FA-324B818CC6C6}"/>
    <cellStyle name="Normal 22 8 2" xfId="15244" xr:uid="{05682E5B-4319-4A3F-9219-74FD3EC7331E}"/>
    <cellStyle name="Normal 22 9" xfId="12759" xr:uid="{A5BB1853-033D-4CA7-9D22-5BA354183FDA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2 2 2" xfId="15707" xr:uid="{7782BBD6-6539-4B07-B08C-B2530C9FE0F1}"/>
    <cellStyle name="Normal 23 2 2 2 3" xfId="14034" xr:uid="{9B8003A3-C084-4949-B3F2-081BBE892F01}"/>
    <cellStyle name="Normal 23 2 2 3" xfId="11844" xr:uid="{E6C1F6BA-989C-4ACB-ACFC-9FC1E18C78D1}"/>
    <cellStyle name="Normal 23 2 2 3 2" xfId="15254" xr:uid="{93595457-7825-4EB4-A781-6B64061ED66B}"/>
    <cellStyle name="Normal 23 2 2 4" xfId="12769" xr:uid="{14EE29E5-A5D1-4687-B9A1-C5BC6F0923B2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2 2 2" xfId="15708" xr:uid="{C7CD1F30-DA6D-4EE1-8A7F-297902B921AA}"/>
    <cellStyle name="Normal 23 2 3 2 3" xfId="14035" xr:uid="{685CAD14-AF5F-4C04-9B7D-F579B4BC054F}"/>
    <cellStyle name="Normal 23 2 3 3" xfId="11845" xr:uid="{C9BB6A67-3753-4630-A1BC-C55259A58F5F}"/>
    <cellStyle name="Normal 23 2 3 3 2" xfId="15255" xr:uid="{4110E709-6DFA-4C39-9B46-C4ECDA2F1829}"/>
    <cellStyle name="Normal 23 2 3 4" xfId="12770" xr:uid="{12082B9E-F8BA-453F-8AA0-D48516A988A6}"/>
    <cellStyle name="Normal 23 2 4" xfId="10583" xr:uid="{5291C157-CF75-4E32-9D02-61AFF449DC9E}"/>
    <cellStyle name="Normal 23 2 4 2" xfId="12296" xr:uid="{78484D44-72DC-4C40-9188-9A4962C1FD0A}"/>
    <cellStyle name="Normal 23 2 4 2 2" xfId="15706" xr:uid="{2E16B44B-86DB-4D6D-980D-0FD18560213B}"/>
    <cellStyle name="Normal 23 2 4 3" xfId="14033" xr:uid="{AB81CFBF-270B-4382-9538-46FA4DD92F58}"/>
    <cellStyle name="Normal 23 2 5" xfId="11843" xr:uid="{D400B714-5610-4E48-AF4A-0FC461F0AA8C}"/>
    <cellStyle name="Normal 23 2 5 2" xfId="15253" xr:uid="{6EBE3D4F-F765-4A14-B52C-C0EAD0782FF7}"/>
    <cellStyle name="Normal 23 2 6" xfId="12768" xr:uid="{717291A5-2BCD-4C8A-9EC7-50C2FCF657DA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2 2 2" xfId="15710" xr:uid="{98B883CA-D67B-4909-8291-023822FF49CB}"/>
    <cellStyle name="Normal 23 3 2 2 3" xfId="14037" xr:uid="{8B5F3193-06E9-4875-9D2D-7144674E6F5F}"/>
    <cellStyle name="Normal 23 3 2 3" xfId="11847" xr:uid="{01E21515-85A1-4883-A55B-D6C1FE3C7436}"/>
    <cellStyle name="Normal 23 3 2 3 2" xfId="15257" xr:uid="{C4AE0DF5-C1FE-4303-B98A-690E35325A3C}"/>
    <cellStyle name="Normal 23 3 2 4" xfId="12772" xr:uid="{ABA7D6ED-2DF7-41F3-9174-A8CF6DB41DAE}"/>
    <cellStyle name="Normal 23 3 3" xfId="10586" xr:uid="{8B4A56EE-10E2-423C-8E40-3D5C9A718039}"/>
    <cellStyle name="Normal 23 3 3 2" xfId="12299" xr:uid="{4061F3A8-F2E7-46E8-906C-FED0D36CEF92}"/>
    <cellStyle name="Normal 23 3 3 2 2" xfId="15709" xr:uid="{75F8AC53-4338-4F63-A94F-16815D8CC7B0}"/>
    <cellStyle name="Normal 23 3 3 3" xfId="14036" xr:uid="{0B7C19C7-C017-4589-BC8F-03C57F320064}"/>
    <cellStyle name="Normal 23 3 4" xfId="11846" xr:uid="{D7DEFD6D-DF4F-40B4-957C-DD7812824F1D}"/>
    <cellStyle name="Normal 23 3 4 2" xfId="15256" xr:uid="{65EDBEE8-E9A3-49C1-95DE-31C2193BC0F7}"/>
    <cellStyle name="Normal 23 3 5" xfId="12771" xr:uid="{26456E14-4A5B-4E79-A2A0-2F78B97CAC52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2 2 2" xfId="15711" xr:uid="{2576EB29-5B0B-40FE-8DB0-1C8FE72284B4}"/>
    <cellStyle name="Normal 23 4 2 3" xfId="14038" xr:uid="{73D53050-9BC8-4CBC-9CA0-E1E3179F8C7A}"/>
    <cellStyle name="Normal 23 4 3" xfId="11848" xr:uid="{D5B39EAA-6D1C-4697-A8EE-9396A8EBB22E}"/>
    <cellStyle name="Normal 23 4 3 2" xfId="15258" xr:uid="{C5845E9E-96D9-46E4-BAA7-5309F1CE2B22}"/>
    <cellStyle name="Normal 23 4 4" xfId="12773" xr:uid="{C3EA5FC5-0F12-46F9-9324-AFCA20D96F52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2 2 2" xfId="15712" xr:uid="{D03ABD28-7FC7-4DF4-BC29-CB373E0EA3CE}"/>
    <cellStyle name="Normal 23 5 2 3" xfId="14039" xr:uid="{29E44A9A-7ECD-4429-95E1-F70218775C03}"/>
    <cellStyle name="Normal 23 5 3" xfId="11849" xr:uid="{CF9F41F6-55B4-4411-9EDE-3742754A3F78}"/>
    <cellStyle name="Normal 23 5 3 2" xfId="15259" xr:uid="{5BB55D50-7D12-4E37-AC75-53CF4E806CB0}"/>
    <cellStyle name="Normal 23 5 4" xfId="12774" xr:uid="{9BFFA6C4-6AF3-4C30-87D2-55FF71491E93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7 2 2" xfId="15705" xr:uid="{09317139-B4E8-4EC8-9B88-5050629CBEED}"/>
    <cellStyle name="Normal 23 7 3" xfId="14032" xr:uid="{4F48FE88-016B-4129-9747-3D7C86B2B223}"/>
    <cellStyle name="Normal 23 8" xfId="11842" xr:uid="{09F9B9C3-E844-4ECC-B7EB-9DCF01D518D4}"/>
    <cellStyle name="Normal 23 8 2" xfId="15252" xr:uid="{6D4EF8D0-935F-4DC3-945A-2D729A6582EB}"/>
    <cellStyle name="Normal 23 9" xfId="12767" xr:uid="{3BE0CA9D-D3B2-45B5-996D-A275AD85D838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2 2 2" xfId="15715" xr:uid="{A23655E5-EB72-4758-9569-A15D487484E8}"/>
    <cellStyle name="Normal 24 2 2 2 3" xfId="14042" xr:uid="{4CF1F97B-709A-4409-912F-19D8CC0B3A42}"/>
    <cellStyle name="Normal 24 2 2 3" xfId="11852" xr:uid="{0B5F10A0-0E81-409D-A918-DE25B012EC55}"/>
    <cellStyle name="Normal 24 2 2 3 2" xfId="15262" xr:uid="{0C865715-BE86-4202-8B47-9DABE0F46242}"/>
    <cellStyle name="Normal 24 2 2 4" xfId="12777" xr:uid="{A97C478A-1363-4299-8421-36D784D045B9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2 2 2" xfId="15716" xr:uid="{B4B4EB51-1A58-4C36-9557-6DF752A76BB9}"/>
    <cellStyle name="Normal 24 2 3 2 3" xfId="14043" xr:uid="{D2FC37D1-C10F-45D0-B0E1-A176B30DEB7A}"/>
    <cellStyle name="Normal 24 2 3 3" xfId="11853" xr:uid="{E592B98D-B3E3-4C5D-8F6B-D31E5C80295A}"/>
    <cellStyle name="Normal 24 2 3 3 2" xfId="15263" xr:uid="{A3D9A64E-1124-458D-9B87-CB69B24C5F6A}"/>
    <cellStyle name="Normal 24 2 3 4" xfId="12778" xr:uid="{3C3BD803-40A7-4882-959F-A5CD97271F82}"/>
    <cellStyle name="Normal 24 2 4" xfId="10591" xr:uid="{C5A55CA6-8E66-4C8F-8F37-DA4E35022C1F}"/>
    <cellStyle name="Normal 24 2 4 2" xfId="12304" xr:uid="{D116E05D-EB63-4F6C-A729-F0553C6EACAD}"/>
    <cellStyle name="Normal 24 2 4 2 2" xfId="15714" xr:uid="{E299526A-3BB7-4B4C-83C3-37A597707772}"/>
    <cellStyle name="Normal 24 2 4 3" xfId="14041" xr:uid="{CF06059A-4E62-499F-BF79-3617ACE68CA9}"/>
    <cellStyle name="Normal 24 2 5" xfId="11851" xr:uid="{583A69B3-D112-4CF2-8828-158F94ADC9FA}"/>
    <cellStyle name="Normal 24 2 5 2" xfId="15261" xr:uid="{991F274B-5FC9-4CE0-B7BA-84716FE5F713}"/>
    <cellStyle name="Normal 24 2 6" xfId="12776" xr:uid="{CF204E8D-2F1C-4CCA-9108-A66A39496E0F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2 2 2" xfId="15718" xr:uid="{185EDECA-5F3F-46F6-B329-F552E66CE657}"/>
    <cellStyle name="Normal 24 3 2 2 3" xfId="14045" xr:uid="{71B02262-EEB4-47EB-8014-0EAFDAF6EE2C}"/>
    <cellStyle name="Normal 24 3 2 3" xfId="11855" xr:uid="{5297B2D1-E96E-4BEE-A018-A997A8423609}"/>
    <cellStyle name="Normal 24 3 2 3 2" xfId="15265" xr:uid="{7DE71074-C923-4ACC-A9EC-F77C2E531782}"/>
    <cellStyle name="Normal 24 3 2 4" xfId="12780" xr:uid="{02C951FE-4927-4B3B-972E-890E9916F7A6}"/>
    <cellStyle name="Normal 24 3 3" xfId="10594" xr:uid="{E470F7AB-5C39-43B9-93AD-C889A3B81CE3}"/>
    <cellStyle name="Normal 24 3 3 2" xfId="12307" xr:uid="{6BB0EB6D-4EDD-4739-9BDB-AB5B7A047EDE}"/>
    <cellStyle name="Normal 24 3 3 2 2" xfId="15717" xr:uid="{8368F3F0-B41F-4D7D-A777-55EC38B4213B}"/>
    <cellStyle name="Normal 24 3 3 3" xfId="14044" xr:uid="{D26B291E-F6FE-41A5-ABBF-444E4DCFD4EF}"/>
    <cellStyle name="Normal 24 3 4" xfId="11854" xr:uid="{C45C418A-7D22-4ED0-BB71-17FA8FC10971}"/>
    <cellStyle name="Normal 24 3 4 2" xfId="15264" xr:uid="{A7726FD0-9708-41B7-A281-194A6F650613}"/>
    <cellStyle name="Normal 24 3 5" xfId="12779" xr:uid="{DF9AF4B8-8DA3-4680-97E8-933A4A0B00B9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2 2 2" xfId="15719" xr:uid="{0ADEF6F5-7D9B-468F-BA77-565CADD5271A}"/>
    <cellStyle name="Normal 24 4 2 3" xfId="14046" xr:uid="{4A5BA617-FBFE-4020-9597-173C66FA9F02}"/>
    <cellStyle name="Normal 24 4 3" xfId="11856" xr:uid="{1796E743-7042-473B-9F06-559BC1836E70}"/>
    <cellStyle name="Normal 24 4 3 2" xfId="15266" xr:uid="{6F8DD4C7-0B96-48EC-8832-D249463270F3}"/>
    <cellStyle name="Normal 24 4 4" xfId="12781" xr:uid="{B4C248D2-F6F1-4BC1-8CF9-691330EDDE9A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2 2 2" xfId="15720" xr:uid="{C2784E86-4332-4E3A-BF1C-2F852824D1B0}"/>
    <cellStyle name="Normal 24 5 2 3" xfId="14047" xr:uid="{B5B4B48C-9428-460A-A399-85FACFA8D647}"/>
    <cellStyle name="Normal 24 5 3" xfId="11857" xr:uid="{7FC4EC67-81E3-41D1-8875-7EB49920BB10}"/>
    <cellStyle name="Normal 24 5 3 2" xfId="15267" xr:uid="{F5A1DECC-C473-4D51-8BD6-E6A8E7DEAEED}"/>
    <cellStyle name="Normal 24 5 4" xfId="12782" xr:uid="{3A1241C9-399C-46D1-9E8C-A9D0AF626CD9}"/>
    <cellStyle name="Normal 24 6" xfId="10590" xr:uid="{B7F95988-A823-4E7B-8CEB-1E3E7C7F29B5}"/>
    <cellStyle name="Normal 24 6 2" xfId="12303" xr:uid="{FB499A58-BC1D-4839-AE43-9B49A978C23E}"/>
    <cellStyle name="Normal 24 6 2 2" xfId="15713" xr:uid="{96723282-FA73-4216-A87E-92289CB1C8FC}"/>
    <cellStyle name="Normal 24 6 3" xfId="14040" xr:uid="{0FF76A11-BC55-4EFC-A5D9-1D2EBA15CEAF}"/>
    <cellStyle name="Normal 24 7" xfId="8179" xr:uid="{11C4C21E-CB1C-4ED3-8DA9-DED1A12B4B01}"/>
    <cellStyle name="Normal 24 7 2" xfId="12775" xr:uid="{8238CE08-9E36-4A85-B82D-3914D757ED9B}"/>
    <cellStyle name="Normal 24 8" xfId="11850" xr:uid="{3C4B4ED1-61C3-4081-A097-A7B66B3EE945}"/>
    <cellStyle name="Normal 24 8 2" xfId="15260" xr:uid="{FBC4682A-2802-4044-B2A9-11B2DCC02A5A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2 2 2" xfId="15723" xr:uid="{FF938E0D-157C-42E9-9B5D-B0E77E1ACE70}"/>
    <cellStyle name="Normal 25 2 2 2 3" xfId="14050" xr:uid="{9E3532C2-AD51-4333-84FD-113859C4341D}"/>
    <cellStyle name="Normal 25 2 2 3" xfId="11860" xr:uid="{E3FD83D5-2569-47B7-8376-5E65A7E0CBD4}"/>
    <cellStyle name="Normal 25 2 2 3 2" xfId="15270" xr:uid="{463ACB4A-936E-4D51-999F-91C97E0BFFF4}"/>
    <cellStyle name="Normal 25 2 2 4" xfId="12785" xr:uid="{9468FA27-8091-4710-B7C0-9AC08B2F25D0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2 2 2" xfId="15724" xr:uid="{5654E192-0FCB-4C41-A523-362EF5C8B77F}"/>
    <cellStyle name="Normal 25 2 3 2 3" xfId="14051" xr:uid="{7B421718-6F73-489B-9EAA-489D245654AB}"/>
    <cellStyle name="Normal 25 2 3 3" xfId="11861" xr:uid="{15A24F2F-A5CC-4B17-B4BA-84600850B321}"/>
    <cellStyle name="Normal 25 2 3 3 2" xfId="15271" xr:uid="{2F50F7C5-E5BD-475A-9FAD-09E540339BC3}"/>
    <cellStyle name="Normal 25 2 3 4" xfId="12786" xr:uid="{E29C03DD-1B49-4ACD-A1E6-961AEBA67CEF}"/>
    <cellStyle name="Normal 25 2 4" xfId="10599" xr:uid="{57D776E8-56A8-4465-96BB-83F996D5F80D}"/>
    <cellStyle name="Normal 25 2 4 2" xfId="12312" xr:uid="{5589D2D2-A21C-40FF-AB4F-1B32E255D713}"/>
    <cellStyle name="Normal 25 2 4 2 2" xfId="15722" xr:uid="{4738C6F9-5E9D-4EE6-B215-21180E53C62E}"/>
    <cellStyle name="Normal 25 2 4 3" xfId="14049" xr:uid="{2F1923B6-BAE7-4BC8-9E4D-2DFB6329FF84}"/>
    <cellStyle name="Normal 25 2 5" xfId="11859" xr:uid="{62CCB1F2-CB40-4323-8522-72CC3582F1D2}"/>
    <cellStyle name="Normal 25 2 5 2" xfId="15269" xr:uid="{8EFE13BB-B7C0-4176-A74B-0CFAC0193BD1}"/>
    <cellStyle name="Normal 25 2 6" xfId="12784" xr:uid="{1A47A52E-10D2-4E09-AF75-C89DD9510A80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2 2 2" xfId="15726" xr:uid="{D5469CF3-8F0E-4F75-85F0-9E8105813D1D}"/>
    <cellStyle name="Normal 25 3 2 2 3" xfId="14053" xr:uid="{B238CBF3-A68D-4619-970F-36D7068198D4}"/>
    <cellStyle name="Normal 25 3 2 3" xfId="11863" xr:uid="{F3C0CB9A-430A-4C77-AF58-690C8B3B1619}"/>
    <cellStyle name="Normal 25 3 2 3 2" xfId="15273" xr:uid="{2622920F-571B-4B7E-8158-8D911C09689B}"/>
    <cellStyle name="Normal 25 3 2 4" xfId="12788" xr:uid="{5901A2C2-4AB4-4B7C-AE4E-A83554D6B3A4}"/>
    <cellStyle name="Normal 25 3 3" xfId="10602" xr:uid="{54BA1A16-A1F2-4F29-85E4-2DEAF55DEBF6}"/>
    <cellStyle name="Normal 25 3 3 2" xfId="12315" xr:uid="{D4ED8D04-9018-4683-A366-D0CE44482D91}"/>
    <cellStyle name="Normal 25 3 3 2 2" xfId="15725" xr:uid="{09EF1230-A34A-4751-BBEA-252C9D89D576}"/>
    <cellStyle name="Normal 25 3 3 3" xfId="14052" xr:uid="{53605FB3-E3D3-4E48-B8E2-5E17EFC0E02F}"/>
    <cellStyle name="Normal 25 3 4" xfId="11862" xr:uid="{1C6ECCF0-F901-472F-9AA7-95B8EEBE319A}"/>
    <cellStyle name="Normal 25 3 4 2" xfId="15272" xr:uid="{F5403C82-9C17-4615-A787-FBBAC432CEE6}"/>
    <cellStyle name="Normal 25 3 5" xfId="12787" xr:uid="{CD65F938-7DC5-47B4-ABA1-98220281D1F2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2 2 2" xfId="15727" xr:uid="{39D0C7AB-F671-445F-9D98-46211000A025}"/>
    <cellStyle name="Normal 25 4 2 3" xfId="14054" xr:uid="{86193828-438C-44A4-A817-23B726B3F992}"/>
    <cellStyle name="Normal 25 4 3" xfId="11864" xr:uid="{63C5A452-CEDD-4D5B-9CAF-36F1AE082F84}"/>
    <cellStyle name="Normal 25 4 3 2" xfId="15274" xr:uid="{C8A905C4-AF24-475E-A3B9-004C0C6C5E4B}"/>
    <cellStyle name="Normal 25 4 4" xfId="12789" xr:uid="{EBB6ADBF-C713-46A7-A4DB-BC1C01DE9795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2 2 2" xfId="15728" xr:uid="{D4EEF1C3-7BCF-4759-A38C-4D8E58274186}"/>
    <cellStyle name="Normal 25 5 2 3" xfId="14055" xr:uid="{2D5356FD-0DDF-491B-827C-6C9ADB0F772E}"/>
    <cellStyle name="Normal 25 5 3" xfId="11865" xr:uid="{B9362C12-7B15-48A2-85FC-375B30AB88DA}"/>
    <cellStyle name="Normal 25 5 3 2" xfId="15275" xr:uid="{7EAE3DF4-A403-425E-8DCA-DF6CAFB8D7F4}"/>
    <cellStyle name="Normal 25 5 4" xfId="12790" xr:uid="{369D3C15-8AEC-4BCE-8C3F-93AC72EAD681}"/>
    <cellStyle name="Normal 25 6" xfId="10598" xr:uid="{FCBB64C1-C47A-40E0-82A9-CD2654E0BABE}"/>
    <cellStyle name="Normal 25 6 2" xfId="12311" xr:uid="{5B1167D4-DA9C-49F6-9BD4-BF9C2ACEA864}"/>
    <cellStyle name="Normal 25 6 2 2" xfId="15721" xr:uid="{A85EDB4C-BA7D-4609-8236-A2E6F72EFF32}"/>
    <cellStyle name="Normal 25 6 3" xfId="14048" xr:uid="{DFFED361-D10D-47C4-AE39-BFB813902119}"/>
    <cellStyle name="Normal 25 7" xfId="11858" xr:uid="{BAFA6AF4-87FF-428A-8159-CCF9039355FF}"/>
    <cellStyle name="Normal 25 7 2" xfId="15268" xr:uid="{92D5D99C-64C5-422E-99BA-608FE97F6639}"/>
    <cellStyle name="Normal 25 8" xfId="12783" xr:uid="{A8D0DD9C-1C87-4E27-84F0-0211530360CE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2 2 2" xfId="15731" xr:uid="{B9DBEF4B-8481-463F-ADEC-21B74004AA32}"/>
    <cellStyle name="Normal 26 2 2 2 3" xfId="14058" xr:uid="{832FD40C-8813-4B64-A0E0-5DF58DBB767D}"/>
    <cellStyle name="Normal 26 2 2 3" xfId="11868" xr:uid="{AFCC70A6-4F2C-4132-AE7D-CB4A99174315}"/>
    <cellStyle name="Normal 26 2 2 3 2" xfId="15278" xr:uid="{C973A1BC-C71C-42C7-B3D0-4CEC9C80D6DA}"/>
    <cellStyle name="Normal 26 2 2 4" xfId="12793" xr:uid="{3A9A83CF-097B-492B-AEBE-F41FD8CF3E77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2 2 2" xfId="15732" xr:uid="{ACE90031-DAAD-46AC-B2EF-274A58800513}"/>
    <cellStyle name="Normal 26 2 3 2 3" xfId="14059" xr:uid="{B1EF518B-8937-4BD8-B5A5-CD84FFD9E531}"/>
    <cellStyle name="Normal 26 2 3 3" xfId="11869" xr:uid="{70D26C5F-19C8-4C5E-8654-B840ED44A5C0}"/>
    <cellStyle name="Normal 26 2 3 3 2" xfId="15279" xr:uid="{5C73301B-5AEC-4666-85ED-DC5439A4562F}"/>
    <cellStyle name="Normal 26 2 3 4" xfId="12794" xr:uid="{F92CB192-EF28-4B49-8BFF-29B108B3E6EE}"/>
    <cellStyle name="Normal 26 2 4" xfId="10607" xr:uid="{0C3BD497-11AB-4948-BD03-721804B31E79}"/>
    <cellStyle name="Normal 26 2 4 2" xfId="12320" xr:uid="{11158C38-D53F-4EFF-94EC-28D4DAB068AE}"/>
    <cellStyle name="Normal 26 2 4 2 2" xfId="15730" xr:uid="{E01B5D4D-ABEA-4DDA-BAC5-31200D7B2D9D}"/>
    <cellStyle name="Normal 26 2 4 3" xfId="14057" xr:uid="{1F903492-D72F-4ADD-9EA4-AD2F4A4EBF8D}"/>
    <cellStyle name="Normal 26 2 5" xfId="11867" xr:uid="{8FD4E19D-18FE-4D6F-A632-697D74A843F9}"/>
    <cellStyle name="Normal 26 2 5 2" xfId="15277" xr:uid="{1206A552-EB8B-48EC-A4DA-105238952468}"/>
    <cellStyle name="Normal 26 2 6" xfId="12792" xr:uid="{6FE9C886-3A2D-4082-9B78-4E81DA5C49FA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2 2 2" xfId="15734" xr:uid="{402CF9B7-949D-449D-B2AA-2BE2ED1A51C0}"/>
    <cellStyle name="Normal 26 3 2 2 3" xfId="14061" xr:uid="{818A4EED-9429-4579-B79D-FF2CB8721E3C}"/>
    <cellStyle name="Normal 26 3 2 3" xfId="11871" xr:uid="{DE04DE62-A693-42B2-8CCC-07D101293666}"/>
    <cellStyle name="Normal 26 3 2 3 2" xfId="15281" xr:uid="{0806418B-F12D-4BB4-B013-40A52350870D}"/>
    <cellStyle name="Normal 26 3 2 4" xfId="12796" xr:uid="{B2457F34-2E2C-42A6-B024-D145B7044083}"/>
    <cellStyle name="Normal 26 3 3" xfId="10610" xr:uid="{40A5A00B-8E82-43CF-B893-C34A23D21AAB}"/>
    <cellStyle name="Normal 26 3 3 2" xfId="12323" xr:uid="{898667F4-43BC-4E03-81D3-032C6F7D70DC}"/>
    <cellStyle name="Normal 26 3 3 2 2" xfId="15733" xr:uid="{B17A0864-3770-49F8-BEAB-848360C2492D}"/>
    <cellStyle name="Normal 26 3 3 3" xfId="14060" xr:uid="{5CEA3F82-E6C6-46C2-AA48-DCFC46752222}"/>
    <cellStyle name="Normal 26 3 4" xfId="11870" xr:uid="{262283AE-AF19-47A0-843B-FA36EF301C79}"/>
    <cellStyle name="Normal 26 3 4 2" xfId="15280" xr:uid="{EE027B31-21AF-417D-BD55-5B066E7B2C9C}"/>
    <cellStyle name="Normal 26 3 5" xfId="12795" xr:uid="{169AAECD-222E-4FF8-8003-2F12FC786382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2 2 2" xfId="15735" xr:uid="{E30E62FC-F69A-4226-AA7C-738FFACADD4E}"/>
    <cellStyle name="Normal 26 4 2 3" xfId="14062" xr:uid="{8EF72C20-FF49-4021-9285-3A404A445517}"/>
    <cellStyle name="Normal 26 4 3" xfId="11872" xr:uid="{EBFB3400-808D-4D1D-AF0A-2DB59D14C767}"/>
    <cellStyle name="Normal 26 4 3 2" xfId="15282" xr:uid="{AF28C52E-03F9-45E0-A303-C8C889B59363}"/>
    <cellStyle name="Normal 26 4 4" xfId="12797" xr:uid="{37BD0388-BD4A-41EA-93C8-F797E2088676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2 2 2" xfId="15736" xr:uid="{D27A3C6F-009D-4932-B815-3DB136465843}"/>
    <cellStyle name="Normal 26 5 2 3" xfId="14063" xr:uid="{FB0F3F34-3406-42D4-9F78-AD771DBD8AB0}"/>
    <cellStyle name="Normal 26 5 3" xfId="11873" xr:uid="{8E60A846-F414-4F3D-BCF6-6EDBB4229887}"/>
    <cellStyle name="Normal 26 5 3 2" xfId="15283" xr:uid="{C2B04ADA-89E5-4F02-89D1-C69FC1FE8115}"/>
    <cellStyle name="Normal 26 5 4" xfId="12798" xr:uid="{57C5CAD5-6163-4848-8096-A0F7B59F0C4C}"/>
    <cellStyle name="Normal 26 6" xfId="10606" xr:uid="{FF3FEFBB-8A92-4510-BCDE-F14B4BE1D378}"/>
    <cellStyle name="Normal 26 6 2" xfId="12319" xr:uid="{45542C58-5956-4783-A057-B1298AFCED6B}"/>
    <cellStyle name="Normal 26 6 2 2" xfId="15729" xr:uid="{346B2628-8E6A-494C-A302-7FF005F966A3}"/>
    <cellStyle name="Normal 26 6 3" xfId="14056" xr:uid="{66E646C7-96D0-4E22-9CDE-C48DF12DED5F}"/>
    <cellStyle name="Normal 26 7" xfId="11866" xr:uid="{580B9B97-F2F3-4BB8-B30B-EE857780D2A9}"/>
    <cellStyle name="Normal 26 7 2" xfId="15276" xr:uid="{B902933F-2297-4AD3-843E-BAAF41E4AD1D}"/>
    <cellStyle name="Normal 26 8" xfId="12791" xr:uid="{17A2C1E8-6AB3-4D5A-BC4D-D76F634ADD67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2 2 2" xfId="15739" xr:uid="{625B5C1B-E8F1-4097-A978-E6FD9D88818C}"/>
    <cellStyle name="Normal 27 2 2 2 3" xfId="14066" xr:uid="{A7B5D6D9-19CC-4B46-85E6-BAF8B0A494B2}"/>
    <cellStyle name="Normal 27 2 2 3" xfId="11876" xr:uid="{286F2575-8F5D-46D3-A057-F0EA937D044A}"/>
    <cellStyle name="Normal 27 2 2 3 2" xfId="15286" xr:uid="{11AF1C9D-601E-495F-AE72-45EAC20AE76C}"/>
    <cellStyle name="Normal 27 2 2 4" xfId="12801" xr:uid="{34E22747-2739-48A4-8599-522BDBFDF7A1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2 2 2" xfId="15740" xr:uid="{C00FC057-CE0E-4CE0-83FA-5B97E5FD54BC}"/>
    <cellStyle name="Normal 27 2 3 2 3" xfId="14067" xr:uid="{F2C80C8E-4BAD-41E5-8EB0-D4F2DF3681C2}"/>
    <cellStyle name="Normal 27 2 3 3" xfId="11877" xr:uid="{9A930A22-F08C-4BC8-BC85-3BED0CC966F7}"/>
    <cellStyle name="Normal 27 2 3 3 2" xfId="15287" xr:uid="{F9B2B7BB-66FE-48F4-B125-EC83BA435119}"/>
    <cellStyle name="Normal 27 2 3 4" xfId="12802" xr:uid="{72E0C323-A479-4AF4-BA70-86010C7B5054}"/>
    <cellStyle name="Normal 27 2 4" xfId="10615" xr:uid="{6E12ACEC-2DE5-44D4-9769-CCB877F9C1F8}"/>
    <cellStyle name="Normal 27 2 4 2" xfId="12328" xr:uid="{1A00CE03-1B24-4FD5-8C46-D1A73482520D}"/>
    <cellStyle name="Normal 27 2 4 2 2" xfId="15738" xr:uid="{997B4A35-E406-40AF-80B4-65A117DDF7E9}"/>
    <cellStyle name="Normal 27 2 4 3" xfId="14065" xr:uid="{A488062A-447E-40E4-8C77-3C3EF71F4C95}"/>
    <cellStyle name="Normal 27 2 5" xfId="11875" xr:uid="{E4BD54C6-A423-453E-836A-02F21DAFFC05}"/>
    <cellStyle name="Normal 27 2 5 2" xfId="15285" xr:uid="{31665A02-ACE3-45C0-9A57-5A4FD2B186E7}"/>
    <cellStyle name="Normal 27 2 6" xfId="12800" xr:uid="{A02CBD7C-5C30-463F-BC23-F464BBF739DD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2 2 2" xfId="15742" xr:uid="{C7B31DAF-2BA8-4D0E-B8CB-BEA2F409ABB1}"/>
    <cellStyle name="Normal 27 3 2 2 3" xfId="14069" xr:uid="{088CE457-5CEB-4DFD-9357-F1DDCA658F59}"/>
    <cellStyle name="Normal 27 3 2 3" xfId="11879" xr:uid="{A2B0C234-F8CA-426A-9E84-A3DE8CDA4AF7}"/>
    <cellStyle name="Normal 27 3 2 3 2" xfId="15289" xr:uid="{FEF8C412-C710-4BED-BECB-95316AF5350D}"/>
    <cellStyle name="Normal 27 3 2 4" xfId="12804" xr:uid="{BA282B76-D771-4F7C-838A-AE600DF5C656}"/>
    <cellStyle name="Normal 27 3 3" xfId="10618" xr:uid="{63282C2B-52E3-46A7-B981-D66AB72102A2}"/>
    <cellStyle name="Normal 27 3 3 2" xfId="12331" xr:uid="{42660F6D-A39F-4FCD-BA04-19DB4F6CA447}"/>
    <cellStyle name="Normal 27 3 3 2 2" xfId="15741" xr:uid="{CAB33F2A-02D8-4039-95AF-0CE202DF8FB9}"/>
    <cellStyle name="Normal 27 3 3 3" xfId="14068" xr:uid="{B5E5F13A-95E7-42C2-8D8C-07FE2443B776}"/>
    <cellStyle name="Normal 27 3 4" xfId="11878" xr:uid="{322FF068-21B0-47E1-A8BD-790C17ED8331}"/>
    <cellStyle name="Normal 27 3 4 2" xfId="15288" xr:uid="{D8AAD006-2115-4880-BF8C-24A6CF214CE1}"/>
    <cellStyle name="Normal 27 3 5" xfId="12803" xr:uid="{8EFF64C1-DDDD-4387-AFE9-29E643C4A7D5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2 2 2" xfId="15743" xr:uid="{146AA146-7DAE-4FE4-9A18-C56FF8BC63A5}"/>
    <cellStyle name="Normal 27 4 2 3" xfId="14070" xr:uid="{AFD637BE-E55A-4EBD-BA46-71234AFD81B1}"/>
    <cellStyle name="Normal 27 4 3" xfId="11880" xr:uid="{A871F23E-CFD0-498A-B1DB-47E722518C53}"/>
    <cellStyle name="Normal 27 4 3 2" xfId="15290" xr:uid="{B0D8E562-AD8D-4820-A32A-5D79C362C6FB}"/>
    <cellStyle name="Normal 27 4 4" xfId="12805" xr:uid="{716A795D-9761-4F6F-B97D-7815F1285DD2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2 2 2" xfId="15744" xr:uid="{29799AF5-2BDD-459A-AEDE-DF9BC675171A}"/>
    <cellStyle name="Normal 27 5 2 3" xfId="14071" xr:uid="{AC2658B7-9DA6-4A1B-A94D-38389DA6C3BB}"/>
    <cellStyle name="Normal 27 5 3" xfId="11881" xr:uid="{20ED0E61-F551-4C5A-9D8F-F4C1A7E4AD3C}"/>
    <cellStyle name="Normal 27 5 3 2" xfId="15291" xr:uid="{D9269C58-A68D-4F04-85D1-8C4E4EF78640}"/>
    <cellStyle name="Normal 27 5 4" xfId="12806" xr:uid="{DF18217A-C9D1-4580-84C9-B13CA870D307}"/>
    <cellStyle name="Normal 27 6" xfId="10614" xr:uid="{D31EF6DE-731A-4AA0-9FE4-DED6E054925A}"/>
    <cellStyle name="Normal 27 6 2" xfId="12327" xr:uid="{819A2001-FE8D-46D2-954D-507992CAE8E6}"/>
    <cellStyle name="Normal 27 6 2 2" xfId="15737" xr:uid="{03036237-658A-44C7-BFAD-6FF077C40C6E}"/>
    <cellStyle name="Normal 27 6 3" xfId="14064" xr:uid="{B936FA10-79C6-4610-807B-CD556D9473BF}"/>
    <cellStyle name="Normal 27 7" xfId="11874" xr:uid="{6E72FBD2-71C1-4F8A-9E7B-C3EA60E47D00}"/>
    <cellStyle name="Normal 27 7 2" xfId="15284" xr:uid="{C653C37F-60A3-44CE-8466-2A71F4302F7E}"/>
    <cellStyle name="Normal 27 8" xfId="12799" xr:uid="{5149ACE3-A4F0-489F-A882-21D62F7208EB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2 2 2" xfId="15747" xr:uid="{55797A05-753F-43E0-B1C5-A1D4979C6618}"/>
    <cellStyle name="Normal 28 2 2 2 3" xfId="14074" xr:uid="{3DFD3BA9-76B6-4F5C-AFE8-47353B2FEAD7}"/>
    <cellStyle name="Normal 28 2 2 3" xfId="11884" xr:uid="{F40F7C78-4EF0-44AC-95C0-2AAF6261C8B0}"/>
    <cellStyle name="Normal 28 2 2 3 2" xfId="15294" xr:uid="{F6346409-BA2F-4C26-A4C0-0EB330C53699}"/>
    <cellStyle name="Normal 28 2 2 4" xfId="12809" xr:uid="{F629E471-A4D7-4856-B089-3FA3C2310C9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2 2 2" xfId="15748" xr:uid="{125105E5-02ED-4DD0-9471-F1C489BA44F8}"/>
    <cellStyle name="Normal 28 2 3 2 3" xfId="14075" xr:uid="{9AB8788F-D4CA-46D7-903E-AF9E25341926}"/>
    <cellStyle name="Normal 28 2 3 3" xfId="11885" xr:uid="{D69EF16C-5764-49CD-9F6B-18253F6ADC05}"/>
    <cellStyle name="Normal 28 2 3 3 2" xfId="15295" xr:uid="{3DB83D84-F2A5-4006-8066-C028BB05761A}"/>
    <cellStyle name="Normal 28 2 3 4" xfId="12810" xr:uid="{6EF9A3A2-F04D-44D3-82B4-36D4C5181813}"/>
    <cellStyle name="Normal 28 2 4" xfId="10623" xr:uid="{427BA67E-8CAB-4211-94CF-32A5C2EF1213}"/>
    <cellStyle name="Normal 28 2 4 2" xfId="12336" xr:uid="{ED8E3EA0-436F-427C-A524-A996D4291516}"/>
    <cellStyle name="Normal 28 2 4 2 2" xfId="15746" xr:uid="{3DB67537-07EE-4C30-9606-CD651D038750}"/>
    <cellStyle name="Normal 28 2 4 3" xfId="14073" xr:uid="{9F0A8995-3435-42F4-9DF1-FCA45F7E4A06}"/>
    <cellStyle name="Normal 28 2 5" xfId="11883" xr:uid="{149FDFCC-97A4-45EF-B96F-68C3EE5D4F4C}"/>
    <cellStyle name="Normal 28 2 5 2" xfId="15293" xr:uid="{E208DE53-71DF-4D7F-BC63-5EACBA1FC709}"/>
    <cellStyle name="Normal 28 2 6" xfId="12808" xr:uid="{8FD229A3-7629-455E-B550-187998AA06E7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2 2 2" xfId="15750" xr:uid="{87258BD9-72D3-4EA7-8E11-39970CE8C005}"/>
    <cellStyle name="Normal 28 3 2 2 3" xfId="14077" xr:uid="{0D59D087-2B56-434D-A291-DC64F4907CB5}"/>
    <cellStyle name="Normal 28 3 2 3" xfId="11887" xr:uid="{69BAE651-38A4-4923-BF7B-9FF816267AAA}"/>
    <cellStyle name="Normal 28 3 2 3 2" xfId="15297" xr:uid="{3E2F9116-0863-4D1A-A6BE-30114D4B719C}"/>
    <cellStyle name="Normal 28 3 2 4" xfId="12812" xr:uid="{A1D22E8C-5A91-47F7-A0B7-9DF0ECBD9CBF}"/>
    <cellStyle name="Normal 28 3 3" xfId="10626" xr:uid="{F15C1504-B325-4140-8F77-B702E9279BC1}"/>
    <cellStyle name="Normal 28 3 3 2" xfId="12339" xr:uid="{13ABC509-249D-449F-B853-9AC0F961E0D0}"/>
    <cellStyle name="Normal 28 3 3 2 2" xfId="15749" xr:uid="{9B07828F-131A-48AB-8AD0-70EEDA775974}"/>
    <cellStyle name="Normal 28 3 3 3" xfId="14076" xr:uid="{0E57D6EC-4920-4B46-85AC-A5485B954135}"/>
    <cellStyle name="Normal 28 3 4" xfId="11886" xr:uid="{9116D133-4CEA-422C-BF90-A0EBD730BABF}"/>
    <cellStyle name="Normal 28 3 4 2" xfId="15296" xr:uid="{4A521883-773B-432E-8AAB-697C74132991}"/>
    <cellStyle name="Normal 28 3 5" xfId="12811" xr:uid="{1356033F-B8F8-4F3C-B8D0-531C224F4A6D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2 2 2" xfId="15751" xr:uid="{3AB82848-2D49-40DF-A9B5-DC8749BAABB6}"/>
    <cellStyle name="Normal 28 4 2 3" xfId="14078" xr:uid="{CADFA0D6-9E14-443A-A926-0E8BEA597709}"/>
    <cellStyle name="Normal 28 4 3" xfId="11888" xr:uid="{30386E33-CB37-4953-B065-E74EDC1D8461}"/>
    <cellStyle name="Normal 28 4 3 2" xfId="15298" xr:uid="{5F790188-E0B3-45B7-AFCA-0AEC344E60B6}"/>
    <cellStyle name="Normal 28 4 4" xfId="12813" xr:uid="{45A783BA-80F1-44F0-B557-8FE6A0060E39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2 2 2" xfId="15752" xr:uid="{D6B4EF84-A20C-4064-A10E-F929CEB3E3D8}"/>
    <cellStyle name="Normal 28 5 2 3" xfId="14079" xr:uid="{61CFB041-15F0-48DF-9049-12C37433787C}"/>
    <cellStyle name="Normal 28 5 3" xfId="11889" xr:uid="{AD0B510F-3DDE-4C9C-BCF8-BAFA481F0768}"/>
    <cellStyle name="Normal 28 5 3 2" xfId="15299" xr:uid="{60882E8E-54F9-4DCF-B3C4-35D87816B24B}"/>
    <cellStyle name="Normal 28 5 4" xfId="12814" xr:uid="{56547D70-0457-4BC2-9E08-3C70DFEBA34F}"/>
    <cellStyle name="Normal 28 6" xfId="10622" xr:uid="{8A23CBEF-A40F-4E67-8F57-4E04C8730AC8}"/>
    <cellStyle name="Normal 28 6 2" xfId="12335" xr:uid="{521B8C9F-257D-4D0A-8F68-A6778B162A8A}"/>
    <cellStyle name="Normal 28 6 2 2" xfId="15745" xr:uid="{68F924D0-5912-4538-86E0-0B3F8B4F68F7}"/>
    <cellStyle name="Normal 28 6 3" xfId="14072" xr:uid="{96D91D03-6C32-4057-A602-7F896AD30F9B}"/>
    <cellStyle name="Normal 28 7" xfId="11882" xr:uid="{1EB0D3D4-7161-4BB9-B99E-3AD3F1BAEADE}"/>
    <cellStyle name="Normal 28 7 2" xfId="15292" xr:uid="{F9F8DD87-AE18-48D8-98DE-550075C4D421}"/>
    <cellStyle name="Normal 28 8" xfId="12807" xr:uid="{CA75B2CD-E970-48A6-8980-D54D3191DB6A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2 2 2" xfId="15755" xr:uid="{4FDF770E-6C44-4EFD-9935-8B915889AAC7}"/>
    <cellStyle name="Normal 29 2 2 2 3" xfId="14082" xr:uid="{9C990EBE-F345-44BD-B31B-27AB59323AF5}"/>
    <cellStyle name="Normal 29 2 2 3" xfId="11892" xr:uid="{E7FB823C-B45B-4B84-B873-8B35CA38AA5C}"/>
    <cellStyle name="Normal 29 2 2 3 2" xfId="15302" xr:uid="{07BE2794-459E-4361-996A-407D3C62E3F9}"/>
    <cellStyle name="Normal 29 2 2 4" xfId="12817" xr:uid="{B30E8785-5C61-4C74-8909-CE8841612B45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2 2 2" xfId="15756" xr:uid="{0876A138-3D79-4019-B056-13A7DA660FF9}"/>
    <cellStyle name="Normal 29 2 3 2 3" xfId="14083" xr:uid="{29242700-D868-4E6D-A211-E3813CE60ADE}"/>
    <cellStyle name="Normal 29 2 3 3" xfId="11893" xr:uid="{A748A83C-2448-430C-83A3-AE1D41DA6283}"/>
    <cellStyle name="Normal 29 2 3 3 2" xfId="15303" xr:uid="{055DAD06-1AFD-4EB4-A169-067FAF6C2BAC}"/>
    <cellStyle name="Normal 29 2 3 4" xfId="12818" xr:uid="{A2C5305A-10D0-4D79-9448-A72AD274361F}"/>
    <cellStyle name="Normal 29 2 4" xfId="10631" xr:uid="{F193692A-5043-4AF2-9177-9A90C9F577EA}"/>
    <cellStyle name="Normal 29 2 4 2" xfId="12344" xr:uid="{30966595-52CD-4A1B-BEC5-746E52CEDC21}"/>
    <cellStyle name="Normal 29 2 4 2 2" xfId="15754" xr:uid="{A3064AE3-1A35-4801-8F4A-7DEFD5C04348}"/>
    <cellStyle name="Normal 29 2 4 3" xfId="14081" xr:uid="{C972B93B-270A-4A61-BDF3-66CEDCF788BA}"/>
    <cellStyle name="Normal 29 2 5" xfId="11891" xr:uid="{BA29B809-B304-4FF4-842C-21785FA8024B}"/>
    <cellStyle name="Normal 29 2 5 2" xfId="15301" xr:uid="{531BDCC9-13BD-4555-809C-91B6CEBB27E3}"/>
    <cellStyle name="Normal 29 2 6" xfId="12816" xr:uid="{5F8711F4-5E05-4835-8706-AFAB41F28FF8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2 2 2" xfId="15758" xr:uid="{2BEB5A47-CE59-4515-ABE5-95FDE8189270}"/>
    <cellStyle name="Normal 29 3 2 2 3" xfId="14085" xr:uid="{D4B724B5-882A-48E2-98B7-E74CB43A55AB}"/>
    <cellStyle name="Normal 29 3 2 3" xfId="11895" xr:uid="{E95F4152-8DB9-4168-9E3A-5D6CCCE1022E}"/>
    <cellStyle name="Normal 29 3 2 3 2" xfId="15305" xr:uid="{42ACE4A9-229B-4202-8492-7FDEB7A1F426}"/>
    <cellStyle name="Normal 29 3 2 4" xfId="12820" xr:uid="{17F4578D-92BC-451A-BE50-CE24D3DD0A73}"/>
    <cellStyle name="Normal 29 3 3" xfId="10634" xr:uid="{BC4F42C6-4D79-4F83-A958-21F4B3D6349F}"/>
    <cellStyle name="Normal 29 3 3 2" xfId="12347" xr:uid="{773C062E-80ED-4C2D-907B-9FFAC3ECE8F9}"/>
    <cellStyle name="Normal 29 3 3 2 2" xfId="15757" xr:uid="{B27F6D54-C029-4A39-A187-421F0840B720}"/>
    <cellStyle name="Normal 29 3 3 3" xfId="14084" xr:uid="{9DA6983E-762C-4014-843B-5186301E2C81}"/>
    <cellStyle name="Normal 29 3 4" xfId="11894" xr:uid="{5FF4877A-4D8F-4FD3-B9C7-1B9EE1F7EFFC}"/>
    <cellStyle name="Normal 29 3 4 2" xfId="15304" xr:uid="{641B501E-8359-4D67-82F1-A5E82A79E5CD}"/>
    <cellStyle name="Normal 29 3 5" xfId="12819" xr:uid="{87841C3D-828D-45E4-A5F7-1244900EF458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2 2 2" xfId="15759" xr:uid="{30DC90FD-41C7-440D-8BBB-E9EDDED706D4}"/>
    <cellStyle name="Normal 29 4 2 3" xfId="14086" xr:uid="{FC152885-BE95-4AA3-8C1B-D13E223DFD87}"/>
    <cellStyle name="Normal 29 4 3" xfId="11896" xr:uid="{0B6F09B2-C8FD-4DAC-BC04-0C5A143BBFDB}"/>
    <cellStyle name="Normal 29 4 3 2" xfId="15306" xr:uid="{52F651CA-11E6-410D-A619-957758A8F1B8}"/>
    <cellStyle name="Normal 29 4 4" xfId="12821" xr:uid="{B881B04C-CADC-42D2-8CB3-0DB7C4376A39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2 2 2" xfId="15760" xr:uid="{1BF64D25-E937-4E77-AA11-6D925D89E2C5}"/>
    <cellStyle name="Normal 29 5 2 3" xfId="14087" xr:uid="{7E9C0412-7E09-4122-BCFB-802507F20B10}"/>
    <cellStyle name="Normal 29 5 3" xfId="11897" xr:uid="{68587BCA-5E65-4B48-B588-615D36E8EEFB}"/>
    <cellStyle name="Normal 29 5 3 2" xfId="15307" xr:uid="{942087E5-C7D3-46DE-BFFE-EEC218553441}"/>
    <cellStyle name="Normal 29 5 4" xfId="12822" xr:uid="{B9DC4E83-FD40-41F4-A11C-785A25CF3202}"/>
    <cellStyle name="Normal 29 6" xfId="10630" xr:uid="{4B4D3246-6A1D-4C4F-B5E6-D7643A833462}"/>
    <cellStyle name="Normal 29 6 2" xfId="12343" xr:uid="{AD8B9CCE-3893-4221-A471-2BB425D23CB9}"/>
    <cellStyle name="Normal 29 6 2 2" xfId="15753" xr:uid="{415194DF-FA44-4D79-B57B-D9F9DC080C1F}"/>
    <cellStyle name="Normal 29 6 3" xfId="14080" xr:uid="{4975D533-EDFD-499B-82A1-AAE0A42036E7}"/>
    <cellStyle name="Normal 29 7" xfId="11890" xr:uid="{52886014-6F2B-44A9-ADAE-3E65CB10F312}"/>
    <cellStyle name="Normal 29 7 2" xfId="15300" xr:uid="{E88DA6BE-92AB-4ADC-8682-8F66CCBD49AA}"/>
    <cellStyle name="Normal 29 8" xfId="12815" xr:uid="{A00D2EE0-CFB5-4D88-A104-DC512310D10D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2 2 2" xfId="15762" xr:uid="{B9BEC037-A4C3-4EF8-8002-D0C9149DF0F9}"/>
    <cellStyle name="Normal 3 5 2 2 3" xfId="14089" xr:uid="{872D5C0D-665F-4D28-9BC7-B81368E4C21D}"/>
    <cellStyle name="Normal 3 5 2 3" xfId="11899" xr:uid="{717612FC-EBDD-43C1-B90F-82BDF3A53482}"/>
    <cellStyle name="Normal 3 5 2 3 2" xfId="15309" xr:uid="{4158FDC4-7233-4E83-ABE3-6E16311185CE}"/>
    <cellStyle name="Normal 3 5 2 4" xfId="12824" xr:uid="{9605FD60-7FFD-450B-8A27-EABCFEA8D5B7}"/>
    <cellStyle name="Normal 3 5 3" xfId="10638" xr:uid="{4C521A7D-594A-4C0E-A1E1-F83D93A6B665}"/>
    <cellStyle name="Normal 3 5 3 2" xfId="12351" xr:uid="{6D0111E3-266A-48CF-A56F-32F8095F9D07}"/>
    <cellStyle name="Normal 3 5 3 2 2" xfId="15761" xr:uid="{754A1B65-113E-4800-8F5E-F27C36FFE90F}"/>
    <cellStyle name="Normal 3 5 3 3" xfId="14088" xr:uid="{4BB5193C-B1B9-468B-8BA9-152F2AC3C225}"/>
    <cellStyle name="Normal 3 5 4" xfId="11898" xr:uid="{FF56C5D8-3681-4DA4-A4BA-5F6A10F1DBE8}"/>
    <cellStyle name="Normal 3 5 4 2" xfId="15308" xr:uid="{A1FEA169-FB03-413A-95D2-B9EBA36C4BDE}"/>
    <cellStyle name="Normal 3 5 5" xfId="12823" xr:uid="{F07E0EF5-DA6E-4E2D-BAC2-ED48A7D9CA56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3 2 2" xfId="15763" xr:uid="{56CA058C-2AAA-4C10-B174-77BC130D44E0}"/>
    <cellStyle name="Normal 3 6 3 3" xfId="14090" xr:uid="{8BD51B79-BC21-4BD4-8874-A6760BD8F40F}"/>
    <cellStyle name="Normal 3 6 4" xfId="11900" xr:uid="{52745612-FD47-450D-A66B-491BC23CD9F7}"/>
    <cellStyle name="Normal 3 6 4 2" xfId="15310" xr:uid="{609D84A5-37CC-4EBF-AE2F-DDB916204763}"/>
    <cellStyle name="Normal 3 6 5" xfId="12825" xr:uid="{1BAC40BB-8A7C-40C8-8093-B46D0F8C372E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2 2 2" xfId="15766" xr:uid="{B179187D-54C6-4755-A420-98F829DE30AE}"/>
    <cellStyle name="Normal 30 2 2 2 3" xfId="14093" xr:uid="{5EF696C0-3BC6-401D-936C-6662F1A7F5FA}"/>
    <cellStyle name="Normal 30 2 2 3" xfId="11903" xr:uid="{932191E9-54E0-4DF4-989A-8FEBDB259ADD}"/>
    <cellStyle name="Normal 30 2 2 3 2" xfId="15313" xr:uid="{27B17126-3277-4F26-B2D5-077F78A423DD}"/>
    <cellStyle name="Normal 30 2 2 4" xfId="12828" xr:uid="{AB2A4D30-A2D4-4E02-9561-81B9A29B682E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2 2 2" xfId="15767" xr:uid="{B6577049-2803-430D-98B9-F2B5B1E47FA8}"/>
    <cellStyle name="Normal 30 2 3 2 3" xfId="14094" xr:uid="{F835686B-C251-4711-9B33-012956676571}"/>
    <cellStyle name="Normal 30 2 3 3" xfId="11904" xr:uid="{6C442BD8-BD51-4D7F-BB8F-B8392AC86A14}"/>
    <cellStyle name="Normal 30 2 3 3 2" xfId="15314" xr:uid="{23910E9B-A04B-4646-AC6A-6A810150C58D}"/>
    <cellStyle name="Normal 30 2 3 4" xfId="12829" xr:uid="{7391F61E-9A33-4405-8BB5-1A0357B120F1}"/>
    <cellStyle name="Normal 30 2 4" xfId="10642" xr:uid="{04855FFD-1485-4FE1-9F10-BC472247823B}"/>
    <cellStyle name="Normal 30 2 4 2" xfId="12355" xr:uid="{064FB0B4-EE58-4BBA-85F7-85AB57FDE07F}"/>
    <cellStyle name="Normal 30 2 4 2 2" xfId="15765" xr:uid="{A21E1C01-A9A2-4917-AD7F-B27314264A8D}"/>
    <cellStyle name="Normal 30 2 4 3" xfId="14092" xr:uid="{8B700DE4-52E2-4C0F-A8DE-434F466ADE36}"/>
    <cellStyle name="Normal 30 2 5" xfId="11902" xr:uid="{E809EC33-098E-4070-8EAE-C238E58E1609}"/>
    <cellStyle name="Normal 30 2 5 2" xfId="15312" xr:uid="{E308D19B-E196-4B5D-883E-9D79A89655B7}"/>
    <cellStyle name="Normal 30 2 6" xfId="12827" xr:uid="{C09BC2AB-30A3-4835-8FCD-B048BD996FE0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2 2 2" xfId="15769" xr:uid="{E0DC09A6-CCA6-4600-A645-141CEDD93BF3}"/>
    <cellStyle name="Normal 30 3 2 2 3" xfId="14096" xr:uid="{BEDED102-9D8D-41F4-A3F4-8E79978F1D9A}"/>
    <cellStyle name="Normal 30 3 2 3" xfId="11906" xr:uid="{DFC85D7A-A5B6-44DB-A107-918DA9F656F7}"/>
    <cellStyle name="Normal 30 3 2 3 2" xfId="15316" xr:uid="{CBDC0C1D-2818-4FD3-AFB2-BBE10E66068D}"/>
    <cellStyle name="Normal 30 3 2 4" xfId="12831" xr:uid="{9E68FBE2-08EF-4DC1-B6DF-0BB20BC26740}"/>
    <cellStyle name="Normal 30 3 3" xfId="10645" xr:uid="{E824F053-11EB-425F-A234-9B8C2B5D0F39}"/>
    <cellStyle name="Normal 30 3 3 2" xfId="12358" xr:uid="{2BBFF49F-B2EA-433D-AADD-E82B6CAAD2B0}"/>
    <cellStyle name="Normal 30 3 3 2 2" xfId="15768" xr:uid="{4BC0A76D-15A5-4903-BE63-170F6B9CEC3F}"/>
    <cellStyle name="Normal 30 3 3 3" xfId="14095" xr:uid="{65D12ACB-75FF-4A74-873E-5A4C7DFF2196}"/>
    <cellStyle name="Normal 30 3 4" xfId="11905" xr:uid="{D661FD23-FCF7-4F1C-A7FD-54EA654EE8DF}"/>
    <cellStyle name="Normal 30 3 4 2" xfId="15315" xr:uid="{EC33B2A0-B7B5-4BD2-B661-CC0AB5F41EC9}"/>
    <cellStyle name="Normal 30 3 5" xfId="12830" xr:uid="{D933FADF-31A0-4CB2-9896-00A5F05FEF4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2 2 2" xfId="15770" xr:uid="{31C12712-7A5D-4913-876F-1B8E79D98A23}"/>
    <cellStyle name="Normal 30 4 2 3" xfId="14097" xr:uid="{A5D88C4D-E741-40CF-8EC5-B6F3DB3796ED}"/>
    <cellStyle name="Normal 30 4 3" xfId="11907" xr:uid="{66D1143D-EF64-48C6-9D3E-E8BE4B272CF9}"/>
    <cellStyle name="Normal 30 4 3 2" xfId="15317" xr:uid="{BD28F18C-8A35-49AE-97A9-FBC941DC6EF4}"/>
    <cellStyle name="Normal 30 4 4" xfId="12832" xr:uid="{D97E257B-90F8-48C4-A35D-065D332AB880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2 2 2" xfId="15771" xr:uid="{9FDAF744-7777-46D7-8E82-C8AC27C33D0D}"/>
    <cellStyle name="Normal 30 5 2 3" xfId="14098" xr:uid="{82E402FD-46C4-4E3D-8BC5-22E3D577A3C8}"/>
    <cellStyle name="Normal 30 5 3" xfId="11908" xr:uid="{C23BEC31-F24B-489F-BAF4-F3C83FF1002E}"/>
    <cellStyle name="Normal 30 5 3 2" xfId="15318" xr:uid="{5F3822AE-988E-413F-AF60-66E15CD88C6F}"/>
    <cellStyle name="Normal 30 5 4" xfId="12833" xr:uid="{4B033775-9792-4D8C-AFAB-834CF5F1B9F7}"/>
    <cellStyle name="Normal 30 6" xfId="10641" xr:uid="{76EC64CC-EBB0-47B9-AAE9-017C17D01F63}"/>
    <cellStyle name="Normal 30 6 2" xfId="12354" xr:uid="{ABCA8CB7-C6EE-4FFB-9A9B-540AD69F84C4}"/>
    <cellStyle name="Normal 30 6 2 2" xfId="15764" xr:uid="{27D6F5CB-53A9-4CF0-85CA-18BEE57FC9D1}"/>
    <cellStyle name="Normal 30 6 3" xfId="14091" xr:uid="{0A33827E-A4FB-4300-B00F-C82B767297F2}"/>
    <cellStyle name="Normal 30 7" xfId="11901" xr:uid="{A217ED74-438D-4822-86FC-74C7F67A06DA}"/>
    <cellStyle name="Normal 30 7 2" xfId="15311" xr:uid="{30A63540-370D-41CE-95EE-34EF7D35B415}"/>
    <cellStyle name="Normal 30 8" xfId="12826" xr:uid="{72A4001D-0327-4E66-A74A-17B4CADEB136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2 2 2" xfId="15774" xr:uid="{E7F4F284-117B-4997-9BF2-4B9A5C115020}"/>
    <cellStyle name="Normal 31 2 2 2 3" xfId="14101" xr:uid="{A04D9D4B-E810-4AC4-B528-E97FA1932A1F}"/>
    <cellStyle name="Normal 31 2 2 3" xfId="11911" xr:uid="{8AD4D9C0-76AD-4BB0-9DB1-1422E56C2492}"/>
    <cellStyle name="Normal 31 2 2 3 2" xfId="15321" xr:uid="{38CCB472-5B1D-4736-AEE0-671B0416A3CF}"/>
    <cellStyle name="Normal 31 2 2 4" xfId="12836" xr:uid="{D1AD5CA2-2C14-4CB1-BA33-0D333243EF0B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2 2 2" xfId="15775" xr:uid="{43991811-BC60-466D-8838-E9F9E343A366}"/>
    <cellStyle name="Normal 31 2 3 2 3" xfId="14102" xr:uid="{576E926C-4B56-4892-B41E-EAB7A8E608D2}"/>
    <cellStyle name="Normal 31 2 3 3" xfId="11912" xr:uid="{254219ED-04F0-4A7F-9878-A4F1BC7AFBCA}"/>
    <cellStyle name="Normal 31 2 3 3 2" xfId="15322" xr:uid="{51B616C6-039D-4869-A249-BCA1C4EB2856}"/>
    <cellStyle name="Normal 31 2 3 4" xfId="12837" xr:uid="{AA5D64C3-8E04-4CEA-AE04-8B8AE31ABD96}"/>
    <cellStyle name="Normal 31 2 4" xfId="10650" xr:uid="{EC96DFCA-8B5C-4178-8A07-12563522530C}"/>
    <cellStyle name="Normal 31 2 4 2" xfId="12363" xr:uid="{FCC56BDA-28AE-4D6E-BBE3-FC96677982A3}"/>
    <cellStyle name="Normal 31 2 4 2 2" xfId="15773" xr:uid="{28E69923-E071-4690-8A17-F391A81EACD4}"/>
    <cellStyle name="Normal 31 2 4 3" xfId="14100" xr:uid="{394F2BB2-1F82-4BC6-BC30-8B3AF568CAC1}"/>
    <cellStyle name="Normal 31 2 5" xfId="11910" xr:uid="{A46C7D0C-1409-4076-B168-0C1382661F07}"/>
    <cellStyle name="Normal 31 2 5 2" xfId="15320" xr:uid="{69FE8E61-E885-4913-B3DA-C91AB613FFA1}"/>
    <cellStyle name="Normal 31 2 6" xfId="12835" xr:uid="{C3649453-C191-4E3C-93AF-A94CD6126A52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2 2 2" xfId="15777" xr:uid="{23EA09FE-941B-417A-98AC-602166262F44}"/>
    <cellStyle name="Normal 31 3 2 2 3" xfId="14104" xr:uid="{FE69AE1B-7A88-4A56-9EBB-A43D92C87081}"/>
    <cellStyle name="Normal 31 3 2 3" xfId="11914" xr:uid="{0CB7A72F-9EFA-4E0C-B10A-CB97FA972087}"/>
    <cellStyle name="Normal 31 3 2 3 2" xfId="15324" xr:uid="{86BABE6F-9A75-4FA6-8D0A-CBF268394107}"/>
    <cellStyle name="Normal 31 3 2 4" xfId="12839" xr:uid="{7A3F3C18-EBDB-4AB8-A9BA-709AB5B3078F}"/>
    <cellStyle name="Normal 31 3 3" xfId="10653" xr:uid="{C59751E9-8214-46AC-AE4C-F4869180CD49}"/>
    <cellStyle name="Normal 31 3 3 2" xfId="12366" xr:uid="{11128704-FAFF-45FA-90BE-091036D2BB0A}"/>
    <cellStyle name="Normal 31 3 3 2 2" xfId="15776" xr:uid="{E30DBEE2-CF9B-4EA1-BA96-79D80A57DF92}"/>
    <cellStyle name="Normal 31 3 3 3" xfId="14103" xr:uid="{2773D1F2-DDD8-4F1A-8879-863A24E076AF}"/>
    <cellStyle name="Normal 31 3 4" xfId="11913" xr:uid="{80B353B1-C368-4255-8603-1B5AEF498BC5}"/>
    <cellStyle name="Normal 31 3 4 2" xfId="15323" xr:uid="{8D8F0502-3DC0-4C96-B2FF-F683B0757937}"/>
    <cellStyle name="Normal 31 3 5" xfId="12838" xr:uid="{866DA396-A765-4778-B6B9-4CB24FFD6268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2 2 2" xfId="15778" xr:uid="{472DD19C-6E12-49B1-AB12-AF851F7E3738}"/>
    <cellStyle name="Normal 31 4 2 3" xfId="14105" xr:uid="{467B1AF1-A056-4609-8203-F9EDAFC1F411}"/>
    <cellStyle name="Normal 31 4 3" xfId="11915" xr:uid="{4C1B6429-6EA8-4547-AA3A-85FF48F07A1D}"/>
    <cellStyle name="Normal 31 4 3 2" xfId="15325" xr:uid="{6D851E17-5AC2-4A4C-B7CE-8998A5F7ADCC}"/>
    <cellStyle name="Normal 31 4 4" xfId="12840" xr:uid="{3403C4CE-AAEB-4648-B7E7-30ADBC741F7F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2 2 2" xfId="15779" xr:uid="{29192D38-ED2D-454D-9080-A39ACB792C5D}"/>
    <cellStyle name="Normal 31 5 2 3" xfId="14106" xr:uid="{BFF8F129-A528-4814-B0F5-1DE2F4ACCF42}"/>
    <cellStyle name="Normal 31 5 3" xfId="11916" xr:uid="{ACDE36EF-C46B-4826-A5E7-C913D0F2CE06}"/>
    <cellStyle name="Normal 31 5 3 2" xfId="15326" xr:uid="{3EE219DF-853C-4DD5-89A9-D4EC313A5287}"/>
    <cellStyle name="Normal 31 5 4" xfId="12841" xr:uid="{17DC7BDE-6C99-4B43-AB07-47C7E4BEAB27}"/>
    <cellStyle name="Normal 31 6" xfId="10649" xr:uid="{73839291-65A7-466A-B1CE-7B7D746C54B2}"/>
    <cellStyle name="Normal 31 6 2" xfId="12362" xr:uid="{067CEEFD-D6CB-49F4-AB90-9F41DF3F3CC5}"/>
    <cellStyle name="Normal 31 6 2 2" xfId="15772" xr:uid="{BBE67A91-AC1E-432C-B3A5-75D02A155A78}"/>
    <cellStyle name="Normal 31 6 3" xfId="14099" xr:uid="{3511C000-B067-44A6-8FCA-FB7597CF3FF6}"/>
    <cellStyle name="Normal 31 7" xfId="11909" xr:uid="{6C246F80-4696-45FD-8EB9-529ED65C50F3}"/>
    <cellStyle name="Normal 31 7 2" xfId="15319" xr:uid="{43120FA7-E76D-4133-AE30-5869CDD79C6E}"/>
    <cellStyle name="Normal 31 8" xfId="12834" xr:uid="{71E6D488-FBFF-432F-B99B-075DC1DE6B6B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2 2 2" xfId="15782" xr:uid="{B849A552-E902-4153-A2DC-ABEED9669AD3}"/>
    <cellStyle name="Normal 32 2 2 2 3" xfId="14109" xr:uid="{6AA1B116-D16D-4289-AAF9-037543703E42}"/>
    <cellStyle name="Normal 32 2 2 3" xfId="11919" xr:uid="{9108C8C5-569B-4CD3-946F-BD53166B2052}"/>
    <cellStyle name="Normal 32 2 2 3 2" xfId="15329" xr:uid="{96B6FF1C-C432-4CF7-80E3-E0BE1E5DE641}"/>
    <cellStyle name="Normal 32 2 2 4" xfId="12844" xr:uid="{85F411DF-FB6F-4B5F-9D8D-F297DA324B2D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2 2 2" xfId="15783" xr:uid="{F004DF9D-D432-488F-A010-E0150B9CA9E8}"/>
    <cellStyle name="Normal 32 2 3 2 3" xfId="14110" xr:uid="{5FF0CE41-6BBD-44B1-AC58-949D07F08B98}"/>
    <cellStyle name="Normal 32 2 3 3" xfId="11920" xr:uid="{E81F4315-4E44-4778-8FAD-12FAE4E36718}"/>
    <cellStyle name="Normal 32 2 3 3 2" xfId="15330" xr:uid="{D5DBFA92-E91C-4D4D-95B3-BD0F95706EA2}"/>
    <cellStyle name="Normal 32 2 3 4" xfId="12845" xr:uid="{F83C045A-D9A1-4A56-AD21-10B03EBCC8F5}"/>
    <cellStyle name="Normal 32 2 4" xfId="10658" xr:uid="{95A44601-49CA-4348-B337-1B706A68F833}"/>
    <cellStyle name="Normal 32 2 4 2" xfId="12371" xr:uid="{FA7E4679-10D1-4B4E-BA22-C348CBFE1055}"/>
    <cellStyle name="Normal 32 2 4 2 2" xfId="15781" xr:uid="{072FD9C1-8AA1-4BC3-BD6C-577543836A0F}"/>
    <cellStyle name="Normal 32 2 4 3" xfId="14108" xr:uid="{DBAE4551-C088-424B-ABA6-9E4AE63B0A03}"/>
    <cellStyle name="Normal 32 2 5" xfId="11918" xr:uid="{6A04E0AE-E7B3-4C2B-AF74-A3112A8C49C3}"/>
    <cellStyle name="Normal 32 2 5 2" xfId="15328" xr:uid="{4A319666-FA76-4180-8768-37B64EDB2643}"/>
    <cellStyle name="Normal 32 2 6" xfId="12843" xr:uid="{5EE0146F-FF3D-4C10-95AB-0C033C60DC9B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2 2 2" xfId="15785" xr:uid="{461E5BA3-D6BB-4759-803A-0401BA997B8C}"/>
    <cellStyle name="Normal 32 3 2 2 3" xfId="14112" xr:uid="{C9E02CD0-5050-4F97-A840-C86CC2472BA1}"/>
    <cellStyle name="Normal 32 3 2 3" xfId="11922" xr:uid="{40CCA03B-0412-4981-BB2B-39A3AAED8EBD}"/>
    <cellStyle name="Normal 32 3 2 3 2" xfId="15332" xr:uid="{9C59AF13-E7C9-4CA0-887F-ECCC5D2F4CA9}"/>
    <cellStyle name="Normal 32 3 2 4" xfId="12847" xr:uid="{D27BCF8B-0242-436F-AAF3-893E0B350CE1}"/>
    <cellStyle name="Normal 32 3 3" xfId="10661" xr:uid="{E455A505-0BA0-49C7-BCBE-0A34CF9FCC62}"/>
    <cellStyle name="Normal 32 3 3 2" xfId="12374" xr:uid="{8FCAE4BD-4C93-4154-827E-8F2C126D6279}"/>
    <cellStyle name="Normal 32 3 3 2 2" xfId="15784" xr:uid="{E85538E6-AB09-4A7E-AAC8-920739715906}"/>
    <cellStyle name="Normal 32 3 3 3" xfId="14111" xr:uid="{E8B87E4A-22A4-49E1-BF0D-FB3EF3C93EF2}"/>
    <cellStyle name="Normal 32 3 4" xfId="11921" xr:uid="{4FFB4F06-BEF1-4665-82C6-3ABF94DDEBD1}"/>
    <cellStyle name="Normal 32 3 4 2" xfId="15331" xr:uid="{A74850BA-BE3C-49D9-8DD9-525FD6CEEB8A}"/>
    <cellStyle name="Normal 32 3 5" xfId="12846" xr:uid="{D8B794A3-3B71-4573-ADDF-BC71D4DB4DC7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2 2 2" xfId="15786" xr:uid="{2263861A-DC92-46DE-BC28-76D67F9A21A9}"/>
    <cellStyle name="Normal 32 4 2 3" xfId="14113" xr:uid="{F3439AAD-089F-4DF2-8018-BF6B591A6A95}"/>
    <cellStyle name="Normal 32 4 3" xfId="11923" xr:uid="{1A12F3F4-6E9B-41D1-A3AF-CF4E7D64EC7A}"/>
    <cellStyle name="Normal 32 4 3 2" xfId="15333" xr:uid="{00207562-38A2-45BD-8D1A-47A068483B69}"/>
    <cellStyle name="Normal 32 4 4" xfId="12848" xr:uid="{419F0637-4A03-4F3D-ACD4-F14217042614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2 2 2" xfId="15787" xr:uid="{5FF21F7C-70E5-48D7-A6F1-5F79872B3458}"/>
    <cellStyle name="Normal 32 5 2 3" xfId="14114" xr:uid="{AC9378C7-792E-4BFC-A744-B4A8DC9863D4}"/>
    <cellStyle name="Normal 32 5 3" xfId="11924" xr:uid="{9CA99758-340F-4F2E-9062-E4EAAF11C47F}"/>
    <cellStyle name="Normal 32 5 3 2" xfId="15334" xr:uid="{4592A962-0F84-4883-889A-313F639FE57C}"/>
    <cellStyle name="Normal 32 5 4" xfId="12849" xr:uid="{D315B871-E7EF-4678-9AEE-B218D7C56BBE}"/>
    <cellStyle name="Normal 32 6" xfId="10657" xr:uid="{12CCE738-64A6-414B-BA54-9AFA9A18D45E}"/>
    <cellStyle name="Normal 32 6 2" xfId="12370" xr:uid="{0165A3DD-BD21-4AD0-906B-3B3B3999FD2F}"/>
    <cellStyle name="Normal 32 6 2 2" xfId="15780" xr:uid="{ABAE057A-66D8-4022-8219-1BAAF03417E7}"/>
    <cellStyle name="Normal 32 6 3" xfId="14107" xr:uid="{7BD1A52D-BBFC-41A5-A727-C40E9F833833}"/>
    <cellStyle name="Normal 32 7" xfId="11917" xr:uid="{ED2713EB-2B46-4DC1-9961-7A7EF46F95CE}"/>
    <cellStyle name="Normal 32 7 2" xfId="15327" xr:uid="{0EF56120-D3C4-448D-A4C4-FC6B99CA591F}"/>
    <cellStyle name="Normal 32 8" xfId="12842" xr:uid="{2676D041-A380-4472-809E-41A879B03794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2 2 2" xfId="15790" xr:uid="{CB05B2AD-45D9-4812-BC82-80A3E369F446}"/>
    <cellStyle name="Normal 33 2 2 2 3" xfId="14117" xr:uid="{766BB481-72F8-49D0-9319-CED1861F4FFF}"/>
    <cellStyle name="Normal 33 2 2 3" xfId="11927" xr:uid="{3794BBDD-D26F-4619-A275-0A80E52D344E}"/>
    <cellStyle name="Normal 33 2 2 3 2" xfId="15337" xr:uid="{A401BAAD-AEEA-45DB-8CCF-0389FECCE7FA}"/>
    <cellStyle name="Normal 33 2 2 4" xfId="12852" xr:uid="{EC57570B-721A-446B-80FD-A254CDA98F9F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2 2 2" xfId="15791" xr:uid="{5DE7777D-04B4-4790-87CD-C2E5A86BE86D}"/>
    <cellStyle name="Normal 33 2 3 2 3" xfId="14118" xr:uid="{39EAE017-F4F8-46D1-8866-C371E38FDE41}"/>
    <cellStyle name="Normal 33 2 3 3" xfId="11928" xr:uid="{38A87B5A-A914-407B-A79D-DAF59F016DC4}"/>
    <cellStyle name="Normal 33 2 3 3 2" xfId="15338" xr:uid="{9963A3FB-A2B9-449D-83BF-38C029E21FB4}"/>
    <cellStyle name="Normal 33 2 3 4" xfId="12853" xr:uid="{460DDAFA-C608-4BF8-A1D4-F7A5A53DD707}"/>
    <cellStyle name="Normal 33 2 4" xfId="10666" xr:uid="{064D2421-700D-4FC7-AF1A-4BA21C34D7FA}"/>
    <cellStyle name="Normal 33 2 4 2" xfId="12379" xr:uid="{64BB4686-FAB0-42ED-8BA5-1A9784FA365D}"/>
    <cellStyle name="Normal 33 2 4 2 2" xfId="15789" xr:uid="{A31B1222-6D09-41D1-9C9F-7B04EC04E891}"/>
    <cellStyle name="Normal 33 2 4 3" xfId="14116" xr:uid="{898DB674-7777-4078-A5D0-46B5A2A26C56}"/>
    <cellStyle name="Normal 33 2 5" xfId="11926" xr:uid="{966C0488-4760-4C90-8614-791050BC6221}"/>
    <cellStyle name="Normal 33 2 5 2" xfId="15336" xr:uid="{9156DBF1-3C1B-403D-8C8B-57E09DE63D16}"/>
    <cellStyle name="Normal 33 2 6" xfId="12851" xr:uid="{F9964762-BBC0-421C-BA08-8ADE5634E46C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2 2 2" xfId="15793" xr:uid="{390D5106-6DA7-4742-9CB3-037CA51DAF49}"/>
    <cellStyle name="Normal 33 3 2 2 3" xfId="14120" xr:uid="{9FB842FA-1FEF-48EE-B138-D24FCCA6F778}"/>
    <cellStyle name="Normal 33 3 2 3" xfId="11930" xr:uid="{B4C38519-DB3A-499C-8682-F32B6613B8CD}"/>
    <cellStyle name="Normal 33 3 2 3 2" xfId="15340" xr:uid="{62C9C4CE-E6A3-4B4B-9CCC-A8F64892B008}"/>
    <cellStyle name="Normal 33 3 2 4" xfId="12855" xr:uid="{B774059E-3DC9-404E-82EB-0C37C2246B17}"/>
    <cellStyle name="Normal 33 3 3" xfId="10669" xr:uid="{3DA1870C-7C70-434E-8E16-D7F2A34C914C}"/>
    <cellStyle name="Normal 33 3 3 2" xfId="12382" xr:uid="{1AD4EC32-C827-4687-8BB5-4FBA6E847FD7}"/>
    <cellStyle name="Normal 33 3 3 2 2" xfId="15792" xr:uid="{FC9BAB21-F25C-4B09-80C5-1378E2578D54}"/>
    <cellStyle name="Normal 33 3 3 3" xfId="14119" xr:uid="{A33BCE5C-A43E-4066-9B9D-354DB1EE0F97}"/>
    <cellStyle name="Normal 33 3 4" xfId="11929" xr:uid="{2A64D96B-5D09-481A-B759-D369EBBFCCAF}"/>
    <cellStyle name="Normal 33 3 4 2" xfId="15339" xr:uid="{8D3361A7-D620-42C4-B861-FF647CD0FA47}"/>
    <cellStyle name="Normal 33 3 5" xfId="12854" xr:uid="{26728ECE-806D-4B1D-89FF-34E7594BA2A5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2 2 2" xfId="15794" xr:uid="{0FCA9787-32D5-4663-B114-635337B3368B}"/>
    <cellStyle name="Normal 33 4 2 3" xfId="14121" xr:uid="{06850F89-9A5E-4709-B8CE-830D59E9C72D}"/>
    <cellStyle name="Normal 33 4 3" xfId="11931" xr:uid="{60DB411F-E3F3-452C-BF28-8BF1E7BDF6DE}"/>
    <cellStyle name="Normal 33 4 3 2" xfId="15341" xr:uid="{C99D14A0-4DF3-48B1-8D15-4DFE6123DF2B}"/>
    <cellStyle name="Normal 33 4 4" xfId="12856" xr:uid="{F944CB4A-9FF1-4F4A-9FD4-1B74A845A49C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2 2 2" xfId="15795" xr:uid="{E3A5E704-B6C4-45F6-957B-A1E9AF07D7BA}"/>
    <cellStyle name="Normal 33 5 2 3" xfId="14122" xr:uid="{09A3FEFE-6644-43B0-96D6-5AF379804E7F}"/>
    <cellStyle name="Normal 33 5 3" xfId="11932" xr:uid="{A7ECD159-17F3-48D9-A274-BE7F8AE6A26E}"/>
    <cellStyle name="Normal 33 5 3 2" xfId="15342" xr:uid="{7B97CDBA-1141-442C-8052-29CB82AE9528}"/>
    <cellStyle name="Normal 33 5 4" xfId="12857" xr:uid="{1B25079E-87CE-47AB-AD90-6FF57D0770A6}"/>
    <cellStyle name="Normal 33 6" xfId="10665" xr:uid="{FEA6F091-288F-4C26-BC98-7BAC18403E0A}"/>
    <cellStyle name="Normal 33 6 2" xfId="12378" xr:uid="{83681A3C-7B16-4475-909B-A6F88722AEC2}"/>
    <cellStyle name="Normal 33 6 2 2" xfId="15788" xr:uid="{11B5A024-6239-4B87-A40C-B065FE48485A}"/>
    <cellStyle name="Normal 33 6 3" xfId="14115" xr:uid="{B9AD5473-1112-4E33-96C7-09AB6D516FB9}"/>
    <cellStyle name="Normal 33 7" xfId="11925" xr:uid="{E73D1379-4848-435D-B2E6-384B66F7F646}"/>
    <cellStyle name="Normal 33 7 2" xfId="15335" xr:uid="{F29ADC9E-7F7C-4732-9239-860D9EA09E68}"/>
    <cellStyle name="Normal 33 8" xfId="12850" xr:uid="{04808ABD-DB02-429C-B917-69D74D5607AD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2 2 2" xfId="15798" xr:uid="{29E65751-8089-4220-8295-7B0391FAF8B6}"/>
    <cellStyle name="Normal 34 2 2 2 3" xfId="14125" xr:uid="{22C068FA-B5D0-4C27-B5F0-DD98F8981527}"/>
    <cellStyle name="Normal 34 2 2 3" xfId="11935" xr:uid="{16E874D3-B1E5-4294-B7BB-62B977F7F667}"/>
    <cellStyle name="Normal 34 2 2 3 2" xfId="15345" xr:uid="{3BF921CF-F97E-4FE0-8324-18F0A9D2B86A}"/>
    <cellStyle name="Normal 34 2 2 4" xfId="12860" xr:uid="{9F1A659C-AE8E-4792-A2D0-12828CCF2302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2 2 2" xfId="15799" xr:uid="{A2525933-4350-492C-A2A4-50321E132003}"/>
    <cellStyle name="Normal 34 2 3 2 3" xfId="14126" xr:uid="{556B9DD5-FE27-4B15-BEAE-E7B2415E40FB}"/>
    <cellStyle name="Normal 34 2 3 3" xfId="11936" xr:uid="{29F0F778-F806-4C25-AA40-40F26DC15485}"/>
    <cellStyle name="Normal 34 2 3 3 2" xfId="15346" xr:uid="{881AB45F-2863-4653-8581-B08C177D12AF}"/>
    <cellStyle name="Normal 34 2 3 4" xfId="12861" xr:uid="{0C8362C7-8BC1-44EB-90B3-CFD6C5575308}"/>
    <cellStyle name="Normal 34 2 4" xfId="10674" xr:uid="{A1AF2BAA-14DB-4F2B-A2E4-AA4767FE0CA4}"/>
    <cellStyle name="Normal 34 2 4 2" xfId="12387" xr:uid="{A7AFE908-FBF5-4F0E-AF4B-CA3200B44B28}"/>
    <cellStyle name="Normal 34 2 4 2 2" xfId="15797" xr:uid="{8BAC5139-74A7-4C76-8EEB-40CA67F1692D}"/>
    <cellStyle name="Normal 34 2 4 3" xfId="14124" xr:uid="{9CD16ADF-6932-4C15-A01A-C6D41DBC03C5}"/>
    <cellStyle name="Normal 34 2 5" xfId="11934" xr:uid="{A7237D5B-95CD-47F7-84C2-198C00FAA07A}"/>
    <cellStyle name="Normal 34 2 5 2" xfId="15344" xr:uid="{EEBFF69C-8FDA-4100-840B-D238E79D3A74}"/>
    <cellStyle name="Normal 34 2 6" xfId="12859" xr:uid="{A2FD327E-3D40-4F79-9F2A-96F30840C267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2 2 2" xfId="15801" xr:uid="{7857FAE0-7EE8-47C5-A37F-01F07E38C6CD}"/>
    <cellStyle name="Normal 34 3 2 2 3" xfId="14128" xr:uid="{AED11886-2592-4BB8-B90E-DA748985E722}"/>
    <cellStyle name="Normal 34 3 2 3" xfId="11938" xr:uid="{6EE6EAC3-B0C7-4915-980A-CD40276F96B1}"/>
    <cellStyle name="Normal 34 3 2 3 2" xfId="15348" xr:uid="{DD77C1DA-51DA-454C-8C13-0FF449C9FEB4}"/>
    <cellStyle name="Normal 34 3 2 4" xfId="12863" xr:uid="{97EF9722-3CF5-4F10-B6E9-26F934B0BE77}"/>
    <cellStyle name="Normal 34 3 3" xfId="10677" xr:uid="{A44E81F7-989C-43C4-93AC-5ADD65D0FD2F}"/>
    <cellStyle name="Normal 34 3 3 2" xfId="12390" xr:uid="{F5FDC5EA-E636-4CD2-A2F2-F4D2A46E0676}"/>
    <cellStyle name="Normal 34 3 3 2 2" xfId="15800" xr:uid="{1A90A53A-75C3-4130-AB3E-90B5B63A2AC1}"/>
    <cellStyle name="Normal 34 3 3 3" xfId="14127" xr:uid="{0E43E5B0-68AC-4193-B460-33E72E498A52}"/>
    <cellStyle name="Normal 34 3 4" xfId="11937" xr:uid="{8F3034B1-AE1C-471D-9E81-A9E03B83FDD6}"/>
    <cellStyle name="Normal 34 3 4 2" xfId="15347" xr:uid="{0C59AD33-8988-49BD-8BA9-A96315E1FA7C}"/>
    <cellStyle name="Normal 34 3 5" xfId="12862" xr:uid="{81388A65-A60E-4891-8B65-F4CCC2D5BF1B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2 2 2" xfId="15802" xr:uid="{3442AFA5-DD1A-4C3F-B06C-631BF4740346}"/>
    <cellStyle name="Normal 34 4 2 3" xfId="14129" xr:uid="{4839D1EA-6F1E-4A36-AB6F-67C274729638}"/>
    <cellStyle name="Normal 34 4 3" xfId="11939" xr:uid="{EDADF09A-F090-47D7-BCB5-FAEBAFA6250E}"/>
    <cellStyle name="Normal 34 4 3 2" xfId="15349" xr:uid="{2AE7F680-3914-48BB-B313-2CBF857A9683}"/>
    <cellStyle name="Normal 34 4 4" xfId="12864" xr:uid="{82869A77-6DCE-43C5-A358-0986AEB4BAC6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2 2 2" xfId="15803" xr:uid="{ABD8F231-4C75-4DC4-9F05-403C5F9D3A75}"/>
    <cellStyle name="Normal 34 5 2 3" xfId="14130" xr:uid="{EFD652B5-EC23-432A-8071-B2BDE38EAFCE}"/>
    <cellStyle name="Normal 34 5 3" xfId="11940" xr:uid="{4A4CEE49-76E1-4FD3-9192-C9F043578899}"/>
    <cellStyle name="Normal 34 5 3 2" xfId="15350" xr:uid="{D196F5CF-BBB0-4C83-9A2F-271F85A5C6E3}"/>
    <cellStyle name="Normal 34 5 4" xfId="12865" xr:uid="{75FA2B7F-BB58-4E64-BF29-2AF98E73E538}"/>
    <cellStyle name="Normal 34 6" xfId="10673" xr:uid="{C46B46F8-090C-4FE6-BF9E-470F64828A8B}"/>
    <cellStyle name="Normal 34 6 2" xfId="12386" xr:uid="{187CA5FD-404E-4A22-9836-D672726F405E}"/>
    <cellStyle name="Normal 34 6 2 2" xfId="15796" xr:uid="{79B49072-9109-415C-88E9-F762125514CB}"/>
    <cellStyle name="Normal 34 6 3" xfId="14123" xr:uid="{F5A1CECD-BD7E-4D08-B29E-0F68C3DD411B}"/>
    <cellStyle name="Normal 34 7" xfId="11933" xr:uid="{1364D78D-89E7-4014-9E78-F4EE83FE3783}"/>
    <cellStyle name="Normal 34 7 2" xfId="15343" xr:uid="{DFB6BA5D-BA06-43B8-AA19-6ED564979EFB}"/>
    <cellStyle name="Normal 34 8" xfId="12858" xr:uid="{4011309B-22AC-4541-B2BE-23385F6478F4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2 2 2" xfId="15806" xr:uid="{C281CFBF-8FC8-4A05-A019-8DFF136FFC3E}"/>
    <cellStyle name="Normal 35 2 2 2 3" xfId="14133" xr:uid="{11254E76-4A5E-47EF-B783-60DBC0AF84C8}"/>
    <cellStyle name="Normal 35 2 2 3" xfId="11943" xr:uid="{FF1F9A59-18FB-45E3-BB94-682EA8AC966B}"/>
    <cellStyle name="Normal 35 2 2 3 2" xfId="15353" xr:uid="{F929A648-FD2B-495F-B96E-D4C43A7FFA90}"/>
    <cellStyle name="Normal 35 2 2 4" xfId="12868" xr:uid="{4CD40B05-4227-4082-AA1D-E1833BE73306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2 2 2" xfId="15807" xr:uid="{6E45520B-26E4-45FC-AE42-A5726FB90B06}"/>
    <cellStyle name="Normal 35 2 3 2 3" xfId="14134" xr:uid="{7D0001A1-028E-4461-8DF7-D86BE8D9B884}"/>
    <cellStyle name="Normal 35 2 3 3" xfId="11944" xr:uid="{D5162BD9-3D81-4275-ABE0-4AB6347B9A96}"/>
    <cellStyle name="Normal 35 2 3 3 2" xfId="15354" xr:uid="{D51047F4-2BDA-422C-95B3-088728D6C96E}"/>
    <cellStyle name="Normal 35 2 3 4" xfId="12869" xr:uid="{3707C00D-3D5A-4A83-9206-0F8EB9AF0BEE}"/>
    <cellStyle name="Normal 35 2 4" xfId="10682" xr:uid="{5AE81CB1-D186-4D60-BC64-CC21E817CC91}"/>
    <cellStyle name="Normal 35 2 4 2" xfId="12395" xr:uid="{7DAF23BD-416A-4136-AB1A-EF1316E8F25A}"/>
    <cellStyle name="Normal 35 2 4 2 2" xfId="15805" xr:uid="{6B1C4981-BAD1-451F-9BEA-6992BE333F9B}"/>
    <cellStyle name="Normal 35 2 4 3" xfId="14132" xr:uid="{1EE2A163-2AFB-4693-A7EE-B2670F1BF785}"/>
    <cellStyle name="Normal 35 2 5" xfId="11942" xr:uid="{9F51893B-209D-4F35-970D-0F749F4CC10A}"/>
    <cellStyle name="Normal 35 2 5 2" xfId="15352" xr:uid="{7C2DEEAB-0063-45FB-8549-099E2FF623FF}"/>
    <cellStyle name="Normal 35 2 6" xfId="12867" xr:uid="{8EA7BFAF-5686-4565-AF3C-7B938E1CBCB4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2 2 2" xfId="15809" xr:uid="{3648E93A-1BEB-4B7B-8445-607B62810AC1}"/>
    <cellStyle name="Normal 35 3 2 2 3" xfId="14136" xr:uid="{B3541367-14A1-47EF-96B4-8C7933015988}"/>
    <cellStyle name="Normal 35 3 2 3" xfId="11946" xr:uid="{7CF89E51-0BFB-4AED-BD9F-6FFB6E4DF48B}"/>
    <cellStyle name="Normal 35 3 2 3 2" xfId="15356" xr:uid="{0D990BF8-443B-4D25-8324-C6B1DD9FB4CE}"/>
    <cellStyle name="Normal 35 3 2 4" xfId="12871" xr:uid="{9EE8F800-90F5-44B2-9FCC-F75941B56499}"/>
    <cellStyle name="Normal 35 3 3" xfId="10685" xr:uid="{D1887A81-C60C-4F2D-A01F-7B2EE832F218}"/>
    <cellStyle name="Normal 35 3 3 2" xfId="12398" xr:uid="{534B5FF9-6BE5-488A-9947-EA690690CD64}"/>
    <cellStyle name="Normal 35 3 3 2 2" xfId="15808" xr:uid="{92D8CBD9-4BE3-4364-9A92-C6E0E499C0B4}"/>
    <cellStyle name="Normal 35 3 3 3" xfId="14135" xr:uid="{E1AFEF7A-D98E-4EBB-8683-71148AA4C938}"/>
    <cellStyle name="Normal 35 3 4" xfId="11945" xr:uid="{1EF4011C-179F-498F-9F3C-138FC6B7F4A4}"/>
    <cellStyle name="Normal 35 3 4 2" xfId="15355" xr:uid="{065E0757-26BA-45D9-9917-2C3DD3200D65}"/>
    <cellStyle name="Normal 35 3 5" xfId="12870" xr:uid="{03081ACC-A1FD-4DCC-8271-BADED2F8B513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2 2 2" xfId="15810" xr:uid="{57E21C79-7ED9-4F2C-8CFC-218546145D78}"/>
    <cellStyle name="Normal 35 4 2 3" xfId="14137" xr:uid="{545ABD49-EA0B-4B37-90B4-930A9148EF72}"/>
    <cellStyle name="Normal 35 4 3" xfId="11947" xr:uid="{7E8ED7AC-A3DB-4596-AD67-52A02D4923B0}"/>
    <cellStyle name="Normal 35 4 3 2" xfId="15357" xr:uid="{C37DE9D1-F582-4FAA-B24B-11C4AA23E6A1}"/>
    <cellStyle name="Normal 35 4 4" xfId="12872" xr:uid="{F4573E53-0DC5-4980-8C95-B628BB632DAF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2 2 2" xfId="15811" xr:uid="{47C25FF8-722F-4456-B5F0-04E7B83E9485}"/>
    <cellStyle name="Normal 35 5 2 3" xfId="14138" xr:uid="{F7AFB177-ED7D-4138-9A76-0BFAA88230A2}"/>
    <cellStyle name="Normal 35 5 3" xfId="11948" xr:uid="{F543D6A9-EB0F-44DD-AF04-9537F9195357}"/>
    <cellStyle name="Normal 35 5 3 2" xfId="15358" xr:uid="{33831E7E-9478-4501-9179-BE2D4F37B3D1}"/>
    <cellStyle name="Normal 35 5 4" xfId="12873" xr:uid="{39AE4F11-91DA-45D9-9629-0C5336A42654}"/>
    <cellStyle name="Normal 35 6" xfId="10681" xr:uid="{55EF01FB-4D23-4925-A483-D8C019AEC850}"/>
    <cellStyle name="Normal 35 6 2" xfId="12394" xr:uid="{619FC5E9-2EC2-4A89-8E59-9D6E775FBCDD}"/>
    <cellStyle name="Normal 35 6 2 2" xfId="15804" xr:uid="{26B35FD4-67B6-4D31-99F0-9C48E497D311}"/>
    <cellStyle name="Normal 35 6 3" xfId="14131" xr:uid="{13993AA1-7D38-4B38-B225-210F864ABE0B}"/>
    <cellStyle name="Normal 35 7" xfId="11941" xr:uid="{AFC91A02-1348-4130-BB09-EED0C70D7908}"/>
    <cellStyle name="Normal 35 7 2" xfId="15351" xr:uid="{A29F72CA-EA58-46F9-BBF6-84745BB24313}"/>
    <cellStyle name="Normal 35 8" xfId="12866" xr:uid="{2F445F28-4F05-454D-AF8A-EFDE1AE3BD59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2 2 2" xfId="15814" xr:uid="{124A8091-3C06-4795-BD3F-8316EDF44B44}"/>
    <cellStyle name="Normal 36 2 2 2 3" xfId="14141" xr:uid="{6C2A32A2-00F9-482C-8BFA-F33ED0ACF156}"/>
    <cellStyle name="Normal 36 2 2 3" xfId="11951" xr:uid="{5EE02DC2-5B8C-4D22-96EB-D14F36AFA09F}"/>
    <cellStyle name="Normal 36 2 2 3 2" xfId="15361" xr:uid="{E82648B2-8337-44E4-87D8-F000774DE15E}"/>
    <cellStyle name="Normal 36 2 2 4" xfId="12876" xr:uid="{56D2D0E0-F5DF-4CA3-BDEF-0763E8166EF0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2 2 2" xfId="15815" xr:uid="{E257CEF8-07AE-44D5-8F52-0219480986EE}"/>
    <cellStyle name="Normal 36 2 3 2 3" xfId="14142" xr:uid="{B16841E6-D3DA-4EE0-B1FD-AD84BAA60B10}"/>
    <cellStyle name="Normal 36 2 3 3" xfId="11952" xr:uid="{4BA3D110-45D4-4BD4-949A-2865EEB36A8E}"/>
    <cellStyle name="Normal 36 2 3 3 2" xfId="15362" xr:uid="{59CE12E6-BB58-4034-B1E6-EE22BA9A47DD}"/>
    <cellStyle name="Normal 36 2 3 4" xfId="12877" xr:uid="{D9A8E39B-D82F-4B89-A85B-8564BF8E38ED}"/>
    <cellStyle name="Normal 36 2 4" xfId="10690" xr:uid="{93BAE019-87F8-4876-8AB9-0067295EE4A5}"/>
    <cellStyle name="Normal 36 2 4 2" xfId="12403" xr:uid="{B69FB8A9-E10E-4918-9803-01907A1DAF20}"/>
    <cellStyle name="Normal 36 2 4 2 2" xfId="15813" xr:uid="{EDCF88F9-64AC-4839-A467-D06EF13ED59E}"/>
    <cellStyle name="Normal 36 2 4 3" xfId="14140" xr:uid="{FE28B34C-C57E-484B-9441-673D3355581E}"/>
    <cellStyle name="Normal 36 2 5" xfId="11950" xr:uid="{B4C16133-3203-4EE0-BF41-016C1FF62CFE}"/>
    <cellStyle name="Normal 36 2 5 2" xfId="15360" xr:uid="{3A27745B-8625-4338-B2F7-4AAB74CFACA2}"/>
    <cellStyle name="Normal 36 2 6" xfId="12875" xr:uid="{4863FB86-D52C-40BA-BF4D-41CCCA816066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2 2 2" xfId="15817" xr:uid="{C50D67AC-58AB-4014-B8BB-CD4CB0567248}"/>
    <cellStyle name="Normal 36 3 2 2 3" xfId="14144" xr:uid="{99D5FB26-5698-49C9-927C-4387C400CD31}"/>
    <cellStyle name="Normal 36 3 2 3" xfId="11954" xr:uid="{438C8015-9A4C-4748-8497-DF57BB448775}"/>
    <cellStyle name="Normal 36 3 2 3 2" xfId="15364" xr:uid="{D57B7CCB-F3C0-4D37-BDF2-D9008A022029}"/>
    <cellStyle name="Normal 36 3 2 4" xfId="12879" xr:uid="{969D6468-B632-4B0C-9809-49C3018068B1}"/>
    <cellStyle name="Normal 36 3 3" xfId="10693" xr:uid="{4560C206-C1EB-4F56-84C6-45903CC97DDF}"/>
    <cellStyle name="Normal 36 3 3 2" xfId="12406" xr:uid="{F36DE823-BC02-40C6-896D-4F14E116A24B}"/>
    <cellStyle name="Normal 36 3 3 2 2" xfId="15816" xr:uid="{12FF6E48-12AF-471E-909F-29B4BE3153E9}"/>
    <cellStyle name="Normal 36 3 3 3" xfId="14143" xr:uid="{C21A9FC2-35C4-4812-B414-9AF76AAA3653}"/>
    <cellStyle name="Normal 36 3 4" xfId="11953" xr:uid="{5E3B6EDF-CD3E-44AA-9E8B-BFBACC7C7169}"/>
    <cellStyle name="Normal 36 3 4 2" xfId="15363" xr:uid="{A15A2859-B9EF-4194-9EBE-B22FE38B8AB0}"/>
    <cellStyle name="Normal 36 3 5" xfId="12878" xr:uid="{2455C3E9-CBEB-4621-BC77-84D166BAFA45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2 2 2" xfId="15818" xr:uid="{CB181530-88B4-4443-BA78-99591A85B171}"/>
    <cellStyle name="Normal 36 4 2 3" xfId="14145" xr:uid="{88507BF0-4736-4A05-BFE5-594C47C0C94A}"/>
    <cellStyle name="Normal 36 4 3" xfId="11955" xr:uid="{2A0D2BA9-C4D1-432F-93F9-5347CC880B55}"/>
    <cellStyle name="Normal 36 4 3 2" xfId="15365" xr:uid="{A17CBF92-0844-48F0-810D-F91EECD6004A}"/>
    <cellStyle name="Normal 36 4 4" xfId="12880" xr:uid="{DB314DE5-50EF-4517-BECF-A39FB2751D54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2 2 2" xfId="15819" xr:uid="{A8F6E9AE-C1FE-463D-83C8-16231A061A9B}"/>
    <cellStyle name="Normal 36 5 2 3" xfId="14146" xr:uid="{E17AFECC-D658-4537-9357-244DF3A83519}"/>
    <cellStyle name="Normal 36 5 3" xfId="11956" xr:uid="{C189BC0F-59EE-4D7A-A3C9-0EADF1AB22C6}"/>
    <cellStyle name="Normal 36 5 3 2" xfId="15366" xr:uid="{916AFDFC-7927-466A-8EA5-F09D9BEA8532}"/>
    <cellStyle name="Normal 36 5 4" xfId="12881" xr:uid="{804D1021-7439-4D7C-8553-6ED06D861DCE}"/>
    <cellStyle name="Normal 36 6" xfId="10689" xr:uid="{99C53E75-C90D-4CAF-84BB-CD64A6685F51}"/>
    <cellStyle name="Normal 36 6 2" xfId="12402" xr:uid="{B64FC8B7-DF3E-4B55-9EB9-818736A10D52}"/>
    <cellStyle name="Normal 36 6 2 2" xfId="15812" xr:uid="{1ED203E3-1364-472B-9976-94BF1281D3D3}"/>
    <cellStyle name="Normal 36 6 3" xfId="14139" xr:uid="{CE75345D-841B-4131-8D51-C7053D6FAEE0}"/>
    <cellStyle name="Normal 36 7" xfId="11949" xr:uid="{6F688280-7109-4883-9D44-72D670EEF189}"/>
    <cellStyle name="Normal 36 7 2" xfId="15359" xr:uid="{2C355A98-4B9F-48E4-A42F-0F8FF23D88D8}"/>
    <cellStyle name="Normal 36 8" xfId="12874" xr:uid="{6F9AFB3F-6366-4A07-B771-A658B6C6893E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2 2 2" xfId="15822" xr:uid="{7F0A7217-16DE-48FB-B209-C80BE7DFBC4F}"/>
    <cellStyle name="Normal 37 2 2 2 3" xfId="14149" xr:uid="{87A111BA-2AF5-42BA-8E27-3DB0BEEB4524}"/>
    <cellStyle name="Normal 37 2 2 3" xfId="11959" xr:uid="{609C1398-CB1B-40E9-809F-EE207665E606}"/>
    <cellStyle name="Normal 37 2 2 3 2" xfId="15369" xr:uid="{75BAD970-B5A9-4B8F-B7E5-CF9A183E509B}"/>
    <cellStyle name="Normal 37 2 2 4" xfId="12884" xr:uid="{AC6BEBF1-7298-42EA-A34D-F6917F2FF6B3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2 2 2" xfId="15823" xr:uid="{70CEFBE3-DC63-4921-A2BE-7E475EBAAAC8}"/>
    <cellStyle name="Normal 37 2 3 2 3" xfId="14150" xr:uid="{5E876F3E-0B09-416D-9932-DA7756459BF7}"/>
    <cellStyle name="Normal 37 2 3 3" xfId="11960" xr:uid="{B2A9F4BE-C3CE-4475-8A03-BA0DD2A2F88B}"/>
    <cellStyle name="Normal 37 2 3 3 2" xfId="15370" xr:uid="{92B8D198-272D-4625-9D31-A79A48CCE11C}"/>
    <cellStyle name="Normal 37 2 3 4" xfId="12885" xr:uid="{DAE43EDA-4EB5-4A6D-AC0D-E8C75FE3F0C6}"/>
    <cellStyle name="Normal 37 2 4" xfId="10698" xr:uid="{EA89D14F-A285-4CC3-A9AB-392DC3F39F7B}"/>
    <cellStyle name="Normal 37 2 4 2" xfId="12411" xr:uid="{3E066D32-77C9-493C-BFDE-26E79077093A}"/>
    <cellStyle name="Normal 37 2 4 2 2" xfId="15821" xr:uid="{0FA636C7-6955-455E-AD87-558A982CE3C9}"/>
    <cellStyle name="Normal 37 2 4 3" xfId="14148" xr:uid="{3CC2B9B4-EEFD-42B2-8444-3DCFB617ACD7}"/>
    <cellStyle name="Normal 37 2 5" xfId="11958" xr:uid="{F83331F9-7B43-485C-ADB4-9396729DA0A5}"/>
    <cellStyle name="Normal 37 2 5 2" xfId="15368" xr:uid="{DA4F92AA-F65A-4EE0-9CB5-36E6E812F570}"/>
    <cellStyle name="Normal 37 2 6" xfId="12883" xr:uid="{37267698-C599-4039-9437-AB0FEE60BDFF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2 2 2" xfId="15825" xr:uid="{57C3F6C5-0DF9-4F07-BC43-676A1A41B216}"/>
    <cellStyle name="Normal 37 3 2 2 3" xfId="14152" xr:uid="{7C6F6C10-0BDD-4A56-99B8-CC0BC8FE9C37}"/>
    <cellStyle name="Normal 37 3 2 3" xfId="11962" xr:uid="{D80A06AC-37C5-4A95-9C3D-1268FC662739}"/>
    <cellStyle name="Normal 37 3 2 3 2" xfId="15372" xr:uid="{07A6A8AA-98A3-4688-9814-F865E5F58820}"/>
    <cellStyle name="Normal 37 3 2 4" xfId="12887" xr:uid="{AF0010FF-7C91-47CD-B2EE-75F4BBB643A8}"/>
    <cellStyle name="Normal 37 3 3" xfId="10701" xr:uid="{862C8A1A-254A-4F8B-A8A0-EBD1E6A98896}"/>
    <cellStyle name="Normal 37 3 3 2" xfId="12414" xr:uid="{4009984A-55CD-4A6F-8033-25239BC92B61}"/>
    <cellStyle name="Normal 37 3 3 2 2" xfId="15824" xr:uid="{F6961A70-207F-4CB7-8650-AD6B91470694}"/>
    <cellStyle name="Normal 37 3 3 3" xfId="14151" xr:uid="{76D30C9A-816E-400F-B994-F19874A1D3D1}"/>
    <cellStyle name="Normal 37 3 4" xfId="11961" xr:uid="{8DC1F7FA-6A2F-495F-990B-87DA2E149F3D}"/>
    <cellStyle name="Normal 37 3 4 2" xfId="15371" xr:uid="{0A39BAA2-020B-4524-9B10-F9A91F594D3B}"/>
    <cellStyle name="Normal 37 3 5" xfId="12886" xr:uid="{60EA3029-BB3D-4743-837A-24591AFF06F4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2 2 2" xfId="15826" xr:uid="{3A1F114E-F15E-455C-BD23-828D6DBC623D}"/>
    <cellStyle name="Normal 37 4 2 3" xfId="14153" xr:uid="{E29AEEFC-919C-4EC8-AA6A-2D620021622F}"/>
    <cellStyle name="Normal 37 4 3" xfId="11963" xr:uid="{F8B4C984-C7C5-48D7-9A24-0DC620AA3290}"/>
    <cellStyle name="Normal 37 4 3 2" xfId="15373" xr:uid="{9068F7DF-2BAF-48E1-BDFC-E19191C660B0}"/>
    <cellStyle name="Normal 37 4 4" xfId="12888" xr:uid="{EB5EA795-F739-4407-88D0-265E2AEE23DB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2 2 2" xfId="15827" xr:uid="{02F474A4-BB77-4C9F-84C4-36D657F1D31D}"/>
    <cellStyle name="Normal 37 5 2 3" xfId="14154" xr:uid="{0CD06B21-BA8C-4DF3-B106-4FA6E2A91439}"/>
    <cellStyle name="Normal 37 5 3" xfId="11964" xr:uid="{D9DEECFF-E7B2-407C-9547-3464B9C5AEAD}"/>
    <cellStyle name="Normal 37 5 3 2" xfId="15374" xr:uid="{71464F8A-201C-4D0E-BC33-D01134FA1FD1}"/>
    <cellStyle name="Normal 37 5 4" xfId="12889" xr:uid="{3191F75F-D647-4C92-90E4-12CDF7F95657}"/>
    <cellStyle name="Normal 37 6" xfId="10697" xr:uid="{32958F84-9077-4132-82DA-EE8B6106B69E}"/>
    <cellStyle name="Normal 37 6 2" xfId="12410" xr:uid="{B80CB153-A641-4A60-9284-C09A4A5B8FA0}"/>
    <cellStyle name="Normal 37 6 2 2" xfId="15820" xr:uid="{EF5E5502-4373-4C76-A288-FB85D888798F}"/>
    <cellStyle name="Normal 37 6 3" xfId="14147" xr:uid="{EB717C49-1720-4ECF-B056-1825ABEFAD82}"/>
    <cellStyle name="Normal 37 7" xfId="11957" xr:uid="{AF5148C4-FD59-4C50-81F7-5230504550D9}"/>
    <cellStyle name="Normal 37 7 2" xfId="15367" xr:uid="{CB510435-76FB-4402-98C4-B9882CE6B9B9}"/>
    <cellStyle name="Normal 37 8" xfId="12882" xr:uid="{6712B835-B590-4AC9-BA77-D3CD693F360B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2 2 2" xfId="15830" xr:uid="{11EE5D39-79DF-4EA9-99D1-62B3F13B2DF2}"/>
    <cellStyle name="Normal 38 2 2 2 3" xfId="14157" xr:uid="{49943F07-D526-4391-9150-F831CBA7731D}"/>
    <cellStyle name="Normal 38 2 2 3" xfId="11967" xr:uid="{C6589658-C76E-46AA-837D-B92326A4706B}"/>
    <cellStyle name="Normal 38 2 2 3 2" xfId="15377" xr:uid="{517A8255-5E21-4ABA-AF95-A9AE29A8A92A}"/>
    <cellStyle name="Normal 38 2 2 4" xfId="12892" xr:uid="{86476DAA-029D-4ECC-B8A5-A754ACEBBADA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2 2 2" xfId="15831" xr:uid="{020B32A7-F497-400F-9E83-6DE60CEC2286}"/>
    <cellStyle name="Normal 38 2 3 2 3" xfId="14158" xr:uid="{9257AECC-0138-4D15-94E4-8FD0EBA24E22}"/>
    <cellStyle name="Normal 38 2 3 3" xfId="11968" xr:uid="{9D419A96-ADEA-465D-9C15-E3CBE2B9D67B}"/>
    <cellStyle name="Normal 38 2 3 3 2" xfId="15378" xr:uid="{8B33A176-C0CC-403F-B36F-61EB861201F0}"/>
    <cellStyle name="Normal 38 2 3 4" xfId="12893" xr:uid="{FDD30E6D-DD77-4F83-9495-9C196802C51D}"/>
    <cellStyle name="Normal 38 2 4" xfId="10706" xr:uid="{247295DA-445C-4970-B243-3F5A6242DBF0}"/>
    <cellStyle name="Normal 38 2 4 2" xfId="12419" xr:uid="{09456E65-C33F-4B9D-AF23-72632513459F}"/>
    <cellStyle name="Normal 38 2 4 2 2" xfId="15829" xr:uid="{A8C38E22-21F5-431A-977C-0879AFA9DCEC}"/>
    <cellStyle name="Normal 38 2 4 3" xfId="14156" xr:uid="{95B2E72F-3C74-4D1D-BDD6-2BCF6BCE5EA5}"/>
    <cellStyle name="Normal 38 2 5" xfId="11966" xr:uid="{D8C4FB1B-256A-427A-B1FD-274EA404E054}"/>
    <cellStyle name="Normal 38 2 5 2" xfId="15376" xr:uid="{FE22661A-3410-4F93-97AC-A8DA7BFFE815}"/>
    <cellStyle name="Normal 38 2 6" xfId="12891" xr:uid="{459CF5D0-A57B-46F2-871F-D39D0553604E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2 2 2" xfId="15833" xr:uid="{037906CB-6100-4E97-A662-7270E1258B05}"/>
    <cellStyle name="Normal 38 3 2 2 3" xfId="14160" xr:uid="{01905FB5-8B8A-4BBF-85C1-C74254706B45}"/>
    <cellStyle name="Normal 38 3 2 3" xfId="11970" xr:uid="{66A5248F-2E54-4A10-A879-48F45204B3B0}"/>
    <cellStyle name="Normal 38 3 2 3 2" xfId="15380" xr:uid="{04091BE5-4E64-4672-9FF3-63D29C8DEE5C}"/>
    <cellStyle name="Normal 38 3 2 4" xfId="12895" xr:uid="{7CE7A402-7E2E-458D-A886-7E93E355EDDD}"/>
    <cellStyle name="Normal 38 3 3" xfId="10709" xr:uid="{1F8F97F9-2470-468A-9868-E0966E2DF3C2}"/>
    <cellStyle name="Normal 38 3 3 2" xfId="12422" xr:uid="{91D39893-7FA2-4E47-8FB3-1BE3910DE04F}"/>
    <cellStyle name="Normal 38 3 3 2 2" xfId="15832" xr:uid="{A8601F89-C32D-4F15-9A3C-71DDC8DBE531}"/>
    <cellStyle name="Normal 38 3 3 3" xfId="14159" xr:uid="{D97ED34F-028D-48C4-B44C-6577955E4625}"/>
    <cellStyle name="Normal 38 3 4" xfId="11969" xr:uid="{56D27EF6-6DA8-4F92-954F-1D8E6B0CF3AC}"/>
    <cellStyle name="Normal 38 3 4 2" xfId="15379" xr:uid="{D8DEA84B-43F4-44A3-8895-409F02D4C56A}"/>
    <cellStyle name="Normal 38 3 5" xfId="12894" xr:uid="{DC4B4FA8-9D82-4986-BEC5-EB3EF923AE6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2 2 2" xfId="15834" xr:uid="{F8254693-E875-4714-B77D-567D429EB3C8}"/>
    <cellStyle name="Normal 38 4 2 3" xfId="14161" xr:uid="{32F0088D-0162-4102-9EA7-B879BA894EF2}"/>
    <cellStyle name="Normal 38 4 3" xfId="11971" xr:uid="{D6FF71A2-8D30-42A9-89FF-08A12817D713}"/>
    <cellStyle name="Normal 38 4 3 2" xfId="15381" xr:uid="{A9D6767E-9DA5-4B7C-B99F-673801BD6D1C}"/>
    <cellStyle name="Normal 38 4 4" xfId="12896" xr:uid="{8DBE5CFB-0C8A-426F-8A99-997A7EB5E9A6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2 2 2" xfId="15835" xr:uid="{F20D99CD-2FC4-4FBE-8B73-74128C14EB43}"/>
    <cellStyle name="Normal 38 5 2 3" xfId="14162" xr:uid="{7B368444-C397-4EC2-B220-1C8806CEA10E}"/>
    <cellStyle name="Normal 38 5 3" xfId="11972" xr:uid="{9DCC7F5A-A0F6-40D5-878B-C19AFEB3953D}"/>
    <cellStyle name="Normal 38 5 3 2" xfId="15382" xr:uid="{BBE81CE9-A053-470C-8000-9527C04A7BA8}"/>
    <cellStyle name="Normal 38 5 4" xfId="12897" xr:uid="{5AEE781F-36C7-45A9-ACB4-1E4BD6109546}"/>
    <cellStyle name="Normal 38 6" xfId="10705" xr:uid="{642A4CE0-099A-43E2-9609-CDDFBDFD3510}"/>
    <cellStyle name="Normal 38 6 2" xfId="12418" xr:uid="{EF0C9DB1-5D0C-4C12-B986-0C365F470ECB}"/>
    <cellStyle name="Normal 38 6 2 2" xfId="15828" xr:uid="{23592A7A-FCC9-4760-8399-8E74DB496768}"/>
    <cellStyle name="Normal 38 6 3" xfId="14155" xr:uid="{821CEE09-3636-4DC0-B2C9-C3F69377EBEC}"/>
    <cellStyle name="Normal 38 7" xfId="11965" xr:uid="{CE1646BF-684A-49CB-A893-167453792C96}"/>
    <cellStyle name="Normal 38 7 2" xfId="15375" xr:uid="{786CFD70-73F1-4D30-A66F-91D7273231F6}"/>
    <cellStyle name="Normal 38 8" xfId="12890" xr:uid="{4325B2B7-74A5-4B57-AEC5-62D2737242E2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2 2 2" xfId="15838" xr:uid="{1DEAC85B-0BA7-4D97-BE04-B16FF78D7BE3}"/>
    <cellStyle name="Normal 39 2 2 2 3" xfId="14165" xr:uid="{73C759F5-8009-4AB6-BE2E-8FCAC59344CC}"/>
    <cellStyle name="Normal 39 2 2 3" xfId="11975" xr:uid="{8CBE990F-5D8C-4165-8BF2-BBBCB6B79C30}"/>
    <cellStyle name="Normal 39 2 2 3 2" xfId="15385" xr:uid="{ACE59763-41E8-4602-98FA-4293CD7F0ABE}"/>
    <cellStyle name="Normal 39 2 2 4" xfId="12900" xr:uid="{390A63AC-D0F9-4FA7-B863-E912CD61FF8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2 2 2" xfId="15839" xr:uid="{64D4543B-9F51-4F66-978B-EF4180DE8ED9}"/>
    <cellStyle name="Normal 39 2 3 2 3" xfId="14166" xr:uid="{DA0A3291-318E-4353-996D-E4F1560B2121}"/>
    <cellStyle name="Normal 39 2 3 3" xfId="11976" xr:uid="{04FFA2E3-7586-4174-B7F0-1EA2E6BBFB27}"/>
    <cellStyle name="Normal 39 2 3 3 2" xfId="15386" xr:uid="{6B3CF330-97D9-4589-9F3B-1CA9C394193D}"/>
    <cellStyle name="Normal 39 2 3 4" xfId="12901" xr:uid="{86EF387A-2470-4C10-A7F2-CCA9C69F9354}"/>
    <cellStyle name="Normal 39 2 4" xfId="10714" xr:uid="{74F5A4E9-A2A1-4B51-829F-58BDD38D5460}"/>
    <cellStyle name="Normal 39 2 4 2" xfId="12427" xr:uid="{2699A22A-EA93-41DA-9780-93AE1277C679}"/>
    <cellStyle name="Normal 39 2 4 2 2" xfId="15837" xr:uid="{AF32F441-8FD7-448D-B524-3F62E9E9D80D}"/>
    <cellStyle name="Normal 39 2 4 3" xfId="14164" xr:uid="{F76DF285-D144-4F58-B863-95ECC4013D55}"/>
    <cellStyle name="Normal 39 2 5" xfId="11974" xr:uid="{D4B77E43-3BC5-467D-885A-3CA401AB993F}"/>
    <cellStyle name="Normal 39 2 5 2" xfId="15384" xr:uid="{D82CC316-7B10-48A9-978E-B1BBA9BC49D8}"/>
    <cellStyle name="Normal 39 2 6" xfId="12899" xr:uid="{60BB3571-A239-4DBB-981A-192D1BFE3BA2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2 2 2" xfId="15841" xr:uid="{95780971-2097-4BDF-9585-C8FEE68ECCCC}"/>
    <cellStyle name="Normal 39 3 2 2 3" xfId="14168" xr:uid="{FCFF6719-25E5-455C-8781-BC7D2ED2C6CA}"/>
    <cellStyle name="Normal 39 3 2 3" xfId="11978" xr:uid="{1505AF7B-0EAA-4112-A0AD-0CAC7E527991}"/>
    <cellStyle name="Normal 39 3 2 3 2" xfId="15388" xr:uid="{3AC072B6-0E16-4059-9BB1-AFB9EA85ECC8}"/>
    <cellStyle name="Normal 39 3 2 4" xfId="12903" xr:uid="{92505C79-81CB-4675-A6A4-DBA437EA9D2E}"/>
    <cellStyle name="Normal 39 3 3" xfId="10717" xr:uid="{DBB964C7-CCA0-4CDB-B6B0-81A29C8BC683}"/>
    <cellStyle name="Normal 39 3 3 2" xfId="12430" xr:uid="{3E76CF4B-522F-4A6F-A6FC-AFEBB611998D}"/>
    <cellStyle name="Normal 39 3 3 2 2" xfId="15840" xr:uid="{3D8CCCC6-6A17-4906-B95C-E13FDAFDF15C}"/>
    <cellStyle name="Normal 39 3 3 3" xfId="14167" xr:uid="{0721DEF8-73A6-42E8-9741-BBA51B67F6CF}"/>
    <cellStyle name="Normal 39 3 4" xfId="11977" xr:uid="{CAB496B2-A2BD-4DBF-9020-3E7AB76597F8}"/>
    <cellStyle name="Normal 39 3 4 2" xfId="15387" xr:uid="{00D90EF7-B74E-437D-B2AE-EA8751AB68CE}"/>
    <cellStyle name="Normal 39 3 5" xfId="12902" xr:uid="{D29E5532-4485-4D3E-822B-232AF833B4D9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2 2 2" xfId="15842" xr:uid="{56940592-8099-4FC6-9969-FCC59D6323DF}"/>
    <cellStyle name="Normal 39 4 2 3" xfId="14169" xr:uid="{E405AD5C-1D29-4019-BFFF-995C8FD55806}"/>
    <cellStyle name="Normal 39 4 3" xfId="11979" xr:uid="{69958E00-8BEB-45C6-8936-03C535433937}"/>
    <cellStyle name="Normal 39 4 3 2" xfId="15389" xr:uid="{D87BFE86-6114-4E1C-9349-E609DF185406}"/>
    <cellStyle name="Normal 39 4 4" xfId="12904" xr:uid="{CFF63E9D-9607-4CB9-A96C-C7C14BAA2AA9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2 2 2" xfId="15843" xr:uid="{467B3BF1-AD24-47D7-A923-75A6236803D4}"/>
    <cellStyle name="Normal 39 5 2 3" xfId="14170" xr:uid="{6F79F27A-EC6F-4254-BED3-193F75A49787}"/>
    <cellStyle name="Normal 39 5 3" xfId="11980" xr:uid="{A07B59E1-4E2F-413F-8B06-1C05A6028FA8}"/>
    <cellStyle name="Normal 39 5 3 2" xfId="15390" xr:uid="{F4B33903-F12C-4554-AEF5-FA24D19174CE}"/>
    <cellStyle name="Normal 39 5 4" xfId="12905" xr:uid="{98CC1997-D742-4900-85E9-4EBB6ED6D526}"/>
    <cellStyle name="Normal 39 6" xfId="10713" xr:uid="{C5ED82E2-0046-4F0E-8FC2-8D7D0BF05FEE}"/>
    <cellStyle name="Normal 39 6 2" xfId="12426" xr:uid="{5AEFB4EF-EC3E-4C7A-B4A5-7BCD75687361}"/>
    <cellStyle name="Normal 39 6 2 2" xfId="15836" xr:uid="{4528930F-B8E2-41ED-A027-26D683D3375A}"/>
    <cellStyle name="Normal 39 6 3" xfId="14163" xr:uid="{76E26A45-8141-46F5-A219-7F9CDBC4441B}"/>
    <cellStyle name="Normal 39 7" xfId="11973" xr:uid="{3604D623-C887-4ABA-9ADB-1AA84F2E69FA}"/>
    <cellStyle name="Normal 39 7 2" xfId="15383" xr:uid="{0A69224D-F17E-40F9-AEBC-48D1A22013CF}"/>
    <cellStyle name="Normal 39 8" xfId="12898" xr:uid="{D444D701-9BC1-4832-8A8F-94E6CAC05F2B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2 2 2" xfId="15846" xr:uid="{F47A2896-62CE-4AFD-A4A4-4D411E9A5A21}"/>
    <cellStyle name="Normal 4 2 2 2 2 3" xfId="14173" xr:uid="{41B6D4D5-FC4A-4AB0-85BB-F2CFAFB84ABC}"/>
    <cellStyle name="Normal 4 2 2 2 3" xfId="11983" xr:uid="{D1A66F8D-1630-4D9B-A96C-1D19D4E32EBE}"/>
    <cellStyle name="Normal 4 2 2 2 3 2" xfId="15393" xr:uid="{0116CB94-FA94-4DE5-87BB-28E5444DCF6E}"/>
    <cellStyle name="Normal 4 2 2 2 4" xfId="12908" xr:uid="{BEC007B5-0B8D-4C42-B3F3-F6935964B230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2 2 2" xfId="15847" xr:uid="{1E3A4C26-EF2A-4BD5-B954-33D3E7F9B098}"/>
    <cellStyle name="Normal 4 2 2 3 2 3" xfId="14174" xr:uid="{1A2DE86B-53AE-4C3E-983F-A68C040A1378}"/>
    <cellStyle name="Normal 4 2 2 3 3" xfId="11984" xr:uid="{45F9598E-8759-4772-920F-1140A42C8F11}"/>
    <cellStyle name="Normal 4 2 2 3 3 2" xfId="15394" xr:uid="{0883078D-9314-45B2-A0CD-440FC7D08219}"/>
    <cellStyle name="Normal 4 2 2 3 4" xfId="12909" xr:uid="{2B0A24FD-772C-480D-BB36-934507B01DB8}"/>
    <cellStyle name="Normal 4 2 2 4" xfId="10722" xr:uid="{E4121F1F-F074-4EA3-BBA9-D0F5CAE2255C}"/>
    <cellStyle name="Normal 4 2 2 4 2" xfId="12435" xr:uid="{0C0AA80A-7D4C-45AB-9D17-D928DCC05314}"/>
    <cellStyle name="Normal 4 2 2 4 2 2" xfId="15845" xr:uid="{C81420CA-63FB-40DF-AE34-76A4DA547F49}"/>
    <cellStyle name="Normal 4 2 2 4 3" xfId="14172" xr:uid="{1B3107F0-9BAE-42B6-A0D0-02AA7CEB00DA}"/>
    <cellStyle name="Normal 4 2 2 5" xfId="11982" xr:uid="{C84047B1-1D8E-47B8-90EA-9B6B62B344D0}"/>
    <cellStyle name="Normal 4 2 2 5 2" xfId="15392" xr:uid="{952026B5-D8B0-407E-A4D1-238C9D5CC6AE}"/>
    <cellStyle name="Normal 4 2 2 6" xfId="12907" xr:uid="{02504D8D-73E6-47F4-A221-61BBA6A5918B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2 2 2" xfId="15849" xr:uid="{A6E106EF-59A7-4E98-8116-2BD1FAC89014}"/>
    <cellStyle name="Normal 4 2 3 2 2 3" xfId="14176" xr:uid="{12958817-6650-4C71-8F12-309E7D038739}"/>
    <cellStyle name="Normal 4 2 3 2 3" xfId="11986" xr:uid="{1C98036A-7AB4-425F-886C-96C14ADBCA75}"/>
    <cellStyle name="Normal 4 2 3 2 3 2" xfId="15396" xr:uid="{711CF587-315A-4D89-88C0-120815A9452E}"/>
    <cellStyle name="Normal 4 2 3 2 4" xfId="12911" xr:uid="{0C29D813-0981-4B06-AACA-3E2DAFF99F6F}"/>
    <cellStyle name="Normal 4 2 3 3" xfId="10725" xr:uid="{5C65D08A-D688-4FD2-AD05-1F287B19558F}"/>
    <cellStyle name="Normal 4 2 3 3 2" xfId="12438" xr:uid="{6DBAC4D8-57C9-4FA6-A69B-7533A84522C6}"/>
    <cellStyle name="Normal 4 2 3 3 2 2" xfId="15848" xr:uid="{22E7D61D-87A1-4CE2-B7BC-7575EC349A0A}"/>
    <cellStyle name="Normal 4 2 3 3 3" xfId="14175" xr:uid="{EB2CD86B-7EED-4583-9886-7108D118957C}"/>
    <cellStyle name="Normal 4 2 3 4" xfId="11985" xr:uid="{CF855957-4CA8-4170-820E-58A181EDDEEF}"/>
    <cellStyle name="Normal 4 2 3 4 2" xfId="15395" xr:uid="{CAD5A639-EE52-4839-9BBF-A0086FC7C9C7}"/>
    <cellStyle name="Normal 4 2 3 5" xfId="12910" xr:uid="{B4EF16FF-E729-47D0-8A9F-459E14CE5EA0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2 2 2" xfId="15850" xr:uid="{551C0229-68FE-41B3-850D-E7C68A841FDF}"/>
    <cellStyle name="Normal 4 2 4 2 3" xfId="14177" xr:uid="{1AE4C3BE-6C1E-4C64-8460-FB32446159D3}"/>
    <cellStyle name="Normal 4 2 4 3" xfId="11987" xr:uid="{9901245E-72E7-4E2C-AF28-19CE181F0410}"/>
    <cellStyle name="Normal 4 2 4 3 2" xfId="15397" xr:uid="{1084E9A4-8704-4F0D-8535-63EFD64F11DD}"/>
    <cellStyle name="Normal 4 2 4 4" xfId="12912" xr:uid="{88194A6C-769D-4D83-A2F4-7CEACA5C30BF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2 2 2" xfId="15851" xr:uid="{3CFE18D7-443D-41D2-AC6C-3FA3C9C1C67C}"/>
    <cellStyle name="Normal 4 2 5 2 3" xfId="14178" xr:uid="{1821B24F-42AE-44FE-9F0C-F042470D7F2D}"/>
    <cellStyle name="Normal 4 2 5 3" xfId="11988" xr:uid="{6034F775-423B-4760-BE77-BDBE1CB95A63}"/>
    <cellStyle name="Normal 4 2 5 3 2" xfId="15398" xr:uid="{03765B46-5D17-4931-B909-983FED82A71B}"/>
    <cellStyle name="Normal 4 2 5 4" xfId="12913" xr:uid="{A92F533F-6B54-432F-B298-953A410D00F8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7 2 2" xfId="15844" xr:uid="{F6451725-0EAD-4786-BE84-6D30C1FD433F}"/>
    <cellStyle name="Normal 4 2 7 3" xfId="14171" xr:uid="{AEA05B5D-C7A2-44D3-AF17-0CCFE06D0EAA}"/>
    <cellStyle name="Normal 4 2 8" xfId="11981" xr:uid="{9844F07A-210F-4A4E-B470-9E85F26EB4FD}"/>
    <cellStyle name="Normal 4 2 8 2" xfId="15391" xr:uid="{110E3559-6DC1-4012-84CD-8BECEDD73580}"/>
    <cellStyle name="Normal 4 2 9" xfId="12906" xr:uid="{2D90C013-79C9-4D58-AA89-887AC6C89C21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3 2 2" xfId="15852" xr:uid="{2EDFB2F7-4585-4A7E-83C0-244D1D76FEA5}"/>
    <cellStyle name="Normal 4 5 3 3" xfId="14179" xr:uid="{EF85C8D9-5DA3-4150-88F2-DC160A5ADC3D}"/>
    <cellStyle name="Normal 4 5 4" xfId="11989" xr:uid="{C0493965-4D0F-4530-9791-E7A507132736}"/>
    <cellStyle name="Normal 4 5 4 2" xfId="15399" xr:uid="{167CC282-0FB3-4D53-AB34-57A33D36F80C}"/>
    <cellStyle name="Normal 4 5 5" xfId="12914" xr:uid="{CE4BC104-86A6-4063-8A14-F9EEBBB0F450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2 2 2" xfId="15853" xr:uid="{1F6D5FD8-86C0-4A52-83E0-29C1A8E8216C}"/>
    <cellStyle name="Normal 44 6 2 3" xfId="14180" xr:uid="{D858D1DD-0334-40A1-AD00-99ECE928D3F1}"/>
    <cellStyle name="Normal 44 6 3" xfId="11990" xr:uid="{3ACB10FD-7D80-4B0A-9534-669353E9EEB8}"/>
    <cellStyle name="Normal 44 6 3 2" xfId="15400" xr:uid="{332CCC6F-C657-4343-9521-69E4E4E884F8}"/>
    <cellStyle name="Normal 44 6 4" xfId="12915" xr:uid="{19EC8FD9-26E1-4336-8928-513C3B3E9B06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2 2 2" xfId="15855" xr:uid="{1D6F31E7-9990-4E04-9AE0-686E528AB3D1}"/>
    <cellStyle name="Normal 46 2 2 2 3" xfId="14182" xr:uid="{FA621936-94D9-4555-B789-0EEAD4A65EE8}"/>
    <cellStyle name="Normal 46 2 2 3" xfId="11992" xr:uid="{9630633E-4B7F-4ADF-9719-5B881F9EACAE}"/>
    <cellStyle name="Normal 46 2 2 3 2" xfId="15402" xr:uid="{30450686-082B-4757-8F2B-F201538068E3}"/>
    <cellStyle name="Normal 46 2 2 4" xfId="12917" xr:uid="{3F0C58BB-F125-412D-BEEB-C58EC693B2FC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2 2 2" xfId="15856" xr:uid="{6654E5F3-08F2-4934-B2DE-3B5087E89EBE}"/>
    <cellStyle name="Normal 46 2 3 2 3" xfId="14183" xr:uid="{4BF61E46-9BE8-491C-8624-1E7A8E67DEBF}"/>
    <cellStyle name="Normal 46 2 3 3" xfId="11993" xr:uid="{514E7651-7866-49C2-AC9A-B6E32B113132}"/>
    <cellStyle name="Normal 46 2 3 3 2" xfId="15403" xr:uid="{10E17A07-F040-4FB4-A1D5-85012CEC3B99}"/>
    <cellStyle name="Normal 46 2 3 4" xfId="12918" xr:uid="{EF231B80-33BD-4CA9-8DB9-047B75CCE3CD}"/>
    <cellStyle name="Normal 46 2 4" xfId="10731" xr:uid="{B804BC41-CBC4-4D65-9373-07ED45D9873B}"/>
    <cellStyle name="Normal 46 2 4 2" xfId="12444" xr:uid="{9523CE61-22A6-4AEC-815E-1559EBEF8982}"/>
    <cellStyle name="Normal 46 2 4 2 2" xfId="15854" xr:uid="{826D4840-BDFE-4861-B52C-AFD98A47EE8F}"/>
    <cellStyle name="Normal 46 2 4 3" xfId="14181" xr:uid="{31E6752C-6D2E-41FB-AF33-9E18D1BC674C}"/>
    <cellStyle name="Normal 46 2 5" xfId="11991" xr:uid="{039BF0F6-6791-45D2-920E-C11B3848ADF5}"/>
    <cellStyle name="Normal 46 2 5 2" xfId="15401" xr:uid="{2CDE63C5-3CDA-408C-868B-9CD6346941D1}"/>
    <cellStyle name="Normal 46 2 6" xfId="12916" xr:uid="{E274310C-C330-4A75-A064-07F05EC99AFE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2 2 2" xfId="15857" xr:uid="{6D72D5D7-8DC5-40E9-95D8-888A6DC60CEC}"/>
    <cellStyle name="Normal 46 3 2 3" xfId="14184" xr:uid="{EC26D3BB-48A5-4F01-8905-24EF934000E8}"/>
    <cellStyle name="Normal 46 3 3" xfId="11994" xr:uid="{4E112F43-36B8-4D7C-AA46-E50CC8FCACE1}"/>
    <cellStyle name="Normal 46 3 3 2" xfId="15404" xr:uid="{0796519D-5FF9-4FB4-9B50-3A30DB726168}"/>
    <cellStyle name="Normal 46 3 4" xfId="12919" xr:uid="{204AFD4B-6859-41CA-B020-44A0B8409157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2 2 2" xfId="15858" xr:uid="{3619EA8B-D089-4BD6-B18F-DD1B9D4D729A}"/>
    <cellStyle name="Normal 46 4 2 3" xfId="14185" xr:uid="{D8D5F19A-DFD6-4547-BD72-7EB867350D40}"/>
    <cellStyle name="Normal 46 4 3" xfId="11995" xr:uid="{BAD64895-2BC5-457A-914E-026232067486}"/>
    <cellStyle name="Normal 46 4 3 2" xfId="15405" xr:uid="{BCE6B4C6-5A67-404A-B22F-0B4C18F95AC2}"/>
    <cellStyle name="Normal 46 4 4" xfId="12920" xr:uid="{2783FBE3-7944-4F09-9241-B1746A0CC25E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2 2 2" xfId="15859" xr:uid="{DE1191DB-C4AF-486D-9D6B-4716B9C6942E}"/>
    <cellStyle name="Normal 46 6 2 3" xfId="14186" xr:uid="{6A874AFC-E446-4AE6-843D-C91FB7CB610D}"/>
    <cellStyle name="Normal 46 6 3" xfId="11996" xr:uid="{FF09558F-66D9-4FB2-9E37-C5E967B6F348}"/>
    <cellStyle name="Normal 46 6 3 2" xfId="15406" xr:uid="{4D88ACFD-F5B9-4739-83FE-042D1847718C}"/>
    <cellStyle name="Normal 46 6 4" xfId="12921" xr:uid="{0FA72621-9334-446D-B29D-C2EA06F15605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2 2 2" xfId="15860" xr:uid="{9EE62BFC-A33D-4D96-8495-1D15DF846BBA}"/>
    <cellStyle name="Normal 47 5 2 3" xfId="14187" xr:uid="{53807BDB-3037-40C5-A115-E567EED1744A}"/>
    <cellStyle name="Normal 47 5 3" xfId="11997" xr:uid="{0E3B6D59-879D-439D-B2FB-BD9CCBE9FADA}"/>
    <cellStyle name="Normal 47 5 3 2" xfId="15407" xr:uid="{7F1321AC-B79F-4011-950D-2C4DBF29FFAC}"/>
    <cellStyle name="Normal 47 5 4" xfId="12922" xr:uid="{169D4E0E-BB06-4B40-84F2-646F37851022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3 2 2" xfId="15861" xr:uid="{7D7FBF24-3168-4856-93EC-DC1B38780D5C}"/>
    <cellStyle name="Normal 5 5 3 3" xfId="14188" xr:uid="{3B9867FF-0DD9-49A8-89F6-11897C468F67}"/>
    <cellStyle name="Normal 5 5 4" xfId="11998" xr:uid="{10D560ED-A056-468D-A5D7-6B52045C84ED}"/>
    <cellStyle name="Normal 5 5 4 2" xfId="15408" xr:uid="{91B7C538-113B-4521-AC22-DAE8C5606E3F}"/>
    <cellStyle name="Normal 5 5 5" xfId="12923" xr:uid="{0CD4B11B-E052-47B5-A9D3-4B72BA4C24A1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2 2 2" xfId="15863" xr:uid="{AD021EA1-C39A-452F-BC9A-AC38EE588BBA}"/>
    <cellStyle name="Normal 51 2 2 2 3" xfId="14190" xr:uid="{155D2CFA-3000-4FF0-9BA0-A062D94CB153}"/>
    <cellStyle name="Normal 51 2 2 3" xfId="12000" xr:uid="{458D4CE5-4DD5-44E2-B342-747AF8FC1126}"/>
    <cellStyle name="Normal 51 2 2 3 2" xfId="15410" xr:uid="{95F306A1-73BF-41BE-A8D4-13A67A03E6D6}"/>
    <cellStyle name="Normal 51 2 2 4" xfId="12925" xr:uid="{3C200099-FDB6-4C57-A03A-9E55B75DB557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2 2 2" xfId="15864" xr:uid="{798BCF49-9422-47BA-9E21-0F571670B3FC}"/>
    <cellStyle name="Normal 51 2 3 2 3" xfId="14191" xr:uid="{2FC4CD38-BB26-4693-88C8-26357099F002}"/>
    <cellStyle name="Normal 51 2 3 3" xfId="12001" xr:uid="{8D687BC4-DBC4-4F7D-8F2E-A7DB5580834E}"/>
    <cellStyle name="Normal 51 2 3 3 2" xfId="15411" xr:uid="{4256D258-F9E0-4BDF-BA15-844BFEC5CE0A}"/>
    <cellStyle name="Normal 51 2 3 4" xfId="12926" xr:uid="{BD35BB2D-6C62-49A9-A523-EF5D490A17F1}"/>
    <cellStyle name="Normal 51 2 4" xfId="10739" xr:uid="{39EAACC5-08D4-4A39-AE2E-36A4B9E42546}"/>
    <cellStyle name="Normal 51 2 4 2" xfId="12452" xr:uid="{F8764F1B-52EA-4ED7-B2AF-E4B1FC5685B1}"/>
    <cellStyle name="Normal 51 2 4 2 2" xfId="15862" xr:uid="{07D56BDB-F955-4F45-92F9-DFC291FA900D}"/>
    <cellStyle name="Normal 51 2 4 3" xfId="14189" xr:uid="{DE08A7B1-95A3-4C2F-BE12-315182C833C7}"/>
    <cellStyle name="Normal 51 2 5" xfId="11999" xr:uid="{1AF8044C-256C-4D3F-A797-03354AC43027}"/>
    <cellStyle name="Normal 51 2 5 2" xfId="15409" xr:uid="{B24B7C5B-CF49-448B-9BEA-9CD44E448C3C}"/>
    <cellStyle name="Normal 51 2 6" xfId="12924" xr:uid="{929798B9-295F-486F-9926-2A777E342382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2 2 2" xfId="15865" xr:uid="{48D22BE2-2B69-45F8-B900-C863147F10DE}"/>
    <cellStyle name="Normal 51 3 2 3" xfId="14192" xr:uid="{BF03F63F-EB27-4283-9B7D-FB8C8B09C22E}"/>
    <cellStyle name="Normal 51 3 3" xfId="12002" xr:uid="{B81AF47A-7D83-4949-B30D-ADD01EE9ED65}"/>
    <cellStyle name="Normal 51 3 3 2" xfId="15412" xr:uid="{6E7E4379-F7CE-4A14-99B4-0CB307E81F47}"/>
    <cellStyle name="Normal 51 3 4" xfId="12927" xr:uid="{923A0E6C-C4AB-410C-B785-0BFF659109FA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2 2 2" xfId="15866" xr:uid="{175D37E1-0A15-4BD7-9FF5-CA11A1A4BC50}"/>
    <cellStyle name="Normal 51 4 2 3" xfId="14193" xr:uid="{C550C270-D0E7-452A-BB47-153E9BA7F3FC}"/>
    <cellStyle name="Normal 51 4 3" xfId="12003" xr:uid="{2E497288-6296-492B-838E-71810790CC21}"/>
    <cellStyle name="Normal 51 4 3 2" xfId="15413" xr:uid="{FB262D54-0D1B-4130-8571-06FCF99F9CD3}"/>
    <cellStyle name="Normal 51 4 4" xfId="12928" xr:uid="{142D9CA5-5CCA-4A15-BD88-1F2B0190C49D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2 2 2" xfId="15868" xr:uid="{E1CD2CE5-F82E-4BE5-8F91-69D845CA9D82}"/>
    <cellStyle name="Normal 6 5 2 2 3" xfId="14195" xr:uid="{86C51A43-D6FF-4E6F-AF91-96D4D3C8780A}"/>
    <cellStyle name="Normal 6 5 2 3" xfId="12005" xr:uid="{53F5F522-7D88-483B-96DA-2CB7E3F4EFE7}"/>
    <cellStyle name="Normal 6 5 2 3 2" xfId="15415" xr:uid="{8C7E4792-8CB0-4BC0-87CD-366C1549C8B7}"/>
    <cellStyle name="Normal 6 5 2 4" xfId="12930" xr:uid="{33E19EA9-B6D5-4531-BDD2-C767560A505A}"/>
    <cellStyle name="Normal 6 5 3" xfId="10744" xr:uid="{60A34026-FA1D-4287-887B-ABF204649BF4}"/>
    <cellStyle name="Normal 6 5 3 2" xfId="12457" xr:uid="{D78105C3-DAA2-45DD-B661-77BC25D13C36}"/>
    <cellStyle name="Normal 6 5 3 2 2" xfId="15867" xr:uid="{3A89E651-B4C1-4150-9EF6-A4F67226A5D7}"/>
    <cellStyle name="Normal 6 5 3 3" xfId="14194" xr:uid="{51DC6A49-78B8-47CB-93FE-709D7EE2F716}"/>
    <cellStyle name="Normal 6 5 4" xfId="12004" xr:uid="{ADC410FE-9569-4D7D-A294-6F435FED7323}"/>
    <cellStyle name="Normal 6 5 4 2" xfId="15414" xr:uid="{C29CE87E-4969-4AE7-8336-017502546105}"/>
    <cellStyle name="Normal 6 5 5" xfId="12929" xr:uid="{C4975E4F-5C50-4ADC-92B8-51959BB5FB8E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2 2 2" xfId="15870" xr:uid="{FB08972B-51BA-4DF8-A78E-71AB4574F695}"/>
    <cellStyle name="Normal 7 4 2 2 3" xfId="14197" xr:uid="{C86D3FE0-BF56-4C84-A6C8-3A7A06A8C35E}"/>
    <cellStyle name="Normal 7 4 2 3" xfId="12007" xr:uid="{081C2541-E0F0-48F7-94D7-4CBA820F2DAB}"/>
    <cellStyle name="Normal 7 4 2 3 2" xfId="15417" xr:uid="{76EAB54F-55E3-4FCC-AABA-587E3073D721}"/>
    <cellStyle name="Normal 7 4 2 4" xfId="12932" xr:uid="{531AD5C5-2ECC-40FD-A4E8-8F21E9E5BF74}"/>
    <cellStyle name="Normal 7 4 3" xfId="10746" xr:uid="{326DDFCB-90CF-42A1-83DD-61E844C51319}"/>
    <cellStyle name="Normal 7 4 3 2" xfId="12459" xr:uid="{58933EAC-A7BE-4AE4-BC66-C4E6A5CCCCAF}"/>
    <cellStyle name="Normal 7 4 3 2 2" xfId="15869" xr:uid="{4361B1C8-E7E2-4DFE-BBE7-8802915ADF30}"/>
    <cellStyle name="Normal 7 4 3 3" xfId="14196" xr:uid="{AF32BDF5-5CDA-48BB-B7AC-6BAFB01EF6E2}"/>
    <cellStyle name="Normal 7 4 4" xfId="12006" xr:uid="{A267926B-E7BC-4E2A-B00D-4BF75C4207BA}"/>
    <cellStyle name="Normal 7 4 4 2" xfId="15416" xr:uid="{E6B5D800-1206-45BF-B351-8D0D45553AC3}"/>
    <cellStyle name="Normal 7 4 5" xfId="12931" xr:uid="{5D3DA0FA-AA17-4073-85AC-F3343BCF970E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2 2 2" xfId="15872" xr:uid="{8E64FDDE-392B-411C-B57C-47BE279BF9F8}"/>
    <cellStyle name="Normal 8 4 2 2 3" xfId="14199" xr:uid="{C0A522F5-E658-4E01-B6E7-E34DBB96BCED}"/>
    <cellStyle name="Normal 8 4 2 3" xfId="12009" xr:uid="{585458A8-1348-499C-BEF1-9C85D4CBF9B6}"/>
    <cellStyle name="Normal 8 4 2 3 2" xfId="15419" xr:uid="{C7BDCA3F-0441-43B1-9B3D-319631CE7F45}"/>
    <cellStyle name="Normal 8 4 2 4" xfId="12934" xr:uid="{95019792-FFAD-4385-BC80-A0FD61457FC6}"/>
    <cellStyle name="Normal 8 4 3" xfId="10748" xr:uid="{97ED4491-0B7A-43D4-89EB-FEF9A396C5A3}"/>
    <cellStyle name="Normal 8 4 3 2" xfId="12461" xr:uid="{D58FD922-D433-4B49-860A-025727C0708E}"/>
    <cellStyle name="Normal 8 4 3 2 2" xfId="15871" xr:uid="{4DBC8132-6486-4381-8082-9A3F4AA6F893}"/>
    <cellStyle name="Normal 8 4 3 3" xfId="14198" xr:uid="{A896AB53-31A4-470E-8BC7-94D488FB8BF2}"/>
    <cellStyle name="Normal 8 4 4" xfId="12008" xr:uid="{C9F4DAF5-DF7C-4E7D-AE50-E9DD55884C79}"/>
    <cellStyle name="Normal 8 4 4 2" xfId="15418" xr:uid="{BE94FE3E-3156-46E9-A90F-394CF1A073B6}"/>
    <cellStyle name="Normal 8 4 5" xfId="12933" xr:uid="{DF83660A-4C10-4EB9-8AD6-16F5CE4A2D65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2 2 2" xfId="15874" xr:uid="{26569A5A-F58A-46C2-A20C-77C1A03BD5E1}"/>
    <cellStyle name="Normal 9 3 2 2 3" xfId="14201" xr:uid="{40CD50F4-34EE-466C-9EF2-B14CD599341D}"/>
    <cellStyle name="Normal 9 3 2 3" xfId="12011" xr:uid="{F75E795F-B395-4462-B436-B475DF7E2C65}"/>
    <cellStyle name="Normal 9 3 2 3 2" xfId="15421" xr:uid="{AE2329CD-8F96-442D-AB30-496F8D2B5D6F}"/>
    <cellStyle name="Normal 9 3 2 4" xfId="12936" xr:uid="{36146AD8-68B9-41AA-869F-7F0001E5EE81}"/>
    <cellStyle name="Normal 9 3 3" xfId="10750" xr:uid="{30DA1740-F1E6-408F-B9F8-DF992DCFD3F4}"/>
    <cellStyle name="Normal 9 3 3 2" xfId="12463" xr:uid="{09B262B8-A1EE-4454-95A5-E6F0DC817034}"/>
    <cellStyle name="Normal 9 3 3 2 2" xfId="15873" xr:uid="{943CF5F5-480C-46C4-BFA9-A7FBB794880B}"/>
    <cellStyle name="Normal 9 3 3 3" xfId="14200" xr:uid="{A6109572-1673-4DC7-AF4B-C141FBDE9B09}"/>
    <cellStyle name="Normal 9 3 4" xfId="12010" xr:uid="{CE2E3D80-BECC-49BA-BB34-858414D3F08C}"/>
    <cellStyle name="Normal 9 3 4 2" xfId="15420" xr:uid="{CF455E21-6B70-4B18-A081-2DB9ADBF394D}"/>
    <cellStyle name="Normal 9 3 5" xfId="12935" xr:uid="{2C54F05F-2C76-4D15-9561-90F32E182CEB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3 2 2" xfId="15875" xr:uid="{69408866-7C3D-45E8-9A03-21F9D58A46DD}"/>
    <cellStyle name="Normal 96 3 3" xfId="14202" xr:uid="{D8BE8EBB-D9AE-403B-8342-7716D7923C08}"/>
    <cellStyle name="Normal 96 4" xfId="12012" xr:uid="{B4CABA08-0C42-4ED7-8AF2-FFDC3887DADD}"/>
    <cellStyle name="Normal 96 4 2" xfId="15422" xr:uid="{851B6B79-823F-444E-999C-C0E430CF02AB}"/>
    <cellStyle name="Normal 96 5" xfId="12937" xr:uid="{BB514015-A1E6-47D3-A2D3-9BBEE4A46791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2 2 2" xfId="15876" xr:uid="{8AF0EA00-2421-40D9-8EBD-6D2E83A366E9}"/>
    <cellStyle name="Normal 97 2 3" xfId="14203" xr:uid="{77E8C979-4B14-43CA-A655-2C2B6D73B7C1}"/>
    <cellStyle name="Normal 97 3" xfId="12013" xr:uid="{DAD353C5-5619-4731-9CE0-8F6EE7E6DFC2}"/>
    <cellStyle name="Normal 97 3 2" xfId="15423" xr:uid="{C03CCF07-12A3-49B1-B625-5A797C0BA876}"/>
    <cellStyle name="Normal 97 4" xfId="12938" xr:uid="{4B87A185-BBAC-458D-B9BE-B1068529291F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2 2 2" xfId="15877" xr:uid="{AE1AC2B9-0537-466C-A187-85111FD97816}"/>
    <cellStyle name="Normal 98 2 3" xfId="14204" xr:uid="{859BC2E4-E953-41DF-B76C-C2CDE69989AC}"/>
    <cellStyle name="Normal 98 3" xfId="12014" xr:uid="{92E03EE7-068E-4DDB-8E0F-099CEA4249A9}"/>
    <cellStyle name="Normal 98 3 2" xfId="15424" xr:uid="{8E3113E7-3980-4A59-AE2C-989773C86900}"/>
    <cellStyle name="Normal 98 4" xfId="12939" xr:uid="{9DE598F8-7655-421E-9809-AA6AB1CC399B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2 2 2" xfId="15878" xr:uid="{E84D2CA9-2C7D-4C39-89E8-017DFF7FFC75}"/>
    <cellStyle name="Normal 99 2 3" xfId="14205" xr:uid="{AE1FFE89-8390-483A-98E8-441E7825A60F}"/>
    <cellStyle name="Normal 99 3" xfId="12015" xr:uid="{A84D1E70-08FB-4F69-ACB9-35E088C8DC20}"/>
    <cellStyle name="Normal 99 3 2" xfId="15425" xr:uid="{3D34ADE9-2094-4D6B-985C-5B3AC1EE7F24}"/>
    <cellStyle name="Normal 99 4" xfId="12940" xr:uid="{8151E257-993C-4F01-AF85-16C245C4F264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4 2" xfId="13646" xr:uid="{84E637EB-2E6D-4ECD-95EE-CC5F957AEEC7}"/>
    <cellStyle name="Note 10 5" xfId="10142" xr:uid="{FBB6D0D8-6220-4F12-9AF3-539033EA55E2}"/>
    <cellStyle name="Note 10 5 2" xfId="13696" xr:uid="{19986B1F-8A92-42F3-BDB1-4EFFDEF319E4}"/>
    <cellStyle name="Note 10 6" xfId="11233" xr:uid="{68572464-A32F-47EA-8A2B-4020A58359A6}"/>
    <cellStyle name="Note 10 6 2" xfId="14674" xr:uid="{3257BF59-D8CA-413C-80AB-269C451E4EE9}"/>
    <cellStyle name="Note 10 7" xfId="10756" xr:uid="{FBF8C93B-1931-455B-A456-485981A8AFE4}"/>
    <cellStyle name="Note 10 7 2" xfId="14206" xr:uid="{D23E529B-D51A-4667-A2A2-3248802EE5C7}"/>
    <cellStyle name="Note 10 8" xfId="12941" xr:uid="{D1450DC4-8AC5-4B89-9495-B44C6F59A8E6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4 2" xfId="13645" xr:uid="{2E359806-48E2-4BEB-B9C1-39434B7866EB}"/>
    <cellStyle name="Note 11 5" xfId="10141" xr:uid="{01B0DF2B-AA0A-4AF7-90D4-973F4252FECE}"/>
    <cellStyle name="Note 11 5 2" xfId="13695" xr:uid="{DD9DCC6E-13EA-4092-8B81-4D5A27C7F756}"/>
    <cellStyle name="Note 11 6" xfId="10790" xr:uid="{EF496A12-F5A2-4E9A-926F-FCC3E387945C}"/>
    <cellStyle name="Note 11 6 2" xfId="14240" xr:uid="{0FAA23AE-DC0D-42CC-A9A4-B78A3BAD0FA1}"/>
    <cellStyle name="Note 11 7" xfId="11038" xr:uid="{4A8FA7B1-6A75-4AA5-8B80-2D6D76E3EE10}"/>
    <cellStyle name="Note 11 7 2" xfId="14484" xr:uid="{97370AE4-A969-4FF9-AF54-0C01197861F3}"/>
    <cellStyle name="Note 11 8" xfId="12942" xr:uid="{DB61CDFC-9E49-45B0-A0F6-D7727C6F00EE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3 2" xfId="13643" xr:uid="{074F4B6C-EF90-4DF8-8CDC-377157F782B5}"/>
    <cellStyle name="Note 12 3 4" xfId="10139" xr:uid="{8CC28FA1-9B50-4A81-98A0-F4C3E2D56639}"/>
    <cellStyle name="Note 12 3 4 2" xfId="13693" xr:uid="{008D1719-74AE-47C1-A5AB-19D6FD8912FC}"/>
    <cellStyle name="Note 12 3 5" xfId="11071" xr:uid="{5DA4E146-AB2E-4CA3-9A5F-452BE0DF20E8}"/>
    <cellStyle name="Note 12 3 5 2" xfId="14517" xr:uid="{12F9B147-5F8A-4080-AB7B-261329B7BC38}"/>
    <cellStyle name="Note 12 3 6" xfId="11428" xr:uid="{205DC2C6-D69A-484D-8BC1-54719D0CA0DE}"/>
    <cellStyle name="Note 12 3 6 2" xfId="14859" xr:uid="{EE99D22C-3586-4706-A659-5557B666F162}"/>
    <cellStyle name="Note 12 3 7" xfId="12944" xr:uid="{CA48D72E-40BC-4DFE-B1A6-5687655D349B}"/>
    <cellStyle name="Note 12 4" xfId="8597" xr:uid="{8912C9E8-88F9-403E-A4FC-5285D52EB56B}"/>
    <cellStyle name="Note 12 4 2" xfId="10088" xr:uid="{DCDBC012-26C3-44E6-A35D-B60893DCC030}"/>
    <cellStyle name="Note 12 4 2 2" xfId="13642" xr:uid="{39DCF248-4650-4028-9A71-C0EE486CAF45}"/>
    <cellStyle name="Note 12 4 3" xfId="10138" xr:uid="{42551E04-7CE8-4D66-BA36-E5365997BA1B}"/>
    <cellStyle name="Note 12 4 3 2" xfId="13692" xr:uid="{51B22107-3141-492A-8D33-425D744DCC91}"/>
    <cellStyle name="Note 12 4 4" xfId="11391" xr:uid="{8888347E-B6B2-4042-9F97-E9A0AD1B8549}"/>
    <cellStyle name="Note 12 4 4 2" xfId="14822" xr:uid="{D529B862-F65A-4953-97F3-FFAE3E0665B4}"/>
    <cellStyle name="Note 12 4 5" xfId="11429" xr:uid="{E0BF8DC8-CE53-404F-B6B5-8E4DDC8AE8DF}"/>
    <cellStyle name="Note 12 4 5 2" xfId="14860" xr:uid="{6C8A3B71-CEF9-4A43-AF46-2FEA6F80B73A}"/>
    <cellStyle name="Note 12 4 6" xfId="12945" xr:uid="{DAACC82B-6917-41D3-9CBB-2A5EF64FC90C}"/>
    <cellStyle name="Note 12 5" xfId="10090" xr:uid="{C91B88E9-A5A9-4030-B1BF-18C25F4343FB}"/>
    <cellStyle name="Note 12 5 2" xfId="13644" xr:uid="{3D496178-5759-4CDB-B3AA-C16B757C1AB3}"/>
    <cellStyle name="Note 12 6" xfId="10140" xr:uid="{5415DC50-176F-4B96-B228-098A249196C7}"/>
    <cellStyle name="Note 12 6 2" xfId="13694" xr:uid="{0E124A96-9B6C-493C-8A61-40154607FCBE}"/>
    <cellStyle name="Note 12 7" xfId="10791" xr:uid="{7633077E-53EA-4157-A569-3B88C672F4CF}"/>
    <cellStyle name="Note 12 7 2" xfId="14241" xr:uid="{5452E496-4D88-48C7-B1A6-A8EFEECDC097}"/>
    <cellStyle name="Note 12 8" xfId="11426" xr:uid="{40E2ABD3-0C8A-40E3-A1E5-FFFBC6D4725D}"/>
    <cellStyle name="Note 12 8 2" xfId="14857" xr:uid="{7D843055-6181-4640-93B8-F2A9AB872524}"/>
    <cellStyle name="Note 12 9" xfId="12943" xr:uid="{44183D47-4A48-40DD-9C68-97F37AA77757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2 2" xfId="13640" xr:uid="{8B2BBCB4-F775-4835-933C-38C7096A6E6B}"/>
    <cellStyle name="Note 14 3" xfId="10137" xr:uid="{3C1D0A7C-0C58-4052-B283-46D4F26E922E}"/>
    <cellStyle name="Note 14 3 2" xfId="13691" xr:uid="{18083A24-AE6E-49AE-AC0B-D05A9B3C86D6}"/>
    <cellStyle name="Note 14 4" xfId="10792" xr:uid="{C66BD361-7433-4AB6-8044-CDF87530425F}"/>
    <cellStyle name="Note 14 4 2" xfId="14242" xr:uid="{0913D166-F0C1-415A-9958-4AC96CC90F39}"/>
    <cellStyle name="Note 14 5" xfId="11486" xr:uid="{2B24864B-A898-4326-98CC-182F171894FC}"/>
    <cellStyle name="Note 14 5 2" xfId="14914" xr:uid="{4AFFF33A-20C1-4B4E-9894-722CFB805F6D}"/>
    <cellStyle name="Note 14 6" xfId="12946" xr:uid="{64B6B311-ABD6-470A-A404-EE290D8AC920}"/>
    <cellStyle name="Note 2" xfId="8601" xr:uid="{B0F31418-A854-4B6F-9CA1-349BADCDBB85}"/>
    <cellStyle name="Note 2 10" xfId="12947" xr:uid="{0B82CB0E-64F0-44E6-ACED-9A9D68B2274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2 2" xfId="13637" xr:uid="{A288F1B3-E77C-4975-827C-4CC7C4523C36}"/>
    <cellStyle name="Note 2 2 2 3" xfId="10134" xr:uid="{0B30DE9F-BCA8-4334-B758-F5B04FB4073C}"/>
    <cellStyle name="Note 2 2 2 3 2" xfId="13688" xr:uid="{3E48781E-4233-4890-91BC-1D809A1D3FD2}"/>
    <cellStyle name="Note 2 2 2 4" xfId="10794" xr:uid="{F555E891-1A17-4DD8-9270-3D6A027E993D}"/>
    <cellStyle name="Note 2 2 2 4 2" xfId="14244" xr:uid="{AFFA74F4-F2A1-4330-B27B-4CBF10714AAE}"/>
    <cellStyle name="Note 2 2 2 5" xfId="11069" xr:uid="{DE2079AB-B9EB-4ADE-81CE-14FB942B46C3}"/>
    <cellStyle name="Note 2 2 2 5 2" xfId="14515" xr:uid="{D7819922-15FF-4DFF-8D67-554D8B1A84EB}"/>
    <cellStyle name="Note 2 2 2 6" xfId="12949" xr:uid="{31A37C31-25B8-4B72-891B-5BC815E43E0E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2 2" xfId="13636" xr:uid="{2787A0AC-5884-44A1-8E22-B6E2E4E709F6}"/>
    <cellStyle name="Note 2 2 4 3" xfId="10133" xr:uid="{F94FB5A7-4D30-4D30-BB3C-1CF28FB8D0C4}"/>
    <cellStyle name="Note 2 2 4 3 2" xfId="13687" xr:uid="{1C99E115-2B40-467D-ADCA-BB36305B06DC}"/>
    <cellStyle name="Note 2 2 4 4" xfId="11041" xr:uid="{7C7FC222-E6CE-428A-A4D7-DD5A9C953B11}"/>
    <cellStyle name="Note 2 2 4 4 2" xfId="14487" xr:uid="{B2E117A8-8249-451C-A706-1F909BC03161}"/>
    <cellStyle name="Note 2 2 4 5" xfId="10757" xr:uid="{F83F8BE7-30BD-4B3E-979F-609A3C41C36C}"/>
    <cellStyle name="Note 2 2 4 5 2" xfId="14207" xr:uid="{EB5A592B-DD33-42AD-B9B1-0E61135460F9}"/>
    <cellStyle name="Note 2 2 4 6" xfId="12950" xr:uid="{6178E0BA-AACB-4542-B043-6F1B8A583F7A}"/>
    <cellStyle name="Note 2 2 5" xfId="10084" xr:uid="{769B996B-04F7-4B55-B6F1-E213AE96E05E}"/>
    <cellStyle name="Note 2 2 5 2" xfId="13638" xr:uid="{D140E700-CB63-480A-8717-B5D6B7C95FD2}"/>
    <cellStyle name="Note 2 2 6" xfId="10135" xr:uid="{4FB7C026-176F-407D-99F4-E263B10D4CE2}"/>
    <cellStyle name="Note 2 2 6 2" xfId="13689" xr:uid="{8AF3DBC2-FC79-4F12-9DBA-36A71A764B96}"/>
    <cellStyle name="Note 2 2 7" xfId="11042" xr:uid="{2D80FB2F-C641-4D55-BB4A-483E66119E9D}"/>
    <cellStyle name="Note 2 2 7 2" xfId="14488" xr:uid="{4AB4E256-A091-4946-A642-9B6E4D3CD0D8}"/>
    <cellStyle name="Note 2 2 8" xfId="11068" xr:uid="{759D4C14-EDFB-4746-B9FE-C9D464138A98}"/>
    <cellStyle name="Note 2 2 8 2" xfId="14514" xr:uid="{749F74CB-3CA4-4149-9FF7-1E6A5FC18FE8}"/>
    <cellStyle name="Note 2 2 9" xfId="12948" xr:uid="{875DDA43-865F-476D-8388-CB3D2089BB22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2 2" xfId="13634" xr:uid="{9F0ADA55-DB09-48DB-B109-B5E124A6E69F}"/>
    <cellStyle name="Note 2 3 2 3" xfId="10131" xr:uid="{6D647381-CF11-43AD-8C00-2BDF251AD249}"/>
    <cellStyle name="Note 2 3 2 3 2" xfId="13685" xr:uid="{AD4B3C41-D015-42C0-8FD0-B1C231AA6EAC}"/>
    <cellStyle name="Note 2 3 2 4" xfId="10796" xr:uid="{405F38B3-AE9E-4471-8E80-D6E27C63CE2E}"/>
    <cellStyle name="Note 2 3 2 4 2" xfId="14246" xr:uid="{B14CE1F4-CB1C-489B-B210-FACE31D08371}"/>
    <cellStyle name="Note 2 3 2 5" xfId="10759" xr:uid="{89DBF3EC-7035-4E71-8237-B3D1944AF574}"/>
    <cellStyle name="Note 2 3 2 5 2" xfId="14209" xr:uid="{CCED3757-94A7-4913-85A9-DBFC5E78191D}"/>
    <cellStyle name="Note 2 3 2 6" xfId="12952" xr:uid="{2C866FD1-CF23-4645-944F-C40B181C929D}"/>
    <cellStyle name="Note 2 3 3" xfId="10081" xr:uid="{48AB26F0-E934-4E11-B1C3-5F20453B6B57}"/>
    <cellStyle name="Note 2 3 3 2" xfId="13635" xr:uid="{D5A1ADBF-9DE7-4558-83A8-8E32B26F9708}"/>
    <cellStyle name="Note 2 3 4" xfId="10132" xr:uid="{3C5CB4BC-6873-4296-B0EA-8401884BB897}"/>
    <cellStyle name="Note 2 3 4 2" xfId="13686" xr:uid="{44BD9688-1A7F-4A3A-8593-2735219FD2EF}"/>
    <cellStyle name="Note 2 3 5" xfId="10795" xr:uid="{5BAB2BF4-5D84-450A-A5BF-F0A987C79EB9}"/>
    <cellStyle name="Note 2 3 5 2" xfId="14245" xr:uid="{FE06CACB-F38D-4850-B596-3A6BD6D5E48A}"/>
    <cellStyle name="Note 2 3 6" xfId="10758" xr:uid="{C023B842-0C2F-47C8-8A1D-C3A0C747F26C}"/>
    <cellStyle name="Note 2 3 6 2" xfId="14208" xr:uid="{35181CC7-C87C-4AF0-BFEB-812F538B29AD}"/>
    <cellStyle name="Note 2 3 7" xfId="12951" xr:uid="{7656EB33-AA78-4805-8D48-2E2F17C3B904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2 2" xfId="13632" xr:uid="{A8C1E835-9ECE-4857-AA76-19396F274040}"/>
    <cellStyle name="Note 2 4 2 3" xfId="10129" xr:uid="{5794FAFD-95F3-4A67-93F2-243FB2756098}"/>
    <cellStyle name="Note 2 4 2 3 2" xfId="13683" xr:uid="{512C360F-3DD3-4CD4-9109-0121C38EB603}"/>
    <cellStyle name="Note 2 4 2 4" xfId="10798" xr:uid="{81319F14-75B9-4CF9-9DB1-BFEF6BD3BDBA}"/>
    <cellStyle name="Note 2 4 2 4 2" xfId="14248" xr:uid="{FB4AB67C-B8A5-4B99-A292-CE336623DDBC}"/>
    <cellStyle name="Note 2 4 2 5" xfId="10761" xr:uid="{E21E7E26-CBE5-4035-BD19-FFE1221E0C86}"/>
    <cellStyle name="Note 2 4 2 5 2" xfId="14211" xr:uid="{872A47F2-D08D-47A9-B724-CD3BD7E0F433}"/>
    <cellStyle name="Note 2 4 2 6" xfId="12954" xr:uid="{3513608E-6C69-4BFA-A173-F9468E5FBF30}"/>
    <cellStyle name="Note 2 4 3" xfId="10079" xr:uid="{2682D457-8AA0-4652-933F-A1343FCBFDB0}"/>
    <cellStyle name="Note 2 4 3 2" xfId="13633" xr:uid="{0977C13C-183B-4008-95B5-6C6EB8DB3B7B}"/>
    <cellStyle name="Note 2 4 4" xfId="10130" xr:uid="{3267A055-7CB3-4550-A2E2-EF18E9F97549}"/>
    <cellStyle name="Note 2 4 4 2" xfId="13684" xr:uid="{52C95929-A237-46CD-B0FE-1BA09128A57B}"/>
    <cellStyle name="Note 2 4 5" xfId="10797" xr:uid="{B28D2610-A5F6-4A64-92C3-189D26E056B0}"/>
    <cellStyle name="Note 2 4 5 2" xfId="14247" xr:uid="{0608CB61-FF40-49D6-A0B9-6FF164B06B23}"/>
    <cellStyle name="Note 2 4 6" xfId="10760" xr:uid="{7744EE94-6480-47C0-943E-24594FD9A41B}"/>
    <cellStyle name="Note 2 4 6 2" xfId="14210" xr:uid="{2E3CB0AB-E54C-4AEA-9901-E64963FF9DF5}"/>
    <cellStyle name="Note 2 4 7" xfId="12953" xr:uid="{08E0DC2A-E986-4AA4-8C4C-207C442FAE7C}"/>
    <cellStyle name="Note 2 5" xfId="8610" xr:uid="{4416D1B1-50AC-499E-B0E2-32965C35CD17}"/>
    <cellStyle name="Note 2 5 2" xfId="10077" xr:uid="{C0081EDF-1CE5-48E3-8927-503D9501D65B}"/>
    <cellStyle name="Note 2 5 2 2" xfId="13631" xr:uid="{8AAB8D6C-CCCC-4618-97AD-CDBEC5BB1BD2}"/>
    <cellStyle name="Note 2 5 3" xfId="11244" xr:uid="{937F5376-5F3D-43C1-914A-8207AD4EB35B}"/>
    <cellStyle name="Note 2 5 3 2" xfId="14685" xr:uid="{CFF0A566-BA57-45FB-8C15-F5739C9AA809}"/>
    <cellStyle name="Note 2 5 4" xfId="10799" xr:uid="{053FE8D7-6642-4CDA-97A7-C0B737FFDB28}"/>
    <cellStyle name="Note 2 5 4 2" xfId="14249" xr:uid="{D6FFBA8E-E17F-4208-A957-EC6A69D31F16}"/>
    <cellStyle name="Note 2 5 5" xfId="11485" xr:uid="{DAE5615C-BF13-488B-A10E-DF346C416312}"/>
    <cellStyle name="Note 2 5 5 2" xfId="14913" xr:uid="{4711675C-FEB9-49C4-8456-4B7774C8B0FB}"/>
    <cellStyle name="Note 2 5 6" xfId="12955" xr:uid="{9974595B-D50E-4FB0-BF3E-C2077C8F36E6}"/>
    <cellStyle name="Note 2 6" xfId="10085" xr:uid="{781EF099-3E6A-4D01-9AE4-1735914CF405}"/>
    <cellStyle name="Note 2 6 2" xfId="13639" xr:uid="{DD147922-7AA6-481A-9FC4-A9308D05C918}"/>
    <cellStyle name="Note 2 7" xfId="10136" xr:uid="{B6110EF7-4B7D-45B4-9462-F27409CA41E2}"/>
    <cellStyle name="Note 2 7 2" xfId="13690" xr:uid="{0598E875-74AF-4E8C-BD36-23C2AC6069EC}"/>
    <cellStyle name="Note 2 8" xfId="10793" xr:uid="{200CA136-5792-44C0-B88E-A8BE8DFB9F93}"/>
    <cellStyle name="Note 2 8 2" xfId="14243" xr:uid="{485E0DB8-86B0-4C50-98C6-5E49C8E658B5}"/>
    <cellStyle name="Note 2 9" xfId="11043" xr:uid="{5774F36F-78D2-47D1-A167-4B61E449F711}"/>
    <cellStyle name="Note 2 9 2" xfId="14489" xr:uid="{9EADD100-B5A6-42FE-B902-C1FE43F3B0E9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3 2" xfId="13628" xr:uid="{BA82D105-6350-46C0-8396-03D0134BB62E}"/>
    <cellStyle name="Note 3 2 4" xfId="10127" xr:uid="{AF91F7F3-BE2C-4B0F-A325-99D254EB3286}"/>
    <cellStyle name="Note 3 2 4 2" xfId="13681" xr:uid="{AB201763-A0AD-421A-BA3F-1B05B470D9EF}"/>
    <cellStyle name="Note 3 2 5" xfId="10801" xr:uid="{A884D2DC-C8D4-4762-ABC0-E9C018443E21}"/>
    <cellStyle name="Note 3 2 5 2" xfId="14251" xr:uid="{AE006AE0-06E5-4DA0-BC4C-ED5C831BFEBF}"/>
    <cellStyle name="Note 3 2 6" xfId="10763" xr:uid="{DBC0C5E0-7E77-47C9-8A55-34A4600E0F49}"/>
    <cellStyle name="Note 3 2 6 2" xfId="14213" xr:uid="{BFECE731-6AFA-4EC9-A0A1-E1E2F2C4F246}"/>
    <cellStyle name="Note 3 2 7" xfId="12957" xr:uid="{F2BE2B35-ACE8-4F72-82C6-C403B9A53ADA}"/>
    <cellStyle name="Note 3 3" xfId="8615" xr:uid="{489749B3-EEEC-49D6-A07A-1DD5C4A188E9}"/>
    <cellStyle name="Note 3 3 2" xfId="10073" xr:uid="{3FA049E4-739B-4793-98EC-BD937DACC19C}"/>
    <cellStyle name="Note 3 3 2 2" xfId="13627" xr:uid="{5D5F05AD-F2D8-4569-8AA1-C45D8B7038A5}"/>
    <cellStyle name="Note 3 3 3" xfId="10126" xr:uid="{25F2E611-116B-45E4-8B2E-4A9198DE46EC}"/>
    <cellStyle name="Note 3 3 3 2" xfId="13680" xr:uid="{0AF259D5-3FA6-4BD1-AE45-9F0C972504F7}"/>
    <cellStyle name="Note 3 3 4" xfId="10802" xr:uid="{DE3223AA-7116-4A36-A429-C9509E0B689F}"/>
    <cellStyle name="Note 3 3 4 2" xfId="14252" xr:uid="{B58651E0-33BF-421B-8DEA-434221E63B01}"/>
    <cellStyle name="Note 3 3 5" xfId="10764" xr:uid="{3DCE0387-00DB-402E-B29F-EE38759240E6}"/>
    <cellStyle name="Note 3 3 5 2" xfId="14214" xr:uid="{7141FAF0-B85C-4A50-8C1A-DFE86AECF20D}"/>
    <cellStyle name="Note 3 3 6" xfId="12958" xr:uid="{756BEA29-A89C-42CC-AF9D-180EC4CF28AB}"/>
    <cellStyle name="Note 3 4" xfId="8616" xr:uid="{F3E7F71C-238E-4353-80DB-7E7D52DE7527}"/>
    <cellStyle name="Note 3 4 2" xfId="11256" xr:uid="{0973445F-9FE5-4338-A2E7-9331A80C7581}"/>
    <cellStyle name="Note 3 4 2 2" xfId="14697" xr:uid="{D6CD1620-7DDD-435F-8E24-2799FA01E3FD}"/>
    <cellStyle name="Note 3 4 3" xfId="10125" xr:uid="{BAB1F334-3FC6-4172-8124-B0A354A12B5F}"/>
    <cellStyle name="Note 3 4 3 2" xfId="13679" xr:uid="{31781067-FF95-4F24-8DAB-75DAE97643C2}"/>
    <cellStyle name="Note 3 4 4" xfId="10803" xr:uid="{E16F69DE-15F3-4C93-9F6C-F720E3F266BE}"/>
    <cellStyle name="Note 3 4 4 2" xfId="14253" xr:uid="{6A5CAF38-3984-4B62-BC12-0E545DFAE86C}"/>
    <cellStyle name="Note 3 4 5" xfId="10765" xr:uid="{9F671A4B-33E8-4705-8934-4D567692388B}"/>
    <cellStyle name="Note 3 4 5 2" xfId="14215" xr:uid="{D363E665-E8A5-4430-9AE6-4A1C16E8E360}"/>
    <cellStyle name="Note 3 4 6" xfId="12959" xr:uid="{40B5BEFC-2895-4E78-B2EB-8A100B18319B}"/>
    <cellStyle name="Note 3 5" xfId="10075" xr:uid="{A129DDA0-4F6A-4922-9953-0D431DE7E64D}"/>
    <cellStyle name="Note 3 5 2" xfId="13629" xr:uid="{0660F1EE-23A9-4E24-B79D-E6B8B311001D}"/>
    <cellStyle name="Note 3 6" xfId="10128" xr:uid="{7E391FF4-62ED-4698-A2B5-9F9305B2E40F}"/>
    <cellStyle name="Note 3 6 2" xfId="13682" xr:uid="{2FC77228-B73C-4636-99F0-91C64C1B2B69}"/>
    <cellStyle name="Note 3 7" xfId="10800" xr:uid="{10F79C3E-FAB3-40D8-A2CD-F240AFB1FE41}"/>
    <cellStyle name="Note 3 7 2" xfId="14250" xr:uid="{35EB1473-1D3F-48F1-B0A6-A037B4C0436E}"/>
    <cellStyle name="Note 3 8" xfId="10762" xr:uid="{64D2CB07-ED7B-4AC9-8FC6-3A32973131AD}"/>
    <cellStyle name="Note 3 8 2" xfId="14212" xr:uid="{181007C4-8561-4142-A47E-119C2A0A86EE}"/>
    <cellStyle name="Note 3 9" xfId="12956" xr:uid="{AF5C1C79-6E60-4A6A-ADE1-FF10325E12EC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3 2" xfId="13625" xr:uid="{F2F9E9C4-70A2-45F7-89C8-309492118623}"/>
    <cellStyle name="Note 4 2 4" xfId="10123" xr:uid="{BF2E67E9-F2D5-4DBA-BA64-CF481A0EBD15}"/>
    <cellStyle name="Note 4 2 4 2" xfId="13677" xr:uid="{DB2F1C29-DCF0-4089-8924-9637B0336CEE}"/>
    <cellStyle name="Note 4 2 5" xfId="10805" xr:uid="{E881F8D8-8500-4F21-8430-CC88C6E597CB}"/>
    <cellStyle name="Note 4 2 5 2" xfId="14255" xr:uid="{38DAFB2D-1C24-42DC-B7A4-DC3A0CB747E0}"/>
    <cellStyle name="Note 4 2 6" xfId="10767" xr:uid="{61F496C6-86C9-434C-ACF2-839EDC005928}"/>
    <cellStyle name="Note 4 2 6 2" xfId="14217" xr:uid="{922B207B-677E-4794-AE86-C11B16335A55}"/>
    <cellStyle name="Note 4 2 7" xfId="12961" xr:uid="{7514F1A0-A71F-4535-A1B5-41357C2DA75A}"/>
    <cellStyle name="Note 4 3" xfId="8620" xr:uid="{60C805D6-9A51-41BD-B795-D23E02B1D2E3}"/>
    <cellStyle name="Note 4 3 2" xfId="10069" xr:uid="{DE891074-1E59-4A6C-B0A1-366F73D02B61}"/>
    <cellStyle name="Note 4 3 2 2" xfId="13623" xr:uid="{5F1D22FB-C0E8-4147-A78D-F480F9F55E6F}"/>
    <cellStyle name="Note 4 3 3" xfId="10122" xr:uid="{02AB36EA-ED9C-4CF8-ACEB-3B4007BF9285}"/>
    <cellStyle name="Note 4 3 3 2" xfId="13676" xr:uid="{4E1924C7-D85B-4FE2-9C32-8313366684C6}"/>
    <cellStyle name="Note 4 3 4" xfId="10807" xr:uid="{2B7956A1-2405-45A0-B253-1E6A7DB54A43}"/>
    <cellStyle name="Note 4 3 4 2" xfId="14257" xr:uid="{93606DAD-C2CC-488C-B781-E9ABD031D96E}"/>
    <cellStyle name="Note 4 3 5" xfId="10768" xr:uid="{144AD4C6-BB09-4B00-89EA-D043A72A0D7F}"/>
    <cellStyle name="Note 4 3 5 2" xfId="14218" xr:uid="{82B48F69-E52F-456A-ADEC-90103AC91625}"/>
    <cellStyle name="Note 4 3 6" xfId="12962" xr:uid="{ABBDEBCC-67C6-4B9B-B1DB-58C7BCB268CD}"/>
    <cellStyle name="Note 4 4" xfId="8621" xr:uid="{00475F0A-EA64-49AB-8DF4-0AB2F4EEC038}"/>
    <cellStyle name="Note 4 4 2" xfId="10068" xr:uid="{5A0D1FFD-7328-4FEE-B41E-6AB008EE1644}"/>
    <cellStyle name="Note 4 4 2 2" xfId="13622" xr:uid="{47EF4D1B-E2DE-4A5F-8E09-8ADB226E3783}"/>
    <cellStyle name="Note 4 4 3" xfId="10121" xr:uid="{A8C62683-A4C2-46DB-9FD3-4A0C5485BDFF}"/>
    <cellStyle name="Note 4 4 3 2" xfId="13675" xr:uid="{32974D66-92E2-4A5B-B768-B22090074753}"/>
    <cellStyle name="Note 4 4 4" xfId="10808" xr:uid="{CBB256AA-D758-4DCD-AD59-CA9E53A00FE1}"/>
    <cellStyle name="Note 4 4 4 2" xfId="14258" xr:uid="{1B64378C-5B03-4AC4-89B3-116E022D4DA8}"/>
    <cellStyle name="Note 4 4 5" xfId="11227" xr:uid="{B3BC1542-9AA3-4761-BE46-62162F097A7D}"/>
    <cellStyle name="Note 4 4 5 2" xfId="14668" xr:uid="{BF10A3AA-04A2-435D-8836-6B0DCA6568F9}"/>
    <cellStyle name="Note 4 4 6" xfId="12963" xr:uid="{BBE9D8D2-34EF-4EAE-9EA3-2B05BF1AA818}"/>
    <cellStyle name="Note 4 5" xfId="10072" xr:uid="{44427543-03DA-4A7B-B20F-4B61BCCEE7F4}"/>
    <cellStyle name="Note 4 5 2" xfId="13626" xr:uid="{7DFD9FFB-3969-46B3-B864-A04129D7F2E5}"/>
    <cellStyle name="Note 4 6" xfId="10124" xr:uid="{E4C0B448-0C9F-4471-9C7D-68A2436F6241}"/>
    <cellStyle name="Note 4 6 2" xfId="13678" xr:uid="{587E57E7-E2DC-4F51-A573-6E74845E793E}"/>
    <cellStyle name="Note 4 7" xfId="10804" xr:uid="{CDFF87A9-9640-486D-A0FD-25F12155D9EB}"/>
    <cellStyle name="Note 4 7 2" xfId="14254" xr:uid="{8F99546F-FA46-443D-9944-C97EDE88C59A}"/>
    <cellStyle name="Note 4 8" xfId="10766" xr:uid="{34157FF3-1C25-4F30-9789-7EF60C85DEC3}"/>
    <cellStyle name="Note 4 8 2" xfId="14216" xr:uid="{73DB5B7D-4BAA-4B50-B683-6E02468C695F}"/>
    <cellStyle name="Note 4 9" xfId="12960" xr:uid="{CD335DFE-9C07-4639-BD04-1B10D906EC4E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3 2" xfId="13620" xr:uid="{31955333-B84E-4756-A569-D881D845D7AF}"/>
    <cellStyle name="Note 5 2 4" xfId="10119" xr:uid="{3F492F52-150F-4FA5-A074-25E61C74AE2B}"/>
    <cellStyle name="Note 5 2 4 2" xfId="13673" xr:uid="{5F438F53-EA28-448B-854A-D28F6F56BDD6}"/>
    <cellStyle name="Note 5 2 5" xfId="10810" xr:uid="{5930B3AB-CA9E-4B03-BEE7-33353CA75FF7}"/>
    <cellStyle name="Note 5 2 5 2" xfId="14260" xr:uid="{1363CAC2-CB81-48A5-B38D-8EBC08587489}"/>
    <cellStyle name="Note 5 2 6" xfId="10770" xr:uid="{D01CEB49-19C2-4FBE-A66E-63F1D6A1BE7C}"/>
    <cellStyle name="Note 5 2 6 2" xfId="14220" xr:uid="{15C02F90-CD4C-40B8-BA7A-08F2FA29EDE0}"/>
    <cellStyle name="Note 5 2 7" xfId="12965" xr:uid="{649403BE-AB75-4BC1-B33A-2313A27BCF41}"/>
    <cellStyle name="Note 5 3" xfId="8625" xr:uid="{B2D3DFE3-4F9F-4C13-9ADB-8C755CF03280}"/>
    <cellStyle name="Note 5 3 2" xfId="10064" xr:uid="{BC655537-AE4A-4496-92CD-A03C70C8C56B}"/>
    <cellStyle name="Note 5 3 2 2" xfId="13618" xr:uid="{040E566D-3298-469F-BA4E-8A2B7637EFE8}"/>
    <cellStyle name="Note 5 3 3" xfId="10118" xr:uid="{E5972260-F30E-444D-9389-C6E59BB97F3F}"/>
    <cellStyle name="Note 5 3 3 2" xfId="13672" xr:uid="{64A50421-D784-46A2-80DB-15213ACA0853}"/>
    <cellStyle name="Note 5 3 4" xfId="10811" xr:uid="{EB836693-4591-4FA0-8BDC-701DBFBE8EA5}"/>
    <cellStyle name="Note 5 3 4 2" xfId="14261" xr:uid="{14E84920-DE82-4DC0-B21E-7803297D0A39}"/>
    <cellStyle name="Note 5 3 5" xfId="10771" xr:uid="{ABCB093C-79BD-4C91-B6DA-BECB745A03A9}"/>
    <cellStyle name="Note 5 3 5 2" xfId="14221" xr:uid="{971C74D8-95FD-4E31-839F-F1883C0BC238}"/>
    <cellStyle name="Note 5 3 6" xfId="12966" xr:uid="{0620BF59-A08E-40BD-AE50-10CD8BE675D6}"/>
    <cellStyle name="Note 5 4" xfId="8626" xr:uid="{B935650B-4069-4B82-B19E-D3B8F56EB5CE}"/>
    <cellStyle name="Note 5 4 2" xfId="10063" xr:uid="{C5DD669C-F49D-4282-9D00-DE89E9A63411}"/>
    <cellStyle name="Note 5 4 2 2" xfId="13617" xr:uid="{4C411ADD-3457-43FD-B113-CCD40FC1F206}"/>
    <cellStyle name="Note 5 4 3" xfId="10117" xr:uid="{98BFB453-55EF-42D9-9476-ABC81FDF7EEE}"/>
    <cellStyle name="Note 5 4 3 2" xfId="13671" xr:uid="{BBC32F78-305E-4B27-9245-D5267808657A}"/>
    <cellStyle name="Note 5 4 4" xfId="10812" xr:uid="{5EBA36B3-D808-4DA6-923A-396766C5AAD8}"/>
    <cellStyle name="Note 5 4 4 2" xfId="14262" xr:uid="{DF05D8C1-1584-4BC9-B270-2AA56DEA4374}"/>
    <cellStyle name="Note 5 4 5" xfId="10772" xr:uid="{65DA5046-8367-4B9C-AB25-E4E41CB9FFB9}"/>
    <cellStyle name="Note 5 4 5 2" xfId="14222" xr:uid="{3C2FB8C7-DA21-4383-A18C-728848F39D3A}"/>
    <cellStyle name="Note 5 4 6" xfId="12967" xr:uid="{C4C42695-0074-4F03-95F7-CCFDB2A857F1}"/>
    <cellStyle name="Note 5 5" xfId="10067" xr:uid="{5BF9FECE-EBDD-4058-ABE4-B016B13FEDE4}"/>
    <cellStyle name="Note 5 5 2" xfId="13621" xr:uid="{46BE0F32-E54E-48B3-81A9-64C50B9E22D8}"/>
    <cellStyle name="Note 5 6" xfId="10120" xr:uid="{253CE198-566E-4B37-8DE9-42F7915C6525}"/>
    <cellStyle name="Note 5 6 2" xfId="13674" xr:uid="{A809DEB6-2D72-42B8-A917-9C615DD12AA9}"/>
    <cellStyle name="Note 5 7" xfId="10809" xr:uid="{045ADCB7-BB53-45DB-BFCD-2085F5C03FD0}"/>
    <cellStyle name="Note 5 7 2" xfId="14259" xr:uid="{4B9EEB98-065E-4A23-AF5A-9F10A5ED3441}"/>
    <cellStyle name="Note 5 8" xfId="10769" xr:uid="{42CD97AE-0B7D-4C56-A44E-8FAEA76494A9}"/>
    <cellStyle name="Note 5 8 2" xfId="14219" xr:uid="{FE354BE0-3E70-42DF-BF0A-739CCE1FD78C}"/>
    <cellStyle name="Note 5 9" xfId="12964" xr:uid="{C0648D2B-0C87-4987-9F70-EC2BAC48C7D4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2 2" xfId="13614" xr:uid="{26F894AD-51A8-428F-9BEA-01C5AEA4E7A2}"/>
    <cellStyle name="Note 6 3 3" xfId="10115" xr:uid="{4D3C3546-34E4-421F-B000-5A4A7D747269}"/>
    <cellStyle name="Note 6 3 3 2" xfId="13669" xr:uid="{64792101-D6E7-4578-B328-8BE169D687BE}"/>
    <cellStyle name="Note 6 3 4" xfId="10814" xr:uid="{23F26C6E-2A7C-4389-851B-FAC8AAC8129E}"/>
    <cellStyle name="Note 6 3 4 2" xfId="14264" xr:uid="{09DB5E0D-5F92-425F-97FC-9839EB0308F4}"/>
    <cellStyle name="Note 6 3 5" xfId="10774" xr:uid="{7DDBC83E-919E-46BD-9677-E759CF4F5822}"/>
    <cellStyle name="Note 6 3 5 2" xfId="14224" xr:uid="{4A996E80-3AE1-4065-A959-E371FA51FE7E}"/>
    <cellStyle name="Note 6 3 6" xfId="12969" xr:uid="{171D206A-7ECE-469D-87D4-941FA3C0F822}"/>
    <cellStyle name="Note 6 4" xfId="8631" xr:uid="{89CA8313-21EB-4E43-820A-F323CEAB6EED}"/>
    <cellStyle name="Note 6 4 2" xfId="10059" xr:uid="{9A2CCB53-9BC5-4453-BA9B-9EF74921F197}"/>
    <cellStyle name="Note 6 4 2 2" xfId="13613" xr:uid="{4DC272EC-4288-4750-B5F5-D842DAFA156E}"/>
    <cellStyle name="Note 6 4 3" xfId="10114" xr:uid="{73BC4429-E2A2-4C27-90E8-4C7A76040027}"/>
    <cellStyle name="Note 6 4 3 2" xfId="13668" xr:uid="{6E34476D-877A-48A1-9774-C246A1D94900}"/>
    <cellStyle name="Note 6 4 4" xfId="10815" xr:uid="{6893E6D4-BDC6-4F8F-BF5D-609780BFC16B}"/>
    <cellStyle name="Note 6 4 4 2" xfId="14265" xr:uid="{FE018601-23F6-4F6D-938F-E02793796138}"/>
    <cellStyle name="Note 6 4 5" xfId="10775" xr:uid="{40B8A53A-6275-464C-9375-4517BBF6F9B7}"/>
    <cellStyle name="Note 6 4 5 2" xfId="14225" xr:uid="{B6C2F2F4-A7D4-48C2-8CD1-E05D4FFF7E67}"/>
    <cellStyle name="Note 6 4 6" xfId="12970" xr:uid="{2C7626D5-13EA-46C8-BADD-580EE91C25E2}"/>
    <cellStyle name="Note 6 5" xfId="10062" xr:uid="{E5D632A6-AC3C-4F6E-BD6C-1235EDA26295}"/>
    <cellStyle name="Note 6 5 2" xfId="13616" xr:uid="{5078AD16-543F-43D8-BC3F-E0EE72C65A7B}"/>
    <cellStyle name="Note 6 6" xfId="10116" xr:uid="{00541D9C-5D54-4B36-8979-0468740E4ABF}"/>
    <cellStyle name="Note 6 6 2" xfId="13670" xr:uid="{AB044B55-59A6-41E3-84C1-DCD750A883D8}"/>
    <cellStyle name="Note 6 7" xfId="10813" xr:uid="{E72FF0F3-839B-4F62-8461-080296ED5365}"/>
    <cellStyle name="Note 6 7 2" xfId="14263" xr:uid="{DCDAB8BC-8A44-4CE3-93FB-AD4E782E485D}"/>
    <cellStyle name="Note 6 8" xfId="10773" xr:uid="{F0413A01-1960-4936-9E09-BE48321D3198}"/>
    <cellStyle name="Note 6 8 2" xfId="14223" xr:uid="{2ACAA636-9076-4356-B5DF-BF75034EE4E1}"/>
    <cellStyle name="Note 6 9" xfId="12968" xr:uid="{7A56DB3F-6375-420D-985F-8C53C5CEBDF6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2 2" xfId="13610" xr:uid="{DE7D14E7-C3EA-4A29-9651-DDA9633F5E9C}"/>
    <cellStyle name="Note 7 3 3" xfId="10112" xr:uid="{A3E5F398-F74E-4EF8-ADB1-9321BD12BE02}"/>
    <cellStyle name="Note 7 3 3 2" xfId="13666" xr:uid="{4D350687-01FD-4E23-941F-0A24466F6904}"/>
    <cellStyle name="Note 7 3 4" xfId="10817" xr:uid="{A3DC13B1-9C1B-4AA6-BE32-D2893717E91C}"/>
    <cellStyle name="Note 7 3 4 2" xfId="14267" xr:uid="{044317EF-72C8-4370-AF18-62F6FA181E65}"/>
    <cellStyle name="Note 7 3 5" xfId="10777" xr:uid="{2DD37091-48FF-4591-85BF-D79D2609D425}"/>
    <cellStyle name="Note 7 3 5 2" xfId="14227" xr:uid="{EF5803BB-4054-49FB-85F4-680B04E762D8}"/>
    <cellStyle name="Note 7 3 6" xfId="12972" xr:uid="{55D80953-78FC-4F0A-ADDC-87172D010CCB}"/>
    <cellStyle name="Note 7 4" xfId="8636" xr:uid="{13E449A0-B29F-4591-BBF3-DE000D131DED}"/>
    <cellStyle name="Note 7 4 2" xfId="10055" xr:uid="{7CA82B35-F85B-437D-BE6A-76D2AC832310}"/>
    <cellStyle name="Note 7 4 2 2" xfId="13609" xr:uid="{E6ACEE3A-26AC-4B23-962D-5EBE8DA00CB8}"/>
    <cellStyle name="Note 7 4 3" xfId="10111" xr:uid="{70F9E7A8-CDF8-46F7-89DD-CE9DA3955612}"/>
    <cellStyle name="Note 7 4 3 2" xfId="13665" xr:uid="{08969BA6-F7D8-46D1-85E2-0D8D2684FEA1}"/>
    <cellStyle name="Note 7 4 4" xfId="10818" xr:uid="{D7FA5142-6378-4F78-B71C-004D1A0D8DDF}"/>
    <cellStyle name="Note 7 4 4 2" xfId="14268" xr:uid="{4A2BAA9E-9ED3-469E-AD5B-ED211FA2049A}"/>
    <cellStyle name="Note 7 4 5" xfId="10778" xr:uid="{C34EC7E3-8D8D-4AE2-9AA8-03E87407EAC8}"/>
    <cellStyle name="Note 7 4 5 2" xfId="14228" xr:uid="{25CF4538-72E4-49B0-AB11-99EB85603E43}"/>
    <cellStyle name="Note 7 4 6" xfId="12973" xr:uid="{F89B3969-32AA-4A20-BADF-9B80486E54C4}"/>
    <cellStyle name="Note 7 5" xfId="10058" xr:uid="{43D912C2-7E6A-4220-A247-19AE72D70213}"/>
    <cellStyle name="Note 7 5 2" xfId="13612" xr:uid="{BB0EBFDA-3C74-4AC7-8F21-32F73C3252B7}"/>
    <cellStyle name="Note 7 6" xfId="10113" xr:uid="{9A82FE89-F133-4CEA-8D3C-BE79D1159390}"/>
    <cellStyle name="Note 7 6 2" xfId="13667" xr:uid="{30940E6C-9ED6-4A3A-9DB7-F0420152B704}"/>
    <cellStyle name="Note 7 7" xfId="10816" xr:uid="{EA1A4764-0704-4DE5-800E-35321DBE386F}"/>
    <cellStyle name="Note 7 7 2" xfId="14266" xr:uid="{88FA156F-DA16-4A3A-8F1E-4180BD0D3FDE}"/>
    <cellStyle name="Note 7 8" xfId="10776" xr:uid="{B39F58A4-D821-45B4-AFB1-CE09CF96CB0B}"/>
    <cellStyle name="Note 7 8 2" xfId="14226" xr:uid="{60AEEE79-BBB4-4411-A043-12BB95E3070D}"/>
    <cellStyle name="Note 7 9" xfId="12971" xr:uid="{F73011E1-2BDC-454F-B94C-3E8749AA3044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2 2" xfId="13605" xr:uid="{CD28B818-0994-4178-8968-88F308F68DB7}"/>
    <cellStyle name="Note 8 3 3" xfId="10109" xr:uid="{6B246B92-C5BF-4AD3-AC1A-70F06EB0A45F}"/>
    <cellStyle name="Note 8 3 3 2" xfId="13663" xr:uid="{C9FF38B6-FA5D-4900-AF35-CFE3D29F2DF3}"/>
    <cellStyle name="Note 8 3 4" xfId="10820" xr:uid="{B83C32E0-6C3B-438D-B6CB-D53FEA05F21C}"/>
    <cellStyle name="Note 8 3 4 2" xfId="14270" xr:uid="{D2171E4D-5A3D-4775-95A8-73E27BB7D7F2}"/>
    <cellStyle name="Note 8 3 5" xfId="10780" xr:uid="{E54C2E0E-F1F6-4031-9555-AE57E096DBA5}"/>
    <cellStyle name="Note 8 3 5 2" xfId="14230" xr:uid="{5491E496-F223-4025-99A9-D1494DAF6F4E}"/>
    <cellStyle name="Note 8 3 6" xfId="12975" xr:uid="{B5B42494-699E-4B6C-BEC3-50B76BC71854}"/>
    <cellStyle name="Note 8 4" xfId="8641" xr:uid="{661C3D1A-6650-4DD4-97C5-20DFDA0346FB}"/>
    <cellStyle name="Note 8 4 2" xfId="10050" xr:uid="{33C85296-0ECB-4FF7-B24E-298A097B8F4C}"/>
    <cellStyle name="Note 8 4 2 2" xfId="13604" xr:uid="{515BA0A1-88A4-465A-89CB-6D5F819F412A}"/>
    <cellStyle name="Note 8 4 3" xfId="10108" xr:uid="{41FDBF21-7F49-406A-9243-4319B2117784}"/>
    <cellStyle name="Note 8 4 3 2" xfId="13662" xr:uid="{D79346D6-7F2B-4648-91E1-72610A8E83CE}"/>
    <cellStyle name="Note 8 4 4" xfId="10821" xr:uid="{B5392738-9A05-4E17-B0E3-EB29452C3047}"/>
    <cellStyle name="Note 8 4 4 2" xfId="14271" xr:uid="{FCFE11B5-367A-4C53-997D-C6F2F82EF19A}"/>
    <cellStyle name="Note 8 4 5" xfId="10781" xr:uid="{0317DD3E-445A-4186-B037-8946D9C4D88A}"/>
    <cellStyle name="Note 8 4 5 2" xfId="14231" xr:uid="{84ACAEA1-3D80-4C85-AAC4-5F4AED70A532}"/>
    <cellStyle name="Note 8 4 6" xfId="12976" xr:uid="{3442C686-C143-4ED1-B5AD-A982EDC6FB09}"/>
    <cellStyle name="Note 8 5" xfId="10054" xr:uid="{91981A38-C6A1-4E3A-9CC0-7D535E905CEA}"/>
    <cellStyle name="Note 8 5 2" xfId="13608" xr:uid="{2DF48CF9-EFD8-4B6F-9040-38029E4C4120}"/>
    <cellStyle name="Note 8 6" xfId="10110" xr:uid="{B0802949-E64D-4AC7-9952-975DB2CE9D2B}"/>
    <cellStyle name="Note 8 6 2" xfId="13664" xr:uid="{20F3752B-C9D8-4382-B3A3-800510303FD5}"/>
    <cellStyle name="Note 8 7" xfId="10819" xr:uid="{F78D82FE-791D-45B8-A52E-A53B62985204}"/>
    <cellStyle name="Note 8 7 2" xfId="14269" xr:uid="{4C4C142D-6A38-4010-AD00-F2A2DA31701A}"/>
    <cellStyle name="Note 8 8" xfId="10779" xr:uid="{392EAABA-7D76-4662-98B9-E57F601E46EC}"/>
    <cellStyle name="Note 8 8 2" xfId="14229" xr:uid="{086C2D64-6DEB-43FE-8A3F-02CF03FE1243}"/>
    <cellStyle name="Note 8 9" xfId="12974" xr:uid="{8E173DBE-32B2-499D-892E-DC2D701B80BE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2 2" xfId="13600" xr:uid="{4FFD1FEF-0C67-4CCD-9690-CFF024F8C823}"/>
    <cellStyle name="Note 9 3 3" xfId="10106" xr:uid="{3846466E-E4D0-47AB-ADCF-C06D2DB988E7}"/>
    <cellStyle name="Note 9 3 3 2" xfId="13660" xr:uid="{875B8EF6-5927-4910-AA80-E085FC742D63}"/>
    <cellStyle name="Note 9 3 4" xfId="10823" xr:uid="{EDDF86D8-F6E1-4A04-BD74-F312C8348DAC}"/>
    <cellStyle name="Note 9 3 4 2" xfId="14273" xr:uid="{A51FB7B5-0F37-4B58-8B5C-EA8662E71D9F}"/>
    <cellStyle name="Note 9 3 5" xfId="10783" xr:uid="{EF8B1753-16B5-4121-A97B-4962FED5D729}"/>
    <cellStyle name="Note 9 3 5 2" xfId="14233" xr:uid="{FBDCC061-76B0-4912-B7AC-E90A77B510C5}"/>
    <cellStyle name="Note 9 3 6" xfId="12978" xr:uid="{2A09E7FA-0A60-4676-9700-C749B0CE277B}"/>
    <cellStyle name="Note 9 4" xfId="8646" xr:uid="{09295B5D-E740-4AD4-BF26-CCBFCFF1FE17}"/>
    <cellStyle name="Note 9 4 2" xfId="10045" xr:uid="{7A6EF792-653D-47F7-9C3F-F12ACBCD8B3B}"/>
    <cellStyle name="Note 9 4 2 2" xfId="13599" xr:uid="{A5E909FE-B2B4-4ED4-822F-8E4CA65D1372}"/>
    <cellStyle name="Note 9 4 3" xfId="10105" xr:uid="{BC85FD35-03EC-4F49-AE5A-7A996F80DA28}"/>
    <cellStyle name="Note 9 4 3 2" xfId="13659" xr:uid="{E235CC1D-4804-4ACE-A4DC-B615A3514D21}"/>
    <cellStyle name="Note 9 4 4" xfId="10824" xr:uid="{6E477B53-7A8F-4533-A581-35DBD843B82F}"/>
    <cellStyle name="Note 9 4 4 2" xfId="14274" xr:uid="{79DCF715-CAF1-49B6-A152-29B9CE303053}"/>
    <cellStyle name="Note 9 4 5" xfId="10784" xr:uid="{0EA5846E-D71B-49AB-AAF0-464DFFE3CE9D}"/>
    <cellStyle name="Note 9 4 5 2" xfId="14234" xr:uid="{76E8BEDD-5A97-4CA4-9847-4EFBDB7AA461}"/>
    <cellStyle name="Note 9 4 6" xfId="12979" xr:uid="{B4C8B41F-949A-4D9A-90B6-8F4EB6584FB1}"/>
    <cellStyle name="Note 9 5" xfId="10049" xr:uid="{57AE3F18-A6FA-4AF7-8D81-69D29704EE62}"/>
    <cellStyle name="Note 9 5 2" xfId="13603" xr:uid="{67545546-ACDC-4026-94AA-0E162A7BE15E}"/>
    <cellStyle name="Note 9 6" xfId="10107" xr:uid="{7ED86853-BEF8-48B0-9251-F569D295DFED}"/>
    <cellStyle name="Note 9 6 2" xfId="13661" xr:uid="{460AD5E1-F387-45C6-80D7-EF4BE1F737BC}"/>
    <cellStyle name="Note 9 7" xfId="10822" xr:uid="{19FB63B6-97FD-4496-A894-1DD13600F09B}"/>
    <cellStyle name="Note 9 7 2" xfId="14272" xr:uid="{9B560FB4-8FAD-4D47-8CFA-31A92B4C0227}"/>
    <cellStyle name="Note 9 8" xfId="10782" xr:uid="{E8C84B48-6558-4F09-A4AC-7E54C7D3ECE6}"/>
    <cellStyle name="Note 9 8 2" xfId="14232" xr:uid="{BD5A5DF1-9213-469C-98E2-E497974070DB}"/>
    <cellStyle name="Note 9 9" xfId="12977" xr:uid="{50E4346D-CE51-4B2B-92DC-E2D780D61BB2}"/>
    <cellStyle name="Output 2" xfId="8647" xr:uid="{99C2C267-68C9-4464-9A5E-DBFAC978397C}"/>
    <cellStyle name="Output 2 10" xfId="10785" xr:uid="{D42F82D2-D7DB-4E3F-AAA2-34C5B95D8A4B}"/>
    <cellStyle name="Output 2 10 2" xfId="14235" xr:uid="{59B90450-C6EA-4DEB-92E1-AD68EF8E6694}"/>
    <cellStyle name="Output 2 11" xfId="12980" xr:uid="{4F96D5C4-FEC4-4061-B548-A57BE7AA3068}"/>
    <cellStyle name="Output 2 2" xfId="8648" xr:uid="{BB917D34-430C-4F9C-85C4-B2745FBF82B1}"/>
    <cellStyle name="Output 2 2 10" xfId="12981" xr:uid="{858EE4E1-5F96-4C6E-A3C0-58A38BD614B7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2 2" xfId="13596" xr:uid="{9752694F-4949-4DFF-A448-0FE900F167B5}"/>
    <cellStyle name="Output 2 2 3 3" xfId="10102" xr:uid="{8F8E8EE9-EAB5-4A92-9F38-85DDCA6520BD}"/>
    <cellStyle name="Output 2 2 3 3 2" xfId="13656" xr:uid="{1C29ACCF-D871-4577-AA15-2044C99B347C}"/>
    <cellStyle name="Output 2 2 3 4" xfId="10828" xr:uid="{4A263D85-FD3B-4F49-AAFA-DFD63C2A1322}"/>
    <cellStyle name="Output 2 2 3 4 2" xfId="14278" xr:uid="{DF19F473-2C8E-4ADA-B4F6-33299B167A97}"/>
    <cellStyle name="Output 2 2 3 5" xfId="10146" xr:uid="{9A15EC3F-0D7C-41DF-A18B-3BAD5C7D2C69}"/>
    <cellStyle name="Output 2 2 3 5 2" xfId="13700" xr:uid="{47AE91A6-390C-4838-99DE-9B4B36FCE0B9}"/>
    <cellStyle name="Output 2 2 3 6" xfId="10149" xr:uid="{B4387BBD-D54E-4054-B810-8F475B0EA67F}"/>
    <cellStyle name="Output 2 2 3 6 2" xfId="13703" xr:uid="{5A232640-E69C-4858-A82E-91CB398662D2}"/>
    <cellStyle name="Output 2 2 3 7" xfId="11234" xr:uid="{9DBBDC64-82AA-4C7F-B5A3-E9E35207D223}"/>
    <cellStyle name="Output 2 2 3 7 2" xfId="14675" xr:uid="{B638C297-126E-4422-B718-EF9EF99FA2FD}"/>
    <cellStyle name="Output 2 2 3 8" xfId="12982" xr:uid="{446CF833-9C55-454B-9AE1-A6BF4287C194}"/>
    <cellStyle name="Output 2 2 4" xfId="10043" xr:uid="{71D3F22F-FC54-49D8-BCBF-FA7E9731D90E}"/>
    <cellStyle name="Output 2 2 4 2" xfId="13597" xr:uid="{A65F9B20-A571-4CAA-8986-DC80C76CF097}"/>
    <cellStyle name="Output 2 2 5" xfId="10103" xr:uid="{561E5C95-FB2D-4C37-AF63-2C21C9A3827F}"/>
    <cellStyle name="Output 2 2 5 2" xfId="13657" xr:uid="{3ECBED90-D40D-46ED-968D-EAA2304E475A}"/>
    <cellStyle name="Output 2 2 6" xfId="10826" xr:uid="{0449B05A-AE37-4369-AF98-309C5CB53F5D}"/>
    <cellStyle name="Output 2 2 6 2" xfId="14276" xr:uid="{EC3A50EE-48F0-48CD-8BA6-91F79228BCC8}"/>
    <cellStyle name="Output 2 2 7" xfId="10147" xr:uid="{5E7B3C71-A3AF-4F76-A1FF-E3ECD83E5CA0}"/>
    <cellStyle name="Output 2 2 7 2" xfId="13701" xr:uid="{D90C6E1F-22CA-453D-9D55-8215EA1677CB}"/>
    <cellStyle name="Output 2 2 8" xfId="11466" xr:uid="{C40A719F-B9DB-43F1-BCFF-E492D72BC843}"/>
    <cellStyle name="Output 2 2 8 2" xfId="14896" xr:uid="{4C51A492-6537-4EBB-9240-79F51D957B69}"/>
    <cellStyle name="Output 2 2 9" xfId="10786" xr:uid="{02BCE3DC-1F0B-4F43-99DC-B49DC8F70CB9}"/>
    <cellStyle name="Output 2 2 9 2" xfId="14236" xr:uid="{CCF488CD-B61C-429D-A635-949203240CF3}"/>
    <cellStyle name="Output 2 3" xfId="8651" xr:uid="{FD4997A6-CBA8-4FB2-AB2F-038722178A3D}"/>
    <cellStyle name="Output 2 3 2" xfId="10041" xr:uid="{3DD96490-8CC0-4834-9C0E-BA9000847511}"/>
    <cellStyle name="Output 2 3 2 2" xfId="13595" xr:uid="{F272A3E0-1CBA-4663-A4D9-B77831B75911}"/>
    <cellStyle name="Output 2 3 3" xfId="10101" xr:uid="{6092BD86-B8DA-4707-BFC4-33C7B2D95D73}"/>
    <cellStyle name="Output 2 3 3 2" xfId="13655" xr:uid="{7E8F1F19-3FA3-46CB-8A5F-1F6F0C1A42B0}"/>
    <cellStyle name="Output 2 3 4" xfId="10829" xr:uid="{00C96006-7305-4D71-93A3-79B692A5FB07}"/>
    <cellStyle name="Output 2 3 4 2" xfId="14279" xr:uid="{CC54D401-6E33-4B55-90CD-960CEC8589D3}"/>
    <cellStyle name="Output 2 3 5" xfId="10145" xr:uid="{29DD6770-273D-4C24-A2D0-59D1A3CCE2BF}"/>
    <cellStyle name="Output 2 3 5 2" xfId="13699" xr:uid="{D5ABBA08-EDC9-4BB7-9EEF-0E1EE28B40E2}"/>
    <cellStyle name="Output 2 3 6" xfId="11271" xr:uid="{CFAE8A97-7A50-43F1-B0B9-BB0E23FF0057}"/>
    <cellStyle name="Output 2 3 6 2" xfId="14702" xr:uid="{C5EE303E-C94A-419E-B6C0-C3C6F6E4121C}"/>
    <cellStyle name="Output 2 3 7" xfId="10787" xr:uid="{F9A5D7EF-A2F0-4F6E-9664-A9602BC9CBE7}"/>
    <cellStyle name="Output 2 3 7 2" xfId="14237" xr:uid="{8DDE884C-E90E-4CDE-8170-B15FD9D680B5}"/>
    <cellStyle name="Output 2 3 8" xfId="12983" xr:uid="{8B22FBA3-E24C-4FE0-8E83-D1B5A22B41B9}"/>
    <cellStyle name="Output 2 4" xfId="8652" xr:uid="{61AB9886-9B74-498A-91BE-A91D420AF636}"/>
    <cellStyle name="Output 2 4 2" xfId="10040" xr:uid="{43DF899C-AE7F-42DC-99C1-D51F9A04B4D0}"/>
    <cellStyle name="Output 2 4 2 2" xfId="13594" xr:uid="{701E7077-3BC8-4B3E-A5E1-A00049031FD9}"/>
    <cellStyle name="Output 2 4 3" xfId="10100" xr:uid="{64E3F8D5-F5FA-45EA-B6E5-B059F3394EDD}"/>
    <cellStyle name="Output 2 4 3 2" xfId="13654" xr:uid="{F28237A4-352E-4DFE-8DC7-A776C26FCC70}"/>
    <cellStyle name="Output 2 4 4" xfId="11366" xr:uid="{548370B8-6F21-4E89-9ADA-4C47C5A1F34D}"/>
    <cellStyle name="Output 2 4 4 2" xfId="14797" xr:uid="{46E8218E-B44F-4574-B910-5E6F1FBB8739}"/>
    <cellStyle name="Output 2 4 5" xfId="10144" xr:uid="{BA72898D-1E2D-411A-8F02-7041E59EB95C}"/>
    <cellStyle name="Output 2 4 5 2" xfId="13698" xr:uid="{A9F96772-29D6-40B8-AB8A-C796B153A524}"/>
    <cellStyle name="Output 2 4 6" xfId="11269" xr:uid="{914BC4A3-FB79-4C1A-8F13-03825543EE02}"/>
    <cellStyle name="Output 2 4 6 2" xfId="14700" xr:uid="{A1BF0998-13F4-4539-8F6C-054DBE9DAC80}"/>
    <cellStyle name="Output 2 4 7" xfId="10788" xr:uid="{F0F59169-0B13-46EC-A73E-2608445F0D7F}"/>
    <cellStyle name="Output 2 4 7 2" xfId="14238" xr:uid="{610EE8E7-82D7-4201-B0D6-AC66295DD56D}"/>
    <cellStyle name="Output 2 4 8" xfId="12984" xr:uid="{7127F8BF-115E-4C29-B677-72518088B01D}"/>
    <cellStyle name="Output 2 5" xfId="10044" xr:uid="{683CB62E-21AE-4443-893F-1B401477B0B7}"/>
    <cellStyle name="Output 2 5 2" xfId="13598" xr:uid="{1228F560-0BE5-416F-B6FB-F2F89246FF94}"/>
    <cellStyle name="Output 2 6" xfId="10104" xr:uid="{C3C685CE-4397-40D4-B966-3854FBB6DB97}"/>
    <cellStyle name="Output 2 6 2" xfId="13658" xr:uid="{6A619997-2647-4C32-BD9F-6CF440E8A74B}"/>
    <cellStyle name="Output 2 7" xfId="10825" xr:uid="{942BFDDD-12F6-4F10-9CBC-A4433E083820}"/>
    <cellStyle name="Output 2 7 2" xfId="14275" xr:uid="{2D208A6E-0AE3-47C9-B6E3-8ED8A9CAA7AD}"/>
    <cellStyle name="Output 2 8" xfId="10148" xr:uid="{0263058F-C299-40BD-9261-B4F25F5FA11A}"/>
    <cellStyle name="Output 2 8 2" xfId="13702" xr:uid="{8C550F79-A93F-4BE2-B2FE-6EB9AB60799F}"/>
    <cellStyle name="Output 2 9" xfId="10150" xr:uid="{31AFA7F8-1856-4529-97BD-9D2846886461}"/>
    <cellStyle name="Output 2 9 2" xfId="13704" xr:uid="{9D5399D5-6CD3-48E1-A6F6-62D9B560FFE5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2 2" xfId="13591" xr:uid="{38196370-1180-4593-9C67-7F2262EA2AFD}"/>
    <cellStyle name="Output 4 3" xfId="10099" xr:uid="{B17654EF-590B-44BD-B64B-05FC9333E62F}"/>
    <cellStyle name="Output 4 3 2" xfId="13653" xr:uid="{6A927615-AC07-49B8-9A5C-DB530669A663}"/>
    <cellStyle name="Output 4 4" xfId="10830" xr:uid="{319B2602-69C4-4054-A2CC-FB5B865E6D05}"/>
    <cellStyle name="Output 4 4 2" xfId="14280" xr:uid="{0E2A2D44-D70A-4F3F-BC36-85B265E9472D}"/>
    <cellStyle name="Output 4 5" xfId="10143" xr:uid="{BC9911B6-F2DA-4008-A1AE-AA0689E8282F}"/>
    <cellStyle name="Output 4 5 2" xfId="13697" xr:uid="{151B94BE-0041-4714-867F-A60D47AA2BAA}"/>
    <cellStyle name="Output 4 6" xfId="11245" xr:uid="{03D2C446-DA5A-4032-B6A0-5BEE2B3D4D69}"/>
    <cellStyle name="Output 4 6 2" xfId="14686" xr:uid="{16EE69FC-B989-4C91-BADD-261D48B5DB18}"/>
    <cellStyle name="Output 4 7" xfId="10789" xr:uid="{4E654739-D5EE-4197-8439-FB5E937329B5}"/>
    <cellStyle name="Output 4 7 2" xfId="14239" xr:uid="{4EA73C67-63EF-4521-85E1-8208779CC238}"/>
    <cellStyle name="Output 4 8" xfId="12985" xr:uid="{F24E1511-E732-4A96-8F26-E3B6688DBC38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2 2 2" xfId="15451" xr:uid="{EDD372F1-89FD-41A8-94FA-B421F5EC077A}"/>
    <cellStyle name="Percent 126 2 3" xfId="13186" xr:uid="{ED17CBF4-B67D-461C-A9C5-1B79ECB5BC81}"/>
    <cellStyle name="Percent 126 3" xfId="11584" xr:uid="{83DE8373-37C8-4C47-8BED-7EDFEFF06298}"/>
    <cellStyle name="Percent 126 3 2" xfId="14994" xr:uid="{91C71F08-2759-4816-B69E-82F474507B05}"/>
    <cellStyle name="Percent 126 4" xfId="12496" xr:uid="{1E400861-D093-4C9E-A2D6-D52913D57CB9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2 2 2" xfId="15890" xr:uid="{4002B61C-0257-49FD-8B5F-2FF93674E405}"/>
    <cellStyle name="Percent 127 2 3" xfId="14520" xr:uid="{DC1FF92D-25D3-4731-96E4-C5F405B059C8}"/>
    <cellStyle name="Percent 127 3" xfId="12027" xr:uid="{0E14E1F7-19FF-4B9B-BA59-304181BAF4C9}"/>
    <cellStyle name="Percent 127 3 2" xfId="15437" xr:uid="{F629E680-CEA9-41CD-9A8B-C5164E0947E6}"/>
    <cellStyle name="Percent 127 4" xfId="13150" xr:uid="{296156EA-EA47-4487-B32F-3CA327EB281B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2 2 2" xfId="15894" xr:uid="{8DD39DDA-5869-4113-B5B3-0C0630EE1F84}"/>
    <cellStyle name="Percent 128 2 3" xfId="14538" xr:uid="{007B9386-DB7C-4234-9FE7-5B7B840C95D0}"/>
    <cellStyle name="Percent 128 3" xfId="12031" xr:uid="{B67C6A90-FE0E-4E12-A35C-1311E906FB41}"/>
    <cellStyle name="Percent 128 3 2" xfId="15441" xr:uid="{D030A1BE-A4B3-45FE-8766-FAC92E9578C2}"/>
    <cellStyle name="Percent 128 4" xfId="13175" xr:uid="{07BE8E0A-55D8-429E-A395-677173638AD0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2 2 2" xfId="15897" xr:uid="{0E487660-EE50-4D89-B2B9-598725AF12CD}"/>
    <cellStyle name="Percent 129 2 3" xfId="14541" xr:uid="{1E544F57-176B-4288-9342-011F5E9E3516}"/>
    <cellStyle name="Percent 129 3" xfId="12034" xr:uid="{9D258F40-5A7A-4DC8-A26D-1CE5AE7B6D8B}"/>
    <cellStyle name="Percent 129 3 2" xfId="15444" xr:uid="{A84B8D6A-0601-4C2E-8E95-724765CB719D}"/>
    <cellStyle name="Percent 129 4" xfId="13178" xr:uid="{4B9B4446-3CC1-4750-AE07-11899E641846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2 2 2" xfId="15891" xr:uid="{AC7F26DA-1D58-41C4-B317-52088967AE1F}"/>
    <cellStyle name="Percent 130 2 3" xfId="14535" xr:uid="{6E9E13B4-D102-4A90-9600-6B425EE0920D}"/>
    <cellStyle name="Percent 130 3" xfId="12028" xr:uid="{D3E9FC42-C311-433C-8226-B077F5E9B831}"/>
    <cellStyle name="Percent 130 3 2" xfId="15438" xr:uid="{3E03C937-EAA1-4393-A5D6-D263B6314F40}"/>
    <cellStyle name="Percent 130 4" xfId="13172" xr:uid="{5D364D02-1970-4FFA-B7CC-D3F493C28588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5 2 2" xfId="15879" xr:uid="{088EE350-4CE6-4AE9-8692-253932E8EF03}"/>
    <cellStyle name="Percent 15 2 5 3" xfId="14256" xr:uid="{D49FCD40-8D92-4FFC-A54C-D15788F01064}"/>
    <cellStyle name="Percent 15 2 6" xfId="12016" xr:uid="{6438F6B5-7B7C-4B36-858D-C7396150EC99}"/>
    <cellStyle name="Percent 15 2 6 2" xfId="15426" xr:uid="{DD22E4E0-9CEB-468D-8EFB-F1E4DBDCC673}"/>
    <cellStyle name="Percent 15 2 7" xfId="12986" xr:uid="{BA285920-85FF-4356-BC6D-D7031EAE1F72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2 2 2" xfId="15880" xr:uid="{B7A91647-B6FE-4EBA-8C64-26FECCBBD52F}"/>
    <cellStyle name="Percent 18 5 2 3" xfId="14277" xr:uid="{A28B13B9-AD46-4DDE-9872-04DD175B5DB2}"/>
    <cellStyle name="Percent 18 5 3" xfId="12017" xr:uid="{A291D1E9-284A-4E8D-9F30-310CFF144EDB}"/>
    <cellStyle name="Percent 18 5 3 2" xfId="15427" xr:uid="{3FDB5685-7E3A-4E40-AAC9-890862ACABD6}"/>
    <cellStyle name="Percent 18 5 4" xfId="12987" xr:uid="{3D17E861-1553-471E-A52D-0432C8DD7464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5 2 2" xfId="15881" xr:uid="{E596354D-2087-4CAE-BF26-652458A21233}"/>
    <cellStyle name="Percent 20 2 5 3" xfId="14281" xr:uid="{93362E52-A729-4A8C-9E63-A19918F8348D}"/>
    <cellStyle name="Percent 20 2 6" xfId="12018" xr:uid="{A80FC592-31F0-40A9-BF7D-DCBD77FB0544}"/>
    <cellStyle name="Percent 20 2 6 2" xfId="15428" xr:uid="{CC6C90D0-3601-48E9-9B65-A26D0A78EE0D}"/>
    <cellStyle name="Percent 20 2 7" xfId="12988" xr:uid="{4123EB63-9A59-48B4-B0DE-EAF5914C3378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2 2 2" xfId="15882" xr:uid="{A4EB2AAA-5C05-4AD5-9745-787E466F4F32}"/>
    <cellStyle name="Percent 69 2 3" xfId="14282" xr:uid="{D2ACA99E-0978-42DC-AE46-3C71D8FF14D4}"/>
    <cellStyle name="Percent 69 3" xfId="12019" xr:uid="{3BBD3165-7559-4DF1-9B63-02E73007F1A5}"/>
    <cellStyle name="Percent 69 3 2" xfId="15429" xr:uid="{37132860-6BB2-45C7-B0A5-AD0E9CBF80B2}"/>
    <cellStyle name="Percent 69 4" xfId="12989" xr:uid="{1CC96A70-471A-44F9-B2FF-EEACAE00BAFC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0 2 2" xfId="15883" xr:uid="{7D8BBAA2-2059-46CD-892A-C525DF9155FB}"/>
    <cellStyle name="Percent 7 10 3" xfId="14283" xr:uid="{D7F62D80-90AD-43A3-A98B-45B9A24DDA32}"/>
    <cellStyle name="Percent 7 11" xfId="12020" xr:uid="{F0EBE1D8-0EA3-4FD9-AAEF-5C630C8F4C25}"/>
    <cellStyle name="Percent 7 11 2" xfId="15430" xr:uid="{1527F76E-8152-474A-BFFE-E17476C14DB2}"/>
    <cellStyle name="Percent 7 12" xfId="12990" xr:uid="{0B9465E4-807B-4794-B737-B0A2B7226597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5 2 2" xfId="15884" xr:uid="{537DC081-5981-40B8-B235-D86F7F1E0B47}"/>
    <cellStyle name="Percent 7 3 5 3" xfId="14284" xr:uid="{A08CC730-54F8-462C-B047-477C7DD29B37}"/>
    <cellStyle name="Percent 7 3 6" xfId="12021" xr:uid="{C1DB8BF5-C288-43B5-B25B-E652B84ACD31}"/>
    <cellStyle name="Percent 7 3 6 2" xfId="15431" xr:uid="{8491647C-A8EB-4AC7-979D-C5CD45A5EFF4}"/>
    <cellStyle name="Percent 7 3 7" xfId="12991" xr:uid="{7EEAC20B-2701-4329-82FC-D79F5CBFF0C5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2 2 2" xfId="15885" xr:uid="{814FAB13-8F0A-4E2E-9572-C8D1C14A9289}"/>
    <cellStyle name="Percent 7 7 2 3" xfId="14285" xr:uid="{77BDB3BF-C367-4B9E-981F-50C9CC3F5E8F}"/>
    <cellStyle name="Percent 7 7 3" xfId="12022" xr:uid="{17DE1A02-1562-44EB-AD8A-B67394BEA40D}"/>
    <cellStyle name="Percent 7 7 3 2" xfId="15432" xr:uid="{9DBCB979-3EA2-4541-AF06-FB1963AD222C}"/>
    <cellStyle name="Percent 7 7 4" xfId="12992" xr:uid="{259F7CB5-8C75-4017-8A7D-C59EBB2D35A8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2 2 2" xfId="15886" xr:uid="{8C338712-4E2D-4904-B96C-AE34F62BC0F1}"/>
    <cellStyle name="Percent 8 2 2 2 3" xfId="14286" xr:uid="{5C838233-58E1-4BB3-A3BB-38FF9DE62989}"/>
    <cellStyle name="Percent 8 2 2 3" xfId="12023" xr:uid="{645B895E-932E-400D-A4E9-571870140722}"/>
    <cellStyle name="Percent 8 2 2 3 2" xfId="15433" xr:uid="{334BB04B-68C5-4A7D-910D-86D473334FE9}"/>
    <cellStyle name="Percent 8 2 2 4" xfId="12993" xr:uid="{C2932032-0705-454F-AD33-44D7279A4B09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2 2 2" xfId="15887" xr:uid="{9950C6D2-73EB-4CC1-B135-6342BEB540AE}"/>
    <cellStyle name="Percent 84 2 3" xfId="14287" xr:uid="{C6DE4A7C-6E86-4569-B78C-C112D9049D1A}"/>
    <cellStyle name="Percent 84 3" xfId="12024" xr:uid="{E967D4D6-8FB6-4725-B464-C2790C369073}"/>
    <cellStyle name="Percent 84 3 2" xfId="15434" xr:uid="{F5341075-9C44-4F50-9F5F-8E5E915EAD66}"/>
    <cellStyle name="Percent 84 4" xfId="12994" xr:uid="{C7087A43-F220-434E-BD4E-BB7CB72C995D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2 2 2" xfId="15888" xr:uid="{26E7845A-0F63-4CA6-89FD-9705B9BC3348}"/>
    <cellStyle name="Percent 86 2 3" xfId="14288" xr:uid="{A7131A70-9468-40EE-84EF-C14E90B19E69}"/>
    <cellStyle name="Percent 86 3" xfId="12025" xr:uid="{00680726-7279-4773-8E7B-FD6E5121CB3A}"/>
    <cellStyle name="Percent 86 3 2" xfId="15435" xr:uid="{025B6640-5980-4BFC-A887-0C34E294F5B7}"/>
    <cellStyle name="Percent 86 4" xfId="12995" xr:uid="{097103E1-27B1-43A0-BC6D-0F9261753702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2 2" xfId="13308" xr:uid="{2291CEEA-75B7-4A1E-B73C-5F11A3F0A14A}"/>
    <cellStyle name="Report - Style7 3" xfId="9935" xr:uid="{B2B75C98-8E0D-4F2B-B410-235B3419681C}"/>
    <cellStyle name="Report - Style7 3 2" xfId="13492" xr:uid="{7641A299-E698-4EC5-A957-C9EAE17EB1A2}"/>
    <cellStyle name="Report - Style7 4" xfId="10875" xr:uid="{3BF29A76-506F-4BC7-9DC9-0269DAC5C3B8}"/>
    <cellStyle name="Report - Style7 4 2" xfId="14325" xr:uid="{6EDFA254-5F3F-4EF8-BECE-7BD781FF3AB1}"/>
    <cellStyle name="Report - Style7 5" xfId="10839" xr:uid="{7CAA7D54-C5F9-492D-AE98-580F8A56AB4A}"/>
    <cellStyle name="Report - Style7 5 2" xfId="14289" xr:uid="{C4E36798-963E-4661-96AB-B44E88BAD382}"/>
    <cellStyle name="Report - Style7 6" xfId="12996" xr:uid="{644EBD8A-F27F-417C-A889-3B5197027E4A}"/>
    <cellStyle name="Report - Style8" xfId="9068" xr:uid="{82DA74E3-B627-40F2-87BF-C4BF5059E351}"/>
    <cellStyle name="Report - Style8 2" xfId="9746" xr:uid="{59EB8C0C-E12C-42AC-8A69-6953346BD9EE}"/>
    <cellStyle name="Report - Style8 2 2" xfId="13307" xr:uid="{22984AD1-72E1-4A07-860B-6971AAC82FDC}"/>
    <cellStyle name="Report - Style8 3" xfId="9934" xr:uid="{F7933B83-FF99-456E-8811-DBD26F8BF6EF}"/>
    <cellStyle name="Report - Style8 3 2" xfId="13491" xr:uid="{2846B74F-6F8C-4C1E-B099-922973078F7C}"/>
    <cellStyle name="Report - Style8 4" xfId="10876" xr:uid="{37022C2E-A05E-4D1C-9AB9-D2CB88D22828}"/>
    <cellStyle name="Report - Style8 4 2" xfId="14326" xr:uid="{3E5D63DE-8BEA-4F14-9A8D-B4C2FD3F9E08}"/>
    <cellStyle name="Report - Style8 5" xfId="10840" xr:uid="{87D27691-3FB5-43F7-845A-2E0A57243AD1}"/>
    <cellStyle name="Report - Style8 5 2" xfId="14290" xr:uid="{204985F4-FE7E-4142-89AC-0C1D5D20AD6C}"/>
    <cellStyle name="Report - Style8 6" xfId="12997" xr:uid="{6ACE6DCD-CC06-45AC-8137-4E5A476F5C42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0 2" xfId="13652" xr:uid="{E20C9FD6-73B8-4B6E-A76D-FA0A7AB20A5D}"/>
    <cellStyle name="Reports Total 11" xfId="10843" xr:uid="{C54B5D4A-EB00-47D1-8549-C329150A97C3}"/>
    <cellStyle name="Reports Total 11 2" xfId="14293" xr:uid="{B03101F2-7409-49CD-BB4A-AB96475DFB6B}"/>
    <cellStyle name="Reports Total 12" xfId="12998" xr:uid="{780C1640-50E3-4CD0-8B14-BBEA18B388D5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3 2" xfId="13259" xr:uid="{75673FAE-048F-4CD8-AD3F-DB24C8BB71CE}"/>
    <cellStyle name="Reports Total 2 4" xfId="9898" xr:uid="{559C9617-8A0C-4A0B-9187-D6EF324FC3FB}"/>
    <cellStyle name="Reports Total 2 4 2" xfId="13455" xr:uid="{73CAAE9D-AF2A-42B7-9F5C-C292DA8151F4}"/>
    <cellStyle name="Reports Total 2 5" xfId="10914" xr:uid="{98EFEF13-6FB6-4C10-BED9-7B722712C46E}"/>
    <cellStyle name="Reports Total 2 5 2" xfId="14364" xr:uid="{BF622DBB-0EB7-48A6-8CC6-6DAA3433E4EC}"/>
    <cellStyle name="Reports Total 2 6" xfId="11268" xr:uid="{CD268471-4051-4270-BC2C-79ED7E322F96}"/>
    <cellStyle name="Reports Total 2 6 2" xfId="14699" xr:uid="{F8577C72-4260-44D3-8F26-5200C790A522}"/>
    <cellStyle name="Reports Total 2 7" xfId="10097" xr:uid="{BEA425F0-4E4C-443D-9ADB-8F379EEA08A0}"/>
    <cellStyle name="Reports Total 2 7 2" xfId="13651" xr:uid="{2FCA0BFF-2019-4189-A8D8-6077A1EF7735}"/>
    <cellStyle name="Reports Total 2 8" xfId="10844" xr:uid="{71162525-8550-4424-9F1B-58EE79B896E6}"/>
    <cellStyle name="Reports Total 2 8 2" xfId="14294" xr:uid="{92F111F0-C15F-4531-86E7-6BC9D1ABE369}"/>
    <cellStyle name="Reports Total 2 9" xfId="12999" xr:uid="{2B87D380-FFFD-487C-9016-ED33524F34B1}"/>
    <cellStyle name="Reports Total 3" xfId="9129" xr:uid="{18223E04-4C14-4FCB-AF1A-2D079B517A4F}"/>
    <cellStyle name="Reports Total 3 2" xfId="9694" xr:uid="{B2353565-A2FE-44A1-911F-6980C2585A5C}"/>
    <cellStyle name="Reports Total 3 2 2" xfId="13258" xr:uid="{D3384DBC-C125-4F55-A87F-FB7ED0F7FFC8}"/>
    <cellStyle name="Reports Total 3 3" xfId="9896" xr:uid="{5E6D9291-DE8B-4FF7-B9BE-93E269D80F86}"/>
    <cellStyle name="Reports Total 3 3 2" xfId="13453" xr:uid="{8D46D718-781F-4759-A699-B9E90AC9CA95}"/>
    <cellStyle name="Reports Total 3 4" xfId="10915" xr:uid="{B543D752-9AED-4B29-A087-1290BCCAE713}"/>
    <cellStyle name="Reports Total 3 4 2" xfId="14365" xr:uid="{06F0146F-A9EA-4E83-AB92-2B9EEA2D39B8}"/>
    <cellStyle name="Reports Total 3 5" xfId="9942" xr:uid="{B7F2490C-A3E5-40B7-9444-5CB5F4958DEE}"/>
    <cellStyle name="Reports Total 3 5 2" xfId="13498" xr:uid="{1E9F0361-8861-4C45-B6E1-A81A73EFE497}"/>
    <cellStyle name="Reports Total 3 6" xfId="10096" xr:uid="{64153B85-D723-4C82-BCB1-7EFDDE100B67}"/>
    <cellStyle name="Reports Total 3 6 2" xfId="13650" xr:uid="{B1D664BB-020E-4A9B-8D62-B81BA9342397}"/>
    <cellStyle name="Reports Total 3 7" xfId="10845" xr:uid="{219C9CE2-E403-407E-9DFD-FD461AE72A4D}"/>
    <cellStyle name="Reports Total 3 7 2" xfId="14295" xr:uid="{A9E76AC7-4005-47AC-9559-ADD1F17DEB73}"/>
    <cellStyle name="Reports Total 3 8" xfId="13000" xr:uid="{434CB4D0-3941-4E93-AF38-2175758E978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2 2" xfId="13256" xr:uid="{71916E01-9915-42EC-B964-ABA89DBDAD03}"/>
    <cellStyle name="Reports Total 5 3" xfId="9895" xr:uid="{796BC382-982E-4C7A-89F0-87B755266B82}"/>
    <cellStyle name="Reports Total 5 3 2" xfId="13452" xr:uid="{CD2C63C6-C376-40D5-9DD5-CE58DBE33A14}"/>
    <cellStyle name="Reports Total 5 4" xfId="10916" xr:uid="{E10565AC-CC87-44A0-9F72-95C4CE1005EF}"/>
    <cellStyle name="Reports Total 5 4 2" xfId="14366" xr:uid="{4277FF9F-44FC-41EE-95E8-F51821F38CB9}"/>
    <cellStyle name="Reports Total 5 5" xfId="9941" xr:uid="{EFA4EE95-F4CE-406E-AC09-C5E96A37AE3E}"/>
    <cellStyle name="Reports Total 5 5 2" xfId="13497" xr:uid="{CB4FC657-46A3-4E51-8F54-2D2BDE567DFC}"/>
    <cellStyle name="Reports Total 5 6" xfId="10095" xr:uid="{B1500EB0-5A3B-4D75-A749-4EB7B59D5185}"/>
    <cellStyle name="Reports Total 5 6 2" xfId="13649" xr:uid="{EAF5B43F-71B6-4949-A564-9718F1532199}"/>
    <cellStyle name="Reports Total 5 7" xfId="10846" xr:uid="{66E8F991-B90B-459F-89BC-5636003D919B}"/>
    <cellStyle name="Reports Total 5 7 2" xfId="14296" xr:uid="{357F9EF5-53A7-4412-8990-94503116B21D}"/>
    <cellStyle name="Reports Total 5 8" xfId="13001" xr:uid="{A7A60719-4E9C-4C2F-8857-59CD60D47348}"/>
    <cellStyle name="Reports Total 6" xfId="9697" xr:uid="{6E707A72-ED89-4512-8E5E-CB3186CFCC77}"/>
    <cellStyle name="Reports Total 6 2" xfId="13260" xr:uid="{60BB26B9-D397-43D3-951B-D31D8A95EA03}"/>
    <cellStyle name="Reports Total 7" xfId="9899" xr:uid="{C8A4B652-EFA2-4061-AFE8-1A1D066BA4A8}"/>
    <cellStyle name="Reports Total 7 2" xfId="13456" xr:uid="{C302058E-9D10-4001-8888-EB2ACC58460A}"/>
    <cellStyle name="Reports Total 8" xfId="10913" xr:uid="{2071898F-CE62-4056-B3D3-D7C73381A5A8}"/>
    <cellStyle name="Reports Total 8 2" xfId="14363" xr:uid="{B5D7940D-3315-4403-B398-6181BDE571CB}"/>
    <cellStyle name="Reports Total 9" xfId="9943" xr:uid="{1A13435B-6154-4A70-920F-048EF401E54A}"/>
    <cellStyle name="Reports Total 9 2" xfId="13499" xr:uid="{7B0FBDEB-415B-4571-A91D-AFE6A2961623}"/>
    <cellStyle name="Reports Total_AURORA Total New" xfId="9132" xr:uid="{4608726D-57CE-43E5-B2D6-4BF0273DD5D7}"/>
    <cellStyle name="Reports Unit Cost Total" xfId="9133" xr:uid="{1B943184-0A61-4ABD-B0D7-350C3B53F840}"/>
    <cellStyle name="Reports Unit Cost Total 10" xfId="13002" xr:uid="{CF0EF693-4A71-4EA3-A02A-7F1D81EF8E52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2 2" xfId="13253" xr:uid="{482DFCAA-D9AE-404A-BBB5-4C4B76ED5BAC}"/>
    <cellStyle name="Reports Unit Cost Total 3 3" xfId="9892" xr:uid="{4BA9BCFD-AA5A-459C-881A-DCFDD082CE73}"/>
    <cellStyle name="Reports Unit Cost Total 3 3 2" xfId="13449" xr:uid="{919FBA05-AB26-4A6B-93FD-5258C233CFA5}"/>
    <cellStyle name="Reports Unit Cost Total 3 4" xfId="10920" xr:uid="{5E3918D3-8C7F-4CD9-9D6C-FBDB4156733E}"/>
    <cellStyle name="Reports Unit Cost Total 3 4 2" xfId="14370" xr:uid="{05204F67-C8D1-4DAD-846E-AADBC51D2EC2}"/>
    <cellStyle name="Reports Unit Cost Total 3 5" xfId="9938" xr:uid="{4FDAEA49-6A79-4883-8B0C-ABB2F02978CD}"/>
    <cellStyle name="Reports Unit Cost Total 3 5 2" xfId="13495" xr:uid="{537815FC-FF12-4C74-A098-675443277200}"/>
    <cellStyle name="Reports Unit Cost Total 3 6" xfId="10093" xr:uid="{CE0740EE-9D4F-4940-BC43-297828FEDA81}"/>
    <cellStyle name="Reports Unit Cost Total 3 6 2" xfId="13647" xr:uid="{66A3F8DD-F562-44DD-AAE0-DDB0AA4D43A3}"/>
    <cellStyle name="Reports Unit Cost Total 3 7" xfId="10848" xr:uid="{A2B03F59-454F-40FE-A4E5-AA1769FD2BC9}"/>
    <cellStyle name="Reports Unit Cost Total 3 7 2" xfId="14298" xr:uid="{AE455CBA-8D94-4A2A-BDFD-4ADAB4153E4D}"/>
    <cellStyle name="Reports Unit Cost Total 3 8" xfId="13003" xr:uid="{AAA46F02-183E-4EBF-9FBC-A9E8FED64925}"/>
    <cellStyle name="Reports Unit Cost Total 4" xfId="9691" xr:uid="{40D43AA3-3B95-4B85-9A4F-DC9843F1A3FE}"/>
    <cellStyle name="Reports Unit Cost Total 4 2" xfId="13255" xr:uid="{469F36E6-ED68-4CB7-9A5C-03E526194BB8}"/>
    <cellStyle name="Reports Unit Cost Total 5" xfId="11240" xr:uid="{B6FA06E7-8A1B-4C49-8DBE-EAA00FD3E8E7}"/>
    <cellStyle name="Reports Unit Cost Total 5 2" xfId="14681" xr:uid="{39F6F39F-AE19-40E8-8AF0-07E1AB93544B}"/>
    <cellStyle name="Reports Unit Cost Total 6" xfId="10918" xr:uid="{4F6FBB24-CC08-4F61-B2E6-301211414111}"/>
    <cellStyle name="Reports Unit Cost Total 6 2" xfId="14368" xr:uid="{6385D8CE-855A-42D0-9BCB-9A8FD58FEDCA}"/>
    <cellStyle name="Reports Unit Cost Total 7" xfId="9940" xr:uid="{D1BCB752-EC3B-4895-95CA-B4A787AFC451}"/>
    <cellStyle name="Reports Unit Cost Total 7 2" xfId="13496" xr:uid="{3E2A2E9C-52AF-4F58-819C-EDB829ABF371}"/>
    <cellStyle name="Reports Unit Cost Total 8" xfId="10094" xr:uid="{FB6B3D64-6009-4C26-A52E-0674A2298F3A}"/>
    <cellStyle name="Reports Unit Cost Total 8 2" xfId="13648" xr:uid="{4283672D-79AC-4355-B5C3-6E1544E9C680}"/>
    <cellStyle name="Reports Unit Cost Total 9" xfId="10847" xr:uid="{89340EED-A9D5-4E4A-9AF0-864377503C50}"/>
    <cellStyle name="Reports Unit Cost Total 9 2" xfId="14297" xr:uid="{C5F5802D-96B6-494C-9536-931FEC755512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10" xfId="13004" xr:uid="{FFE1E08B-DF70-42A0-B102-856FD2742A68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2 2" xfId="13237" xr:uid="{1D014A22-FEAD-45BD-A7AE-FBF9DC109BD8}"/>
    <cellStyle name="SAPBEXaggData 3 3" xfId="9872" xr:uid="{C52623B8-B5C6-4545-9F21-90529A6BA3C1}"/>
    <cellStyle name="SAPBEXaggData 3 3 2" xfId="13429" xr:uid="{392CCB7A-8AA4-40BA-B75C-8C3C1EDF75E1}"/>
    <cellStyle name="SAPBEXaggData 3 4" xfId="10938" xr:uid="{084355DA-F02A-4E8B-A3A3-534672C145DD}"/>
    <cellStyle name="SAPBEXaggData 3 4 2" xfId="14388" xr:uid="{05CDF927-558C-4590-91CF-CDECCD12B2A2}"/>
    <cellStyle name="SAPBEXaggData 3 5" xfId="9932" xr:uid="{C2B041E1-1905-4C87-8DB9-E56F1D2EDAEF}"/>
    <cellStyle name="SAPBEXaggData 3 5 2" xfId="13489" xr:uid="{B99080B5-C662-431D-B85A-AF739F4AC9EB}"/>
    <cellStyle name="SAPBEXaggData 3 6" xfId="11229" xr:uid="{645A1AAF-E19D-4BAE-B7ED-206EAC3871D1}"/>
    <cellStyle name="SAPBEXaggData 3 6 2" xfId="14670" xr:uid="{5A6D8B43-100D-4933-B9DF-70E06E254EAA}"/>
    <cellStyle name="SAPBEXaggData 3 7" xfId="10850" xr:uid="{41E518DE-C833-4377-8F79-A380CD175F27}"/>
    <cellStyle name="SAPBEXaggData 3 7 2" xfId="14300" xr:uid="{10BFDD5A-E1F6-4E85-9643-1A6A4E7BF1FE}"/>
    <cellStyle name="SAPBEXaggData 3 8" xfId="13005" xr:uid="{B32FD4FC-5BBC-4076-948F-5C990E9BA9DF}"/>
    <cellStyle name="SAPBEXaggData 4" xfId="9675" xr:uid="{3302A2E7-4219-467A-8F5A-52FCD80C6671}"/>
    <cellStyle name="SAPBEXaggData 4 2" xfId="13239" xr:uid="{5AF8E3F3-466D-42E1-8D02-E8A6AB6F2E4E}"/>
    <cellStyle name="SAPBEXaggData 5" xfId="9874" xr:uid="{E393FC62-BFEC-4F40-87B0-03B51AFE127B}"/>
    <cellStyle name="SAPBEXaggData 5 2" xfId="13431" xr:uid="{5E1B036F-FC8F-43CA-91BB-55857FA94676}"/>
    <cellStyle name="SAPBEXaggData 6" xfId="10936" xr:uid="{65C42EBA-DEF5-4998-8CF9-A4DFFDCB6187}"/>
    <cellStyle name="SAPBEXaggData 6 2" xfId="14386" xr:uid="{DB9B90D9-4BE0-4777-8798-A423CF040EB7}"/>
    <cellStyle name="SAPBEXaggData 7" xfId="9933" xr:uid="{5330C2A0-6071-4361-A0C9-E0907243DF41}"/>
    <cellStyle name="SAPBEXaggData 7 2" xfId="13490" xr:uid="{DB84369F-00E4-4E22-9BD3-38FA1257008D}"/>
    <cellStyle name="SAPBEXaggData 8" xfId="10087" xr:uid="{9CE7D2DD-7B4A-4BC5-9776-E95974533457}"/>
    <cellStyle name="SAPBEXaggData 8 2" xfId="13641" xr:uid="{D420AFA8-9E6A-4F0A-8473-FFBE7B5F200E}"/>
    <cellStyle name="SAPBEXaggData 9" xfId="10849" xr:uid="{89F873E8-FC72-46B8-AB3A-80154010D40B}"/>
    <cellStyle name="SAPBEXaggData 9 2" xfId="14299" xr:uid="{B886C23C-9631-4542-B2C6-6392206FF967}"/>
    <cellStyle name="SAPBEXaggDataEmph" xfId="9159" xr:uid="{9E93213C-6A8E-4346-860D-04E6CE1B1320}"/>
    <cellStyle name="SAPBEXaggDataEmph 10" xfId="13006" xr:uid="{D6E0ED8E-B902-499A-A105-1AC785C172C7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2 2" xfId="13234" xr:uid="{2600D902-2D24-4BFD-8DA3-0848E7763441}"/>
    <cellStyle name="SAPBEXaggDataEmph 3 3" xfId="9869" xr:uid="{E4F0B90E-5672-4539-9CAE-F4CBF4437711}"/>
    <cellStyle name="SAPBEXaggDataEmph 3 3 2" xfId="13426" xr:uid="{60E8C0AE-3EF0-49B6-8C15-7A3D7B860AED}"/>
    <cellStyle name="SAPBEXaggDataEmph 3 4" xfId="10941" xr:uid="{E3A569AC-0E9B-4AF8-B9BF-6CB613B067E3}"/>
    <cellStyle name="SAPBEXaggDataEmph 3 4 2" xfId="14391" xr:uid="{7A01EFE3-4F2D-46D2-A07A-6AA9692530BF}"/>
    <cellStyle name="SAPBEXaggDataEmph 3 5" xfId="11242" xr:uid="{54CBE934-C369-4752-BECF-2B9CB53D2218}"/>
    <cellStyle name="SAPBEXaggDataEmph 3 5 2" xfId="14683" xr:uid="{A83A5CA6-8F78-46AD-B005-2ADCCA7909A3}"/>
    <cellStyle name="SAPBEXaggDataEmph 3 6" xfId="10070" xr:uid="{8A0450B0-147B-4FE7-ACE8-CF161D7D58DF}"/>
    <cellStyle name="SAPBEXaggDataEmph 3 6 2" xfId="13624" xr:uid="{AE5CC26C-EDB6-44DB-8860-1DD69FEF97DE}"/>
    <cellStyle name="SAPBEXaggDataEmph 3 7" xfId="10852" xr:uid="{06235436-F697-4235-84CE-7CCBFA43A4ED}"/>
    <cellStyle name="SAPBEXaggDataEmph 3 7 2" xfId="14302" xr:uid="{0D153765-0D32-488D-934C-1CC53D297CA4}"/>
    <cellStyle name="SAPBEXaggDataEmph 3 8" xfId="13007" xr:uid="{7DD8A9DC-7F5A-4A88-A2CD-B53489C82395}"/>
    <cellStyle name="SAPBEXaggDataEmph 4" xfId="9672" xr:uid="{97E8F64B-A2CA-4111-9660-4B71B9BF6628}"/>
    <cellStyle name="SAPBEXaggDataEmph 4 2" xfId="13236" xr:uid="{1F69A2BA-ACA8-409E-9560-905801B7AF1C}"/>
    <cellStyle name="SAPBEXaggDataEmph 5" xfId="9871" xr:uid="{EBF3EC56-33BA-46A3-A9E0-60FE4B309479}"/>
    <cellStyle name="SAPBEXaggDataEmph 5 2" xfId="13428" xr:uid="{C799652B-3DC3-4F59-ABB7-9D7F76D01263}"/>
    <cellStyle name="SAPBEXaggDataEmph 6" xfId="10939" xr:uid="{B9B256B2-289F-434E-A597-4032D3BEB5BD}"/>
    <cellStyle name="SAPBEXaggDataEmph 6 2" xfId="14389" xr:uid="{8BDCA29D-640F-4846-81CA-F92184E915AE}"/>
    <cellStyle name="SAPBEXaggDataEmph 7" xfId="9931" xr:uid="{32A75A52-53FB-4BB1-BE28-027787479AE0}"/>
    <cellStyle name="SAPBEXaggDataEmph 7 2" xfId="13488" xr:uid="{243715C0-47E8-4CBC-93DF-3E6C6406BE6E}"/>
    <cellStyle name="SAPBEXaggDataEmph 8" xfId="10076" xr:uid="{129DAC95-B288-4411-BBC4-AB7D946107A3}"/>
    <cellStyle name="SAPBEXaggDataEmph 8 2" xfId="13630" xr:uid="{3C9E774F-822C-4767-9543-39F5FCBDDCF2}"/>
    <cellStyle name="SAPBEXaggDataEmph 9" xfId="10851" xr:uid="{56FF41D0-D06A-4DF1-B262-529D54AF8D80}"/>
    <cellStyle name="SAPBEXaggDataEmph 9 2" xfId="14301" xr:uid="{F53311EC-4DCC-4939-AC8A-2BC2DFA7F0F3}"/>
    <cellStyle name="SAPBEXaggItem" xfId="9162" xr:uid="{6536CA6C-93C2-4781-A127-8D3204B4EA04}"/>
    <cellStyle name="SAPBEXaggItem 10" xfId="13008" xr:uid="{E7B72931-05D9-47C6-A28F-DFF9F302A106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2 2" xfId="13232" xr:uid="{A48DDB8C-99F8-48A1-90A5-4E26DB71304E}"/>
    <cellStyle name="SAPBEXaggItem 3 3" xfId="9866" xr:uid="{632D9E97-D390-49D8-BB5D-9142665BF338}"/>
    <cellStyle name="SAPBEXaggItem 3 3 2" xfId="13423" xr:uid="{C7B7952F-49EA-4A4A-B5F4-417A023D6335}"/>
    <cellStyle name="SAPBEXaggItem 3 4" xfId="10946" xr:uid="{004B4634-FEE7-4314-A453-5B6EA8FEA387}"/>
    <cellStyle name="SAPBEXaggItem 3 4 2" xfId="14394" xr:uid="{4DE2DC9B-616F-405B-933D-06DE1F64574B}"/>
    <cellStyle name="SAPBEXaggItem 3 5" xfId="11241" xr:uid="{06201C0E-87A4-4F4F-A070-57D31928A53D}"/>
    <cellStyle name="SAPBEXaggItem 3 5 2" xfId="14682" xr:uid="{A812F6A0-7FEC-4CC5-9E29-CD5B5F90683E}"/>
    <cellStyle name="SAPBEXaggItem 3 6" xfId="10061" xr:uid="{BDB830D2-AEE8-4AD9-8C46-E28311707BEF}"/>
    <cellStyle name="SAPBEXaggItem 3 6 2" xfId="13615" xr:uid="{5455E260-0AD6-482B-894A-1CE7BA27CDA9}"/>
    <cellStyle name="SAPBEXaggItem 3 7" xfId="10855" xr:uid="{5515D629-AB50-4262-914E-EF6E0F78D16E}"/>
    <cellStyle name="SAPBEXaggItem 3 7 2" xfId="14305" xr:uid="{F2E2537D-69D3-46D3-9690-DBBBE38433CD}"/>
    <cellStyle name="SAPBEXaggItem 3 8" xfId="13009" xr:uid="{4EB71ED8-591B-4ADF-93F6-703FA2954BBA}"/>
    <cellStyle name="SAPBEXaggItem 4" xfId="9669" xr:uid="{BF59A42B-C109-48E8-B815-51809BD478B7}"/>
    <cellStyle name="SAPBEXaggItem 4 2" xfId="13233" xr:uid="{1EB94A77-A1A3-45B2-9C22-7426C532D8F0}"/>
    <cellStyle name="SAPBEXaggItem 5" xfId="9868" xr:uid="{8C2C684C-745D-4591-A3D3-C0CCC46F7F1B}"/>
    <cellStyle name="SAPBEXaggItem 5 2" xfId="13425" xr:uid="{5C294294-2E21-43B5-A4F2-63275E4604B1}"/>
    <cellStyle name="SAPBEXaggItem 6" xfId="10942" xr:uid="{E2F40BF6-4D31-427D-BAC4-396EFCF002AA}"/>
    <cellStyle name="SAPBEXaggItem 6 2" xfId="14392" xr:uid="{A0453050-5872-48B3-9E89-053318086733}"/>
    <cellStyle name="SAPBEXaggItem 7" xfId="9930" xr:uid="{5368FE2A-F406-4173-8A5C-5A760A6C6BDB}"/>
    <cellStyle name="SAPBEXaggItem 7 2" xfId="13487" xr:uid="{6299A48E-284D-4579-96BD-48B9339E00AE}"/>
    <cellStyle name="SAPBEXaggItem 8" xfId="10065" xr:uid="{E21E4468-B262-46CB-BCB2-11FBF309C9C5}"/>
    <cellStyle name="SAPBEXaggItem 8 2" xfId="13619" xr:uid="{1B93D0CE-C62F-4534-814A-CD78CD341312}"/>
    <cellStyle name="SAPBEXaggItem 9" xfId="10853" xr:uid="{678407E7-229A-4B27-B52C-CBCBCB92E5A6}"/>
    <cellStyle name="SAPBEXaggItem 9 2" xfId="14303" xr:uid="{02AE92E7-0A61-444F-B118-0FC26409C5F9}"/>
    <cellStyle name="SAPBEXaggItemX" xfId="9165" xr:uid="{B28D0951-83F6-4664-AAE3-8619EF23DF32}"/>
    <cellStyle name="SAPBEXaggItemX 10" xfId="13010" xr:uid="{2BC55691-BB99-4B8D-A723-B4C1C19DA294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2 2" xfId="13230" xr:uid="{DF11BB22-8CFF-41F3-8FD6-4F01B18B1E4F}"/>
    <cellStyle name="SAPBEXaggItemX 3 3" xfId="9863" xr:uid="{929986C0-E035-4581-8FA6-8E5F8C975FA1}"/>
    <cellStyle name="SAPBEXaggItemX 3 3 2" xfId="13420" xr:uid="{444F057E-DF80-4B44-836D-A49613844EB6}"/>
    <cellStyle name="SAPBEXaggItemX 3 4" xfId="11086" xr:uid="{65B3F635-B131-4DCE-BFD2-6CE4FFC2F0EB}"/>
    <cellStyle name="SAPBEXaggItemX 3 4 2" xfId="14532" xr:uid="{4DA7FAC9-2255-42A2-B424-A6C40E5A1CBE}"/>
    <cellStyle name="SAPBEXaggItemX 3 5" xfId="9928" xr:uid="{5F743081-B9C0-4DB4-A911-EFD983227C27}"/>
    <cellStyle name="SAPBEXaggItemX 3 5 2" xfId="13485" xr:uid="{59AC0993-13AC-4F95-A21B-D0E6D8A09D5C}"/>
    <cellStyle name="SAPBEXaggItemX 3 6" xfId="10053" xr:uid="{30B37A1F-EDD8-46E4-9D8B-E4FFD3135560}"/>
    <cellStyle name="SAPBEXaggItemX 3 6 2" xfId="13607" xr:uid="{98A970FD-A599-4FDF-AE57-0A2B7C3B1FA9}"/>
    <cellStyle name="SAPBEXaggItemX 3 7" xfId="10857" xr:uid="{6E845CEC-F805-4795-8E34-09B3AD410F9E}"/>
    <cellStyle name="SAPBEXaggItemX 3 7 2" xfId="14307" xr:uid="{60C42C1A-EE04-4A40-A9AD-FD00ABA0074E}"/>
    <cellStyle name="SAPBEXaggItemX 3 8" xfId="13011" xr:uid="{3E32CAFC-06DB-4AA1-92CC-EAA4D5D6B9C5}"/>
    <cellStyle name="SAPBEXaggItemX 4" xfId="9667" xr:uid="{1899E766-53E3-447A-9960-3C02073E77B2}"/>
    <cellStyle name="SAPBEXaggItemX 4 2" xfId="13231" xr:uid="{4E0BFD83-0595-4C05-B390-B1CDB4348AC2}"/>
    <cellStyle name="SAPBEXaggItemX 5" xfId="9865" xr:uid="{F2949221-19F4-49E0-8A48-3FD4FB44D6D0}"/>
    <cellStyle name="SAPBEXaggItemX 5 2" xfId="13422" xr:uid="{5FA05828-25E8-4A08-90CE-458CC94B0AFF}"/>
    <cellStyle name="SAPBEXaggItemX 6" xfId="11087" xr:uid="{2F408498-196E-4F54-8088-65A0D7C0ADF1}"/>
    <cellStyle name="SAPBEXaggItemX 6 2" xfId="14533" xr:uid="{2269E865-C645-4472-8048-04F05E0B4218}"/>
    <cellStyle name="SAPBEXaggItemX 7" xfId="9929" xr:uid="{BEC0FAD0-4D3D-499E-8F13-6414E89CE35D}"/>
    <cellStyle name="SAPBEXaggItemX 7 2" xfId="13486" xr:uid="{CDCAC19B-6C60-4E78-8E57-36ED722DD894}"/>
    <cellStyle name="SAPBEXaggItemX 8" xfId="10057" xr:uid="{CE1E7BE8-BE9C-4641-9CC6-BEFE7832D618}"/>
    <cellStyle name="SAPBEXaggItemX 8 2" xfId="13611" xr:uid="{C63C7967-51D4-482E-8EDC-C6E7CA03078D}"/>
    <cellStyle name="SAPBEXaggItemX 9" xfId="10856" xr:uid="{52556E98-AFD0-435A-8C08-8AF89CDBCFE1}"/>
    <cellStyle name="SAPBEXaggItemX 9 2" xfId="14306" xr:uid="{BBA78BD9-D7F3-4A48-BC86-4573EC4A84A6}"/>
    <cellStyle name="SAPBEXchaText" xfId="9168" xr:uid="{BB34B328-4560-4B78-BAD2-EA26DA84250A}"/>
    <cellStyle name="SAPBEXchaText 10" xfId="9665" xr:uid="{9B040C8B-130A-4F10-9EE2-0D60A97E731B}"/>
    <cellStyle name="SAPBEXchaText 10 2" xfId="13229" xr:uid="{E87D5EFE-D9FB-4FC4-A588-8A3A4F88B47F}"/>
    <cellStyle name="SAPBEXchaText 11" xfId="9862" xr:uid="{DA003090-C57A-40C6-829E-DA59ACED7CFE}"/>
    <cellStyle name="SAPBEXchaText 11 2" xfId="13419" xr:uid="{CC9B72C0-2771-4295-BE63-915E69C60841}"/>
    <cellStyle name="SAPBEXchaText 12" xfId="10947" xr:uid="{CC32E0D1-20F4-445F-8DB9-A4F1F77ECC80}"/>
    <cellStyle name="SAPBEXchaText 12 2" xfId="14395" xr:uid="{09CA3B0F-CD94-433D-AD67-66D87BC8A50F}"/>
    <cellStyle name="SAPBEXchaText 13" xfId="9927" xr:uid="{011181C7-8245-4C13-BA9A-A5EB73CC42AC}"/>
    <cellStyle name="SAPBEXchaText 13 2" xfId="13484" xr:uid="{DD54DC3E-EBFA-4671-8ADB-2BD9DD646432}"/>
    <cellStyle name="SAPBEXchaText 14" xfId="10052" xr:uid="{DA4B2F9D-87B3-4D93-964B-D06BE1A8F7F3}"/>
    <cellStyle name="SAPBEXchaText 14 2" xfId="13606" xr:uid="{5CD5E1EC-DEAF-4BF3-856F-8F141AA6AA05}"/>
    <cellStyle name="SAPBEXchaText 15" xfId="10858" xr:uid="{7C8EC967-C728-4ED8-BDB4-ECB62FE9D631}"/>
    <cellStyle name="SAPBEXchaText 15 2" xfId="14308" xr:uid="{16590377-8191-41B2-B1F5-FF97707F05EB}"/>
    <cellStyle name="SAPBEXchaText 16" xfId="13012" xr:uid="{324FA0A8-FD8A-4D13-991B-8F6678AEE520}"/>
    <cellStyle name="SAPBEXchaText 2" xfId="9169" xr:uid="{0D183FEE-D5AB-4769-9BB0-6A328A117928}"/>
    <cellStyle name="SAPBEXchaText 2 10" xfId="13013" xr:uid="{EA3E5859-99F6-4B22-8C80-23384EB7A85A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3 2" xfId="13227" xr:uid="{D8135944-814D-4CA3-9DDA-9614D12A764C}"/>
    <cellStyle name="SAPBEXchaText 2 2 4" xfId="9860" xr:uid="{3901A41E-B99C-4074-BC3A-1B91F18C0668}"/>
    <cellStyle name="SAPBEXchaText 2 2 4 2" xfId="13417" xr:uid="{910B63A1-3817-42CC-B765-96419A3BD93D}"/>
    <cellStyle name="SAPBEXchaText 2 2 5" xfId="10949" xr:uid="{8D7B17CC-241C-442F-A090-7FA555E6E5AE}"/>
    <cellStyle name="SAPBEXchaText 2 2 5 2" xfId="14397" xr:uid="{790CD911-2175-4934-8604-A3F2494FE0FB}"/>
    <cellStyle name="SAPBEXchaText 2 2 6" xfId="9925" xr:uid="{E26C2269-E5C9-4A50-8096-64EA9388420A}"/>
    <cellStyle name="SAPBEXchaText 2 2 6 2" xfId="13482" xr:uid="{D63640BD-8AB0-49CC-B4EB-FA625AB08BA6}"/>
    <cellStyle name="SAPBEXchaText 2 2 7" xfId="10047" xr:uid="{5B53E7E4-15A4-4C63-95B2-5578FB1AE7D3}"/>
    <cellStyle name="SAPBEXchaText 2 2 7 2" xfId="13601" xr:uid="{4DCD71B4-7472-42D3-A3ED-52E9516FFF4D}"/>
    <cellStyle name="SAPBEXchaText 2 2 8" xfId="10860" xr:uid="{890168AB-5A0F-4D1A-A3D8-5F558CB7A659}"/>
    <cellStyle name="SAPBEXchaText 2 2 8 2" xfId="14310" xr:uid="{D2A23180-56F9-4426-964E-8E7919190C00}"/>
    <cellStyle name="SAPBEXchaText 2 2 9" xfId="13014" xr:uid="{F2D31A5A-A71D-44A3-B37E-9EBFB619BEC5}"/>
    <cellStyle name="SAPBEXchaText 2 3" xfId="9172" xr:uid="{9C64EEC8-6BEF-4DFA-9712-5ECD26022421}"/>
    <cellStyle name="SAPBEXchaText 2 4" xfId="9664" xr:uid="{D41D299D-BB98-4895-9CB7-7E837FB6D7D9}"/>
    <cellStyle name="SAPBEXchaText 2 4 2" xfId="13228" xr:uid="{4EE786E0-B71A-42C3-8498-94F993365DAE}"/>
    <cellStyle name="SAPBEXchaText 2 5" xfId="9861" xr:uid="{6C0DE86D-0044-4A82-87B7-A443F202E378}"/>
    <cellStyle name="SAPBEXchaText 2 5 2" xfId="13418" xr:uid="{3A699EEC-70EC-4305-97E7-0653F085B56A}"/>
    <cellStyle name="SAPBEXchaText 2 6" xfId="10948" xr:uid="{8A3026A5-58B5-4139-967B-7379DB436921}"/>
    <cellStyle name="SAPBEXchaText 2 6 2" xfId="14396" xr:uid="{E52640FE-D2AB-4CCD-AD8C-D429CBADFCD6}"/>
    <cellStyle name="SAPBEXchaText 2 7" xfId="9926" xr:uid="{47D5D8B4-98DF-4FFF-88CD-CE6C60E1CA51}"/>
    <cellStyle name="SAPBEXchaText 2 7 2" xfId="13483" xr:uid="{36127FC3-7583-4D81-8926-E1FEF6F85F67}"/>
    <cellStyle name="SAPBEXchaText 2 8" xfId="10048" xr:uid="{47449C71-1F7C-48D1-A6A8-72A55BCA5CF1}"/>
    <cellStyle name="SAPBEXchaText 2 8 2" xfId="13602" xr:uid="{BF58A589-9BE4-4E59-BA2C-72495E2A8E62}"/>
    <cellStyle name="SAPBEXchaText 2 9" xfId="10859" xr:uid="{012B3F86-7E09-417E-89BC-B819D586798B}"/>
    <cellStyle name="SAPBEXchaText 2 9 2" xfId="14309" xr:uid="{4A4031F8-C37E-4849-96C5-D5C1E0ADF1D2}"/>
    <cellStyle name="SAPBEXchaText 3" xfId="9173" xr:uid="{763C7E04-ED9F-4522-8F83-87D763B22CA3}"/>
    <cellStyle name="SAPBEXchaText 3 10" xfId="10861" xr:uid="{CEEF5419-9AD5-4285-AE41-231CA2F85F43}"/>
    <cellStyle name="SAPBEXchaText 3 10 2" xfId="14311" xr:uid="{3E38CA83-AAC3-4C4F-9F94-C6CD7F54E9A6}"/>
    <cellStyle name="SAPBEXchaText 3 11" xfId="13015" xr:uid="{9A66261D-7354-4ED7-A35B-B187E7FEF1D5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3 2" xfId="13223" xr:uid="{9AD0451F-D8EC-4742-BAB2-F8D2340C61CE}"/>
    <cellStyle name="SAPBEXchaText 3 2 4" xfId="9856" xr:uid="{B6008842-424C-4B66-9D21-F49A7EFED8D9}"/>
    <cellStyle name="SAPBEXchaText 3 2 4 2" xfId="13413" xr:uid="{FA5E548E-567E-4C4C-B4DE-BD50B4698F2F}"/>
    <cellStyle name="SAPBEXchaText 3 2 5" xfId="10953" xr:uid="{4B2F70FB-C902-4654-848B-19DE3246B3C0}"/>
    <cellStyle name="SAPBEXchaText 3 2 5 2" xfId="14401" xr:uid="{D34EE824-A55D-41DB-8D11-A6FD46E5CDE1}"/>
    <cellStyle name="SAPBEXchaText 3 2 6" xfId="9923" xr:uid="{4512684A-CD2E-453B-B643-EEF13803E9C0}"/>
    <cellStyle name="SAPBEXchaText 3 2 6 2" xfId="13480" xr:uid="{DEC4F82C-0140-4996-8A31-DAB72EB0C928}"/>
    <cellStyle name="SAPBEXchaText 3 2 7" xfId="10038" xr:uid="{4B067B5D-E076-4444-A0EA-401CDEC6228F}"/>
    <cellStyle name="SAPBEXchaText 3 2 7 2" xfId="13592" xr:uid="{9D832870-2168-42CE-BAFE-D86515F666F5}"/>
    <cellStyle name="SAPBEXchaText 3 2 8" xfId="10862" xr:uid="{00865BBF-C2E2-4A34-BB58-632294916E07}"/>
    <cellStyle name="SAPBEXchaText 3 2 8 2" xfId="14312" xr:uid="{AB67D36E-83EF-4CA1-BB63-433B74E0FCA8}"/>
    <cellStyle name="SAPBEXchaText 3 2 9" xfId="13016" xr:uid="{B737DD1F-61CE-4498-9221-2967695F0E3A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3 2" xfId="13222" xr:uid="{8DC46CCE-A0FF-47E9-BE79-659BB1004437}"/>
    <cellStyle name="SAPBEXchaText 3 3 4" xfId="9854" xr:uid="{303745EF-0DE6-4E14-ACB4-50D0E96559E1}"/>
    <cellStyle name="SAPBEXchaText 3 3 4 2" xfId="13411" xr:uid="{A465C1F3-DC45-415B-BA0D-B1076B9B1636}"/>
    <cellStyle name="SAPBEXchaText 3 3 5" xfId="10955" xr:uid="{64282E64-DD56-4343-894E-C1E459C954DB}"/>
    <cellStyle name="SAPBEXchaText 3 3 5 2" xfId="14403" xr:uid="{E8F5D7E8-6816-4CFE-A26F-A6F26ADAB02F}"/>
    <cellStyle name="SAPBEXchaText 3 3 6" xfId="9922" xr:uid="{E810A7B5-5C0C-473D-BED6-170DE07D6F69}"/>
    <cellStyle name="SAPBEXchaText 3 3 6 2" xfId="13479" xr:uid="{B3EB3DCB-CE4E-42FB-AD2C-D8F09CB85B72}"/>
    <cellStyle name="SAPBEXchaText 3 3 7" xfId="10036" xr:uid="{E0D8A44C-0235-4711-A8F4-579BA9719EDD}"/>
    <cellStyle name="SAPBEXchaText 3 3 7 2" xfId="13590" xr:uid="{8E5641A7-3B83-43A1-AC81-64BD248DCFB6}"/>
    <cellStyle name="SAPBEXchaText 3 3 8" xfId="10863" xr:uid="{242E279A-A488-43AC-9321-17A34F2E2594}"/>
    <cellStyle name="SAPBEXchaText 3 3 8 2" xfId="14313" xr:uid="{CB4D8BDF-9AFD-4195-AF34-0EF440800C0C}"/>
    <cellStyle name="SAPBEXchaText 3 3 9" xfId="13017" xr:uid="{2CCC8DA9-5043-4D8E-B912-FCBF3FD24AE3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3 2" xfId="13220" xr:uid="{396DE0D3-577E-416A-A8A1-8B5E67D835A2}"/>
    <cellStyle name="SAPBEXchaText 3 4 4" xfId="9853" xr:uid="{534A3AA4-12D4-40AE-A9FE-04A354857B12}"/>
    <cellStyle name="SAPBEXchaText 3 4 4 2" xfId="13410" xr:uid="{AFD953E5-319B-4271-AEB1-56D960648901}"/>
    <cellStyle name="SAPBEXchaText 3 4 5" xfId="10957" xr:uid="{D72C54C1-8CDD-4DDD-A1F9-D31CE71CD3F3}"/>
    <cellStyle name="SAPBEXchaText 3 4 5 2" xfId="14405" xr:uid="{65C6277F-1516-4E3E-9FB0-C1EA6887A9B6}"/>
    <cellStyle name="SAPBEXchaText 3 4 6" xfId="9921" xr:uid="{2E66E037-C48B-490F-834E-63DFFF9DD1FA}"/>
    <cellStyle name="SAPBEXchaText 3 4 6 2" xfId="13478" xr:uid="{66349295-3107-4A70-8D3A-6333C495BB5A}"/>
    <cellStyle name="SAPBEXchaText 3 4 7" xfId="10035" xr:uid="{2535575E-0DF3-4B60-B21F-C54759C3754A}"/>
    <cellStyle name="SAPBEXchaText 3 4 7 2" xfId="13589" xr:uid="{811F109E-ED1F-4C61-88EB-6B5C40468939}"/>
    <cellStyle name="SAPBEXchaText 3 4 8" xfId="10864" xr:uid="{AE391947-7C3C-499A-9AC2-762F960B6E22}"/>
    <cellStyle name="SAPBEXchaText 3 4 8 2" xfId="14314" xr:uid="{46AA488A-E8C3-4E2A-8878-14DBD365A465}"/>
    <cellStyle name="SAPBEXchaText 3 4 9" xfId="13018" xr:uid="{3B4AD4A5-711A-4F66-8554-847E45FE3350}"/>
    <cellStyle name="SAPBEXchaText 3 5" xfId="9660" xr:uid="{844E0358-5E33-4EFE-A177-C1DB5A1E4AE8}"/>
    <cellStyle name="SAPBEXchaText 3 5 2" xfId="13224" xr:uid="{D023EB40-F56B-4AA0-9F10-27C937894665}"/>
    <cellStyle name="SAPBEXchaText 3 6" xfId="9857" xr:uid="{042EED5D-7A7A-47AB-B497-51C770895484}"/>
    <cellStyle name="SAPBEXchaText 3 6 2" xfId="13414" xr:uid="{F67501CD-66DD-4F3C-A71B-2CB834946C15}"/>
    <cellStyle name="SAPBEXchaText 3 7" xfId="10952" xr:uid="{42C2D866-28C8-4EE4-96DA-0AFE50C4BBE4}"/>
    <cellStyle name="SAPBEXchaText 3 7 2" xfId="14400" xr:uid="{970FFCA4-00F2-4814-A99D-1F63769F5198}"/>
    <cellStyle name="SAPBEXchaText 3 8" xfId="9924" xr:uid="{70AE6C8C-A9B4-4FF9-AEF9-CF5ACF152F3A}"/>
    <cellStyle name="SAPBEXchaText 3 8 2" xfId="13481" xr:uid="{8C0AC6F9-2FF2-486C-8915-3314F1726D22}"/>
    <cellStyle name="SAPBEXchaText 3 9" xfId="10039" xr:uid="{90789F59-96E4-455F-AA79-288994E8F0C5}"/>
    <cellStyle name="SAPBEXchaText 3 9 2" xfId="13593" xr:uid="{9BE7C808-652F-441A-8DE8-0C3E30C626FC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3 2" xfId="13219" xr:uid="{ECDD8BD6-7577-481B-8820-06E8A440125F}"/>
    <cellStyle name="SAPBEXchaText 4 4" xfId="9852" xr:uid="{4595BFFA-C12C-4FF4-9E9C-8AC1075F04F5}"/>
    <cellStyle name="SAPBEXchaText 4 4 2" xfId="13409" xr:uid="{8722D4A2-58F6-49CD-A93A-09F8B50AC503}"/>
    <cellStyle name="SAPBEXchaText 4 5" xfId="10958" xr:uid="{485C130B-8036-4205-82A4-CBE6DB737831}"/>
    <cellStyle name="SAPBEXchaText 4 5 2" xfId="14406" xr:uid="{92E7FB05-999F-40F1-84A1-A2738340FB8F}"/>
    <cellStyle name="SAPBEXchaText 4 6" xfId="9920" xr:uid="{B6074D8A-F4CB-4DAE-8CC6-3DAEE4B18D00}"/>
    <cellStyle name="SAPBEXchaText 4 6 2" xfId="13477" xr:uid="{73583064-12B4-471A-AEB3-0C3D768BAD2D}"/>
    <cellStyle name="SAPBEXchaText 4 7" xfId="10034" xr:uid="{2B967127-3433-4EA0-A0D3-FAD4D14A0911}"/>
    <cellStyle name="SAPBEXchaText 4 7 2" xfId="13588" xr:uid="{FC3C3219-574F-46E3-BDFF-7BD4B84B854E}"/>
    <cellStyle name="SAPBEXchaText 4 8" xfId="10865" xr:uid="{EABC3D13-EA0E-4186-8D52-524F2F512A2B}"/>
    <cellStyle name="SAPBEXchaText 4 8 2" xfId="14315" xr:uid="{F854448B-A891-4A2D-A81F-422ECD42F9F5}"/>
    <cellStyle name="SAPBEXchaText 4 9" xfId="13019" xr:uid="{4308FC6F-AEB5-4B09-9D59-75E2A6B7C258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2 2" xfId="13216" xr:uid="{992FE6CC-8C6E-433D-BF00-5879E3D667B9}"/>
    <cellStyle name="SAPBEXchaText 7 3" xfId="9849" xr:uid="{823A0A3F-56D6-4EE2-947E-8CFBC4FADD87}"/>
    <cellStyle name="SAPBEXchaText 7 3 2" xfId="13406" xr:uid="{C4FF9805-C030-4EE3-817D-D85ACF5FFF00}"/>
    <cellStyle name="SAPBEXchaText 7 4" xfId="10961" xr:uid="{17B2280C-7DC4-4D9D-AB02-6C8B5853EF29}"/>
    <cellStyle name="SAPBEXchaText 7 4 2" xfId="14409" xr:uid="{6E966A84-C046-4CB8-9D8B-53C5BBF558DD}"/>
    <cellStyle name="SAPBEXchaText 7 5" xfId="11255" xr:uid="{B510200B-DBE2-4C82-874A-E23F86B723ED}"/>
    <cellStyle name="SAPBEXchaText 7 5 2" xfId="14696" xr:uid="{C34E51D3-CB64-414B-9C55-FB04F77DC7F2}"/>
    <cellStyle name="SAPBEXchaText 7 6" xfId="10033" xr:uid="{D79D4F83-413A-4A5F-B13D-CBA40F1397C6}"/>
    <cellStyle name="SAPBEXchaText 7 6 2" xfId="13587" xr:uid="{879929FE-4963-4B6D-98A4-B6D4E73EAE17}"/>
    <cellStyle name="SAPBEXchaText 7 7" xfId="11065" xr:uid="{10D290DE-4F4B-428E-ADAD-38B13FC7F1AF}"/>
    <cellStyle name="SAPBEXchaText 7 7 2" xfId="14511" xr:uid="{853241BA-9DC5-43CD-BD3C-C1D80C5C1DAE}"/>
    <cellStyle name="SAPBEXchaText 7 8" xfId="13020" xr:uid="{87F5E5B8-8CEF-4304-89B0-02C027BB4755}"/>
    <cellStyle name="SAPBEXchaText 8" xfId="9185" xr:uid="{54E844C7-DA54-444B-A9D8-AD8D277B4521}"/>
    <cellStyle name="SAPBEXchaText 8 2" xfId="9651" xr:uid="{A9DEA793-6698-418A-BF5B-249372ACF8A4}"/>
    <cellStyle name="SAPBEXchaText 8 2 2" xfId="13215" xr:uid="{FA668057-4B1A-4C6E-AE0B-0C390EBC1D79}"/>
    <cellStyle name="SAPBEXchaText 8 3" xfId="9848" xr:uid="{1C7A325C-A464-4A30-9F13-5E519E73988E}"/>
    <cellStyle name="SAPBEXchaText 8 3 2" xfId="13405" xr:uid="{1F910F7B-2803-4E21-8D75-1A526BC5D913}"/>
    <cellStyle name="SAPBEXchaText 8 4" xfId="10962" xr:uid="{F07CA425-FA67-4A71-AC25-ED0B64E73685}"/>
    <cellStyle name="SAPBEXchaText 8 4 2" xfId="14410" xr:uid="{6C68FB53-E2A9-46D2-B91F-53D52B147D69}"/>
    <cellStyle name="SAPBEXchaText 8 5" xfId="9919" xr:uid="{7D6E1C14-8230-4402-8148-0F543578AEA2}"/>
    <cellStyle name="SAPBEXchaText 8 5 2" xfId="13476" xr:uid="{0898D089-AAE8-4895-A9FB-42BD6DEC3E07}"/>
    <cellStyle name="SAPBEXchaText 8 6" xfId="10032" xr:uid="{34F6BD1C-2B87-4610-9C4E-7C001FD74261}"/>
    <cellStyle name="SAPBEXchaText 8 6 2" xfId="13586" xr:uid="{BA54F23A-89A7-4134-B013-7514BB6EE28E}"/>
    <cellStyle name="SAPBEXchaText 8 7" xfId="10868" xr:uid="{F8686CC4-995A-4F6E-B313-379E8F59D3E4}"/>
    <cellStyle name="SAPBEXchaText 8 7 2" xfId="14318" xr:uid="{2910EF90-9772-4060-84D6-6C239E32A6AA}"/>
    <cellStyle name="SAPBEXchaText 8 8" xfId="13021" xr:uid="{3C91118B-8C02-40FB-B0D7-487D273BD8B9}"/>
    <cellStyle name="SAPBEXchaText 9" xfId="9186" xr:uid="{49570C78-837D-44FA-BA9D-2FAC3A4D968F}"/>
    <cellStyle name="SAPBEXchaText 9 2" xfId="9650" xr:uid="{1D718EF6-D9C8-4281-A06B-4B86955F8074}"/>
    <cellStyle name="SAPBEXchaText 9 2 2" xfId="13214" xr:uid="{DC0DC823-D9FD-4B74-8AA8-D7F145526147}"/>
    <cellStyle name="SAPBEXchaText 9 3" xfId="9847" xr:uid="{26699DE1-7310-47E8-AAC7-985E5E66B262}"/>
    <cellStyle name="SAPBEXchaText 9 3 2" xfId="13404" xr:uid="{8DB86F8E-7A73-458F-B54F-E7E1C01434CC}"/>
    <cellStyle name="SAPBEXchaText 9 4" xfId="10963" xr:uid="{09EF463F-9263-4064-8E61-EE53F3BDB3C6}"/>
    <cellStyle name="SAPBEXchaText 9 4 2" xfId="14411" xr:uid="{CF374CDD-F582-4180-AFFD-D5DA23B098BF}"/>
    <cellStyle name="SAPBEXchaText 9 5" xfId="9918" xr:uid="{EF3FA22A-85BE-41CB-B342-30F5AA6AAC7E}"/>
    <cellStyle name="SAPBEXchaText 9 5 2" xfId="13475" xr:uid="{7C682051-B51A-4953-AC85-46A7146531A7}"/>
    <cellStyle name="SAPBEXchaText 9 6" xfId="10031" xr:uid="{10A9CB8F-C657-4980-B2AC-57BFA7CAD588}"/>
    <cellStyle name="SAPBEXchaText 9 6 2" xfId="13585" xr:uid="{45F1BF06-77FA-440E-A45A-FB1A476E6EA0}"/>
    <cellStyle name="SAPBEXchaText 9 7" xfId="10869" xr:uid="{35BDB3B7-16D2-4073-A848-6B8BF13551E5}"/>
    <cellStyle name="SAPBEXchaText 9 7 2" xfId="14319" xr:uid="{DF79C8C3-4ABC-46D3-B21D-FA3813EB5006}"/>
    <cellStyle name="SAPBEXchaText 9 8" xfId="13022" xr:uid="{E9C749D9-87B0-4DD6-BAAF-72CC31D340D1}"/>
    <cellStyle name="SAPBEXexcBad7" xfId="9187" xr:uid="{F5C91354-0999-45C7-BB17-F602111AD09C}"/>
    <cellStyle name="SAPBEXexcBad7 10" xfId="13023" xr:uid="{DAC4F3DA-C1C5-4D1A-AE0F-1B6BFE34FE9D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2 2" xfId="13212" xr:uid="{AD0162FD-80BF-40CB-B4FA-03310454ED9B}"/>
    <cellStyle name="SAPBEXexcBad7 3 3" xfId="9844" xr:uid="{C738AFD2-2EFD-48EC-B3EA-C01F12213093}"/>
    <cellStyle name="SAPBEXexcBad7 3 3 2" xfId="13401" xr:uid="{996B98EB-71A7-41E8-9C7E-94742C213F84}"/>
    <cellStyle name="SAPBEXexcBad7 3 4" xfId="10965" xr:uid="{71E940BA-4C1B-4091-9C31-E6F366AC271B}"/>
    <cellStyle name="SAPBEXexcBad7 3 4 2" xfId="14413" xr:uid="{4DAAD36D-2F9B-40AF-AF72-55848498AA68}"/>
    <cellStyle name="SAPBEXexcBad7 3 5" xfId="9916" xr:uid="{98E4656A-5AF0-4A54-9BB1-47C56F43016D}"/>
    <cellStyle name="SAPBEXexcBad7 3 5 2" xfId="13473" xr:uid="{B674926B-91F5-4EDF-9DD6-46C0D45EA925}"/>
    <cellStyle name="SAPBEXexcBad7 3 6" xfId="11037" xr:uid="{0099D92D-66F7-4A31-9439-B93D3B06B0CB}"/>
    <cellStyle name="SAPBEXexcBad7 3 6 2" xfId="14483" xr:uid="{2BEC5D47-8DF0-4F95-9B88-2E005A3E53DD}"/>
    <cellStyle name="SAPBEXexcBad7 3 7" xfId="10871" xr:uid="{D17F1D61-B07B-4F71-923D-CE101CDA65BA}"/>
    <cellStyle name="SAPBEXexcBad7 3 7 2" xfId="14321" xr:uid="{067D2769-F4BF-4EB4-8D58-5908027CB4B1}"/>
    <cellStyle name="SAPBEXexcBad7 3 8" xfId="13024" xr:uid="{07BA1710-5165-4D63-AB0C-3F6AE1E3B6F5}"/>
    <cellStyle name="SAPBEXexcBad7 4" xfId="9649" xr:uid="{93C80C76-F5C6-4AC7-8EAB-D13CA6F9EA73}"/>
    <cellStyle name="SAPBEXexcBad7 4 2" xfId="13213" xr:uid="{31A449F7-3EF0-4785-8577-C60B621DDD25}"/>
    <cellStyle name="SAPBEXexcBad7 5" xfId="9846" xr:uid="{9C8BE7D4-397C-45CC-A2BC-DB9822DBB724}"/>
    <cellStyle name="SAPBEXexcBad7 5 2" xfId="13403" xr:uid="{7FD2A144-8ED8-472D-A2F4-9F4B4C3CB78E}"/>
    <cellStyle name="SAPBEXexcBad7 6" xfId="10964" xr:uid="{DAC56A39-80B6-4479-AB41-100539757B9C}"/>
    <cellStyle name="SAPBEXexcBad7 6 2" xfId="14412" xr:uid="{571A8DB3-2A91-479E-BB02-03681DCCD57A}"/>
    <cellStyle name="SAPBEXexcBad7 7" xfId="9917" xr:uid="{D66BE5AD-97EB-424B-9CB1-C2D97157F820}"/>
    <cellStyle name="SAPBEXexcBad7 7 2" xfId="13474" xr:uid="{12990DC6-66F8-40E9-BDE0-F2EAB992F044}"/>
    <cellStyle name="SAPBEXexcBad7 8" xfId="10030" xr:uid="{0DD2CA88-A51A-46D8-969F-5F3659DF0746}"/>
    <cellStyle name="SAPBEXexcBad7 8 2" xfId="13584" xr:uid="{001BC651-1DA1-4E76-B943-00FD563AED1A}"/>
    <cellStyle name="SAPBEXexcBad7 9" xfId="10870" xr:uid="{0CC7C207-8071-4D5B-8490-4F8F5D8C963A}"/>
    <cellStyle name="SAPBEXexcBad7 9 2" xfId="14320" xr:uid="{B5741EE0-0967-463E-BC6C-2D2414AF3377}"/>
    <cellStyle name="SAPBEXexcBad8" xfId="9190" xr:uid="{36811D35-F6A3-40D2-A963-15E2696E0163}"/>
    <cellStyle name="SAPBEXexcBad8 10" xfId="13025" xr:uid="{B78380B4-7A99-46D2-9FEF-A5BE42BD8AFC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2 2" xfId="13210" xr:uid="{0C44C42C-F6CE-4F7C-BD91-F2AB964AA964}"/>
    <cellStyle name="SAPBEXexcBad8 3 3" xfId="9842" xr:uid="{F1FDBBEA-8F63-4915-8B15-1D037D6D661C}"/>
    <cellStyle name="SAPBEXexcBad8 3 3 2" xfId="13399" xr:uid="{A19844CE-4449-4DA9-92EA-57FE533FFA4E}"/>
    <cellStyle name="SAPBEXexcBad8 3 4" xfId="10967" xr:uid="{9AD2CB63-81A6-4B04-B4E0-FAEBDC4C1B58}"/>
    <cellStyle name="SAPBEXexcBad8 3 4 2" xfId="14415" xr:uid="{A3F22628-6920-4A3F-86A7-2F88B59E7F53}"/>
    <cellStyle name="SAPBEXexcBad8 3 5" xfId="9914" xr:uid="{89F3BF4D-6359-4666-8B99-6F253A8DFD57}"/>
    <cellStyle name="SAPBEXexcBad8 3 5 2" xfId="13471" xr:uid="{FFBA9F04-FD6B-4865-8B5C-89488A8381F5}"/>
    <cellStyle name="SAPBEXexcBad8 3 6" xfId="10028" xr:uid="{CA6DCF59-339B-4C3A-98AA-CE8E2CB10322}"/>
    <cellStyle name="SAPBEXexcBad8 3 6 2" xfId="13582" xr:uid="{2CF76573-8CDD-4690-8008-2D970C927AD9}"/>
    <cellStyle name="SAPBEXexcBad8 3 7" xfId="10873" xr:uid="{EEA9DAAA-6A8E-4508-B2DD-739469AB9E36}"/>
    <cellStyle name="SAPBEXexcBad8 3 7 2" xfId="14323" xr:uid="{7D5391CF-D340-4E08-A3FD-253DDF3ABB01}"/>
    <cellStyle name="SAPBEXexcBad8 3 8" xfId="13026" xr:uid="{3D23272F-46FD-442B-B46B-5B38D71B70C1}"/>
    <cellStyle name="SAPBEXexcBad8 4" xfId="9647" xr:uid="{8D52CE94-2846-4FD3-8BED-CE748B454029}"/>
    <cellStyle name="SAPBEXexcBad8 4 2" xfId="13211" xr:uid="{A8AF2BA5-ECCB-44B3-B014-D1517B0193F4}"/>
    <cellStyle name="SAPBEXexcBad8 5" xfId="9843" xr:uid="{D30482EC-DA0B-4DEF-8492-0A46B11D85C8}"/>
    <cellStyle name="SAPBEXexcBad8 5 2" xfId="13400" xr:uid="{6B192A4D-B872-47DA-8D13-82D4E0834F12}"/>
    <cellStyle name="SAPBEXexcBad8 6" xfId="10966" xr:uid="{F7528779-9F73-41E3-A1BF-DE267E22B7B8}"/>
    <cellStyle name="SAPBEXexcBad8 6 2" xfId="14414" xr:uid="{4818BCAC-4574-408F-97AA-A8BA32F2846D}"/>
    <cellStyle name="SAPBEXexcBad8 7" xfId="9915" xr:uid="{C8CEF554-4345-4663-90FC-8991CB591762}"/>
    <cellStyle name="SAPBEXexcBad8 7 2" xfId="13472" xr:uid="{FD56490E-9B7D-4B2C-A17B-49A1CD3AAD47}"/>
    <cellStyle name="SAPBEXexcBad8 8" xfId="10029" xr:uid="{DD5A3279-18AF-4255-8A05-9C1909501F55}"/>
    <cellStyle name="SAPBEXexcBad8 8 2" xfId="13583" xr:uid="{3945E4BC-0988-4FB2-ACB8-DBFB2D2B014B}"/>
    <cellStyle name="SAPBEXexcBad8 9" xfId="10872" xr:uid="{C6994F2B-4768-48C9-A677-AD18BA631BFB}"/>
    <cellStyle name="SAPBEXexcBad8 9 2" xfId="14322" xr:uid="{80686911-BCD3-4230-B920-08A77FC31F48}"/>
    <cellStyle name="SAPBEXexcBad9" xfId="9193" xr:uid="{AAB1226A-12F4-4BDD-8624-2A9C259C1FB9}"/>
    <cellStyle name="SAPBEXexcBad9 10" xfId="13027" xr:uid="{009532AE-05E9-4D42-B1F8-736885FECAED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2 2" xfId="13207" xr:uid="{D2A18301-C735-4393-B2F9-79C293311A7E}"/>
    <cellStyle name="SAPBEXexcBad9 3 3" xfId="9839" xr:uid="{14F44683-7045-4D38-9E8F-5F916A8EE2E4}"/>
    <cellStyle name="SAPBEXexcBad9 3 3 2" xfId="13396" xr:uid="{D7DB4B7D-381A-46F2-B76E-9079955C9C73}"/>
    <cellStyle name="SAPBEXexcBad9 3 4" xfId="10969" xr:uid="{AE27901B-540C-416E-BF61-38AC8B551506}"/>
    <cellStyle name="SAPBEXexcBad9 3 4 2" xfId="14417" xr:uid="{365361AE-5427-4012-9ACB-BE7A8F245142}"/>
    <cellStyle name="SAPBEXexcBad9 3 5" xfId="9912" xr:uid="{51A9FFE7-B9DA-47C3-897F-7553671269DD}"/>
    <cellStyle name="SAPBEXexcBad9 3 5 2" xfId="13469" xr:uid="{3CFC3AC5-2E01-4600-932F-2FBD7AE52EEF}"/>
    <cellStyle name="SAPBEXexcBad9 3 6" xfId="10026" xr:uid="{0C0625E5-A053-4030-B5BF-6F0C2B1FBB7B}"/>
    <cellStyle name="SAPBEXexcBad9 3 6 2" xfId="13580" xr:uid="{4379C1D5-5020-48B6-9536-6F054C67470F}"/>
    <cellStyle name="SAPBEXexcBad9 3 7" xfId="10877" xr:uid="{49AE5AFD-9550-467E-ACCF-52DE4607CA01}"/>
    <cellStyle name="SAPBEXexcBad9 3 7 2" xfId="14327" xr:uid="{715D6A92-A3C2-441B-890A-AF36FAC7CBC3}"/>
    <cellStyle name="SAPBEXexcBad9 3 8" xfId="13028" xr:uid="{F4142D38-33E3-4F8E-BB8D-E016648E1AA7}"/>
    <cellStyle name="SAPBEXexcBad9 4" xfId="9645" xr:uid="{47771C50-7E39-4F10-993D-858D09525671}"/>
    <cellStyle name="SAPBEXexcBad9 4 2" xfId="13209" xr:uid="{41F6143A-97BD-4C1C-B0F9-875E7F2684D6}"/>
    <cellStyle name="SAPBEXexcBad9 5" xfId="9841" xr:uid="{522B30D2-865A-4488-A03B-ECB0EABD757B}"/>
    <cellStyle name="SAPBEXexcBad9 5 2" xfId="13398" xr:uid="{2525D80B-5EF0-4814-94B9-3A4960364884}"/>
    <cellStyle name="SAPBEXexcBad9 6" xfId="10968" xr:uid="{3DE30A68-6BCD-49AD-9B43-57E1AAD9A073}"/>
    <cellStyle name="SAPBEXexcBad9 6 2" xfId="14416" xr:uid="{91EB6FDC-8568-4B51-AFB0-2C1B61D694DE}"/>
    <cellStyle name="SAPBEXexcBad9 7" xfId="9913" xr:uid="{48598389-C6CA-407F-8439-BE6085A9B12B}"/>
    <cellStyle name="SAPBEXexcBad9 7 2" xfId="13470" xr:uid="{78DC0F98-26DF-400A-8C0D-E7735B52A09F}"/>
    <cellStyle name="SAPBEXexcBad9 8" xfId="10027" xr:uid="{0A9D2F31-5277-45CF-9AFF-115F068870EC}"/>
    <cellStyle name="SAPBEXexcBad9 8 2" xfId="13581" xr:uid="{F72FBD83-453D-4572-9318-E133DDC85E83}"/>
    <cellStyle name="SAPBEXexcBad9 9" xfId="10874" xr:uid="{D0A2880E-F996-4FA9-94AF-136EA6E97FBC}"/>
    <cellStyle name="SAPBEXexcBad9 9 2" xfId="14324" xr:uid="{AF9B6357-7518-4653-8FA4-A69C6679E43F}"/>
    <cellStyle name="SAPBEXexcCritical4" xfId="9196" xr:uid="{EB036E64-36C4-41D8-9136-699C880085FD}"/>
    <cellStyle name="SAPBEXexcCritical4 10" xfId="13029" xr:uid="{9223110D-1731-4687-AC79-C9829F83D7CE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2 2" xfId="13204" xr:uid="{BB15D30B-C14F-4DC5-938B-324ACA8904F5}"/>
    <cellStyle name="SAPBEXexcCritical4 3 3" xfId="9837" xr:uid="{96C032EB-10CF-492E-8A11-E4CB869577E3}"/>
    <cellStyle name="SAPBEXexcCritical4 3 3 2" xfId="13394" xr:uid="{6BB40017-F52C-44D3-9FE0-A35FF9CA4B7B}"/>
    <cellStyle name="SAPBEXexcCritical4 3 4" xfId="10972" xr:uid="{033F26EE-41F9-4DD3-87A9-5B9C6C3731C9}"/>
    <cellStyle name="SAPBEXexcCritical4 3 4 2" xfId="14420" xr:uid="{B2F0FAF7-E3FD-4B92-8C51-48A4444A5E35}"/>
    <cellStyle name="SAPBEXexcCritical4 3 5" xfId="9910" xr:uid="{89FE914E-A7B8-45D0-B0DD-D536064F36CD}"/>
    <cellStyle name="SAPBEXexcCritical4 3 5 2" xfId="13467" xr:uid="{925D66F9-7F35-4C16-A4E9-0D6F35D6E1AB}"/>
    <cellStyle name="SAPBEXexcCritical4 3 6" xfId="10024" xr:uid="{ED3B9FAA-F5FE-4490-A9C0-30550FA8F398}"/>
    <cellStyle name="SAPBEXexcCritical4 3 6 2" xfId="13578" xr:uid="{9E515A1B-DB01-4A4C-9666-8571FD98BF58}"/>
    <cellStyle name="SAPBEXexcCritical4 3 7" xfId="10879" xr:uid="{5ADF0405-2E95-4006-AA56-66119A9E02EB}"/>
    <cellStyle name="SAPBEXexcCritical4 3 7 2" xfId="14329" xr:uid="{0E49783C-74F5-4720-910C-92C6BF52F46B}"/>
    <cellStyle name="SAPBEXexcCritical4 3 8" xfId="13030" xr:uid="{61B86034-19A3-4B41-B301-279EE918A9DB}"/>
    <cellStyle name="SAPBEXexcCritical4 4" xfId="9642" xr:uid="{F06EAC2F-EDA6-4C86-926C-01F07302D617}"/>
    <cellStyle name="SAPBEXexcCritical4 4 2" xfId="13206" xr:uid="{9151D26B-08CD-4D4D-A517-79296D1F1F2F}"/>
    <cellStyle name="SAPBEXexcCritical4 5" xfId="9838" xr:uid="{63D0A787-CD23-4C3E-A5EA-817AFFF974A4}"/>
    <cellStyle name="SAPBEXexcCritical4 5 2" xfId="13395" xr:uid="{FF6022F0-1608-4264-BF01-9B18FA8535E4}"/>
    <cellStyle name="SAPBEXexcCritical4 6" xfId="10970" xr:uid="{23D9CE9C-8A0F-427D-BED7-2B81C7560187}"/>
    <cellStyle name="SAPBEXexcCritical4 6 2" xfId="14418" xr:uid="{9B25E6CE-E102-4272-9E64-31DCFE341D11}"/>
    <cellStyle name="SAPBEXexcCritical4 7" xfId="9911" xr:uid="{AE02B1C7-9AC6-4D9A-B003-AC0683E50BAB}"/>
    <cellStyle name="SAPBEXexcCritical4 7 2" xfId="13468" xr:uid="{D5B3236E-6568-437A-8871-8A3753A60B23}"/>
    <cellStyle name="SAPBEXexcCritical4 8" xfId="10025" xr:uid="{2E2A318A-22CA-40EF-A01E-1A3DEA67DE22}"/>
    <cellStyle name="SAPBEXexcCritical4 8 2" xfId="13579" xr:uid="{452DB2DE-E2B4-4879-911A-C5F73812187B}"/>
    <cellStyle name="SAPBEXexcCritical4 9" xfId="10878" xr:uid="{DA7A9FD1-FA25-4674-9888-36FA5A298A89}"/>
    <cellStyle name="SAPBEXexcCritical4 9 2" xfId="14328" xr:uid="{7ACD37A1-C2E8-4D7E-A0E3-2CC965B32993}"/>
    <cellStyle name="SAPBEXexcCritical5" xfId="9199" xr:uid="{0C7F851A-48CE-46FD-9190-50FD8A8BB890}"/>
    <cellStyle name="SAPBEXexcCritical5 10" xfId="13031" xr:uid="{8DAA7A6D-11EC-4B1E-8070-64EB74165E45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2 2" xfId="13201" xr:uid="{C0857A43-E766-4F4D-BA98-6BCD7A6BB543}"/>
    <cellStyle name="SAPBEXexcCritical5 3 3" xfId="9834" xr:uid="{8C5D5EED-C829-4928-930C-FA800F3FF1D3}"/>
    <cellStyle name="SAPBEXexcCritical5 3 3 2" xfId="13391" xr:uid="{FFDC5DE3-CCD8-4B18-A7DB-D5951F0346BB}"/>
    <cellStyle name="SAPBEXexcCritical5 3 4" xfId="10975" xr:uid="{0CB5705F-8D57-483C-921B-2CEF90ACEE95}"/>
    <cellStyle name="SAPBEXexcCritical5 3 4 2" xfId="14423" xr:uid="{50A86249-7DC9-45E5-9E81-9E5CAC6868A8}"/>
    <cellStyle name="SAPBEXexcCritical5 3 5" xfId="9908" xr:uid="{C297851A-2908-4881-9352-A998C01594EB}"/>
    <cellStyle name="SAPBEXexcCritical5 3 5 2" xfId="13465" xr:uid="{EFD2B112-2296-4002-9FB6-85D7E2CCAE7A}"/>
    <cellStyle name="SAPBEXexcCritical5 3 6" xfId="10022" xr:uid="{BC640DE8-1E45-4079-9F01-88AD96372A14}"/>
    <cellStyle name="SAPBEXexcCritical5 3 6 2" xfId="13576" xr:uid="{51E9C477-2CBD-4657-BD2B-CD4172F9C33A}"/>
    <cellStyle name="SAPBEXexcCritical5 3 7" xfId="10881" xr:uid="{6C26065A-D8BF-418E-88B0-153366BB70D4}"/>
    <cellStyle name="SAPBEXexcCritical5 3 7 2" xfId="14331" xr:uid="{22CF5636-2374-47FA-A602-D6E54388A0CD}"/>
    <cellStyle name="SAPBEXexcCritical5 3 8" xfId="13032" xr:uid="{09BCAC39-A630-4CF2-AA37-3107BB6392D5}"/>
    <cellStyle name="SAPBEXexcCritical5 4" xfId="9639" xr:uid="{1B58B66C-3CB1-43C9-A701-F69FCF3FD61E}"/>
    <cellStyle name="SAPBEXexcCritical5 4 2" xfId="13203" xr:uid="{B78D5217-2EF6-4B20-81CE-C44D2F7BB0DE}"/>
    <cellStyle name="SAPBEXexcCritical5 5" xfId="9836" xr:uid="{15713E6A-E7BB-44EE-965C-16FD74C8CFFA}"/>
    <cellStyle name="SAPBEXexcCritical5 5 2" xfId="13393" xr:uid="{6DE40B74-9E0E-4FF0-AB8B-5A08A3ACBE28}"/>
    <cellStyle name="SAPBEXexcCritical5 6" xfId="10973" xr:uid="{2902BD70-7773-4178-B9A9-42EC25B79CCC}"/>
    <cellStyle name="SAPBEXexcCritical5 6 2" xfId="14421" xr:uid="{F75EBE86-E3C4-422C-8F53-87DCE40A8A74}"/>
    <cellStyle name="SAPBEXexcCritical5 7" xfId="9909" xr:uid="{21648B9C-F0B9-4A6C-97BA-5DFA5BB1969D}"/>
    <cellStyle name="SAPBEXexcCritical5 7 2" xfId="13466" xr:uid="{5C0A50F2-128F-418C-8776-08B0F5272F62}"/>
    <cellStyle name="SAPBEXexcCritical5 8" xfId="10023" xr:uid="{761FC13A-0C25-4985-B2E6-BFE54B03023C}"/>
    <cellStyle name="SAPBEXexcCritical5 8 2" xfId="13577" xr:uid="{01860A6A-A4AD-4CEA-BA36-1CE6E575A966}"/>
    <cellStyle name="SAPBEXexcCritical5 9" xfId="10880" xr:uid="{75325CA1-F5DB-4694-9165-80C81400AB73}"/>
    <cellStyle name="SAPBEXexcCritical5 9 2" xfId="14330" xr:uid="{1B0E0C78-562B-4B7A-80E8-0C73482AF5DA}"/>
    <cellStyle name="SAPBEXexcCritical6" xfId="9202" xr:uid="{76F1AA3C-5C2C-4B5A-B6CD-2EEA6F42F242}"/>
    <cellStyle name="SAPBEXexcCritical6 10" xfId="13033" xr:uid="{5591E96F-C43B-4577-87E3-60AAB3B0DD0F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2 2" xfId="13199" xr:uid="{C3DB2F66-A714-42BD-B7D8-EC3EC725C8AB}"/>
    <cellStyle name="SAPBEXexcCritical6 3 3" xfId="9832" xr:uid="{2F6A6FEC-818E-488B-80EF-9AABDB04A452}"/>
    <cellStyle name="SAPBEXexcCritical6 3 3 2" xfId="13389" xr:uid="{33406A49-AFF2-4FAD-98DE-C42C41AC190F}"/>
    <cellStyle name="SAPBEXexcCritical6 3 4" xfId="10977" xr:uid="{E23C5F1B-A69A-4BBC-AFF9-284EC1C0DEC1}"/>
    <cellStyle name="SAPBEXexcCritical6 3 4 2" xfId="14425" xr:uid="{175AE928-3151-46EF-9B34-EC08A43F9626}"/>
    <cellStyle name="SAPBEXexcCritical6 3 5" xfId="9906" xr:uid="{DBB264C0-B6C4-49E0-B4BD-A5402A0F0D9B}"/>
    <cellStyle name="SAPBEXexcCritical6 3 5 2" xfId="13463" xr:uid="{AE5FD0E2-4838-427F-90EC-06316378DD86}"/>
    <cellStyle name="SAPBEXexcCritical6 3 6" xfId="10020" xr:uid="{6BDD2AC9-49D8-45A0-ABDB-5CA81367F4EF}"/>
    <cellStyle name="SAPBEXexcCritical6 3 6 2" xfId="13574" xr:uid="{BDBEFBD1-F855-4D12-9C25-6F881269A698}"/>
    <cellStyle name="SAPBEXexcCritical6 3 7" xfId="10883" xr:uid="{AF275792-02C4-4439-9E0D-A0F71EED3CDC}"/>
    <cellStyle name="SAPBEXexcCritical6 3 7 2" xfId="14333" xr:uid="{757D00AC-11ED-4D99-B8D7-845E2B2B5A64}"/>
    <cellStyle name="SAPBEXexcCritical6 3 8" xfId="13034" xr:uid="{86B3E015-7DDF-4173-8E27-12F26B11DA07}"/>
    <cellStyle name="SAPBEXexcCritical6 4" xfId="9636" xr:uid="{74C57354-E683-4AC4-B021-2C589D01469C}"/>
    <cellStyle name="SAPBEXexcCritical6 4 2" xfId="13200" xr:uid="{03F20EC6-5098-49A5-AB85-C4EFC59C6569}"/>
    <cellStyle name="SAPBEXexcCritical6 5" xfId="9833" xr:uid="{F72FAEA6-AB6B-4F89-A37B-200E4AC1D84D}"/>
    <cellStyle name="SAPBEXexcCritical6 5 2" xfId="13390" xr:uid="{F6976787-2830-4D18-8B78-95D7ACC5AE58}"/>
    <cellStyle name="SAPBEXexcCritical6 6" xfId="10976" xr:uid="{FF76A6FF-D199-43C1-AC09-178A4FD77A1D}"/>
    <cellStyle name="SAPBEXexcCritical6 6 2" xfId="14424" xr:uid="{0513B44D-A706-4BD8-908E-92F3D483F228}"/>
    <cellStyle name="SAPBEXexcCritical6 7" xfId="9907" xr:uid="{59A7F727-6608-4D2E-A94F-8EE9B64A7D72}"/>
    <cellStyle name="SAPBEXexcCritical6 7 2" xfId="13464" xr:uid="{F5065BAC-9D79-4B13-8D90-85A455106E71}"/>
    <cellStyle name="SAPBEXexcCritical6 8" xfId="10021" xr:uid="{6F1852D3-6199-41E3-9D0E-0996A5F7A1B2}"/>
    <cellStyle name="SAPBEXexcCritical6 8 2" xfId="13575" xr:uid="{6C71CC84-41A6-4667-9B0D-B34B9A63D3CA}"/>
    <cellStyle name="SAPBEXexcCritical6 9" xfId="10882" xr:uid="{6EDA9B21-7F03-4600-BA8F-7502294C311E}"/>
    <cellStyle name="SAPBEXexcCritical6 9 2" xfId="14332" xr:uid="{51DC45AA-AD97-4659-8E78-EBE71D28A77C}"/>
    <cellStyle name="SAPBEXexcGood1" xfId="9205" xr:uid="{A2E761E7-BE76-40D5-BA11-7DF6B8B9B29E}"/>
    <cellStyle name="SAPBEXexcGood1 10" xfId="13035" xr:uid="{97E7B541-4CCC-4DE1-AB23-DF0A865E4B8B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2 2" xfId="13197" xr:uid="{8BEAD7D6-F0E6-4596-AAE8-DF5A421A7283}"/>
    <cellStyle name="SAPBEXexcGood1 3 3" xfId="9830" xr:uid="{1B740605-F63A-48C0-AA23-7189B5F04D08}"/>
    <cellStyle name="SAPBEXexcGood1 3 3 2" xfId="13387" xr:uid="{42F08713-AA5D-4F82-8B31-6E4A681A0339}"/>
    <cellStyle name="SAPBEXexcGood1 3 4" xfId="10980" xr:uid="{63DE5709-975B-470D-9DE2-4A24A7EE54C2}"/>
    <cellStyle name="SAPBEXexcGood1 3 4 2" xfId="14428" xr:uid="{4A78FDEB-36E1-4E3F-87D2-6C47991CB1BE}"/>
    <cellStyle name="SAPBEXexcGood1 3 5" xfId="9904" xr:uid="{3F4D3DCF-07A5-44AF-BBCD-B15562E53991}"/>
    <cellStyle name="SAPBEXexcGood1 3 5 2" xfId="13461" xr:uid="{703BD5AA-88F8-41D0-8ACD-5AB7563763D3}"/>
    <cellStyle name="SAPBEXexcGood1 3 6" xfId="10018" xr:uid="{1E5E4155-8F88-4C9C-9B44-6B1CA5A0B85A}"/>
    <cellStyle name="SAPBEXexcGood1 3 6 2" xfId="13572" xr:uid="{264FE664-AF4E-45F1-B994-6321B960FAF9}"/>
    <cellStyle name="SAPBEXexcGood1 3 7" xfId="10886" xr:uid="{156BEF47-AC5D-47D8-A1D9-037D6140B34A}"/>
    <cellStyle name="SAPBEXexcGood1 3 7 2" xfId="14336" xr:uid="{DE1C8788-59B9-4911-ADA0-80044A3CC12A}"/>
    <cellStyle name="SAPBEXexcGood1 3 8" xfId="13036" xr:uid="{38EA8663-A99B-4477-A156-12CAD225A88F}"/>
    <cellStyle name="SAPBEXexcGood1 4" xfId="9634" xr:uid="{3D5F55D1-4B3B-4F2B-BD61-226994BB2E30}"/>
    <cellStyle name="SAPBEXexcGood1 4 2" xfId="13198" xr:uid="{153D2DB8-98F6-4F57-9D56-9E9950BA8E5B}"/>
    <cellStyle name="SAPBEXexcGood1 5" xfId="9831" xr:uid="{D2E07C4E-DE30-45B5-A810-97595A442A7B}"/>
    <cellStyle name="SAPBEXexcGood1 5 2" xfId="13388" xr:uid="{418C1EEA-3C40-4B94-8D76-6F3725677B95}"/>
    <cellStyle name="SAPBEXexcGood1 6" xfId="10978" xr:uid="{6AF595D2-D78E-4C7D-B863-3F5C7AA4386A}"/>
    <cellStyle name="SAPBEXexcGood1 6 2" xfId="14426" xr:uid="{82276882-1D97-48CA-93F0-C9EFE89DD979}"/>
    <cellStyle name="SAPBEXexcGood1 7" xfId="9905" xr:uid="{E240EFC0-4738-436A-9C79-922216CAE653}"/>
    <cellStyle name="SAPBEXexcGood1 7 2" xfId="13462" xr:uid="{8FF79760-5A64-453F-97AA-6BECC46CE7CF}"/>
    <cellStyle name="SAPBEXexcGood1 8" xfId="10019" xr:uid="{ABA643B1-1E10-44CC-B853-4EBCE24B57D9}"/>
    <cellStyle name="SAPBEXexcGood1 8 2" xfId="13573" xr:uid="{93D87B67-CC39-4DA8-8AAE-F6C223657363}"/>
    <cellStyle name="SAPBEXexcGood1 9" xfId="10885" xr:uid="{1E035829-AACE-4FC2-89CD-157F6E773936}"/>
    <cellStyle name="SAPBEXexcGood1 9 2" xfId="14335" xr:uid="{CDDC9072-3748-4C3C-9071-957C1CA0EC0B}"/>
    <cellStyle name="SAPBEXexcGood2" xfId="9208" xr:uid="{3E4C8546-138E-447F-9867-F0D0AF1EF5F0}"/>
    <cellStyle name="SAPBEXexcGood2 10" xfId="13037" xr:uid="{DA372CA1-14E2-4D69-A4F2-C21B5472E872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2 2" xfId="13194" xr:uid="{9898CA6A-0C20-4ED3-851F-0B7D59472E34}"/>
    <cellStyle name="SAPBEXexcGood2 3 3" xfId="11252" xr:uid="{B1896E82-9652-4D61-9B8F-578750AA9075}"/>
    <cellStyle name="SAPBEXexcGood2 3 3 2" xfId="14693" xr:uid="{0BD76A2E-31EC-458C-B7C6-16A37D4B0D20}"/>
    <cellStyle name="SAPBEXexcGood2 3 4" xfId="10983" xr:uid="{F2ED0E9D-D6EE-4785-8837-76BD4DFF7FD6}"/>
    <cellStyle name="SAPBEXexcGood2 3 4 2" xfId="14431" xr:uid="{E47DEA00-B7D4-44C4-A986-94A5A7D498CA}"/>
    <cellStyle name="SAPBEXexcGood2 3 5" xfId="9902" xr:uid="{D992EFA9-E29E-43AA-AAB7-D4D35F36D91E}"/>
    <cellStyle name="SAPBEXexcGood2 3 5 2" xfId="13459" xr:uid="{A647D9F5-7FD8-4174-9980-3C9EAD4A0F61}"/>
    <cellStyle name="SAPBEXexcGood2 3 6" xfId="10017" xr:uid="{AEFBC5EF-CCF8-4817-87C2-87EB72F6AA2E}"/>
    <cellStyle name="SAPBEXexcGood2 3 6 2" xfId="13571" xr:uid="{71D8E444-7D8D-4DE3-997C-AF2774ACC832}"/>
    <cellStyle name="SAPBEXexcGood2 3 7" xfId="10888" xr:uid="{F6BEAFA7-2BFC-4797-8CF6-2A152B26B46C}"/>
    <cellStyle name="SAPBEXexcGood2 3 7 2" xfId="14338" xr:uid="{3D159288-0552-4C57-B735-BF15D4D7101D}"/>
    <cellStyle name="SAPBEXexcGood2 3 8" xfId="13038" xr:uid="{E24A9EEE-E220-4B83-A2A9-32C23D28E3AF}"/>
    <cellStyle name="SAPBEXexcGood2 4" xfId="9632" xr:uid="{15202E31-55CD-4F67-959C-CDC74BD2E9C0}"/>
    <cellStyle name="SAPBEXexcGood2 4 2" xfId="13196" xr:uid="{B9EA6508-3019-4B38-8820-8F4A99931876}"/>
    <cellStyle name="SAPBEXexcGood2 5" xfId="9829" xr:uid="{B3DD190B-58D8-4266-BC18-533230996BEC}"/>
    <cellStyle name="SAPBEXexcGood2 5 2" xfId="13386" xr:uid="{5D001002-E89F-43C0-AC0B-7DB3FC400ED6}"/>
    <cellStyle name="SAPBEXexcGood2 6" xfId="10981" xr:uid="{807E8E44-0FB0-48AA-B965-25CCEA277E2E}"/>
    <cellStyle name="SAPBEXexcGood2 6 2" xfId="14429" xr:uid="{03D9B22B-7389-4515-A871-0759798FCCE8}"/>
    <cellStyle name="SAPBEXexcGood2 7" xfId="9903" xr:uid="{0E162F60-A92E-4B0B-9846-DBBAEF9B4A4F}"/>
    <cellStyle name="SAPBEXexcGood2 7 2" xfId="13460" xr:uid="{855A1CB5-8622-4C19-88CD-6164AF0B318D}"/>
    <cellStyle name="SAPBEXexcGood2 8" xfId="11470" xr:uid="{D99DC316-CE2B-445B-AFDB-3A031896BE6F}"/>
    <cellStyle name="SAPBEXexcGood2 8 2" xfId="14898" xr:uid="{74D4BD0C-C347-472A-ABE6-7D39201D32A6}"/>
    <cellStyle name="SAPBEXexcGood2 9" xfId="10887" xr:uid="{F2248E4F-DFB8-4E6A-BACA-75DA00ED68F0}"/>
    <cellStyle name="SAPBEXexcGood2 9 2" xfId="14337" xr:uid="{1D48A02A-2DDE-44BC-B59A-C2582AAF92B3}"/>
    <cellStyle name="SAPBEXexcGood3" xfId="9211" xr:uid="{5C92F9D9-BE96-4C4D-AA02-FFF5718A9349}"/>
    <cellStyle name="SAPBEXexcGood3 10" xfId="13039" xr:uid="{190DE38E-DA64-4719-9D8E-9F43AD7FFC4F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2 2" xfId="13191" xr:uid="{D1D0B061-2F7D-4193-A4EA-28698FF9FEC4}"/>
    <cellStyle name="SAPBEXexcGood3 3 3" xfId="9825" xr:uid="{FB0315DB-FE05-4A01-8A42-7FF962711631}"/>
    <cellStyle name="SAPBEXexcGood3 3 3 2" xfId="13382" xr:uid="{3F94440B-4085-4E9B-A4B8-99A6A0783CB9}"/>
    <cellStyle name="SAPBEXexcGood3 3 4" xfId="10986" xr:uid="{E658946D-9DDF-4C37-BEC4-2FA4203C9132}"/>
    <cellStyle name="SAPBEXexcGood3 3 4 2" xfId="14434" xr:uid="{230A741E-D40B-45A6-8581-2270B09DBA7E}"/>
    <cellStyle name="SAPBEXexcGood3 3 5" xfId="9900" xr:uid="{A5372DC4-7625-4978-B033-54A95355370C}"/>
    <cellStyle name="SAPBEXexcGood3 3 5 2" xfId="13457" xr:uid="{07621685-9546-420D-B364-CE01EEE42E09}"/>
    <cellStyle name="SAPBEXexcGood3 3 6" xfId="10015" xr:uid="{F042EC1D-B789-4D9C-AF31-34AC0A462E50}"/>
    <cellStyle name="SAPBEXexcGood3 3 6 2" xfId="13569" xr:uid="{96D8F5C6-68BE-4E73-9E49-6DFA6A097125}"/>
    <cellStyle name="SAPBEXexcGood3 3 7" xfId="10889" xr:uid="{C07B3EDF-B417-4EA8-8804-6E6A2B67E6B5}"/>
    <cellStyle name="SAPBEXexcGood3 3 7 2" xfId="14339" xr:uid="{9CFB5A09-4361-4B92-86CC-B5085B00FE94}"/>
    <cellStyle name="SAPBEXexcGood3 3 8" xfId="13040" xr:uid="{2F8E82AE-5934-468D-8162-D1BF00F7D424}"/>
    <cellStyle name="SAPBEXexcGood3 4" xfId="9629" xr:uid="{CC39F732-C939-4C42-A1D3-504504C38CBB}"/>
    <cellStyle name="SAPBEXexcGood3 4 2" xfId="13193" xr:uid="{9C74DB67-0ABA-4542-BBBE-A3721836BA88}"/>
    <cellStyle name="SAPBEXexcGood3 5" xfId="9827" xr:uid="{2E0143A9-BD5A-49C8-A8C8-8005949AD5DA}"/>
    <cellStyle name="SAPBEXexcGood3 5 2" xfId="13384" xr:uid="{F154F85C-B727-4A22-9DBF-ABE9AE700D3E}"/>
    <cellStyle name="SAPBEXexcGood3 6" xfId="10984" xr:uid="{B193F1F2-B2E0-4B2B-AF4E-F57C408CEDF8}"/>
    <cellStyle name="SAPBEXexcGood3 6 2" xfId="14432" xr:uid="{DFF3C1BF-1858-4635-BF93-162BB9C96098}"/>
    <cellStyle name="SAPBEXexcGood3 7" xfId="9901" xr:uid="{3E36D55B-57E8-40DF-98D8-6762B00B4A68}"/>
    <cellStyle name="SAPBEXexcGood3 7 2" xfId="13458" xr:uid="{1BFB3BC4-6AE4-4CB5-8826-1B37C8E88535}"/>
    <cellStyle name="SAPBEXexcGood3 8" xfId="10016" xr:uid="{6836BAF2-5D5F-4CC8-A0CB-230794AE0620}"/>
    <cellStyle name="SAPBEXexcGood3 8 2" xfId="13570" xr:uid="{A7669E1F-EC39-4109-B8D8-7692B8F9A377}"/>
    <cellStyle name="SAPBEXexcGood3 9" xfId="11446" xr:uid="{4D01CC5B-CB07-42C5-9177-7F7BBB6A5C45}"/>
    <cellStyle name="SAPBEXexcGood3 9 2" xfId="14876" xr:uid="{A3A24E82-D71E-46D2-8333-200652633E62}"/>
    <cellStyle name="SAPBEXfilterDrill" xfId="9214" xr:uid="{45C066AB-D5D5-448B-8AEE-FEF82680DE85}"/>
    <cellStyle name="SAPBEXfilterDrill 10" xfId="10890" xr:uid="{D5142093-6B5E-4F44-A854-5A3635B4B295}"/>
    <cellStyle name="SAPBEXfilterDrill 10 2" xfId="14340" xr:uid="{B510C50F-6798-419E-B0E8-F589742805B5}"/>
    <cellStyle name="SAPBEXfilterDrill 11" xfId="13041" xr:uid="{ECDCAF17-D07F-44B7-ACFF-64FBBD7E6C52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2 2" xfId="13187" xr:uid="{EA2266DA-BED3-4B1F-AF15-7DAE21AF34D2}"/>
    <cellStyle name="SAPBEXfilterDrill 4 3" xfId="9821" xr:uid="{E7725CAF-CFA5-481B-842B-B4A9F445C42A}"/>
    <cellStyle name="SAPBEXfilterDrill 4 3 2" xfId="13378" xr:uid="{0627C2F8-8BA8-4667-9FD4-3BCF2E5AE464}"/>
    <cellStyle name="SAPBEXfilterDrill 4 4" xfId="10988" xr:uid="{3AEC182A-3B7F-4E51-A21B-241C51D7D953}"/>
    <cellStyle name="SAPBEXfilterDrill 4 4 2" xfId="14436" xr:uid="{0AAE3657-37F2-400F-9D3C-F1E88F56DEA7}"/>
    <cellStyle name="SAPBEXfilterDrill 4 5" xfId="9893" xr:uid="{172C55C8-956E-4AFC-99AA-6837066B1025}"/>
    <cellStyle name="SAPBEXfilterDrill 4 5 2" xfId="13450" xr:uid="{92944EB3-4818-4086-BD43-4DF9C397592F}"/>
    <cellStyle name="SAPBEXfilterDrill 4 6" xfId="10014" xr:uid="{B42927C0-30F7-43B5-A5BA-669279965D94}"/>
    <cellStyle name="SAPBEXfilterDrill 4 6 2" xfId="13568" xr:uid="{5C82BBFC-1FEC-4B4C-94C7-8E2A84C2C8FA}"/>
    <cellStyle name="SAPBEXfilterDrill 4 7" xfId="10891" xr:uid="{BB437B64-421C-4520-A81E-5F58C47D89D9}"/>
    <cellStyle name="SAPBEXfilterDrill 4 7 2" xfId="14341" xr:uid="{1A7A5713-5522-4AE4-A30C-937A9478A191}"/>
    <cellStyle name="SAPBEXfilterDrill 4 8" xfId="13042" xr:uid="{14107046-521C-4AC8-A600-0B260BB122D5}"/>
    <cellStyle name="SAPBEXfilterDrill 5" xfId="9626" xr:uid="{635A89C7-B4D8-4AEB-A75D-78F1FA6B870B}"/>
    <cellStyle name="SAPBEXfilterDrill 5 2" xfId="13190" xr:uid="{68061490-9C54-43C9-9A34-0949C43E6D7D}"/>
    <cellStyle name="SAPBEXfilterDrill 6" xfId="9824" xr:uid="{8277F225-5AB2-4948-903A-BB14459203D6}"/>
    <cellStyle name="SAPBEXfilterDrill 6 2" xfId="13381" xr:uid="{37F5022C-F20E-4FA0-83AF-9ADE831DCCB7}"/>
    <cellStyle name="SAPBEXfilterDrill 7" xfId="10987" xr:uid="{2053F8BD-D780-4D5F-990D-6D5AE203559D}"/>
    <cellStyle name="SAPBEXfilterDrill 7 2" xfId="14435" xr:uid="{6183CCF6-C0EF-40E3-9D71-18AC6EE3A225}"/>
    <cellStyle name="SAPBEXfilterDrill 8" xfId="9897" xr:uid="{2A5358A2-1988-491E-B6A4-EAA671A4AE8C}"/>
    <cellStyle name="SAPBEXfilterDrill 8 2" xfId="13454" xr:uid="{C3151A1A-1DCD-4ED2-8E9C-2E4B8F95A769}"/>
    <cellStyle name="SAPBEXfilterDrill 9" xfId="11228" xr:uid="{10D2B696-40F4-446C-8611-82F458770007}"/>
    <cellStyle name="SAPBEXfilterDrill 9 2" xfId="14669" xr:uid="{8848AD56-9AF0-4A1E-97EF-535AEB1C700E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4 2" xfId="14291" xr:uid="{4CAFCB9B-971D-464E-A3AC-916B23FF403D}"/>
    <cellStyle name="SAPBEXfilterItem 5" xfId="10884" xr:uid="{DCA3A2E8-3694-4CAC-B45C-F6247A12692E}"/>
    <cellStyle name="SAPBEXfilterItem 5 2" xfId="14334" xr:uid="{454BEB7C-A1AC-4EBA-A484-5EBAB8FAC5A2}"/>
    <cellStyle name="SAPBEXfilterItem 6" xfId="10842" xr:uid="{6F5DDBB7-972D-4EA2-8366-F8BC460BFF8C}"/>
    <cellStyle name="SAPBEXfilterItem 6 2" xfId="14292" xr:uid="{C1D2679A-89A7-4612-8DF0-07F5D668F893}"/>
    <cellStyle name="SAPBEXfilterItem 7" xfId="10854" xr:uid="{8AB200F2-6842-4658-9E86-8858B80822B2}"/>
    <cellStyle name="SAPBEXfilterItem 7 2" xfId="14304" xr:uid="{08A45E20-27B5-4073-A07F-61818F0988EA}"/>
    <cellStyle name="SAPBEXfilterItem 8" xfId="10892" xr:uid="{E881654F-1E2E-460A-AEFA-29E896D34DFC}"/>
    <cellStyle name="SAPBEXfilterItem 8 2" xfId="14342" xr:uid="{F46A3787-1AD9-4A0A-8E54-6A7ECB8B4AA4}"/>
    <cellStyle name="SAPBEXfilterItem 9" xfId="13043" xr:uid="{1DE6DB5D-37A3-4185-8CD3-6411C3309B1D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10 2" xfId="14343" xr:uid="{CFE5A84E-7E55-43F0-9591-2559A55E1DAE}"/>
    <cellStyle name="SAPBEXformats 11" xfId="13044" xr:uid="{83830F9C-785F-411E-A880-1289DFE4D7E7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3 2" xfId="14550" xr:uid="{B1BFB58F-3045-4CD9-9B3E-53CF20531075}"/>
    <cellStyle name="SAPBEXformats 2 4" xfId="11239" xr:uid="{1FA1DE4A-5496-4071-90EA-249FCC1B66FF}"/>
    <cellStyle name="SAPBEXformats 2 4 2" xfId="14680" xr:uid="{A8798C42-01ED-42AF-A25F-A8CF7FF3CC32}"/>
    <cellStyle name="SAPBEXformats 2 5" xfId="10995" xr:uid="{7C861212-24A2-4088-9D46-218A83045B6C}"/>
    <cellStyle name="SAPBEXformats 2 5 2" xfId="14443" xr:uid="{AD387429-F6D5-43BA-B69F-EE8D50475DBA}"/>
    <cellStyle name="SAPBEXformats 2 6" xfId="9885" xr:uid="{89FA12B3-B1F6-4684-BAE6-4DD9DB33BFBD}"/>
    <cellStyle name="SAPBEXformats 2 6 2" xfId="13442" xr:uid="{E04B5AF5-81B2-4182-9748-56664AAE274B}"/>
    <cellStyle name="SAPBEXformats 2 7" xfId="10012" xr:uid="{CC0A8D6F-4409-4F4D-9DE4-D55134FB78AB}"/>
    <cellStyle name="SAPBEXformats 2 7 2" xfId="13566" xr:uid="{3CF0F73D-C3D1-4485-B2B6-400714B23FC9}"/>
    <cellStyle name="SAPBEXformats 2 8" xfId="10894" xr:uid="{FC2ED0B4-7F49-4272-B5AF-958B2C5E9519}"/>
    <cellStyle name="SAPBEXformats 2 8 2" xfId="14344" xr:uid="{D185FAAA-6D91-42E2-ABEC-5F83C0970ED7}"/>
    <cellStyle name="SAPBEXformats 2 9" xfId="13045" xr:uid="{8E1141D5-E21E-4184-B627-65EFA7291C79}"/>
    <cellStyle name="SAPBEXformats 3" xfId="9227" xr:uid="{1B157140-5AFF-4840-9B91-10E2FAEA2CC4}"/>
    <cellStyle name="SAPBEXformats 3 2" xfId="11106" xr:uid="{2423CDD3-3FAB-40C4-A33F-CA7984442BF9}"/>
    <cellStyle name="SAPBEXformats 3 2 2" xfId="14552" xr:uid="{E5DAFA6A-D089-4C8F-B6F4-0B5452E4800C}"/>
    <cellStyle name="SAPBEXformats 3 3" xfId="9813" xr:uid="{FD0AFA76-E705-410A-8DED-7550AD797B9B}"/>
    <cellStyle name="SAPBEXformats 3 3 2" xfId="13371" xr:uid="{EE4055D6-1A49-4A72-966F-7F67B5CEFA45}"/>
    <cellStyle name="SAPBEXformats 3 4" xfId="10996" xr:uid="{C14F735E-A8FF-47AA-924E-CF41D60CB7AB}"/>
    <cellStyle name="SAPBEXformats 3 4 2" xfId="14444" xr:uid="{1FE4FA18-C803-4A13-A0B2-90B5118DDC77}"/>
    <cellStyle name="SAPBEXformats 3 5" xfId="9883" xr:uid="{13289529-DEEC-4F38-8AFC-BC930F006BB4}"/>
    <cellStyle name="SAPBEXformats 3 5 2" xfId="13440" xr:uid="{A9DA15E7-C472-49FB-BD6A-71C7E83E419B}"/>
    <cellStyle name="SAPBEXformats 3 6" xfId="10011" xr:uid="{DB54720E-2769-4A4C-A347-A5D863211D5E}"/>
    <cellStyle name="SAPBEXformats 3 6 2" xfId="13565" xr:uid="{4DC7F718-F083-4B35-914B-525A230ACE03}"/>
    <cellStyle name="SAPBEXformats 3 7" xfId="10895" xr:uid="{38B8C076-DE1B-46D6-9D44-057654B8ABEE}"/>
    <cellStyle name="SAPBEXformats 3 7 2" xfId="14345" xr:uid="{5AB9577B-4D36-461B-80D0-6EF7445C9D3E}"/>
    <cellStyle name="SAPBEXformats 3 8" xfId="13046" xr:uid="{C4FAD90E-D2C6-41E7-BF55-0AEECF253050}"/>
    <cellStyle name="SAPBEXformats 4" xfId="9228" xr:uid="{EE80F081-D5F4-4ECE-95DE-3C25FD67FF69}"/>
    <cellStyle name="SAPBEXformats 4 2" xfId="11107" xr:uid="{BC112BF7-DC40-4FFD-984F-9E43BD98DA8F}"/>
    <cellStyle name="SAPBEXformats 4 2 2" xfId="14553" xr:uid="{E6F5357B-F1A2-44FD-A17C-76BDA048FEBE}"/>
    <cellStyle name="SAPBEXformats 4 3" xfId="9812" xr:uid="{DC1CEE2D-355E-4152-8DDC-3C0349124DD4}"/>
    <cellStyle name="SAPBEXformats 4 3 2" xfId="13370" xr:uid="{A7E8D967-1D0B-4F75-8588-0E8BCF34B0C2}"/>
    <cellStyle name="SAPBEXformats 4 4" xfId="11088" xr:uid="{3A4A3D04-286E-4704-BCCC-FEF6E0B9D401}"/>
    <cellStyle name="SAPBEXformats 4 4 2" xfId="14534" xr:uid="{46BB4EC0-201F-43F0-829A-744235AC1F2C}"/>
    <cellStyle name="SAPBEXformats 4 5" xfId="9882" xr:uid="{20C81717-B9C1-43C1-ABC7-4C7CBC192625}"/>
    <cellStyle name="SAPBEXformats 4 5 2" xfId="13439" xr:uid="{A139D56C-F46C-4B04-8A9D-1485F71E1E89}"/>
    <cellStyle name="SAPBEXformats 4 6" xfId="10010" xr:uid="{53FEDDCB-9D9E-4A43-BACD-83D28EAE6511}"/>
    <cellStyle name="SAPBEXformats 4 6 2" xfId="13564" xr:uid="{B35352EF-FC78-48D8-818E-714CD0E43FE0}"/>
    <cellStyle name="SAPBEXformats 4 7" xfId="10896" xr:uid="{AE474C97-BA86-4156-AEFA-CC23915B457A}"/>
    <cellStyle name="SAPBEXformats 4 7 2" xfId="14346" xr:uid="{54D42741-6976-4BED-9BA4-33A3432C7E20}"/>
    <cellStyle name="SAPBEXformats 4 8" xfId="13047" xr:uid="{3D09B268-BA4E-4E46-9DC2-249A3D92FD66}"/>
    <cellStyle name="SAPBEXformats 5" xfId="11103" xr:uid="{7CBB45FE-1260-4728-AFEA-FC4CC674AF35}"/>
    <cellStyle name="SAPBEXformats 5 2" xfId="14549" xr:uid="{D0699F8E-155F-46EF-9233-F9F20D373D45}"/>
    <cellStyle name="SAPBEXformats 6" xfId="9815" xr:uid="{B87C1B95-E77C-4FC8-9164-BA503E690FEE}"/>
    <cellStyle name="SAPBEXformats 6 2" xfId="13372" xr:uid="{F371B188-1587-45CB-B73C-1D59A34D3069}"/>
    <cellStyle name="SAPBEXformats 7" xfId="10994" xr:uid="{C86A4C5D-27D9-40DF-8DF3-1F6A3872F917}"/>
    <cellStyle name="SAPBEXformats 7 2" xfId="14442" xr:uid="{CBC8CC48-15C0-4EA8-A5C4-2BECF91F512C}"/>
    <cellStyle name="SAPBEXformats 8" xfId="9886" xr:uid="{01F83B8A-BB3C-484A-945E-24057530C287}"/>
    <cellStyle name="SAPBEXformats 8 2" xfId="13443" xr:uid="{58AD0E66-F601-4109-9EFE-E9F9C5B8C0C0}"/>
    <cellStyle name="SAPBEXformats 9" xfId="10013" xr:uid="{BEE20CF7-1A37-4E0F-8A4C-CCC560380755}"/>
    <cellStyle name="SAPBEXformats 9 2" xfId="13567" xr:uid="{40D17250-5F45-4B20-B7F1-C8929E1F4C0F}"/>
    <cellStyle name="SAPBEXheaderItem" xfId="9229" xr:uid="{DB4016F8-E491-4A30-B019-E4A5C58842D9}"/>
    <cellStyle name="SAPBEXheaderItem 10" xfId="10897" xr:uid="{F51FC088-0FCC-4A8F-A371-48B33FDE9C49}"/>
    <cellStyle name="SAPBEXheaderItem 10 2" xfId="14347" xr:uid="{09330B06-F767-4E80-A068-517A015FFC50}"/>
    <cellStyle name="SAPBEXheaderItem 11" xfId="13048" xr:uid="{E98B4401-F4D2-43CB-BA7C-D9867E09C94C}"/>
    <cellStyle name="SAPBEXheaderItem 2" xfId="9230" xr:uid="{9424D3B9-0755-4027-896E-B49C8AD198A2}"/>
    <cellStyle name="SAPBEXheaderItem 2 2" xfId="11109" xr:uid="{246539AB-9C53-472D-A4C3-4F7D5851EBEC}"/>
    <cellStyle name="SAPBEXheaderItem 2 2 2" xfId="14555" xr:uid="{77B32125-CC54-493A-B79E-54B9009FE053}"/>
    <cellStyle name="SAPBEXheaderItem 2 3" xfId="9810" xr:uid="{BE45F04D-189B-4B2B-8B2C-26E71304827B}"/>
    <cellStyle name="SAPBEXheaderItem 2 3 2" xfId="13368" xr:uid="{B59592F0-F2AA-4999-88D3-FEEA6B8A63BB}"/>
    <cellStyle name="SAPBEXheaderItem 2 4" xfId="10999" xr:uid="{28FF697B-C904-414F-B0B9-AEDA6278C632}"/>
    <cellStyle name="SAPBEXheaderItem 2 4 2" xfId="14446" xr:uid="{13FCE103-A504-497A-9563-61857BEE6C40}"/>
    <cellStyle name="SAPBEXheaderItem 2 5" xfId="9880" xr:uid="{DC5877DA-A5C0-49A9-ACCC-6F7AD76A5DFE}"/>
    <cellStyle name="SAPBEXheaderItem 2 5 2" xfId="13437" xr:uid="{F640F50F-850C-4EE2-8E84-A258B29ADE51}"/>
    <cellStyle name="SAPBEXheaderItem 2 6" xfId="10008" xr:uid="{1C7B4387-1B79-40FF-B3BC-2613D627BF8F}"/>
    <cellStyle name="SAPBEXheaderItem 2 6 2" xfId="13562" xr:uid="{74FB8FB3-F4A8-4A6F-9131-8A8005B7CDFE}"/>
    <cellStyle name="SAPBEXheaderItem 2 7" xfId="10898" xr:uid="{DE27FB2B-E022-44BC-A7FC-5DB47907A3CD}"/>
    <cellStyle name="SAPBEXheaderItem 2 7 2" xfId="14348" xr:uid="{AD11FF05-761B-4C92-9931-A4200D67F744}"/>
    <cellStyle name="SAPBEXheaderItem 2 8" xfId="13049" xr:uid="{F6EA67B5-FDF1-449E-AEB6-5C0D55DC5324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2 2" xfId="14556" xr:uid="{38A44F63-E420-4F07-B9BD-F2C074D75245}"/>
    <cellStyle name="SAPBEXheaderItem 4 3" xfId="9808" xr:uid="{3C46D9F1-2D0F-4CF6-A825-2DA5FEA2CA53}"/>
    <cellStyle name="SAPBEXheaderItem 4 3 2" xfId="13366" xr:uid="{8E2C9B5A-AF76-4198-9732-A39BE2CE4871}"/>
    <cellStyle name="SAPBEXheaderItem 4 4" xfId="11001" xr:uid="{BC21DA26-1ABE-400F-9BD0-AFE7586FF457}"/>
    <cellStyle name="SAPBEXheaderItem 4 4 2" xfId="14448" xr:uid="{5C143729-22F5-4AA7-B8AD-C3ADC8607CEA}"/>
    <cellStyle name="SAPBEXheaderItem 4 5" xfId="9878" xr:uid="{2F4817C4-1CFA-40EA-B8C3-EDE5E4241C80}"/>
    <cellStyle name="SAPBEXheaderItem 4 5 2" xfId="13435" xr:uid="{9D7E6FBD-5A73-481F-A4BD-51227519AE86}"/>
    <cellStyle name="SAPBEXheaderItem 4 6" xfId="10007" xr:uid="{D44E75B5-15C2-4BD5-9ABE-1FCD01C0C2F6}"/>
    <cellStyle name="SAPBEXheaderItem 4 6 2" xfId="13561" xr:uid="{FD328EF3-D898-4A58-A092-F868A0BDF60A}"/>
    <cellStyle name="SAPBEXheaderItem 4 7" xfId="10899" xr:uid="{00AD585D-3531-4D44-AE03-44C42CF98C16}"/>
    <cellStyle name="SAPBEXheaderItem 4 7 2" xfId="14349" xr:uid="{64029E56-CDB5-4E1C-ABAF-1C54A73C1F81}"/>
    <cellStyle name="SAPBEXheaderItem 4 8" xfId="13050" xr:uid="{821BE9CD-E617-4DCA-8168-EF10B7F612BA}"/>
    <cellStyle name="SAPBEXheaderItem 5" xfId="11108" xr:uid="{E8CC4400-C61D-4F69-A4EA-3B1146662FF0}"/>
    <cellStyle name="SAPBEXheaderItem 5 2" xfId="14554" xr:uid="{90F4F4DF-F5BD-4258-A77C-0C0E0EA3F6D4}"/>
    <cellStyle name="SAPBEXheaderItem 6" xfId="9811" xr:uid="{EE865CEE-F64F-4983-83CC-7FE575C73656}"/>
    <cellStyle name="SAPBEXheaderItem 6 2" xfId="13369" xr:uid="{513D283E-7637-4C80-AC0E-35C3567420F3}"/>
    <cellStyle name="SAPBEXheaderItem 7" xfId="10998" xr:uid="{556BFDD4-11D6-48E4-AA1A-1E43672B41BA}"/>
    <cellStyle name="SAPBEXheaderItem 7 2" xfId="14445" xr:uid="{B2A07C2F-3C6D-46CE-B0CE-9AB8832521EB}"/>
    <cellStyle name="SAPBEXheaderItem 8" xfId="9881" xr:uid="{92638A95-C3F7-4D8F-AD48-4AC5996E7347}"/>
    <cellStyle name="SAPBEXheaderItem 8 2" xfId="13438" xr:uid="{6A6D8353-89AD-4C77-8BD9-E98CDD260C64}"/>
    <cellStyle name="SAPBEXheaderItem 9" xfId="10009" xr:uid="{0125C8E0-3DEB-4C95-B46B-527F18E20DB0}"/>
    <cellStyle name="SAPBEXheaderItem 9 2" xfId="13563" xr:uid="{70D9EEB9-2AB8-4478-93ED-1BC859431379}"/>
    <cellStyle name="SAPBEXheaderText" xfId="9233" xr:uid="{3A24828F-064E-43C8-98F7-7EBC087023F0}"/>
    <cellStyle name="SAPBEXheaderText 10" xfId="10900" xr:uid="{10714A5D-3C28-4E0B-ABDF-472763A18423}"/>
    <cellStyle name="SAPBEXheaderText 10 2" xfId="14350" xr:uid="{622E6980-F4A0-4C8A-97F5-FD6B496C7BCA}"/>
    <cellStyle name="SAPBEXheaderText 11" xfId="13051" xr:uid="{79134D30-E13E-42B8-B058-12FB10C9D98B}"/>
    <cellStyle name="SAPBEXheaderText 2" xfId="9234" xr:uid="{8DB2D5F0-025A-44AD-871E-4FBD71B28E0D}"/>
    <cellStyle name="SAPBEXheaderText 2 2" xfId="11112" xr:uid="{BFE60617-0A0F-4C31-99D6-8E45764552DA}"/>
    <cellStyle name="SAPBEXheaderText 2 2 2" xfId="14558" xr:uid="{AC33CF05-9126-4857-A095-25CDC5319EAC}"/>
    <cellStyle name="SAPBEXheaderText 2 3" xfId="9806" xr:uid="{60FC82A0-42FA-43CE-8D29-F6B4E5AC3D00}"/>
    <cellStyle name="SAPBEXheaderText 2 3 2" xfId="13364" xr:uid="{9039A906-E30E-41FA-9B66-1CEB3589EACC}"/>
    <cellStyle name="SAPBEXheaderText 2 4" xfId="11003" xr:uid="{E588BA58-3A2C-4627-A023-523959CDADCA}"/>
    <cellStyle name="SAPBEXheaderText 2 4 2" xfId="14450" xr:uid="{E352ECDD-C732-4013-9C58-155A74FD6940}"/>
    <cellStyle name="SAPBEXheaderText 2 5" xfId="11254" xr:uid="{A2D8AD29-9F8A-4497-AD86-E8A66407AC4E}"/>
    <cellStyle name="SAPBEXheaderText 2 5 2" xfId="14695" xr:uid="{4E026651-E04E-4CE4-AE13-DF54B72BA37F}"/>
    <cellStyle name="SAPBEXheaderText 2 6" xfId="10005" xr:uid="{411F5F1C-7454-465F-A97A-8E55F7C21F0D}"/>
    <cellStyle name="SAPBEXheaderText 2 6 2" xfId="13559" xr:uid="{92C0DDCA-4D5F-42C1-9461-3609F2001FEA}"/>
    <cellStyle name="SAPBEXheaderText 2 7" xfId="10901" xr:uid="{A7C4A026-FD67-43EF-8995-7E194E5CDC33}"/>
    <cellStyle name="SAPBEXheaderText 2 7 2" xfId="14351" xr:uid="{019BE545-BC60-4FDE-91C1-6DE487BBA7F1}"/>
    <cellStyle name="SAPBEXheaderText 2 8" xfId="13052" xr:uid="{B6838D1C-7140-40F4-8D57-368C513B8627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2 2" xfId="14559" xr:uid="{E9A536B7-6EF2-4444-BF4F-925029603CED}"/>
    <cellStyle name="SAPBEXheaderText 4 3" xfId="9804" xr:uid="{F03535EC-32AC-433B-9053-7A4A72118A3E}"/>
    <cellStyle name="SAPBEXheaderText 4 3 2" xfId="13362" xr:uid="{DD7D4EF4-63DA-4C74-B140-C15C49463A50}"/>
    <cellStyle name="SAPBEXheaderText 4 4" xfId="11005" xr:uid="{9CE48014-9967-4423-AA04-581688BCE5EE}"/>
    <cellStyle name="SAPBEXheaderText 4 4 2" xfId="14452" xr:uid="{177892E1-8362-43BC-9974-1AF9B6A04A1B}"/>
    <cellStyle name="SAPBEXheaderText 4 5" xfId="9875" xr:uid="{83085662-11CF-4C90-AD7A-EBA70C2D77F1}"/>
    <cellStyle name="SAPBEXheaderText 4 5 2" xfId="13432" xr:uid="{4B6EDE1B-9436-4C40-A8BC-072DA4215B57}"/>
    <cellStyle name="SAPBEXheaderText 4 6" xfId="10004" xr:uid="{F42439F9-8568-4423-917D-B3C38C0503D1}"/>
    <cellStyle name="SAPBEXheaderText 4 6 2" xfId="13558" xr:uid="{35AA0778-A45B-4684-81CB-BBFD8E8C3223}"/>
    <cellStyle name="SAPBEXheaderText 4 7" xfId="10902" xr:uid="{B6F25C4F-F7A3-4CF0-90BB-8D81BD1807C8}"/>
    <cellStyle name="SAPBEXheaderText 4 7 2" xfId="14352" xr:uid="{33D9BC36-EC14-42AB-82C0-16865E6563D6}"/>
    <cellStyle name="SAPBEXheaderText 4 8" xfId="13053" xr:uid="{36B28C8E-AADD-4044-9522-F677324C6292}"/>
    <cellStyle name="SAPBEXheaderText 5" xfId="11111" xr:uid="{64061E94-8676-4591-9CC7-9E77B66DD4CC}"/>
    <cellStyle name="SAPBEXheaderText 5 2" xfId="14557" xr:uid="{E1E02C7D-381C-4F07-9528-BDA22C5F3170}"/>
    <cellStyle name="SAPBEXheaderText 6" xfId="9807" xr:uid="{BB28BEB3-1597-4EC8-B5E8-25F3FACB57AE}"/>
    <cellStyle name="SAPBEXheaderText 6 2" xfId="13365" xr:uid="{1A082CE8-E9DD-46FA-A5F2-FC9638B0C74C}"/>
    <cellStyle name="SAPBEXheaderText 7" xfId="11002" xr:uid="{12DE0E79-8F81-4174-99A3-5C5E7071DB7E}"/>
    <cellStyle name="SAPBEXheaderText 7 2" xfId="14449" xr:uid="{854E82E6-1861-4155-A273-672F2F98FC46}"/>
    <cellStyle name="SAPBEXheaderText 8" xfId="9877" xr:uid="{3DEA2CDC-16A6-448A-9284-55139D419C3C}"/>
    <cellStyle name="SAPBEXheaderText 8 2" xfId="13434" xr:uid="{579DF886-1A99-4BAB-B871-28263DDF4F50}"/>
    <cellStyle name="SAPBEXheaderText 9" xfId="10006" xr:uid="{227EF81C-2663-4202-9EA3-EF61F77A3178}"/>
    <cellStyle name="SAPBEXheaderText 9 2" xfId="13560" xr:uid="{6622A726-6CD4-45AF-BBEF-690D8585D8C0}"/>
    <cellStyle name="SAPBEXHLevel0" xfId="9237" xr:uid="{98754777-63C2-4FEA-A74A-38B0E85A16A0}"/>
    <cellStyle name="SAPBEXHLevel0 10" xfId="11525" xr:uid="{34EB639B-A7C2-4B7B-84EB-FBFA800D35DE}"/>
    <cellStyle name="SAPBEXHLevel0 10 2" xfId="14953" xr:uid="{41968B22-2A4C-477A-88CA-88D59C71C066}"/>
    <cellStyle name="SAPBEXHLevel0 11" xfId="13054" xr:uid="{616511C0-C423-423A-A80F-9A55FC87D4C2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3 2" xfId="14561" xr:uid="{571A2F7B-4A48-4AD4-9CD0-6E4C15FEDC3F}"/>
    <cellStyle name="SAPBEXHLevel0 2 4" xfId="9802" xr:uid="{5F6E1553-46E9-4EC4-AD63-88F29F8E8EA5}"/>
    <cellStyle name="SAPBEXHLevel0 2 4 2" xfId="13360" xr:uid="{79A8D94C-E631-4FAE-B32D-1B937B9BFAC8}"/>
    <cellStyle name="SAPBEXHLevel0 2 5" xfId="11007" xr:uid="{20EA0BEB-788A-403E-AF1B-0DBEEE906D57}"/>
    <cellStyle name="SAPBEXHLevel0 2 5 2" xfId="14454" xr:uid="{188C5039-CC7C-4525-A697-21E1861F80C9}"/>
    <cellStyle name="SAPBEXHLevel0 2 6" xfId="9873" xr:uid="{502CEEAB-0EF2-4489-A28A-150414DAE010}"/>
    <cellStyle name="SAPBEXHLevel0 2 6 2" xfId="13430" xr:uid="{FF9F8E10-96C6-4C08-8925-F3381D0C1D51}"/>
    <cellStyle name="SAPBEXHLevel0 2 7" xfId="10002" xr:uid="{F2A280D5-33DB-4747-9CE7-466C351634D2}"/>
    <cellStyle name="SAPBEXHLevel0 2 7 2" xfId="13556" xr:uid="{2AF4190C-43F6-4571-AA9D-945F2A2ED01A}"/>
    <cellStyle name="SAPBEXHLevel0 2 8" xfId="10903" xr:uid="{5910CE4E-6AE6-4C53-953B-AD89A438F50F}"/>
    <cellStyle name="SAPBEXHLevel0 2 8 2" xfId="14353" xr:uid="{FD274096-8092-4A25-A2BD-42F98ABA6486}"/>
    <cellStyle name="SAPBEXHLevel0 2 9" xfId="13055" xr:uid="{D972FDE6-20B6-4B47-BDC4-9A3640D96B55}"/>
    <cellStyle name="SAPBEXHLevel0 3" xfId="9240" xr:uid="{ED7B1A2A-5D2D-4E6B-BC3F-AC7F69EFB141}"/>
    <cellStyle name="SAPBEXHLevel0 3 2" xfId="11118" xr:uid="{BCBB4ABF-829B-4499-A2E2-DF3133FA42B9}"/>
    <cellStyle name="SAPBEXHLevel0 3 2 2" xfId="14563" xr:uid="{20282AD7-8613-4DB1-9A64-5F8A5DF573CA}"/>
    <cellStyle name="SAPBEXHLevel0 3 3" xfId="9800" xr:uid="{36806F04-DF99-40EC-BBC5-72E6AD544BA4}"/>
    <cellStyle name="SAPBEXHLevel0 3 3 2" xfId="13358" xr:uid="{97BA4E19-A570-47B6-800E-EB9FD438F9A0}"/>
    <cellStyle name="SAPBEXHLevel0 3 4" xfId="11008" xr:uid="{656FDEF1-2B10-4F1D-A745-13056A40C78C}"/>
    <cellStyle name="SAPBEXHLevel0 3 4 2" xfId="14455" xr:uid="{4DA048D7-2386-4EA9-A6D4-CAFD136BDAA1}"/>
    <cellStyle name="SAPBEXHLevel0 3 5" xfId="9867" xr:uid="{FC0ED2DD-0110-416A-A553-FF60FD112161}"/>
    <cellStyle name="SAPBEXHLevel0 3 5 2" xfId="13424" xr:uid="{F78CD8E8-FC80-428C-A92D-73133FFF0151}"/>
    <cellStyle name="SAPBEXHLevel0 3 6" xfId="10001" xr:uid="{AB97DC4A-562B-4A90-AD49-B1F35F72FF7E}"/>
    <cellStyle name="SAPBEXHLevel0 3 6 2" xfId="13555" xr:uid="{0AE0BF9F-D68A-4330-A398-E6F5B2D0040E}"/>
    <cellStyle name="SAPBEXHLevel0 3 7" xfId="10905" xr:uid="{2E495C7D-90C0-49C5-B325-AD6CFFB1739E}"/>
    <cellStyle name="SAPBEXHLevel0 3 7 2" xfId="14355" xr:uid="{577242C9-061A-43BB-9C6F-2B8A4D9A8F65}"/>
    <cellStyle name="SAPBEXHLevel0 3 8" xfId="13056" xr:uid="{0A796923-46E3-4DB1-8244-A88CE7DD844C}"/>
    <cellStyle name="SAPBEXHLevel0 4" xfId="9241" xr:uid="{E4D7C807-E68B-41C3-BFFA-4AFF0747FC17}"/>
    <cellStyle name="SAPBEXHLevel0 4 2" xfId="11119" xr:uid="{E15A3B77-9529-4103-890F-EAB8209987E7}"/>
    <cellStyle name="SAPBEXHLevel0 4 2 2" xfId="14564" xr:uid="{7C856486-D9CD-4BA5-A055-FD6E4B45EBBC}"/>
    <cellStyle name="SAPBEXHLevel0 4 3" xfId="9799" xr:uid="{181A053E-7B9B-4583-BA6C-AE158B20F9C6}"/>
    <cellStyle name="SAPBEXHLevel0 4 3 2" xfId="13357" xr:uid="{EDFE3C08-F0DD-4B4C-826D-46B1E4F7C713}"/>
    <cellStyle name="SAPBEXHLevel0 4 4" xfId="11009" xr:uid="{E0E8E4AF-A956-42C9-B54E-2E135B1F3E4E}"/>
    <cellStyle name="SAPBEXHLevel0 4 4 2" xfId="14456" xr:uid="{0DA0EABD-DE73-4BC1-A213-98592FEE5A5F}"/>
    <cellStyle name="SAPBEXHLevel0 4 5" xfId="9864" xr:uid="{68C34D1A-7838-48DF-9348-CA0259553409}"/>
    <cellStyle name="SAPBEXHLevel0 4 5 2" xfId="13421" xr:uid="{E6E185C3-9971-41B9-8FA6-005C75C5A7FB}"/>
    <cellStyle name="SAPBEXHLevel0 4 6" xfId="10000" xr:uid="{21E0BA16-04F3-4B8C-B560-350BF8598FE8}"/>
    <cellStyle name="SAPBEXHLevel0 4 6 2" xfId="13554" xr:uid="{617AC1E4-6406-49F8-B8F4-8057273B26D3}"/>
    <cellStyle name="SAPBEXHLevel0 4 7" xfId="10906" xr:uid="{CC945425-4038-49F5-97E2-80DC44EE9F95}"/>
    <cellStyle name="SAPBEXHLevel0 4 7 2" xfId="14356" xr:uid="{58ABDCF2-80C2-48C2-B0BD-8D014B7ED211}"/>
    <cellStyle name="SAPBEXHLevel0 4 8" xfId="13057" xr:uid="{FB1F9C5D-0E24-49EC-81C6-AC303B6A06D5}"/>
    <cellStyle name="SAPBEXHLevel0 5" xfId="11115" xr:uid="{D4766F27-E28B-43BE-BFCB-298BA288DE69}"/>
    <cellStyle name="SAPBEXHLevel0 5 2" xfId="14560" xr:uid="{5AB5E9E0-3C6F-419C-B055-4F8231158CFE}"/>
    <cellStyle name="SAPBEXHLevel0 6" xfId="9803" xr:uid="{27FE62C7-38BA-417B-A9CF-276666B2C551}"/>
    <cellStyle name="SAPBEXHLevel0 6 2" xfId="13361" xr:uid="{A4AD9A43-23E2-419F-A0B7-8867BA59C85A}"/>
    <cellStyle name="SAPBEXHLevel0 7" xfId="11006" xr:uid="{62C62863-0673-4ED4-B231-F4E2E5F54DF4}"/>
    <cellStyle name="SAPBEXHLevel0 7 2" xfId="14453" xr:uid="{C89718B9-F1CA-4E03-B6B0-E4E38D31A9C5}"/>
    <cellStyle name="SAPBEXHLevel0 8" xfId="11253" xr:uid="{707BF4AB-B1B2-47F0-B219-FED562E9E4D9}"/>
    <cellStyle name="SAPBEXHLevel0 8 2" xfId="14694" xr:uid="{1546B460-150E-48E8-958D-AA2D75E06E79}"/>
    <cellStyle name="SAPBEXHLevel0 9" xfId="10003" xr:uid="{02A93FE4-6205-4E1D-8503-534164B3B132}"/>
    <cellStyle name="SAPBEXHLevel0 9 2" xfId="13557" xr:uid="{A3CDE7EE-2867-483A-8E65-DE241D8D35A5}"/>
    <cellStyle name="SAPBEXHLevel0X" xfId="9242" xr:uid="{90CD8B87-E11F-46B8-B95D-1EC4386376C6}"/>
    <cellStyle name="SAPBEXHLevel0X 10" xfId="9798" xr:uid="{E8F98BED-BD25-4FD0-8D4A-B67E1D486E61}"/>
    <cellStyle name="SAPBEXHLevel0X 10 2" xfId="13356" xr:uid="{5354709E-AF77-4390-A8AF-466AAD8C332C}"/>
    <cellStyle name="SAPBEXHLevel0X 11" xfId="11010" xr:uid="{F2E38843-4CED-421A-A99D-B5C022CC7FA5}"/>
    <cellStyle name="SAPBEXHLevel0X 11 2" xfId="14457" xr:uid="{5E41BE7F-7C87-4723-A979-9EC4B294EEEC}"/>
    <cellStyle name="SAPBEXHLevel0X 12" xfId="9859" xr:uid="{3C6D2B98-F785-4F37-83B3-59922087BC2B}"/>
    <cellStyle name="SAPBEXHLevel0X 12 2" xfId="13416" xr:uid="{D50D0B9A-A491-4D8F-BB01-F5822E4FC91E}"/>
    <cellStyle name="SAPBEXHLevel0X 13" xfId="9999" xr:uid="{10525804-79F4-44F4-8195-0E61985DE1AD}"/>
    <cellStyle name="SAPBEXHLevel0X 13 2" xfId="13553" xr:uid="{0D4A3B28-2A7A-4F0C-9D76-4C476008DBCA}"/>
    <cellStyle name="SAPBEXHLevel0X 14" xfId="10907" xr:uid="{5218FD8A-F067-43E2-A154-BCF9D1D4ACAA}"/>
    <cellStyle name="SAPBEXHLevel0X 14 2" xfId="14357" xr:uid="{CA96D69F-B780-46B0-B1FE-130FA987765C}"/>
    <cellStyle name="SAPBEXHLevel0X 15" xfId="13058" xr:uid="{DF6A019E-C525-49C0-B97F-E063FE2C3033}"/>
    <cellStyle name="SAPBEXHLevel0X 2" xfId="9243" xr:uid="{B4A00326-F70B-43EF-A9F9-D17EE10A4DEC}"/>
    <cellStyle name="SAPBEXHLevel0X 2 10" xfId="13059" xr:uid="{2DDD3F91-0700-46A6-91E7-D2A607B04E7F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3 2" xfId="14567" xr:uid="{B3FA3693-0F47-4F51-BED7-41828EFE521A}"/>
    <cellStyle name="SAPBEXHLevel0X 2 2 4" xfId="9796" xr:uid="{2E7246CF-6BB1-4E4D-9E73-B3E8E605C2D7}"/>
    <cellStyle name="SAPBEXHLevel0X 2 2 4 2" xfId="13354" xr:uid="{1FB9D124-3F18-4411-893C-9812CFAA4F5C}"/>
    <cellStyle name="SAPBEXHLevel0X 2 2 5" xfId="11012" xr:uid="{87AF9AA3-377A-4CB8-BD46-FAB5FAFEFB29}"/>
    <cellStyle name="SAPBEXHLevel0X 2 2 5 2" xfId="14459" xr:uid="{C21622F8-A2F2-4EED-9DD0-A4E508757289}"/>
    <cellStyle name="SAPBEXHLevel0X 2 2 6" xfId="9855" xr:uid="{50F150AD-4326-4B8B-A263-7B4372DE4E22}"/>
    <cellStyle name="SAPBEXHLevel0X 2 2 6 2" xfId="13412" xr:uid="{C9F08F1C-3CD7-4F0A-8EB0-9D80EB4E3C3D}"/>
    <cellStyle name="SAPBEXHLevel0X 2 2 7" xfId="9997" xr:uid="{B3C5451E-7BE7-4B95-A417-6F3CEF7B24F8}"/>
    <cellStyle name="SAPBEXHLevel0X 2 2 7 2" xfId="13551" xr:uid="{CA8FCE08-ACB9-4D88-8036-240E47FCAA51}"/>
    <cellStyle name="SAPBEXHLevel0X 2 2 8" xfId="11484" xr:uid="{058CB3EB-29B3-4D82-9CC6-2F8EAE98A88E}"/>
    <cellStyle name="SAPBEXHLevel0X 2 2 8 2" xfId="14912" xr:uid="{1F0F3E86-4220-4422-8019-177297CBB744}"/>
    <cellStyle name="SAPBEXHLevel0X 2 2 9" xfId="13060" xr:uid="{3929B795-C47E-4589-876C-2C029DE2B37C}"/>
    <cellStyle name="SAPBEXHLevel0X 2 3" xfId="9246" xr:uid="{6B761929-4FC4-44BB-9F81-CA89C5EBE7A7}"/>
    <cellStyle name="SAPBEXHLevel0X 2 4" xfId="11121" xr:uid="{058ECD9E-FDFB-4AA6-A8A2-4A2EED34A35A}"/>
    <cellStyle name="SAPBEXHLevel0X 2 4 2" xfId="14566" xr:uid="{00DA31B9-6687-404F-ACCD-540DA1C4130E}"/>
    <cellStyle name="SAPBEXHLevel0X 2 5" xfId="9797" xr:uid="{53C65CEE-9612-4591-8A88-8E8B3D1820FE}"/>
    <cellStyle name="SAPBEXHLevel0X 2 5 2" xfId="13355" xr:uid="{7DA7EE30-39A9-432C-ADFE-6C36F4FBFB59}"/>
    <cellStyle name="SAPBEXHLevel0X 2 6" xfId="11011" xr:uid="{D88DB87E-49D8-4DF5-9072-2D91586CB88A}"/>
    <cellStyle name="SAPBEXHLevel0X 2 6 2" xfId="14458" xr:uid="{506AD053-1F54-4C33-8047-A9520D6548A2}"/>
    <cellStyle name="SAPBEXHLevel0X 2 7" xfId="9858" xr:uid="{601EE68A-00EF-4270-A6EF-AF042527C4BF}"/>
    <cellStyle name="SAPBEXHLevel0X 2 7 2" xfId="13415" xr:uid="{86E33AEA-B224-4E51-8B6A-9EDDE1F05AA8}"/>
    <cellStyle name="SAPBEXHLevel0X 2 8" xfId="9998" xr:uid="{FC4B7985-25B0-42E8-945C-BCE4520D7131}"/>
    <cellStyle name="SAPBEXHLevel0X 2 8 2" xfId="13552" xr:uid="{D0D2FE9A-EF4C-43BB-8520-095551B2CCFD}"/>
    <cellStyle name="SAPBEXHLevel0X 2 9" xfId="11066" xr:uid="{690BEE3F-19A8-407E-A0F6-60E04C6A201E}"/>
    <cellStyle name="SAPBEXHLevel0X 2 9 2" xfId="14512" xr:uid="{17D2B9E0-CDBE-45DA-A8E9-F73DCC870F9B}"/>
    <cellStyle name="SAPBEXHLevel0X 3" xfId="9247" xr:uid="{94D333CB-F6E7-483E-91AA-63DA1E54BF4C}"/>
    <cellStyle name="SAPBEXHLevel0X 3 10" xfId="10908" xr:uid="{D880C20A-3D16-462E-A1FD-B658661318A5}"/>
    <cellStyle name="SAPBEXHLevel0X 3 10 2" xfId="14358" xr:uid="{F8E69878-7E5D-4B28-8FE6-BA6D0B855969}"/>
    <cellStyle name="SAPBEXHLevel0X 3 11" xfId="13061" xr:uid="{7329EDDF-F6C5-4D13-813A-ECB28338F940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3 2" xfId="14570" xr:uid="{5146D445-1867-4A52-9BC2-D25A215C21F1}"/>
    <cellStyle name="SAPBEXHLevel0X 3 2 4" xfId="9792" xr:uid="{D16BA273-3BE0-49D2-B15C-C6DFC8F7C3E4}"/>
    <cellStyle name="SAPBEXHLevel0X 3 2 4 2" xfId="13351" xr:uid="{982774DA-889C-4C72-A9E6-9DD96009E16D}"/>
    <cellStyle name="SAPBEXHLevel0X 3 2 5" xfId="11016" xr:uid="{2B4668DA-CD00-4B99-A993-2A7BF2CD8997}"/>
    <cellStyle name="SAPBEXHLevel0X 3 2 5 2" xfId="14463" xr:uid="{D89177BD-A3F8-4C71-BDE3-5FA77831A5E1}"/>
    <cellStyle name="SAPBEXHLevel0X 3 2 6" xfId="9850" xr:uid="{17B25E80-4C62-4EEA-9F1D-7D50ED06D340}"/>
    <cellStyle name="SAPBEXHLevel0X 3 2 6 2" xfId="13407" xr:uid="{81FD3E4F-55C4-4F13-9E37-D6B5A9FBD514}"/>
    <cellStyle name="SAPBEXHLevel0X 3 2 7" xfId="9995" xr:uid="{43A2F23A-749E-4992-A738-5EED4F25B3C6}"/>
    <cellStyle name="SAPBEXHLevel0X 3 2 7 2" xfId="13549" xr:uid="{99AC31BA-6D78-4BD5-8614-A893A26D0EC4}"/>
    <cellStyle name="SAPBEXHLevel0X 3 2 8" xfId="10909" xr:uid="{ACDB742C-9AC9-4C2F-BCA5-F3CFD62D672C}"/>
    <cellStyle name="SAPBEXHLevel0X 3 2 8 2" xfId="14359" xr:uid="{4B4CC17B-5B0C-480B-9483-CB602FA21196}"/>
    <cellStyle name="SAPBEXHLevel0X 3 2 9" xfId="13062" xr:uid="{8C1208A1-7DB5-4D3A-B7CD-F845429952A0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3 2" xfId="14571" xr:uid="{1D5B475C-CFAE-4706-9AD6-D1970A66E2FA}"/>
    <cellStyle name="SAPBEXHLevel0X 3 3 4" xfId="9790" xr:uid="{E9D9C05D-5D38-4DC3-B822-4A18CD9AD37A}"/>
    <cellStyle name="SAPBEXHLevel0X 3 3 4 2" xfId="13349" xr:uid="{4315629D-5CDE-4320-B374-E2EA02B2E15C}"/>
    <cellStyle name="SAPBEXHLevel0X 3 3 5" xfId="11018" xr:uid="{8BC6CDD2-B786-41C1-ABEF-FB3CB1AB7FBC}"/>
    <cellStyle name="SAPBEXHLevel0X 3 3 5 2" xfId="14465" xr:uid="{B69D42E3-7071-4B8E-A8B9-9AC402E69812}"/>
    <cellStyle name="SAPBEXHLevel0X 3 3 6" xfId="9845" xr:uid="{E122AA0E-D7E8-47F9-B51A-6FD366910ED5}"/>
    <cellStyle name="SAPBEXHLevel0X 3 3 6 2" xfId="13402" xr:uid="{0B3DCBD5-3079-4F5A-AF1D-F468947C6CD8}"/>
    <cellStyle name="SAPBEXHLevel0X 3 3 7" xfId="9994" xr:uid="{B11C0A57-A712-4354-85B9-4CC1A7AE273F}"/>
    <cellStyle name="SAPBEXHLevel0X 3 3 7 2" xfId="13548" xr:uid="{39C9A3AF-6140-4685-974D-9B9A09217A18}"/>
    <cellStyle name="SAPBEXHLevel0X 3 3 8" xfId="10910" xr:uid="{E79D5CAF-9079-48E7-A977-11F0670E44AA}"/>
    <cellStyle name="SAPBEXHLevel0X 3 3 8 2" xfId="14360" xr:uid="{746A448A-6AF2-453A-B79A-B11BD4501C85}"/>
    <cellStyle name="SAPBEXHLevel0X 3 3 9" xfId="13063" xr:uid="{3CFE7591-69A4-46A8-A947-5C13228F6BEC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3 2" xfId="14572" xr:uid="{F344562C-26BF-4F9B-890C-ED88A0B3E2CF}"/>
    <cellStyle name="SAPBEXHLevel0X 3 4 4" xfId="9788" xr:uid="{87491BE2-5C5D-44FF-ABBE-B83760603D20}"/>
    <cellStyle name="SAPBEXHLevel0X 3 4 4 2" xfId="13347" xr:uid="{262F0AC7-B2FB-41AC-AC48-904559119297}"/>
    <cellStyle name="SAPBEXHLevel0X 3 4 5" xfId="11020" xr:uid="{AF4EA3DE-9288-45DB-A564-9F3696F9FA3A}"/>
    <cellStyle name="SAPBEXHLevel0X 3 4 5 2" xfId="14467" xr:uid="{10263BD0-EF32-435E-98A2-CD1C3EC19D5C}"/>
    <cellStyle name="SAPBEXHLevel0X 3 4 6" xfId="9840" xr:uid="{A16383C6-6605-4F0D-AD1F-E7FD974AAD58}"/>
    <cellStyle name="SAPBEXHLevel0X 3 4 6 2" xfId="13397" xr:uid="{FB673BC7-8C57-4F5A-AACC-3AE5982DCCE3}"/>
    <cellStyle name="SAPBEXHLevel0X 3 4 7" xfId="9993" xr:uid="{4457502A-7BC7-452C-B5EA-551B2920D082}"/>
    <cellStyle name="SAPBEXHLevel0X 3 4 7 2" xfId="13547" xr:uid="{DDB0D158-A39A-4C06-839E-5F27C527BF7B}"/>
    <cellStyle name="SAPBEXHLevel0X 3 4 8" xfId="10911" xr:uid="{3848FC6B-428A-456F-8EFA-88135FCABB3C}"/>
    <cellStyle name="SAPBEXHLevel0X 3 4 8 2" xfId="14361" xr:uid="{85804324-2F79-4EDF-ADB4-A70907B6503B}"/>
    <cellStyle name="SAPBEXHLevel0X 3 4 9" xfId="13064" xr:uid="{7591618F-415D-4204-94A0-3021C0BFF720}"/>
    <cellStyle name="SAPBEXHLevel0X 3 5" xfId="11124" xr:uid="{43036A82-6547-4B2B-8E08-0AD6C3E1A6B1}"/>
    <cellStyle name="SAPBEXHLevel0X 3 5 2" xfId="14569" xr:uid="{16E29BD9-2462-4C5C-AFAF-0922A79DD472}"/>
    <cellStyle name="SAPBEXHLevel0X 3 6" xfId="9793" xr:uid="{BD425201-6A27-471F-8A67-F4B9D19E8379}"/>
    <cellStyle name="SAPBEXHLevel0X 3 6 2" xfId="13352" xr:uid="{1A8FDEBE-F2F1-42B3-976B-2A84A141934D}"/>
    <cellStyle name="SAPBEXHLevel0X 3 7" xfId="11015" xr:uid="{AC2E0221-3735-404D-989A-9A1539C54D10}"/>
    <cellStyle name="SAPBEXHLevel0X 3 7 2" xfId="14462" xr:uid="{82E42D44-6C9F-41FF-BE75-72A26576A2C8}"/>
    <cellStyle name="SAPBEXHLevel0X 3 8" xfId="9851" xr:uid="{4E9E227C-4FB9-4E7D-AD95-EC8B56FFAD1E}"/>
    <cellStyle name="SAPBEXHLevel0X 3 8 2" xfId="13408" xr:uid="{75EF9446-74EB-4D4B-B330-EBED0FCDCB27}"/>
    <cellStyle name="SAPBEXHLevel0X 3 9" xfId="9996" xr:uid="{4D9CFF69-1157-4748-8F68-003943DF6746}"/>
    <cellStyle name="SAPBEXHLevel0X 3 9 2" xfId="13550" xr:uid="{52FB0A81-23A0-4B1C-BBC2-E37F280C7182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3 2" xfId="14573" xr:uid="{40550A8D-D116-4379-B49D-86726082B749}"/>
    <cellStyle name="SAPBEXHLevel0X 4 4" xfId="9786" xr:uid="{7457D565-36CA-4E67-B6B5-B59BD99F0855}"/>
    <cellStyle name="SAPBEXHLevel0X 4 4 2" xfId="13345" xr:uid="{B20128C0-EB03-4F4A-993A-BC65AE50BF90}"/>
    <cellStyle name="SAPBEXHLevel0X 4 5" xfId="11021" xr:uid="{D22A6920-A434-49EA-AD43-75AD91F45C41}"/>
    <cellStyle name="SAPBEXHLevel0X 4 5 2" xfId="14468" xr:uid="{306751C4-5FA1-41F9-A5BA-D3BACE9E1E3A}"/>
    <cellStyle name="SAPBEXHLevel0X 4 6" xfId="9835" xr:uid="{5E6BBA19-6787-4511-9E6B-4358B13E9CDE}"/>
    <cellStyle name="SAPBEXHLevel0X 4 6 2" xfId="13392" xr:uid="{618A943D-03DE-48CA-A308-4076E27B9020}"/>
    <cellStyle name="SAPBEXHLevel0X 4 7" xfId="9992" xr:uid="{BEBB2C54-CCD2-486F-813F-8BB9C5057011}"/>
    <cellStyle name="SAPBEXHLevel0X 4 7 2" xfId="13546" xr:uid="{0AFBAE27-71C8-4E3C-85A4-5AE15E6E7C3E}"/>
    <cellStyle name="SAPBEXHLevel0X 4 8" xfId="10912" xr:uid="{F82F6271-548A-4F0A-BF10-13428A16616E}"/>
    <cellStyle name="SAPBEXHLevel0X 4 8 2" xfId="14362" xr:uid="{3E0C246D-E1FC-4585-9433-64A6D0D62779}"/>
    <cellStyle name="SAPBEXHLevel0X 4 9" xfId="13065" xr:uid="{8CD53C23-608E-4BAE-B803-096450B3C6F8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2 2" xfId="14574" xr:uid="{122DA6AC-D0C4-4842-8D95-359E5CEBF2D9}"/>
    <cellStyle name="SAPBEXHLevel0X 6 3" xfId="9784" xr:uid="{88CECF27-1A82-4A87-8C30-FC5BE7261717}"/>
    <cellStyle name="SAPBEXHLevel0X 6 3 2" xfId="13343" xr:uid="{B254565C-4CB3-413F-8375-365162BC10AB}"/>
    <cellStyle name="SAPBEXHLevel0X 6 4" xfId="11027" xr:uid="{CCCB8AED-56D6-4ADD-8FA7-A566F8E900CB}"/>
    <cellStyle name="SAPBEXHLevel0X 6 4 2" xfId="14474" xr:uid="{4FCC9312-7C13-4970-8F20-5B5DDD9B8CA4}"/>
    <cellStyle name="SAPBEXHLevel0X 6 5" xfId="9828" xr:uid="{E2A5C84C-0B89-4010-926F-37D89117FA5A}"/>
    <cellStyle name="SAPBEXHLevel0X 6 5 2" xfId="13385" xr:uid="{977C0977-7B00-43D5-9E4A-57B19693E6E5}"/>
    <cellStyle name="SAPBEXHLevel0X 6 6" xfId="11238" xr:uid="{B9F8782A-24BD-47A7-9CAB-5D203AA9D11A}"/>
    <cellStyle name="SAPBEXHLevel0X 6 6 2" xfId="14679" xr:uid="{BADB7F51-482B-48CF-976E-0907462A1E36}"/>
    <cellStyle name="SAPBEXHLevel0X 6 7" xfId="10917" xr:uid="{D490D938-3450-4023-B7FD-0C19AD880EA8}"/>
    <cellStyle name="SAPBEXHLevel0X 6 7 2" xfId="14367" xr:uid="{71BF8AB8-6485-4C23-BBC9-A5447EFD067A}"/>
    <cellStyle name="SAPBEXHLevel0X 6 8" xfId="13066" xr:uid="{F1DDF1F3-44AF-4A2F-9C72-1F8248DE0072}"/>
    <cellStyle name="SAPBEXHLevel0X 7" xfId="9258" xr:uid="{A5E88BEB-D83C-4BD1-B3E1-DF2E02733452}"/>
    <cellStyle name="SAPBEXHLevel0X 7 2" xfId="11130" xr:uid="{8EDDC187-D3F6-4BE2-B8B1-1D7FB256E815}"/>
    <cellStyle name="SAPBEXHLevel0X 7 2 2" xfId="14575" xr:uid="{5F48DE68-A4A8-4661-97B8-A20800DE0687}"/>
    <cellStyle name="SAPBEXHLevel0X 7 3" xfId="9783" xr:uid="{68DA4D75-D6C9-4BAE-9957-D13210F77675}"/>
    <cellStyle name="SAPBEXHLevel0X 7 3 2" xfId="13342" xr:uid="{AB3BE30F-B590-4918-AE20-DEB68A69C1A9}"/>
    <cellStyle name="SAPBEXHLevel0X 7 4" xfId="11029" xr:uid="{EB57BE44-8ECC-44B4-A5F5-2277476CC70F}"/>
    <cellStyle name="SAPBEXHLevel0X 7 4 2" xfId="14476" xr:uid="{7635E204-BF9F-4BD3-AA11-8568A9866124}"/>
    <cellStyle name="SAPBEXHLevel0X 7 5" xfId="9826" xr:uid="{D47738FE-CC9B-43E9-B7BA-D810A57764B9}"/>
    <cellStyle name="SAPBEXHLevel0X 7 5 2" xfId="13383" xr:uid="{D556F76B-F05E-424F-BF81-94B4869B970C}"/>
    <cellStyle name="SAPBEXHLevel0X 7 6" xfId="11236" xr:uid="{83D14364-D03A-4A2A-85CE-DF0401BB975A}"/>
    <cellStyle name="SAPBEXHLevel0X 7 6 2" xfId="14677" xr:uid="{D38C5448-79AA-4F2D-8D54-7AEF86769307}"/>
    <cellStyle name="SAPBEXHLevel0X 7 7" xfId="10919" xr:uid="{02479FC9-CD00-4B6D-A8DF-42EAF2409705}"/>
    <cellStyle name="SAPBEXHLevel0X 7 7 2" xfId="14369" xr:uid="{4641217F-BE48-47E0-B401-D642A1BA320F}"/>
    <cellStyle name="SAPBEXHLevel0X 7 8" xfId="13067" xr:uid="{AFC07DCB-3734-4098-B904-41A0DAD29461}"/>
    <cellStyle name="SAPBEXHLevel0X 8" xfId="9259" xr:uid="{03FC83FF-2E7D-4D08-AA88-67583E16603A}"/>
    <cellStyle name="SAPBEXHLevel0X 8 2" xfId="11131" xr:uid="{E0B91DA8-3633-4D9F-8724-DDBD254CB3D2}"/>
    <cellStyle name="SAPBEXHLevel0X 8 2 2" xfId="14576" xr:uid="{33A159D6-9921-46DD-BD13-3ED8E65180B5}"/>
    <cellStyle name="SAPBEXHLevel0X 8 3" xfId="9782" xr:uid="{5960AC84-8A27-44EB-A211-77D0B605C6EE}"/>
    <cellStyle name="SAPBEXHLevel0X 8 3 2" xfId="13341" xr:uid="{F4731142-E8F8-4896-8BD7-808FF2BEF5AD}"/>
    <cellStyle name="SAPBEXHLevel0X 8 4" xfId="11031" xr:uid="{3830252D-23B3-47B7-B261-7ED49D516B84}"/>
    <cellStyle name="SAPBEXHLevel0X 8 4 2" xfId="14478" xr:uid="{0D5CF208-F2AE-415D-A944-3B80C996EEF3}"/>
    <cellStyle name="SAPBEXHLevel0X 8 5" xfId="9823" xr:uid="{BFC6FB47-A1FA-4BA2-B5F7-F108FABD32F9}"/>
    <cellStyle name="SAPBEXHLevel0X 8 5 2" xfId="13380" xr:uid="{B630677D-508F-4CF4-8BC6-3825753E55DE}"/>
    <cellStyle name="SAPBEXHLevel0X 8 6" xfId="11237" xr:uid="{7E0306EF-8ABB-4F60-887A-C38CDA7D40BC}"/>
    <cellStyle name="SAPBEXHLevel0X 8 6 2" xfId="14678" xr:uid="{D1EA948B-9E4D-48B9-A64A-E270C32D9CE9}"/>
    <cellStyle name="SAPBEXHLevel0X 8 7" xfId="10921" xr:uid="{B49FB1BD-D9E1-4A8B-AA04-E157CE83EFFF}"/>
    <cellStyle name="SAPBEXHLevel0X 8 7 2" xfId="14371" xr:uid="{2748AA95-C38B-4758-A1F7-F3F21C346CB4}"/>
    <cellStyle name="SAPBEXHLevel0X 8 8" xfId="13068" xr:uid="{AADC8681-931A-41CD-96C3-F8D04BEF0DC9}"/>
    <cellStyle name="SAPBEXHLevel0X 9" xfId="11120" xr:uid="{BE9C8184-27EA-442B-ABC2-144EF05DDF35}"/>
    <cellStyle name="SAPBEXHLevel0X 9 2" xfId="14565" xr:uid="{8C01B9BC-5B76-478E-9A16-3E87329C7538}"/>
    <cellStyle name="SAPBEXHLevel1" xfId="9260" xr:uid="{82AB8D82-9ECC-4279-A1E5-967604598384}"/>
    <cellStyle name="SAPBEXHLevel1 10" xfId="10922" xr:uid="{12C0F68E-BC96-41EF-91C0-B57F12237D45}"/>
    <cellStyle name="SAPBEXHLevel1 10 2" xfId="14372" xr:uid="{2417E042-7ADD-4AB1-A718-8B4333A93643}"/>
    <cellStyle name="SAPBEXHLevel1 11" xfId="13069" xr:uid="{496423C0-2EDC-4DA7-BC2D-745E0C79243E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3 2" xfId="14578" xr:uid="{2CD579AE-6102-4242-8271-54A298B8E2D7}"/>
    <cellStyle name="SAPBEXHLevel1 2 4" xfId="9780" xr:uid="{DCC6BAC0-8FA7-469F-BEA5-8E9DA800FCEB}"/>
    <cellStyle name="SAPBEXHLevel1 2 4 2" xfId="13339" xr:uid="{898BA5B5-BF22-4769-A40C-5BF907031978}"/>
    <cellStyle name="SAPBEXHLevel1 2 5" xfId="11033" xr:uid="{9AFF3351-B284-4666-9396-2D780FDB147E}"/>
    <cellStyle name="SAPBEXHLevel1 2 5 2" xfId="14480" xr:uid="{6A42309E-044D-4083-A76D-5F46B77436CD}"/>
    <cellStyle name="SAPBEXHLevel1 2 6" xfId="9820" xr:uid="{A26B54B3-A136-4743-8053-F631AE98A98D}"/>
    <cellStyle name="SAPBEXHLevel1 2 6 2" xfId="13377" xr:uid="{E4CD8254-E5BC-42CE-8362-A978A3019E78}"/>
    <cellStyle name="SAPBEXHLevel1 2 7" xfId="11035" xr:uid="{075D99A2-DD43-4CD2-96E3-5770F3FEFC0D}"/>
    <cellStyle name="SAPBEXHLevel1 2 7 2" xfId="14482" xr:uid="{0883B900-0362-4AA3-80A1-9E062ABD908B}"/>
    <cellStyle name="SAPBEXHLevel1 2 8" xfId="10923" xr:uid="{4E88CB9F-C541-4B9A-AAB1-CA6C7C024002}"/>
    <cellStyle name="SAPBEXHLevel1 2 8 2" xfId="14373" xr:uid="{DE75D225-25CF-4657-A12C-C207F0DAC832}"/>
    <cellStyle name="SAPBEXHLevel1 2 9" xfId="13070" xr:uid="{8ABB1025-4D6A-496B-B6A8-6EAD7AB53D8A}"/>
    <cellStyle name="SAPBEXHLevel1 3" xfId="9263" xr:uid="{0013BDAD-0AEA-424D-8F02-CC3A64D83A0C}"/>
    <cellStyle name="SAPBEXHLevel1 3 2" xfId="11134" xr:uid="{97AD2C4F-1127-4E97-B7A0-198ED4842006}"/>
    <cellStyle name="SAPBEXHLevel1 3 2 2" xfId="14579" xr:uid="{8C68CDFE-BD4D-48E8-8D68-FEB6F5E79450}"/>
    <cellStyle name="SAPBEXHLevel1 3 3" xfId="9778" xr:uid="{47C13085-97DC-4C59-8AD9-6967504FACD3}"/>
    <cellStyle name="SAPBEXHLevel1 3 3 2" xfId="13337" xr:uid="{09ADACE8-BFB5-4996-A899-C9BA3DA5C220}"/>
    <cellStyle name="SAPBEXHLevel1 3 4" xfId="11278" xr:uid="{CA7CA65E-FC6D-4680-857C-00CEB0EC02B7}"/>
    <cellStyle name="SAPBEXHLevel1 3 4 2" xfId="14709" xr:uid="{905B350E-1AE8-47C8-BA7C-84A305FC9577}"/>
    <cellStyle name="SAPBEXHLevel1 3 5" xfId="9819" xr:uid="{7FDA4562-B5F1-4A23-BEAC-97ED6F413F40}"/>
    <cellStyle name="SAPBEXHLevel1 3 5 2" xfId="13376" xr:uid="{A53F3B9B-F177-4530-B869-4621BF4AD668}"/>
    <cellStyle name="SAPBEXHLevel1 3 6" xfId="11275" xr:uid="{41AA24C4-6955-4CDC-8B97-1AC257AAD40D}"/>
    <cellStyle name="SAPBEXHLevel1 3 6 2" xfId="14706" xr:uid="{B13F4B5C-9428-4F8E-854A-5B1601C37787}"/>
    <cellStyle name="SAPBEXHLevel1 3 7" xfId="10924" xr:uid="{6B0B1D7E-DA59-463D-AAC1-F63C8AB32025}"/>
    <cellStyle name="SAPBEXHLevel1 3 7 2" xfId="14374" xr:uid="{78077B11-FAF6-4F57-8F6A-F78CD1C4F7BD}"/>
    <cellStyle name="SAPBEXHLevel1 3 8" xfId="13071" xr:uid="{25D080FC-D8A4-4260-A1FB-EF3286754D69}"/>
    <cellStyle name="SAPBEXHLevel1 4" xfId="9264" xr:uid="{5C9B6F3C-FC8A-4EC7-BC08-E2FF081A07FB}"/>
    <cellStyle name="SAPBEXHLevel1 4 2" xfId="11135" xr:uid="{B6B50BF2-08E9-4C17-B935-47B2C96FF5BF}"/>
    <cellStyle name="SAPBEXHLevel1 4 2 2" xfId="14580" xr:uid="{9FB784B8-1196-49AB-8EF6-B476A4D87105}"/>
    <cellStyle name="SAPBEXHLevel1 4 3" xfId="9777" xr:uid="{B56B5E30-6AFD-4AC1-BAA5-7E7B77DF6C2B}"/>
    <cellStyle name="SAPBEXHLevel1 4 3 2" xfId="13336" xr:uid="{CC1D10B5-9819-4F18-8B7F-0E5806F12732}"/>
    <cellStyle name="SAPBEXHLevel1 4 4" xfId="11279" xr:uid="{6E275BD2-37C8-4A14-9E12-DF46C3C5C1DA}"/>
    <cellStyle name="SAPBEXHLevel1 4 4 2" xfId="14710" xr:uid="{0DEFF4BC-A900-4154-B3A1-A2ACC6733491}"/>
    <cellStyle name="SAPBEXHLevel1 4 5" xfId="9818" xr:uid="{21ABF7E3-53A9-4DF4-AB24-493493901581}"/>
    <cellStyle name="SAPBEXHLevel1 4 5 2" xfId="13375" xr:uid="{A44F7ECC-A8A8-400D-BCB6-9BA2E03BCE81}"/>
    <cellStyle name="SAPBEXHLevel1 4 6" xfId="11276" xr:uid="{7F58580E-E74A-4E73-B2FF-5418BEB6CA42}"/>
    <cellStyle name="SAPBEXHLevel1 4 6 2" xfId="14707" xr:uid="{08C4F4EE-7006-4471-9D89-4C6ACED262E0}"/>
    <cellStyle name="SAPBEXHLevel1 4 7" xfId="10925" xr:uid="{07C29D4F-83D8-4994-B8A4-A66ECB21E6D1}"/>
    <cellStyle name="SAPBEXHLevel1 4 7 2" xfId="14375" xr:uid="{85B659CE-F2A3-4278-9B3E-11A1D21392DE}"/>
    <cellStyle name="SAPBEXHLevel1 4 8" xfId="13072" xr:uid="{14F03F75-2891-4288-A0A5-ECAF3F5B9EBE}"/>
    <cellStyle name="SAPBEXHLevel1 5" xfId="11132" xr:uid="{9935021E-4AB6-40BC-A9F0-5F777675DD0B}"/>
    <cellStyle name="SAPBEXHLevel1 5 2" xfId="14577" xr:uid="{CF2EBA82-3615-4289-BBDB-D6D271E335C9}"/>
    <cellStyle name="SAPBEXHLevel1 6" xfId="9781" xr:uid="{C6087541-EACF-4923-BA23-562470645602}"/>
    <cellStyle name="SAPBEXHLevel1 6 2" xfId="13340" xr:uid="{3B7796B8-89C3-4759-96B0-08A95D8ECEB4}"/>
    <cellStyle name="SAPBEXHLevel1 7" xfId="11032" xr:uid="{EFC8A1FB-FB77-4E07-8FC9-534C34E03B01}"/>
    <cellStyle name="SAPBEXHLevel1 7 2" xfId="14479" xr:uid="{F7483E9C-8735-4073-9FAC-9FC8358A99B1}"/>
    <cellStyle name="SAPBEXHLevel1 8" xfId="9822" xr:uid="{703696D5-F2F7-4439-AFAF-C31EAC54FF9C}"/>
    <cellStyle name="SAPBEXHLevel1 8 2" xfId="13379" xr:uid="{C1F980D2-FD97-4BB3-BA67-F77D6A5FF949}"/>
    <cellStyle name="SAPBEXHLevel1 9" xfId="11246" xr:uid="{D5044E0F-BF0F-4DE2-B5C7-6A32BB816466}"/>
    <cellStyle name="SAPBEXHLevel1 9 2" xfId="14687" xr:uid="{7861FD5D-CF6C-41A7-842B-1739CFB7670A}"/>
    <cellStyle name="SAPBEXHLevel1X" xfId="9265" xr:uid="{49228859-4B96-4EB5-90D9-9073063D3A2A}"/>
    <cellStyle name="SAPBEXHLevel1X 10" xfId="10926" xr:uid="{B29429C7-581F-4B5F-8F71-024BBEE2FEFD}"/>
    <cellStyle name="SAPBEXHLevel1X 10 2" xfId="14376" xr:uid="{9E13F4B8-B921-4186-950C-06BEE249F2A0}"/>
    <cellStyle name="SAPBEXHLevel1X 11" xfId="13073" xr:uid="{0FD798C2-1ADD-4617-85B5-3B0299309BA2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3 2" xfId="14582" xr:uid="{D5059FAA-494E-4453-86A6-C98A254C95BA}"/>
    <cellStyle name="SAPBEXHLevel1X 2 4" xfId="9775" xr:uid="{7A83575D-92C6-495A-A5D5-AC619AC1BD9F}"/>
    <cellStyle name="SAPBEXHLevel1X 2 4 2" xfId="13334" xr:uid="{0C7D73EE-8AEB-4BD1-A1C0-0A6179557E17}"/>
    <cellStyle name="SAPBEXHLevel1X 2 5" xfId="11281" xr:uid="{C5F35C9A-E7EA-41DC-ABEC-D9FF016C5900}"/>
    <cellStyle name="SAPBEXHLevel1X 2 5 2" xfId="14712" xr:uid="{BD27A60E-BACD-421D-A3C9-B14A03A6F7BA}"/>
    <cellStyle name="SAPBEXHLevel1X 2 6" xfId="9816" xr:uid="{BBD57F00-8218-4FC1-856F-9564C92401FB}"/>
    <cellStyle name="SAPBEXHLevel1X 2 6 2" xfId="13373" xr:uid="{B8FE0918-FEA8-4E45-B8D0-D1EE3716845A}"/>
    <cellStyle name="SAPBEXHLevel1X 2 7" xfId="9990" xr:uid="{0C651CDA-4505-4664-9D50-4DF42DC56C21}"/>
    <cellStyle name="SAPBEXHLevel1X 2 7 2" xfId="13544" xr:uid="{2AD1E287-369E-485A-8803-BBCDCDA6BDDE}"/>
    <cellStyle name="SAPBEXHLevel1X 2 8" xfId="10927" xr:uid="{EF0D741E-DF13-4D69-9A34-E0D953661148}"/>
    <cellStyle name="SAPBEXHLevel1X 2 8 2" xfId="14377" xr:uid="{77BDEDD7-8C4E-4B1A-B5FC-CFE7F7BD6B7D}"/>
    <cellStyle name="SAPBEXHLevel1X 2 9" xfId="13074" xr:uid="{5456846F-84C3-472A-A073-F07DC8312C27}"/>
    <cellStyle name="SAPBEXHLevel1X 3" xfId="9268" xr:uid="{5ABA1497-5B8E-46ED-AA85-ABC381062038}"/>
    <cellStyle name="SAPBEXHLevel1X 3 2" xfId="11138" xr:uid="{6CF1F0FA-DC2B-4B34-8C23-71856B86BCA2}"/>
    <cellStyle name="SAPBEXHLevel1X 3 2 2" xfId="14583" xr:uid="{0CC89450-8F3C-4A0E-9644-F7D94A6C8E95}"/>
    <cellStyle name="SAPBEXHLevel1X 3 3" xfId="9773" xr:uid="{61722CBF-DB7D-432A-829A-14C5398FB552}"/>
    <cellStyle name="SAPBEXHLevel1X 3 3 2" xfId="13332" xr:uid="{F2572C9A-1ED2-415C-A073-694D4AAD21C1}"/>
    <cellStyle name="SAPBEXHLevel1X 3 4" xfId="11282" xr:uid="{6430DFEE-C138-4598-BACB-9C11F05CB25D}"/>
    <cellStyle name="SAPBEXHLevel1X 3 4 2" xfId="14713" xr:uid="{E3D99EA8-F47B-47D4-A68F-9F4FEBC05C39}"/>
    <cellStyle name="SAPBEXHLevel1X 3 5" xfId="9809" xr:uid="{DAFFBAB9-7329-477C-80D3-9A48F20EA4C0}"/>
    <cellStyle name="SAPBEXHLevel1X 3 5 2" xfId="13367" xr:uid="{1BE9670F-6145-444A-A21B-0F294ABD4B71}"/>
    <cellStyle name="SAPBEXHLevel1X 3 6" xfId="9989" xr:uid="{D28BBFB0-0E5F-4CD8-A889-B7022951B713}"/>
    <cellStyle name="SAPBEXHLevel1X 3 6 2" xfId="13543" xr:uid="{06646E7A-0E7C-4E36-A1D9-1428680FA527}"/>
    <cellStyle name="SAPBEXHLevel1X 3 7" xfId="10928" xr:uid="{D3C717AB-C4BF-4523-A214-DDBEFA7B1613}"/>
    <cellStyle name="SAPBEXHLevel1X 3 7 2" xfId="14378" xr:uid="{94FDFBC2-E758-44EA-9A9D-366B01C88084}"/>
    <cellStyle name="SAPBEXHLevel1X 3 8" xfId="13075" xr:uid="{FBE606C0-88E2-43C7-AFA4-0D58F074786D}"/>
    <cellStyle name="SAPBEXHLevel1X 4" xfId="9269" xr:uid="{6664CBAE-6EA5-40BA-9D97-905FCA11FBCF}"/>
    <cellStyle name="SAPBEXHLevel1X 4 2" xfId="11139" xr:uid="{ED926A7A-F8FA-462F-8CCB-90BC41934D73}"/>
    <cellStyle name="SAPBEXHLevel1X 4 2 2" xfId="14584" xr:uid="{3AA7BC77-FD8B-419A-9D87-E198A920EDE9}"/>
    <cellStyle name="SAPBEXHLevel1X 4 3" xfId="9772" xr:uid="{23BF40D6-D2C7-4B0A-8D57-234871B57ABF}"/>
    <cellStyle name="SAPBEXHLevel1X 4 3 2" xfId="13331" xr:uid="{53F70974-B6E0-402A-90E7-496F0C2696AD}"/>
    <cellStyle name="SAPBEXHLevel1X 4 4" xfId="11283" xr:uid="{A582FBB2-7286-42DC-B125-A4558A75F09A}"/>
    <cellStyle name="SAPBEXHLevel1X 4 4 2" xfId="14714" xr:uid="{7170D49A-9109-4439-A476-B38C28CA50AA}"/>
    <cellStyle name="SAPBEXHLevel1X 4 5" xfId="9805" xr:uid="{04144A42-B22A-4356-B6B0-C764A3788065}"/>
    <cellStyle name="SAPBEXHLevel1X 4 5 2" xfId="13363" xr:uid="{12E1F6D1-7F56-4EF0-B5CE-7B94F9EBBAE7}"/>
    <cellStyle name="SAPBEXHLevel1X 4 6" xfId="9988" xr:uid="{AC3AAFDB-B336-44A0-88B7-BDADC753E2D7}"/>
    <cellStyle name="SAPBEXHLevel1X 4 6 2" xfId="13542" xr:uid="{A971527A-6FDC-4E5A-A9C5-D11412EA1F5B}"/>
    <cellStyle name="SAPBEXHLevel1X 4 7" xfId="10929" xr:uid="{5C949C6A-2453-4FB8-BF67-A810E2F55E04}"/>
    <cellStyle name="SAPBEXHLevel1X 4 7 2" xfId="14379" xr:uid="{8904E3DB-AB55-47F4-A8BE-02697FAF4428}"/>
    <cellStyle name="SAPBEXHLevel1X 4 8" xfId="13076" xr:uid="{0E46FD00-1675-4A8E-BA76-DA31CED5B66D}"/>
    <cellStyle name="SAPBEXHLevel1X 5" xfId="11136" xr:uid="{79441672-8400-4546-AA09-D96A7EAF97F8}"/>
    <cellStyle name="SAPBEXHLevel1X 5 2" xfId="14581" xr:uid="{03243C6B-DDFE-4318-9281-6DC9D8D30FFF}"/>
    <cellStyle name="SAPBEXHLevel1X 6" xfId="9776" xr:uid="{237FE479-8CDE-4B31-83EB-FF01E4D6F843}"/>
    <cellStyle name="SAPBEXHLevel1X 6 2" xfId="13335" xr:uid="{84D66D14-2810-4EF2-BCAC-931202D1ABBA}"/>
    <cellStyle name="SAPBEXHLevel1X 7" xfId="11280" xr:uid="{30F8BCA1-B4BD-474D-941D-CDD708BE1957}"/>
    <cellStyle name="SAPBEXHLevel1X 7 2" xfId="14711" xr:uid="{FDC46E12-0A98-443A-BDB0-FE620574B791}"/>
    <cellStyle name="SAPBEXHLevel1X 8" xfId="9817" xr:uid="{94748A26-4162-47D6-A912-AEC1FA6478B7}"/>
    <cellStyle name="SAPBEXHLevel1X 8 2" xfId="13374" xr:uid="{5B036B2A-7B21-4BC6-B5F6-B0E744B74122}"/>
    <cellStyle name="SAPBEXHLevel1X 9" xfId="9991" xr:uid="{70025CF5-E614-48D9-924F-A5C742C3E12B}"/>
    <cellStyle name="SAPBEXHLevel1X 9 2" xfId="13545" xr:uid="{DEF124B2-03F9-461E-B4A5-7A790C41E54C}"/>
    <cellStyle name="SAPBEXHLevel2" xfId="9270" xr:uid="{1DE609A1-AB0E-4F30-9AD3-48098847BAF4}"/>
    <cellStyle name="SAPBEXHLevel2 10" xfId="10930" xr:uid="{EC3D44AC-2FCC-4DAB-9BD8-3A12028271B4}"/>
    <cellStyle name="SAPBEXHLevel2 10 2" xfId="14380" xr:uid="{F061E7EA-5BB6-4E3F-8C8C-477D94189716}"/>
    <cellStyle name="SAPBEXHLevel2 11" xfId="13077" xr:uid="{F06C8710-42F6-4F12-8DDC-EFF5D46F020C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3 2" xfId="14586" xr:uid="{A1D2B08D-F710-4AF8-A46F-8FB3C2B55D1D}"/>
    <cellStyle name="SAPBEXHLevel2 2 4" xfId="9770" xr:uid="{17AC6B69-DEF7-4A13-B333-C1F566C2CA86}"/>
    <cellStyle name="SAPBEXHLevel2 2 4 2" xfId="13329" xr:uid="{88A15256-886A-421C-BDFC-FBC61DDA3B32}"/>
    <cellStyle name="SAPBEXHLevel2 2 5" xfId="11285" xr:uid="{1BE63100-2117-4D72-97EB-6A06DE72FDA4}"/>
    <cellStyle name="SAPBEXHLevel2 2 5 2" xfId="14716" xr:uid="{0DD0C684-A506-4D07-A2A0-B163C4A9F653}"/>
    <cellStyle name="SAPBEXHLevel2 2 6" xfId="9795" xr:uid="{5EA90CA3-9B51-4C69-B451-60138BC1940A}"/>
    <cellStyle name="SAPBEXHLevel2 2 6 2" xfId="13353" xr:uid="{E48CBC15-1F75-4DA3-A174-C53CEE0327DE}"/>
    <cellStyle name="SAPBEXHLevel2 2 7" xfId="9986" xr:uid="{45DECD26-CC79-4943-B833-FF4DEC8CF394}"/>
    <cellStyle name="SAPBEXHLevel2 2 7 2" xfId="13540" xr:uid="{AF9A3EDD-7520-4868-89B4-8D3C79EC085C}"/>
    <cellStyle name="SAPBEXHLevel2 2 8" xfId="10931" xr:uid="{1B4F6D1A-D938-4E8E-9D91-9B0894B763E2}"/>
    <cellStyle name="SAPBEXHLevel2 2 8 2" xfId="14381" xr:uid="{E9EA10BC-2768-401E-8073-09E9FE731AD9}"/>
    <cellStyle name="SAPBEXHLevel2 2 9" xfId="13078" xr:uid="{B9809154-FAAB-4F49-82D2-8564E79D1ACB}"/>
    <cellStyle name="SAPBEXHLevel2 3" xfId="9273" xr:uid="{AAC39BDA-9466-46C2-82E8-25A0CAFCB6BB}"/>
    <cellStyle name="SAPBEXHLevel2 3 2" xfId="11142" xr:uid="{97B6977B-4806-41AF-9235-9052742847E7}"/>
    <cellStyle name="SAPBEXHLevel2 3 2 2" xfId="14587" xr:uid="{C2377A18-1B39-4F33-A21E-50B4B6F1C46B}"/>
    <cellStyle name="SAPBEXHLevel2 3 3" xfId="9768" xr:uid="{5910B9EF-33D3-4A6F-AA60-B3AC2830ADFB}"/>
    <cellStyle name="SAPBEXHLevel2 3 3 2" xfId="13327" xr:uid="{CB2A52E2-7E40-4DC6-8578-37686A8B3FC2}"/>
    <cellStyle name="SAPBEXHLevel2 3 4" xfId="11287" xr:uid="{573F8C88-715C-4044-B3B6-E730CECB114A}"/>
    <cellStyle name="SAPBEXHLevel2 3 4 2" xfId="14718" xr:uid="{1D1F173D-899C-48F5-97FC-0FD086E95DCC}"/>
    <cellStyle name="SAPBEXHLevel2 3 5" xfId="9791" xr:uid="{E0493326-2966-4266-A22F-60D58E2D2A55}"/>
    <cellStyle name="SAPBEXHLevel2 3 5 2" xfId="13350" xr:uid="{72D643D8-298A-4541-812E-ED13C88A299F}"/>
    <cellStyle name="SAPBEXHLevel2 3 6" xfId="9985" xr:uid="{C61287EE-E167-4CBA-8322-012460BD1429}"/>
    <cellStyle name="SAPBEXHLevel2 3 6 2" xfId="13539" xr:uid="{777DF8A6-75AC-4EFF-90EE-C01D08124D11}"/>
    <cellStyle name="SAPBEXHLevel2 3 7" xfId="10932" xr:uid="{A6A5AD95-E49D-4697-B34D-BE01DDA5232E}"/>
    <cellStyle name="SAPBEXHLevel2 3 7 2" xfId="14382" xr:uid="{6700E6B7-6440-4EC8-9A25-86E0D59602FF}"/>
    <cellStyle name="SAPBEXHLevel2 3 8" xfId="13079" xr:uid="{05F08108-69EC-4A35-B9F4-8646742E65D6}"/>
    <cellStyle name="SAPBEXHLevel2 4" xfId="9274" xr:uid="{3454D74A-B80C-41C8-9A8D-DD3B73E68A16}"/>
    <cellStyle name="SAPBEXHLevel2 4 2" xfId="11143" xr:uid="{AC1C7295-905E-42D8-A5ED-EE43454C5EC4}"/>
    <cellStyle name="SAPBEXHLevel2 4 2 2" xfId="14588" xr:uid="{12BF0DC1-7B43-49BF-AF1A-B055056E4882}"/>
    <cellStyle name="SAPBEXHLevel2 4 3" xfId="9767" xr:uid="{A33DAB70-F185-42AC-B5A1-F3538E505F97}"/>
    <cellStyle name="SAPBEXHLevel2 4 3 2" xfId="13326" xr:uid="{98A510EC-902D-4132-9AF9-B844376123BC}"/>
    <cellStyle name="SAPBEXHLevel2 4 4" xfId="11288" xr:uid="{435C731B-0BAA-4FF1-8771-E2E9318ACE03}"/>
    <cellStyle name="SAPBEXHLevel2 4 4 2" xfId="14719" xr:uid="{62991A4B-FC6C-4842-B04C-B44D2E5731D6}"/>
    <cellStyle name="SAPBEXHLevel2 4 5" xfId="9789" xr:uid="{11EE5D02-B77C-4632-9002-956C0F71DE87}"/>
    <cellStyle name="SAPBEXHLevel2 4 5 2" xfId="13348" xr:uid="{F129FA76-C992-478E-9AE6-35EF71B5FC30}"/>
    <cellStyle name="SAPBEXHLevel2 4 6" xfId="11274" xr:uid="{16DC5A18-DD0B-4EF4-A16C-194F71D7A81C}"/>
    <cellStyle name="SAPBEXHLevel2 4 6 2" xfId="14705" xr:uid="{1FF478CE-6DCA-4B27-BD84-CB2F6CC0A20C}"/>
    <cellStyle name="SAPBEXHLevel2 4 7" xfId="10933" xr:uid="{6829F289-F15A-4D2C-90DC-B00F23A9AC27}"/>
    <cellStyle name="SAPBEXHLevel2 4 7 2" xfId="14383" xr:uid="{9CE29588-5AF5-4E1B-8878-161E52EB0052}"/>
    <cellStyle name="SAPBEXHLevel2 4 8" xfId="13080" xr:uid="{82C8FA2A-3B2E-4228-A02A-70525EFA45A5}"/>
    <cellStyle name="SAPBEXHLevel2 5" xfId="11140" xr:uid="{1E8E6F63-0A28-406E-80BB-A2FFCDEE1B7B}"/>
    <cellStyle name="SAPBEXHLevel2 5 2" xfId="14585" xr:uid="{EB69AE3A-09C5-48A2-8B15-C1AA11008D22}"/>
    <cellStyle name="SAPBEXHLevel2 6" xfId="9771" xr:uid="{B820B6EC-043D-448C-A4F5-A06C21841100}"/>
    <cellStyle name="SAPBEXHLevel2 6 2" xfId="13330" xr:uid="{6B6CC60C-F8F8-453E-96C9-B4A083B9DA02}"/>
    <cellStyle name="SAPBEXHLevel2 7" xfId="11284" xr:uid="{94EAB7C6-3220-4ED4-943F-35ADFDCBBFD5}"/>
    <cellStyle name="SAPBEXHLevel2 7 2" xfId="14715" xr:uid="{C3CE2A04-5027-42D6-8A3D-7579710F2E02}"/>
    <cellStyle name="SAPBEXHLevel2 8" xfId="9801" xr:uid="{E558B0AB-6762-4EA9-A6EB-7AF76942128F}"/>
    <cellStyle name="SAPBEXHLevel2 8 2" xfId="13359" xr:uid="{5E4B886D-ABE9-47ED-B609-7F18B105B926}"/>
    <cellStyle name="SAPBEXHLevel2 9" xfId="9987" xr:uid="{D873CD54-2D54-4815-B734-9BF8394493D4}"/>
    <cellStyle name="SAPBEXHLevel2 9 2" xfId="13541" xr:uid="{796FA4D8-FD72-4DBA-A70B-996EE5581DDA}"/>
    <cellStyle name="SAPBEXHLevel2X" xfId="9275" xr:uid="{8B28F1D7-0F47-45C3-BBC3-CB50EC67C03B}"/>
    <cellStyle name="SAPBEXHLevel2X 10" xfId="10934" xr:uid="{B29AC23F-0220-499F-B95C-266B640AF5F8}"/>
    <cellStyle name="SAPBEXHLevel2X 10 2" xfId="14384" xr:uid="{0DE09AEF-B5C2-43BE-A897-5E13198C1098}"/>
    <cellStyle name="SAPBEXHLevel2X 11" xfId="13081" xr:uid="{CCB0D8C3-4365-4DA1-A614-50C02C068B7C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3 2" xfId="14590" xr:uid="{A77F02D3-B84F-4728-B7DB-AAEE97917BC1}"/>
    <cellStyle name="SAPBEXHLevel2X 2 4" xfId="9765" xr:uid="{B695B829-B1ED-4C97-8D28-9CC4CB8EF440}"/>
    <cellStyle name="SAPBEXHLevel2X 2 4 2" xfId="13324" xr:uid="{DD34E412-F262-4CCB-9130-322038142D24}"/>
    <cellStyle name="SAPBEXHLevel2X 2 5" xfId="11290" xr:uid="{FBAEAA37-8D43-4028-A574-B9350FCCDCCB}"/>
    <cellStyle name="SAPBEXHLevel2X 2 5 2" xfId="14721" xr:uid="{E8402EF2-AC95-49AE-BBB2-1A397C9496D0}"/>
    <cellStyle name="SAPBEXHLevel2X 2 6" xfId="9785" xr:uid="{4A895C8F-E73A-469B-B890-4BB6ACBA3469}"/>
    <cellStyle name="SAPBEXHLevel2X 2 6 2" xfId="13344" xr:uid="{937126E9-C08F-454E-A12A-DF6B8817FD6A}"/>
    <cellStyle name="SAPBEXHLevel2X 2 7" xfId="9983" xr:uid="{8A9F5995-9A57-4404-957B-0152F1FECCA1}"/>
    <cellStyle name="SAPBEXHLevel2X 2 7 2" xfId="13537" xr:uid="{D7235997-FB3E-4138-9FF9-178B88D8F45B}"/>
    <cellStyle name="SAPBEXHLevel2X 2 8" xfId="11389" xr:uid="{68F762EA-8AF0-4255-9F8A-CB513B662269}"/>
    <cellStyle name="SAPBEXHLevel2X 2 8 2" xfId="14820" xr:uid="{7FFC6BD3-CDD1-49E2-9307-864AC262FF5C}"/>
    <cellStyle name="SAPBEXHLevel2X 2 9" xfId="13082" xr:uid="{A3730FF1-5B23-4547-A714-64A82351D3C7}"/>
    <cellStyle name="SAPBEXHLevel2X 3" xfId="9278" xr:uid="{ECCC38AA-1A23-41E8-9D3C-3241F90228F5}"/>
    <cellStyle name="SAPBEXHLevel2X 3 2" xfId="11146" xr:uid="{2ABF952F-9249-4730-BCF2-3542E2872EE3}"/>
    <cellStyle name="SAPBEXHLevel2X 3 2 2" xfId="14591" xr:uid="{5F3857DC-2FA1-4EEC-990C-3A8A1B1AAEE1}"/>
    <cellStyle name="SAPBEXHLevel2X 3 3" xfId="9763" xr:uid="{4CDA56F1-7ED0-4F80-A53D-8222B766CA86}"/>
    <cellStyle name="SAPBEXHLevel2X 3 3 2" xfId="13322" xr:uid="{95A4A16E-995D-4359-835F-F3C802250781}"/>
    <cellStyle name="SAPBEXHLevel2X 3 4" xfId="11291" xr:uid="{E38AF5EC-5B70-42A8-94B6-7473F94C0EDF}"/>
    <cellStyle name="SAPBEXHLevel2X 3 4 2" xfId="14722" xr:uid="{9B5D8237-618B-412C-BE31-AF0118B9782D}"/>
    <cellStyle name="SAPBEXHLevel2X 3 5" xfId="9779" xr:uid="{18375CF3-1823-4A65-8C35-41D5D7E99EDC}"/>
    <cellStyle name="SAPBEXHLevel2X 3 5 2" xfId="13338" xr:uid="{49473EC0-CF1A-43D1-B680-CB9B70FA2678}"/>
    <cellStyle name="SAPBEXHLevel2X 3 6" xfId="9982" xr:uid="{F9E1AAF5-08C0-4A5F-AAB1-4595D87B5210}"/>
    <cellStyle name="SAPBEXHLevel2X 3 6 2" xfId="13536" xr:uid="{227C2C86-99BC-4383-8B98-52247103FCA9}"/>
    <cellStyle name="SAPBEXHLevel2X 3 7" xfId="11388" xr:uid="{61A07DEA-1960-432B-A75C-F4237C925DCA}"/>
    <cellStyle name="SAPBEXHLevel2X 3 7 2" xfId="14819" xr:uid="{289E7B5F-3264-4C2C-9F55-4DC8C9C7CC15}"/>
    <cellStyle name="SAPBEXHLevel2X 3 8" xfId="13083" xr:uid="{E216FEFD-BF35-4944-B499-7390FEDF668D}"/>
    <cellStyle name="SAPBEXHLevel2X 4" xfId="9279" xr:uid="{964550D9-CEB0-4791-B1FA-E3C76FB54824}"/>
    <cellStyle name="SAPBEXHLevel2X 4 2" xfId="11147" xr:uid="{C76A7399-920C-4C5A-B63F-AB85BE82EE4E}"/>
    <cellStyle name="SAPBEXHLevel2X 4 2 2" xfId="14592" xr:uid="{4B9927FA-0F2D-42FA-BB7A-DE810CC82173}"/>
    <cellStyle name="SAPBEXHLevel2X 4 3" xfId="9762" xr:uid="{D127B4FA-D64C-4198-9274-3005341305A9}"/>
    <cellStyle name="SAPBEXHLevel2X 4 3 2" xfId="13321" xr:uid="{A74DBA75-D180-426A-AC56-C9FF9292C717}"/>
    <cellStyle name="SAPBEXHLevel2X 4 4" xfId="11292" xr:uid="{7FC3A512-A67C-459D-9E66-88A148199ED7}"/>
    <cellStyle name="SAPBEXHLevel2X 4 4 2" xfId="14723" xr:uid="{5CA77D52-7CB3-4492-9753-83FFE1197F4E}"/>
    <cellStyle name="SAPBEXHLevel2X 4 5" xfId="9774" xr:uid="{EFE9121A-734E-4A54-9A21-16147E871EFF}"/>
    <cellStyle name="SAPBEXHLevel2X 4 5 2" xfId="13333" xr:uid="{9CE6C26C-8151-452B-B303-A34203DBAB41}"/>
    <cellStyle name="SAPBEXHLevel2X 4 6" xfId="9981" xr:uid="{F11705DC-B7E0-485B-B783-BAEBD5F7EB8C}"/>
    <cellStyle name="SAPBEXHLevel2X 4 6 2" xfId="13535" xr:uid="{77584C48-6A34-45C0-ABA4-D3600C6CADBE}"/>
    <cellStyle name="SAPBEXHLevel2X 4 7" xfId="10937" xr:uid="{4E8E39CF-66EF-467E-BE4F-7573F7FD1000}"/>
    <cellStyle name="SAPBEXHLevel2X 4 7 2" xfId="14387" xr:uid="{0DD977E3-887F-47A0-BDC0-B08BAA09EAD5}"/>
    <cellStyle name="SAPBEXHLevel2X 4 8" xfId="13084" xr:uid="{598B9FD6-A414-441F-B18E-988080E0374C}"/>
    <cellStyle name="SAPBEXHLevel2X 5" xfId="11144" xr:uid="{14490C9E-EE3A-4D06-A230-D4E5E9337817}"/>
    <cellStyle name="SAPBEXHLevel2X 5 2" xfId="14589" xr:uid="{25CE42E4-04AC-40ED-BAC4-21F931CD276A}"/>
    <cellStyle name="SAPBEXHLevel2X 6" xfId="9766" xr:uid="{143BA238-600E-470C-B3D3-45B78C608A82}"/>
    <cellStyle name="SAPBEXHLevel2X 6 2" xfId="13325" xr:uid="{5B9712B9-6C10-4824-9AF9-A9C003D5166F}"/>
    <cellStyle name="SAPBEXHLevel2X 7" xfId="11289" xr:uid="{113D0718-6745-4412-8DB7-968DCC131836}"/>
    <cellStyle name="SAPBEXHLevel2X 7 2" xfId="14720" xr:uid="{DDF0EF55-056E-462D-B644-FC4490824F7A}"/>
    <cellStyle name="SAPBEXHLevel2X 8" xfId="9787" xr:uid="{69237B84-F679-49D9-AA72-440D418BCAAA}"/>
    <cellStyle name="SAPBEXHLevel2X 8 2" xfId="13346" xr:uid="{76F4D6CE-4FDE-4BDD-958A-8C17A838D685}"/>
    <cellStyle name="SAPBEXHLevel2X 9" xfId="9984" xr:uid="{27DF3E32-AAE9-45DE-AAD6-B7A86B5C160C}"/>
    <cellStyle name="SAPBEXHLevel2X 9 2" xfId="13538" xr:uid="{C3188707-4B30-48EB-8130-E0EC180FD72E}"/>
    <cellStyle name="SAPBEXHLevel3" xfId="9280" xr:uid="{43ABE0A7-A1D9-49A8-96D3-E0E05A4C8E2C}"/>
    <cellStyle name="SAPBEXHLevel3 10" xfId="10940" xr:uid="{63C06DEE-1B33-4441-BC46-720BE0E15B6C}"/>
    <cellStyle name="SAPBEXHLevel3 10 2" xfId="14390" xr:uid="{7F069905-D2A7-4D78-89D8-D4AA82D0EF26}"/>
    <cellStyle name="SAPBEXHLevel3 11" xfId="13085" xr:uid="{3D6C6BB4-1670-4CB2-AE05-9A9D4E1E74B6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3 2" xfId="14594" xr:uid="{06DF1D75-BC76-4A9D-A5A9-312C7C6AD34E}"/>
    <cellStyle name="SAPBEXHLevel3 2 4" xfId="9760" xr:uid="{DE6A8868-DA0F-4663-A493-96B56CDECABE}"/>
    <cellStyle name="SAPBEXHLevel3 2 4 2" xfId="13319" xr:uid="{3C37D7D8-C116-4D2F-B216-A8E4EF3ECBBB}"/>
    <cellStyle name="SAPBEXHLevel3 2 5" xfId="11294" xr:uid="{F704EA71-5CE0-4194-B277-0C46D9354281}"/>
    <cellStyle name="SAPBEXHLevel3 2 5 2" xfId="14725" xr:uid="{4BA6376C-70AF-4948-8F88-DACFF0B97F37}"/>
    <cellStyle name="SAPBEXHLevel3 2 6" xfId="9764" xr:uid="{3BC98A3B-7C72-4F1F-AC1B-F8FC6C73AAB5}"/>
    <cellStyle name="SAPBEXHLevel3 2 6 2" xfId="13323" xr:uid="{A31E6849-7688-41B0-8C44-A2B74850BFDA}"/>
    <cellStyle name="SAPBEXHLevel3 2 7" xfId="9979" xr:uid="{C0329B89-6DB9-4440-83E5-E9B416BBE96B}"/>
    <cellStyle name="SAPBEXHLevel3 2 7 2" xfId="13533" xr:uid="{91DDB87F-7859-497A-8E81-E7C76A424631}"/>
    <cellStyle name="SAPBEXHLevel3 2 8" xfId="10943" xr:uid="{C379A51B-965D-4AEB-B530-D0532F6185F6}"/>
    <cellStyle name="SAPBEXHLevel3 2 8 2" xfId="14393" xr:uid="{1031CF95-99A4-4646-AB5A-1C47B58EBACB}"/>
    <cellStyle name="SAPBEXHLevel3 2 9" xfId="13086" xr:uid="{F789948C-B1CC-458B-9662-ABAA8B83879D}"/>
    <cellStyle name="SAPBEXHLevel3 3" xfId="9283" xr:uid="{34C99D4F-2DBC-4C94-B5B7-66DB5BDA4122}"/>
    <cellStyle name="SAPBEXHLevel3 3 2" xfId="11150" xr:uid="{908EFCA3-B6B0-40F0-BC6F-B241F677614B}"/>
    <cellStyle name="SAPBEXHLevel3 3 2 2" xfId="14595" xr:uid="{847974FF-1287-45E4-8EE4-172C2632CEEA}"/>
    <cellStyle name="SAPBEXHLevel3 3 3" xfId="9759" xr:uid="{9DC2F418-1847-407A-A53E-A64498CD5962}"/>
    <cellStyle name="SAPBEXHLevel3 3 3 2" xfId="13318" xr:uid="{0A76604C-D1DD-409E-9EB9-032684A0091B}"/>
    <cellStyle name="SAPBEXHLevel3 3 4" xfId="11296" xr:uid="{DB6780D3-F14E-4CDC-8E86-830BBDFA28FF}"/>
    <cellStyle name="SAPBEXHLevel3 3 4 2" xfId="14727" xr:uid="{11D36431-4468-4783-95DF-F853B5D50A57}"/>
    <cellStyle name="SAPBEXHLevel3 3 5" xfId="9755" xr:uid="{B0596302-3FF1-4983-8900-87B5C683493C}"/>
    <cellStyle name="SAPBEXHLevel3 3 5 2" xfId="13314" xr:uid="{D067FC9E-7610-4CD6-B38C-3ACE090D075C}"/>
    <cellStyle name="SAPBEXHLevel3 3 6" xfId="9978" xr:uid="{9E828570-3D90-475E-A8B1-FFF9388CC016}"/>
    <cellStyle name="SAPBEXHLevel3 3 6 2" xfId="13532" xr:uid="{380AFBEA-E463-4660-ACDE-4E5DCA46B5C4}"/>
    <cellStyle name="SAPBEXHLevel3 3 7" xfId="10950" xr:uid="{B7E88191-2589-4053-A594-73D2505D3586}"/>
    <cellStyle name="SAPBEXHLevel3 3 7 2" xfId="14398" xr:uid="{CD2E43AA-0620-4E46-ADC1-8CCCC944ABBA}"/>
    <cellStyle name="SAPBEXHLevel3 3 8" xfId="13087" xr:uid="{EF49A6E7-BF0D-43E7-9D73-FD62A4D8A138}"/>
    <cellStyle name="SAPBEXHLevel3 4" xfId="9284" xr:uid="{D4561DA2-0D8B-4E46-B9FD-0DDF245BE1E3}"/>
    <cellStyle name="SAPBEXHLevel3 4 2" xfId="11151" xr:uid="{F4B4B470-EE59-4B84-9A60-57F9D2785A9A}"/>
    <cellStyle name="SAPBEXHLevel3 4 2 2" xfId="14596" xr:uid="{D7937B1A-D3D5-47E3-914B-E3EC4E82C0D8}"/>
    <cellStyle name="SAPBEXHLevel3 4 3" xfId="9758" xr:uid="{42E6DAF3-7956-4E75-B838-21ED3364893F}"/>
    <cellStyle name="SAPBEXHLevel3 4 3 2" xfId="13317" xr:uid="{26211A1F-A2EF-409C-B806-4A092ED0980B}"/>
    <cellStyle name="SAPBEXHLevel3 4 4" xfId="11297" xr:uid="{FF95A0F9-DAB7-49AE-8411-570B34D7252E}"/>
    <cellStyle name="SAPBEXHLevel3 4 4 2" xfId="14728" xr:uid="{6969E522-2228-464A-A422-34B7910C157E}"/>
    <cellStyle name="SAPBEXHLevel3 4 5" xfId="9750" xr:uid="{617B93D9-743E-490C-950A-F02B8AF8B83A}"/>
    <cellStyle name="SAPBEXHLevel3 4 5 2" xfId="13311" xr:uid="{293122A6-A221-4D40-A879-5018483F06E9}"/>
    <cellStyle name="SAPBEXHLevel3 4 6" xfId="9977" xr:uid="{6977047A-5B35-43CF-9D9B-65FEA387B6BD}"/>
    <cellStyle name="SAPBEXHLevel3 4 6 2" xfId="13531" xr:uid="{EFCBD9DE-537D-467E-8614-1A3BF2AD0216}"/>
    <cellStyle name="SAPBEXHLevel3 4 7" xfId="10951" xr:uid="{623C3E41-4634-4695-BDF4-41C890B85942}"/>
    <cellStyle name="SAPBEXHLevel3 4 7 2" xfId="14399" xr:uid="{50F18E53-5644-480B-AF1B-4635785FC50A}"/>
    <cellStyle name="SAPBEXHLevel3 4 8" xfId="13088" xr:uid="{459DDE87-105F-41FE-A8E9-C8D622EE024A}"/>
    <cellStyle name="SAPBEXHLevel3 5" xfId="11148" xr:uid="{7601314B-C113-4718-AFC8-2B6A4E53D63D}"/>
    <cellStyle name="SAPBEXHLevel3 5 2" xfId="14593" xr:uid="{4158439B-2A34-4F4A-8DE7-2137E68E08FA}"/>
    <cellStyle name="SAPBEXHLevel3 6" xfId="9761" xr:uid="{9C8785D3-BE29-481A-9D2A-0A0A346C1D4C}"/>
    <cellStyle name="SAPBEXHLevel3 6 2" xfId="13320" xr:uid="{99619EF2-267A-4867-A31C-D20D3E14640E}"/>
    <cellStyle name="SAPBEXHLevel3 7" xfId="11293" xr:uid="{68B30FEF-A9C8-45D3-9AFA-80B01C311C8F}"/>
    <cellStyle name="SAPBEXHLevel3 7 2" xfId="14724" xr:uid="{A2134074-7472-4D19-9409-15E139282D9D}"/>
    <cellStyle name="SAPBEXHLevel3 8" xfId="9769" xr:uid="{7BDAF0F2-77E5-4613-8887-7E88FD0D7424}"/>
    <cellStyle name="SAPBEXHLevel3 8 2" xfId="13328" xr:uid="{93BFA1E6-F896-446F-B080-553EA996A9ED}"/>
    <cellStyle name="SAPBEXHLevel3 9" xfId="9980" xr:uid="{DD13A66B-0911-48FD-8C8F-F88A85B2E03A}"/>
    <cellStyle name="SAPBEXHLevel3 9 2" xfId="13534" xr:uid="{5C047BF4-91E9-454D-A894-79D2BB3D2F04}"/>
    <cellStyle name="SAPBEXHLevel3X" xfId="9285" xr:uid="{0D773523-6FCE-4697-B6BB-8E49B1E2C6E6}"/>
    <cellStyle name="SAPBEXHLevel3X 10" xfId="10954" xr:uid="{93D10DC6-68C9-41E5-B7FE-4FF93DF5BE6F}"/>
    <cellStyle name="SAPBEXHLevel3X 10 2" xfId="14402" xr:uid="{B750F5C2-5C26-4DEA-98EA-387C468CA351}"/>
    <cellStyle name="SAPBEXHLevel3X 11" xfId="13089" xr:uid="{7079EEE4-2EE7-441F-8608-2EFBA88C8105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3 2" xfId="14598" xr:uid="{A8392848-FA9D-4003-894F-C02D8FC788AD}"/>
    <cellStyle name="SAPBEXHLevel3X 2 4" xfId="9756" xr:uid="{5E49D616-C6F6-4EA2-B45F-B669F1A672C4}"/>
    <cellStyle name="SAPBEXHLevel3X 2 4 2" xfId="13315" xr:uid="{29639BD0-663E-477B-8325-530BEF17EFE4}"/>
    <cellStyle name="SAPBEXHLevel3X 2 5" xfId="11299" xr:uid="{1AAB5B60-5ED3-4A75-A072-DE180A0EF902}"/>
    <cellStyle name="SAPBEXHLevel3X 2 5 2" xfId="14730" xr:uid="{5BF7DB3B-E0D0-439D-8D87-6C0F16F0B74F}"/>
    <cellStyle name="SAPBEXHLevel3X 2 6" xfId="9749" xr:uid="{6B9E5B4D-9BCF-4EAB-873D-80FE380C9D62}"/>
    <cellStyle name="SAPBEXHLevel3X 2 6 2" xfId="13310" xr:uid="{EE1A0CB4-0AAE-479E-BB8A-A9D3B27FF76B}"/>
    <cellStyle name="SAPBEXHLevel3X 2 7" xfId="9975" xr:uid="{0E9F6954-6099-4152-A775-88B09C6CB3F2}"/>
    <cellStyle name="SAPBEXHLevel3X 2 7 2" xfId="13529" xr:uid="{A947BC26-D86E-46BA-B6C8-00381702736A}"/>
    <cellStyle name="SAPBEXHLevel3X 2 8" xfId="10956" xr:uid="{C1C644C1-61D0-44D4-8F8A-A2A8DC4F2184}"/>
    <cellStyle name="SAPBEXHLevel3X 2 8 2" xfId="14404" xr:uid="{C44D1263-C721-47BC-850E-9B1D1FD985E0}"/>
    <cellStyle name="SAPBEXHLevel3X 2 9" xfId="13090" xr:uid="{932836D1-E639-4669-AE9C-2111E2509068}"/>
    <cellStyle name="SAPBEXHLevel3X 3" xfId="9288" xr:uid="{188A59E7-C0B9-43BA-B04A-148BCBBA920E}"/>
    <cellStyle name="SAPBEXHLevel3X 3 2" xfId="11154" xr:uid="{99244DB1-BCDB-4BFD-B88D-EDD442D3C0F3}"/>
    <cellStyle name="SAPBEXHLevel3X 3 2 2" xfId="14599" xr:uid="{FEEB2F91-4288-4E49-976F-DD0BCE928AF0}"/>
    <cellStyle name="SAPBEXHLevel3X 3 3" xfId="9754" xr:uid="{5375AC60-3512-4A29-88F7-0F00889DC141}"/>
    <cellStyle name="SAPBEXHLevel3X 3 3 2" xfId="13313" xr:uid="{A83DC2A1-6F40-43E8-BC02-14AEE2753DF0}"/>
    <cellStyle name="SAPBEXHLevel3X 3 4" xfId="11300" xr:uid="{DA0E0CB9-1664-4BA8-BC74-02D67846F9AC}"/>
    <cellStyle name="SAPBEXHLevel3X 3 4 2" xfId="14731" xr:uid="{F76E05DD-109C-4F09-9C42-E2F24A9405B7}"/>
    <cellStyle name="SAPBEXHLevel3X 3 5" xfId="9744" xr:uid="{EEF66C46-04D2-4CC3-A14F-BEE73B555229}"/>
    <cellStyle name="SAPBEXHLevel3X 3 5 2" xfId="13305" xr:uid="{8FD695D2-3855-4266-9806-37A3A91AA8A2}"/>
    <cellStyle name="SAPBEXHLevel3X 3 6" xfId="9974" xr:uid="{C693B204-F422-47F5-8475-B512B6740F47}"/>
    <cellStyle name="SAPBEXHLevel3X 3 6 2" xfId="13528" xr:uid="{05525700-AF78-414F-AC08-B8AE2B7A5544}"/>
    <cellStyle name="SAPBEXHLevel3X 3 7" xfId="10959" xr:uid="{DA134C53-1B01-4635-88B1-7834E4DAD849}"/>
    <cellStyle name="SAPBEXHLevel3X 3 7 2" xfId="14407" xr:uid="{9770E606-6823-45A2-8667-9B084D971FB8}"/>
    <cellStyle name="SAPBEXHLevel3X 3 8" xfId="13091" xr:uid="{4B358C6B-580E-42BF-A5E2-D1CD6C5132A7}"/>
    <cellStyle name="SAPBEXHLevel3X 4" xfId="9289" xr:uid="{4D7A37FE-D1E6-4351-9032-8D69A0177B6E}"/>
    <cellStyle name="SAPBEXHLevel3X 4 2" xfId="11155" xr:uid="{BC5B9170-C28F-44B9-8529-83D4429F8CBF}"/>
    <cellStyle name="SAPBEXHLevel3X 4 2 2" xfId="14600" xr:uid="{0B37A12C-96CC-46CF-B275-46EE2DB3C7B1}"/>
    <cellStyle name="SAPBEXHLevel3X 4 3" xfId="9753" xr:uid="{C9914E01-956D-4358-AA5B-CFFA6AB6F278}"/>
    <cellStyle name="SAPBEXHLevel3X 4 3 2" xfId="13312" xr:uid="{2A2159DE-5A25-4979-898A-182BDFC025C0}"/>
    <cellStyle name="SAPBEXHLevel3X 4 4" xfId="11301" xr:uid="{D5B74FA2-4810-45E0-80E3-BD826609A79A}"/>
    <cellStyle name="SAPBEXHLevel3X 4 4 2" xfId="14732" xr:uid="{01BDE5BD-AB71-4C96-9654-49B3436AE926}"/>
    <cellStyle name="SAPBEXHLevel3X 4 5" xfId="9741" xr:uid="{68C0424C-A48F-4B95-B7F8-0B279ACF099B}"/>
    <cellStyle name="SAPBEXHLevel3X 4 5 2" xfId="13302" xr:uid="{D59D0016-9B51-4BC6-B6A5-78A8802E476C}"/>
    <cellStyle name="SAPBEXHLevel3X 4 6" xfId="9973" xr:uid="{19AA07FD-D429-413F-A40A-ABA026FEFBF8}"/>
    <cellStyle name="SAPBEXHLevel3X 4 6 2" xfId="13527" xr:uid="{F7D8934A-A193-4BF5-BFC0-3E333F9D9DBB}"/>
    <cellStyle name="SAPBEXHLevel3X 4 7" xfId="10960" xr:uid="{7B906C87-C092-443E-AE78-1979AE69BAB7}"/>
    <cellStyle name="SAPBEXHLevel3X 4 7 2" xfId="14408" xr:uid="{9D9C6E80-EA25-4267-BD3E-2A272D904650}"/>
    <cellStyle name="SAPBEXHLevel3X 4 8" xfId="13092" xr:uid="{29F73AA4-EA14-4919-8DAB-8E6723FBAE26}"/>
    <cellStyle name="SAPBEXHLevel3X 5" xfId="11152" xr:uid="{0625F224-695A-4FA7-BD18-9528550F7975}"/>
    <cellStyle name="SAPBEXHLevel3X 5 2" xfId="14597" xr:uid="{721BC373-21E8-45C1-9445-C4C29FBF3E90}"/>
    <cellStyle name="SAPBEXHLevel3X 6" xfId="9757" xr:uid="{0AE52BC9-CA1B-4AA9-A25F-DDE466649F85}"/>
    <cellStyle name="SAPBEXHLevel3X 6 2" xfId="13316" xr:uid="{6983E575-C348-40DD-A049-2355AF64D1F4}"/>
    <cellStyle name="SAPBEXHLevel3X 7" xfId="11298" xr:uid="{16217191-F6DD-4DC6-B34F-D0108A43DCFD}"/>
    <cellStyle name="SAPBEXHLevel3X 7 2" xfId="14729" xr:uid="{F1E6EFE0-C787-42B4-933C-1F7339516B8E}"/>
    <cellStyle name="SAPBEXHLevel3X 8" xfId="11407" xr:uid="{039F40A5-1A47-41B5-BDBE-421C95A85B65}"/>
    <cellStyle name="SAPBEXHLevel3X 8 2" xfId="14838" xr:uid="{2D457312-5E4B-4815-8791-A5EAAF855246}"/>
    <cellStyle name="SAPBEXHLevel3X 9" xfId="9976" xr:uid="{DBEC16B1-21E3-4388-B66B-A7158C3360C1}"/>
    <cellStyle name="SAPBEXHLevel3X 9 2" xfId="13530" xr:uid="{7B82D850-376F-411E-9A25-E9601C10F39C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7 2" xfId="14734" xr:uid="{73020A62-63F9-40A6-AC90-0043A035ACF1}"/>
    <cellStyle name="SAPBEXinputData 2 8" xfId="11160" xr:uid="{5580D2E4-A2BF-41CD-A556-D05CD65F8084}"/>
    <cellStyle name="SAPBEXinputData 2 8 2" xfId="14603" xr:uid="{5183D9D7-BC40-448A-9148-097CE23EFE6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8 2" xfId="14733" xr:uid="{F2825ADF-8A65-4E7A-A432-2C8B90EDD2E6}"/>
    <cellStyle name="SAPBEXinputData 9" xfId="11158" xr:uid="{1A076680-5B66-405B-9459-27A120C3CC7A}"/>
    <cellStyle name="SAPBEXinputData 9 2" xfId="14601" xr:uid="{797C7BD5-7C93-44FA-BEC8-254ED529E555}"/>
    <cellStyle name="SAPBEXItemHeader" xfId="9294" xr:uid="{E9145759-BE4B-472C-96C9-3ABD3DC07898}"/>
    <cellStyle name="SAPBEXItemHeader 2" xfId="10867" xr:uid="{296B149D-96AD-49AE-85EF-6ED72FBADF32}"/>
    <cellStyle name="SAPBEXItemHeader 2 2" xfId="14317" xr:uid="{A2BE2CD4-A065-4A11-838F-CAF42FAAC62C}"/>
    <cellStyle name="SAPBEXItemHeader 3" xfId="10935" xr:uid="{8E8823B5-3E57-4BE1-82E5-FD5C61C743FD}"/>
    <cellStyle name="SAPBEXItemHeader 3 2" xfId="14385" xr:uid="{5770BB40-F459-481A-B295-D4B131F80508}"/>
    <cellStyle name="SAPBEXItemHeader 4" xfId="9748" xr:uid="{5DDF5C67-2A90-4760-A082-6B9D7014F28A}"/>
    <cellStyle name="SAPBEXItemHeader 4 2" xfId="13309" xr:uid="{30DA8E6D-7A26-46E3-9C04-C4BD6565E157}"/>
    <cellStyle name="SAPBEXItemHeader 5" xfId="11305" xr:uid="{3110F91C-AA17-4599-BFC4-D0B253E991C3}"/>
    <cellStyle name="SAPBEXItemHeader 5 2" xfId="14736" xr:uid="{FB843AC4-DEBB-4946-BEC7-66A04A9301E1}"/>
    <cellStyle name="SAPBEXItemHeader 6" xfId="10866" xr:uid="{A24031FF-176E-44E0-80F8-AC2D722CF3DD}"/>
    <cellStyle name="SAPBEXItemHeader 6 2" xfId="14316" xr:uid="{1ED41C5B-BAEE-4D4D-A432-9FE1F2E28512}"/>
    <cellStyle name="SAPBEXItemHeader 7" xfId="10904" xr:uid="{AC0F957C-5BF5-470C-8949-847EB9044579}"/>
    <cellStyle name="SAPBEXItemHeader 7 2" xfId="14354" xr:uid="{09A3938F-59CF-4D8D-9B16-1E0DBBB52450}"/>
    <cellStyle name="SAPBEXItemHeader 8" xfId="10971" xr:uid="{25597471-C5A5-497C-BF8A-29D8C16D801E}"/>
    <cellStyle name="SAPBEXItemHeader 8 2" xfId="14419" xr:uid="{FCFB4221-7927-40D9-A48D-95308306C897}"/>
    <cellStyle name="SAPBEXItemHeader 9" xfId="13093" xr:uid="{F93B3859-A2D2-4772-A035-EA92264D79AC}"/>
    <cellStyle name="SAPBEXresData" xfId="9295" xr:uid="{7E1C2E81-53F0-4923-8012-DFC78EA96501}"/>
    <cellStyle name="SAPBEXresData 10" xfId="13094" xr:uid="{4920FB71-EE76-4CFA-BE4D-0DDD0335B5ED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2 2" xfId="14604" xr:uid="{B82DB500-AB9C-480D-9D80-D208171DAD4A}"/>
    <cellStyle name="SAPBEXresData 3 3" xfId="9743" xr:uid="{9A67B091-2330-4243-95A1-5B09D0065655}"/>
    <cellStyle name="SAPBEXresData 3 3 2" xfId="13304" xr:uid="{DED0498D-A875-4E27-9396-F6B961EFC427}"/>
    <cellStyle name="SAPBEXresData 3 4" xfId="11308" xr:uid="{B454C5E8-E5FC-4325-9D02-6F63C8F32567}"/>
    <cellStyle name="SAPBEXresData 3 4 2" xfId="14739" xr:uid="{5A412CD1-F187-44E5-AC87-985F5079933C}"/>
    <cellStyle name="SAPBEXresData 3 5" xfId="9723" xr:uid="{CD23E754-FAB0-4C81-BF10-FE3F9F73147D}"/>
    <cellStyle name="SAPBEXresData 3 5 2" xfId="13286" xr:uid="{845B231D-504A-4642-A2DB-17BD75A12C74}"/>
    <cellStyle name="SAPBEXresData 3 6" xfId="9969" xr:uid="{CE20005A-DE0A-417E-9260-FEFC4219B681}"/>
    <cellStyle name="SAPBEXresData 3 6 2" xfId="13525" xr:uid="{E68FA996-EC12-44B5-A8AC-EFD70AB756F0}"/>
    <cellStyle name="SAPBEXresData 3 7" xfId="10979" xr:uid="{FF9FED54-D68A-4E41-8D55-FFF4CFAB5273}"/>
    <cellStyle name="SAPBEXresData 3 7 2" xfId="14427" xr:uid="{E1A1AB8C-38CB-46D3-8F2E-2BCE57104865}"/>
    <cellStyle name="SAPBEXresData 3 8" xfId="13095" xr:uid="{20E1D3BC-BBA6-4767-9167-A94724F9CB62}"/>
    <cellStyle name="SAPBEXresData 4" xfId="11159" xr:uid="{9B1427EB-EE0F-42FE-9C53-778A7E966C67}"/>
    <cellStyle name="SAPBEXresData 4 2" xfId="14602" xr:uid="{8775BDED-4493-44DC-8CB6-0136EF4EB35D}"/>
    <cellStyle name="SAPBEXresData 5" xfId="9745" xr:uid="{35D31612-1136-47DA-AB1E-401C412AB512}"/>
    <cellStyle name="SAPBEXresData 5 2" xfId="13306" xr:uid="{FF092FF4-280B-4425-BD52-6D1C86693814}"/>
    <cellStyle name="SAPBEXresData 6" xfId="11306" xr:uid="{8681A2C1-DC4E-4AB9-95B5-303AA24B925B}"/>
    <cellStyle name="SAPBEXresData 6 2" xfId="14737" xr:uid="{EDFE3BBB-8046-4AA2-90DA-B8053F58E3F9}"/>
    <cellStyle name="SAPBEXresData 7" xfId="9727" xr:uid="{B7622C58-D8CA-47BE-8EA9-DAD2C0A7AF25}"/>
    <cellStyle name="SAPBEXresData 7 2" xfId="13290" xr:uid="{F5FF502B-B4EB-42AB-BA2A-E1948AE08329}"/>
    <cellStyle name="SAPBEXresData 8" xfId="9970" xr:uid="{0D483185-C561-465A-BF98-0E1A9C40CA77}"/>
    <cellStyle name="SAPBEXresData 8 2" xfId="13526" xr:uid="{8F67751F-BE86-4F3D-BC4B-5EE1876EDE0D}"/>
    <cellStyle name="SAPBEXresData 9" xfId="10974" xr:uid="{9A16E7D7-B9F6-4BAD-8908-073311B08259}"/>
    <cellStyle name="SAPBEXresData 9 2" xfId="14422" xr:uid="{235A5B28-FC9E-4149-98B4-081CD48845E1}"/>
    <cellStyle name="SAPBEXresDataEmph" xfId="9298" xr:uid="{0ED3F9FF-1EC1-4BA7-A481-7A78A357C106}"/>
    <cellStyle name="SAPBEXresDataEmph 10" xfId="13096" xr:uid="{85C30E21-FFE4-4D24-A538-34A947AA0B20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2 2" xfId="14606" xr:uid="{1A05241B-A0C7-45DA-9351-026B06D999BA}"/>
    <cellStyle name="SAPBEXresDataEmph 3 3" xfId="9740" xr:uid="{FE7AD3F5-878C-4418-BC64-5956E50125AD}"/>
    <cellStyle name="SAPBEXresDataEmph 3 3 2" xfId="13301" xr:uid="{0F31C54E-B47B-49CF-B7F1-4891C23C5451}"/>
    <cellStyle name="SAPBEXresDataEmph 3 4" xfId="11311" xr:uid="{33D5D0D2-4048-40EC-9356-B0E504633A3A}"/>
    <cellStyle name="SAPBEXresDataEmph 3 4 2" xfId="14742" xr:uid="{06C20136-18BA-4D41-9813-591FCDC3A636}"/>
    <cellStyle name="SAPBEXresDataEmph 3 5" xfId="9719" xr:uid="{3939376E-DB9F-4505-8B97-956385CF0755}"/>
    <cellStyle name="SAPBEXresDataEmph 3 5 2" xfId="13282" xr:uid="{EC859DFB-9BF4-4DCA-BA26-C09EEF061DDC}"/>
    <cellStyle name="SAPBEXresDataEmph 3 6" xfId="9967" xr:uid="{35BE7529-9245-445B-9E53-749CFC1D65E2}"/>
    <cellStyle name="SAPBEXresDataEmph 3 6 2" xfId="13523" xr:uid="{D3E50EAA-9D00-458D-AEEA-DA26D8FF4726}"/>
    <cellStyle name="SAPBEXresDataEmph 3 7" xfId="10985" xr:uid="{070A5648-9E24-4E6F-91F5-E0A76E1C8468}"/>
    <cellStyle name="SAPBEXresDataEmph 3 7 2" xfId="14433" xr:uid="{C1386709-0AAF-4B2B-9AB9-86C3318F42C8}"/>
    <cellStyle name="SAPBEXresDataEmph 3 8" xfId="13097" xr:uid="{45086EF9-FC07-432E-9E9C-C24794EA387B}"/>
    <cellStyle name="SAPBEXresDataEmph 4" xfId="11162" xr:uid="{077AB3CD-4F45-4604-8662-A28C7C135B87}"/>
    <cellStyle name="SAPBEXresDataEmph 4 2" xfId="14605" xr:uid="{3C18A39C-9E32-4F2E-8C58-9983E53C81D2}"/>
    <cellStyle name="SAPBEXresDataEmph 5" xfId="9742" xr:uid="{CF8EB81B-EE1E-4ED1-9D70-634AB0CCC59E}"/>
    <cellStyle name="SAPBEXresDataEmph 5 2" xfId="13303" xr:uid="{563C8A54-3587-4F26-87A6-360059282B7C}"/>
    <cellStyle name="SAPBEXresDataEmph 6" xfId="11309" xr:uid="{400C6350-CC14-41AA-ADFB-D3E549AAB492}"/>
    <cellStyle name="SAPBEXresDataEmph 6 2" xfId="14740" xr:uid="{0B2547F0-F823-44DD-8963-44651A914E1E}"/>
    <cellStyle name="SAPBEXresDataEmph 7" xfId="9721" xr:uid="{2ECD18F1-6649-47C3-8422-82375516685E}"/>
    <cellStyle name="SAPBEXresDataEmph 7 2" xfId="13284" xr:uid="{9DCF3B2E-4ED9-41A9-A8F0-3AE9D9FDABCB}"/>
    <cellStyle name="SAPBEXresDataEmph 8" xfId="9968" xr:uid="{2C41F155-C40E-4775-943B-8558CB1EF672}"/>
    <cellStyle name="SAPBEXresDataEmph 8 2" xfId="13524" xr:uid="{E66D2FE3-31DE-49D9-A60E-C2E62513A31C}"/>
    <cellStyle name="SAPBEXresDataEmph 9" xfId="10982" xr:uid="{BCAB1E41-C2BB-47A9-9F9E-68BAE177C0B4}"/>
    <cellStyle name="SAPBEXresDataEmph 9 2" xfId="14430" xr:uid="{F10AC962-CF1E-42B2-9EDE-F404B3644FCA}"/>
    <cellStyle name="SAPBEXresItem" xfId="9301" xr:uid="{37BFB463-ACEE-4D97-AB6F-58C7BE49D239}"/>
    <cellStyle name="SAPBEXresItem 10" xfId="13098" xr:uid="{1F79FFB3-180E-4C5E-B7B8-CBF005978FB7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2 2" xfId="14608" xr:uid="{F70C5101-3333-4715-A61E-7EC3E0B4FE69}"/>
    <cellStyle name="SAPBEXresItem 3 3" xfId="9738" xr:uid="{69746440-EE96-4A5F-87BD-6336EE58C195}"/>
    <cellStyle name="SAPBEXresItem 3 3 2" xfId="13300" xr:uid="{197597A8-4AD8-4F8A-AF4C-91DC3DADB277}"/>
    <cellStyle name="SAPBEXresItem 3 4" xfId="11314" xr:uid="{B7AF544E-B21A-4017-88AE-D37422CE8F2F}"/>
    <cellStyle name="SAPBEXresItem 3 4 2" xfId="14745" xr:uid="{842A0FD2-75CE-4AD3-BDE2-541FDB86B177}"/>
    <cellStyle name="SAPBEXresItem 3 5" xfId="9709" xr:uid="{8FF653A3-31DE-4150-BE12-186085FD2917}"/>
    <cellStyle name="SAPBEXresItem 3 5 2" xfId="13272" xr:uid="{B0FAFDF5-5B72-44EC-8E0C-C82121B92C6C}"/>
    <cellStyle name="SAPBEXresItem 3 6" xfId="9966" xr:uid="{CE72FAA5-9F7A-4BCD-A02F-59CF252036B9}"/>
    <cellStyle name="SAPBEXresItem 3 6 2" xfId="13522" xr:uid="{7C950E73-219C-4CF6-806B-55A4572B160F}"/>
    <cellStyle name="SAPBEXresItem 3 7" xfId="10989" xr:uid="{A7F6D00D-2B0C-493D-BCE7-E9FF3242276D}"/>
    <cellStyle name="SAPBEXresItem 3 7 2" xfId="14437" xr:uid="{7FA62911-01BC-4F41-BF20-A84149977D01}"/>
    <cellStyle name="SAPBEXresItem 3 8" xfId="13099" xr:uid="{CFA0AECF-F474-4A01-82EB-389EF52BA2CD}"/>
    <cellStyle name="SAPBEXresItem 4" xfId="11164" xr:uid="{1372196C-58CB-42A9-BB40-7144304E4C43}"/>
    <cellStyle name="SAPBEXresItem 4 2" xfId="14607" xr:uid="{DB50AAA3-9E60-46A2-A49F-3E98BCEC8869}"/>
    <cellStyle name="SAPBEXresItem 5" xfId="11251" xr:uid="{6345B254-A54B-42FF-B817-A1E4D6240D53}"/>
    <cellStyle name="SAPBEXresItem 5 2" xfId="14692" xr:uid="{9778B250-0411-4C42-9F04-B2FE5DFA6B03}"/>
    <cellStyle name="SAPBEXresItem 6" xfId="11312" xr:uid="{875AF5F9-B0D2-40FF-B98E-A5D85C7A9DC1}"/>
    <cellStyle name="SAPBEXresItem 6 2" xfId="14743" xr:uid="{20C6705B-2FC0-4867-8114-34C46927C967}"/>
    <cellStyle name="SAPBEXresItem 7" xfId="9712" xr:uid="{EBF03F39-7818-48C3-8324-3283A0790921}"/>
    <cellStyle name="SAPBEXresItem 7 2" xfId="13275" xr:uid="{9E6705CC-E4DC-4FF4-891A-FAAB486E6FC8}"/>
    <cellStyle name="SAPBEXresItem 8" xfId="11469" xr:uid="{9F7848A2-D374-41CF-B3B7-8160F203C2CB}"/>
    <cellStyle name="SAPBEXresItem 8 2" xfId="14897" xr:uid="{3B4C841B-592C-4517-A1C9-99AE58F93900}"/>
    <cellStyle name="SAPBEXresItem 9" xfId="11390" xr:uid="{1843D5D8-7759-4449-A3CA-B2AE1F9DFBE3}"/>
    <cellStyle name="SAPBEXresItem 9 2" xfId="14821" xr:uid="{BC525C73-63FC-4242-9AF6-1D8C471B9FF6}"/>
    <cellStyle name="SAPBEXresItemX" xfId="9304" xr:uid="{9EB6A9DD-4422-4807-9D0E-0F14C798A5D1}"/>
    <cellStyle name="SAPBEXresItemX 10" xfId="13100" xr:uid="{8CDD7539-5F47-426A-A77C-49A0698CD7B6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2 2" xfId="14610" xr:uid="{141C7977-210F-4D9F-A469-CC3B2DEA0B5E}"/>
    <cellStyle name="SAPBEXresItemX 3 3" xfId="9735" xr:uid="{B6345B8B-9C3D-4DFC-90E5-91C1E86A734C}"/>
    <cellStyle name="SAPBEXresItemX 3 3 2" xfId="13298" xr:uid="{9EE5F9A6-CE97-4905-8E2B-3D97945C3BEE}"/>
    <cellStyle name="SAPBEXresItemX 3 4" xfId="11317" xr:uid="{EE6A682D-6E04-4D29-B839-AF4C9F85901D}"/>
    <cellStyle name="SAPBEXresItemX 3 4 2" xfId="14748" xr:uid="{63E55541-3A9B-4866-96D1-6F7F77B6E7AC}"/>
    <cellStyle name="SAPBEXresItemX 3 5" xfId="9704" xr:uid="{A841F54C-0160-460C-BB2C-BCBC625D49ED}"/>
    <cellStyle name="SAPBEXresItemX 3 5 2" xfId="13267" xr:uid="{C266691B-EF18-4EE1-84BF-A533B2AB0796}"/>
    <cellStyle name="SAPBEXresItemX 3 6" xfId="9964" xr:uid="{F6DCD8A4-83B2-459E-AE1D-24671041F8E8}"/>
    <cellStyle name="SAPBEXresItemX 3 6 2" xfId="13520" xr:uid="{EA316602-51E7-4B30-A1F0-D8A40F2F058A}"/>
    <cellStyle name="SAPBEXresItemX 3 7" xfId="10991" xr:uid="{ADDD32E1-9C6A-403C-814D-2424C87F50A0}"/>
    <cellStyle name="SAPBEXresItemX 3 7 2" xfId="14439" xr:uid="{304E33C2-6706-4A36-8CC6-7BE2349F4EF9}"/>
    <cellStyle name="SAPBEXresItemX 3 8" xfId="13101" xr:uid="{D86446B3-EFD0-4BE9-8063-FF30D69242F2}"/>
    <cellStyle name="SAPBEXresItemX 4" xfId="11166" xr:uid="{CB8297A2-F24A-407A-8F75-414D9F4D606F}"/>
    <cellStyle name="SAPBEXresItemX 4 2" xfId="14609" xr:uid="{D917891A-8B3A-4707-8162-2C893902AC9E}"/>
    <cellStyle name="SAPBEXresItemX 5" xfId="9737" xr:uid="{13C4C804-958A-4139-9945-244E1D755AA1}"/>
    <cellStyle name="SAPBEXresItemX 5 2" xfId="13299" xr:uid="{BFA202F3-C493-4173-96FD-9370E686BAB5}"/>
    <cellStyle name="SAPBEXresItemX 6" xfId="11315" xr:uid="{459A6A37-9D20-4CF1-B9FD-AA0C99953904}"/>
    <cellStyle name="SAPBEXresItemX 6 2" xfId="14746" xr:uid="{265E8530-1680-4913-85DD-BDE249F9A8E5}"/>
    <cellStyle name="SAPBEXresItemX 7" xfId="9707" xr:uid="{F51D128D-90C9-4D4F-850F-28D501FA86FB}"/>
    <cellStyle name="SAPBEXresItemX 7 2" xfId="13270" xr:uid="{7F9A31D0-F26B-409E-BD2F-5A7C4DEE29C2}"/>
    <cellStyle name="SAPBEXresItemX 8" xfId="9965" xr:uid="{0304DFC9-1D47-4C29-890E-0AAF05884344}"/>
    <cellStyle name="SAPBEXresItemX 8 2" xfId="13521" xr:uid="{67F6ABBA-1762-4A1C-B884-423373C22509}"/>
    <cellStyle name="SAPBEXresItemX 9" xfId="10990" xr:uid="{060B47D1-2D28-4793-AC86-92EF6B2EBB35}"/>
    <cellStyle name="SAPBEXresItemX 9 2" xfId="14438" xr:uid="{16222307-DD40-49D2-BF9B-6AB38C447C92}"/>
    <cellStyle name="SAPBEXstdData" xfId="9307" xr:uid="{C23ADCD6-6776-49E8-8B95-9CB8776B5EFC}"/>
    <cellStyle name="SAPBEXstdData 10" xfId="10992" xr:uid="{52B3EA0D-DBAA-4C32-93BB-85DDDF5A6E6C}"/>
    <cellStyle name="SAPBEXstdData 10 2" xfId="14440" xr:uid="{C4DD50C9-B710-4701-AD5F-2C3E5B9FC9E1}"/>
    <cellStyle name="SAPBEXstdData 11" xfId="13102" xr:uid="{EDD6743B-69C7-4F6A-A20D-3F9419C67D92}"/>
    <cellStyle name="SAPBEXstdData 2" xfId="9308" xr:uid="{6AC4E40E-2B7C-44DD-9F73-E76B04A8E825}"/>
    <cellStyle name="SAPBEXstdData 2 2" xfId="11169" xr:uid="{82C8D310-A59D-4C6A-9570-C6F48DF64398}"/>
    <cellStyle name="SAPBEXstdData 2 2 2" xfId="14612" xr:uid="{11442248-50D8-44BC-A6D0-31839BDE226A}"/>
    <cellStyle name="SAPBEXstdData 2 3" xfId="9733" xr:uid="{FCFEE628-D943-4805-96F0-AC12AF03C5B9}"/>
    <cellStyle name="SAPBEXstdData 2 3 2" xfId="13296" xr:uid="{359D1ADA-372F-43A9-825C-3C6DC83DF355}"/>
    <cellStyle name="SAPBEXstdData 2 4" xfId="11319" xr:uid="{D2A27FE2-8D4A-4D9A-AA7E-53CDE46BA000}"/>
    <cellStyle name="SAPBEXstdData 2 4 2" xfId="14750" xr:uid="{626E5022-81D4-46D3-B45A-E25D1372187B}"/>
    <cellStyle name="SAPBEXstdData 2 5" xfId="9699" xr:uid="{796CA827-074E-4CC8-A16E-FF3B6D0720A7}"/>
    <cellStyle name="SAPBEXstdData 2 5 2" xfId="13262" xr:uid="{2A3A5045-46EE-425F-BF4C-FFA1FC4C8E7D}"/>
    <cellStyle name="SAPBEXstdData 2 6" xfId="11465" xr:uid="{CF582D95-F9DF-44F1-A8BF-58F566EB9F79}"/>
    <cellStyle name="SAPBEXstdData 2 6 2" xfId="14895" xr:uid="{2C61DF63-593E-49C2-B611-B47FB4C63429}"/>
    <cellStyle name="SAPBEXstdData 2 7" xfId="10993" xr:uid="{56154504-272F-4E66-8C6C-253279AD07BA}"/>
    <cellStyle name="SAPBEXstdData 2 7 2" xfId="14441" xr:uid="{E6ECDB0D-2423-4FE9-AB12-96506901346C}"/>
    <cellStyle name="SAPBEXstdData 2 8" xfId="13103" xr:uid="{295D35A2-F2ED-4ABC-A3A1-566266AC22EB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2 2" xfId="14613" xr:uid="{8EEB4236-1517-4651-87B2-AD22394C4A68}"/>
    <cellStyle name="SAPBEXstdData 4 3" xfId="9732" xr:uid="{7F4DC9BF-E3B3-4756-88ED-C0DBD81A5EB1}"/>
    <cellStyle name="SAPBEXstdData 4 3 2" xfId="13295" xr:uid="{871A48EE-ED6D-4FF1-9CBC-20B611EE7F6E}"/>
    <cellStyle name="SAPBEXstdData 4 4" xfId="11321" xr:uid="{AE67F60E-4374-44AB-B134-5C78EAC167FF}"/>
    <cellStyle name="SAPBEXstdData 4 4 2" xfId="14752" xr:uid="{124AA724-17D2-4788-AD0B-C342DEF74B1E}"/>
    <cellStyle name="SAPBEXstdData 4 5" xfId="9698" xr:uid="{A27A86D5-AEAD-4998-9A36-18E72B21C81D}"/>
    <cellStyle name="SAPBEXstdData 4 5 2" xfId="13261" xr:uid="{D09C120B-F905-4713-AC2E-79C131FED438}"/>
    <cellStyle name="SAPBEXstdData 4 6" xfId="9962" xr:uid="{D10C9F61-9A17-4E58-ACFC-A9BB84C258E3}"/>
    <cellStyle name="SAPBEXstdData 4 6 2" xfId="13518" xr:uid="{3EED3105-7BD0-4C14-A068-7E4DFB61C1EF}"/>
    <cellStyle name="SAPBEXstdData 4 7" xfId="11000" xr:uid="{652C9C39-EC49-40BC-A434-3E4DA645675A}"/>
    <cellStyle name="SAPBEXstdData 4 7 2" xfId="14447" xr:uid="{7C482C20-10C8-427E-B1F9-98F73AB1DE18}"/>
    <cellStyle name="SAPBEXstdData 4 8" xfId="13104" xr:uid="{879696B9-2A12-493C-A5E7-B0AD6CA69818}"/>
    <cellStyle name="SAPBEXstdData 5" xfId="11168" xr:uid="{3BEA785F-D5F4-452F-A897-AC304E747BCC}"/>
    <cellStyle name="SAPBEXstdData 5 2" xfId="14611" xr:uid="{0D492695-D73E-4117-9CD1-009834EA857B}"/>
    <cellStyle name="SAPBEXstdData 6" xfId="9734" xr:uid="{318CDCB6-D053-4690-BCA8-D4D601EA54A1}"/>
    <cellStyle name="SAPBEXstdData 6 2" xfId="13297" xr:uid="{F7DAD981-2C1A-4128-886F-6E37A5BA50F7}"/>
    <cellStyle name="SAPBEXstdData 7" xfId="11318" xr:uid="{77A9606B-5CB6-41C3-9C56-379D79320C7A}"/>
    <cellStyle name="SAPBEXstdData 7 2" xfId="14749" xr:uid="{D3C23E5B-467E-419E-9768-2A6F35AC5F7D}"/>
    <cellStyle name="SAPBEXstdData 8" xfId="9703" xr:uid="{CC86F109-225C-4718-A3C8-8C9A5C625C29}"/>
    <cellStyle name="SAPBEXstdData 8 2" xfId="13266" xr:uid="{5BA404E6-DD28-4E3F-A5F7-6FAE7E457A65}"/>
    <cellStyle name="SAPBEXstdData 9" xfId="9963" xr:uid="{4A0BEB45-BF12-46F1-A30C-18A295B57725}"/>
    <cellStyle name="SAPBEXstdData 9 2" xfId="13519" xr:uid="{3AEBE4BD-51CA-4DBE-BD9C-008F796ABE87}"/>
    <cellStyle name="SAPBEXstdDataEmph" xfId="9311" xr:uid="{7BCB4A63-2E78-4716-B843-35F175FD43CF}"/>
    <cellStyle name="SAPBEXstdDataEmph 10" xfId="13105" xr:uid="{6C642B3D-A824-4F5C-BF27-17B1628F303A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2 2" xfId="14615" xr:uid="{9D52DE98-A3B3-4F18-B0CF-88C8403A41A6}"/>
    <cellStyle name="SAPBEXstdDataEmph 3 3" xfId="9731" xr:uid="{60C89BC0-7A0D-4132-BF28-4A8FC1075B31}"/>
    <cellStyle name="SAPBEXstdDataEmph 3 3 2" xfId="13294" xr:uid="{A8EFA5E4-AD3F-4791-AFEB-B52831AF6475}"/>
    <cellStyle name="SAPBEXstdDataEmph 3 4" xfId="11323" xr:uid="{18E1D73E-53BD-4A45-8F11-603ABB5B3AB8}"/>
    <cellStyle name="SAPBEXstdDataEmph 3 4 2" xfId="14754" xr:uid="{EA0ADA52-0133-4C36-AE0F-BDBCD945858C}"/>
    <cellStyle name="SAPBEXstdDataEmph 3 5" xfId="9688" xr:uid="{7582953D-3FD6-4F86-A985-DE5DA29350DF}"/>
    <cellStyle name="SAPBEXstdDataEmph 3 5 2" xfId="13252" xr:uid="{A672B7C2-A2A9-46E3-A91B-36073A91A064}"/>
    <cellStyle name="SAPBEXstdDataEmph 3 6" xfId="9960" xr:uid="{EE2FE7A7-DC6E-4159-91BC-732332CF7CA2}"/>
    <cellStyle name="SAPBEXstdDataEmph 3 6 2" xfId="13516" xr:uid="{C5172C4C-0F6E-4F3F-9C30-D7D3F168BEEE}"/>
    <cellStyle name="SAPBEXstdDataEmph 3 7" xfId="11013" xr:uid="{A42B8D17-CFDF-467A-ABA8-AE7F875B1AF4}"/>
    <cellStyle name="SAPBEXstdDataEmph 3 7 2" xfId="14460" xr:uid="{C470327D-2A28-4DAF-8921-D61F58BF6A99}"/>
    <cellStyle name="SAPBEXstdDataEmph 3 8" xfId="13106" xr:uid="{93AABA39-E10F-4A0C-A4BE-D7B00AABBAF2}"/>
    <cellStyle name="SAPBEXstdDataEmph 4" xfId="11171" xr:uid="{CADDBA4C-2AA9-4D75-9553-8AD9BE3B0C68}"/>
    <cellStyle name="SAPBEXstdDataEmph 4 2" xfId="14614" xr:uid="{753F277D-1A10-466C-A384-A696092DD957}"/>
    <cellStyle name="SAPBEXstdDataEmph 5" xfId="11235" xr:uid="{42676ADF-0EE4-4A7B-BA3F-803251A7DAE0}"/>
    <cellStyle name="SAPBEXstdDataEmph 5 2" xfId="14676" xr:uid="{625AB373-3DAF-406B-A333-408D0B43EE62}"/>
    <cellStyle name="SAPBEXstdDataEmph 6" xfId="11322" xr:uid="{CE1D6245-CA56-4942-9DC5-2B579891CD87}"/>
    <cellStyle name="SAPBEXstdDataEmph 6 2" xfId="14753" xr:uid="{E088B5D6-CB04-435B-9660-F0E45C72EEC3}"/>
    <cellStyle name="SAPBEXstdDataEmph 7" xfId="11408" xr:uid="{50126FCB-50AD-41AB-8456-C1D0776BBA25}"/>
    <cellStyle name="SAPBEXstdDataEmph 7 2" xfId="14839" xr:uid="{14238FFB-82C6-48DB-B322-564189D1A0AE}"/>
    <cellStyle name="SAPBEXstdDataEmph 8" xfId="9961" xr:uid="{901F3BEF-341D-4EB5-99FB-591790F8CF08}"/>
    <cellStyle name="SAPBEXstdDataEmph 8 2" xfId="13517" xr:uid="{D6DDC4E8-151E-4F7A-98B4-79B86D83DC90}"/>
    <cellStyle name="SAPBEXstdDataEmph 9" xfId="11004" xr:uid="{BD2482BA-9A12-45AD-BF17-55DFF65B9FFE}"/>
    <cellStyle name="SAPBEXstdDataEmph 9 2" xfId="14451" xr:uid="{F550AADC-ED2D-4F5B-86B2-09CD508A1E33}"/>
    <cellStyle name="SAPBEXstdItem" xfId="9314" xr:uid="{577BACAA-3BB6-48A5-A2EC-9ACEDFFA457D}"/>
    <cellStyle name="SAPBEXstdItem 10" xfId="9730" xr:uid="{19D7A782-431D-45D3-8F07-0CDF00F87CCE}"/>
    <cellStyle name="SAPBEXstdItem 10 2" xfId="13293" xr:uid="{5D01E866-A5B7-4A83-A2B8-F585B54644B3}"/>
    <cellStyle name="SAPBEXstdItem 11" xfId="11324" xr:uid="{B2836A63-EAF9-4E6B-94C1-6DCDD22663ED}"/>
    <cellStyle name="SAPBEXstdItem 11 2" xfId="14755" xr:uid="{F2933CF3-6893-4019-81C4-57FEA88D87FC}"/>
    <cellStyle name="SAPBEXstdItem 12" xfId="9687" xr:uid="{E27E2038-D23E-4C27-8565-AC07AD6E547E}"/>
    <cellStyle name="SAPBEXstdItem 12 2" xfId="13251" xr:uid="{F729191F-EAAD-4D35-B297-3C13F97816EA}"/>
    <cellStyle name="SAPBEXstdItem 13" xfId="9959" xr:uid="{3944AFCA-27F8-472A-AFC4-947DEF639F0F}"/>
    <cellStyle name="SAPBEXstdItem 13 2" xfId="13515" xr:uid="{3996411D-1B10-4B20-A6ED-D077BB4E0650}"/>
    <cellStyle name="SAPBEXstdItem 14" xfId="11014" xr:uid="{4D581025-8345-4E52-8E5E-61DEA673DDB8}"/>
    <cellStyle name="SAPBEXstdItem 14 2" xfId="14461" xr:uid="{00ADBCF4-0C80-4D11-93B2-964925F9D6C0}"/>
    <cellStyle name="SAPBEXstdItem 15" xfId="13107" xr:uid="{FDA5613A-EF9E-4446-9AB7-25A2A93D069A}"/>
    <cellStyle name="SAPBEXstdItem 2" xfId="9315" xr:uid="{9F1968E0-C7D8-450A-B3C6-9D8C8D46F836}"/>
    <cellStyle name="SAPBEXstdItem 2 10" xfId="13108" xr:uid="{05CF9CB0-9AE6-42D1-9FEB-074B058722AF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3 2" xfId="14618" xr:uid="{499DC16A-9970-44B4-BEDC-39B67A83733B}"/>
    <cellStyle name="SAPBEXstdItem 2 2 4" xfId="9728" xr:uid="{A6DDF56E-29F6-4539-A2F6-BD9C8EBDAFA4}"/>
    <cellStyle name="SAPBEXstdItem 2 2 4 2" xfId="13291" xr:uid="{51658E84-E926-48E5-8848-B95422C64BC3}"/>
    <cellStyle name="SAPBEXstdItem 2 2 5" xfId="11326" xr:uid="{E8EE12D6-B94B-4101-8A12-6F6E57775E39}"/>
    <cellStyle name="SAPBEXstdItem 2 2 5 2" xfId="14757" xr:uid="{12AFA09A-3D19-4363-A7A2-39B33A98D5B7}"/>
    <cellStyle name="SAPBEXstdItem 2 2 6" xfId="9685" xr:uid="{5AC33B60-0C0B-454B-944E-FD6AE2A555CF}"/>
    <cellStyle name="SAPBEXstdItem 2 2 6 2" xfId="13249" xr:uid="{748D669D-DDA3-4A95-8406-4C2AD0E5FC6A}"/>
    <cellStyle name="SAPBEXstdItem 2 2 7" xfId="9957" xr:uid="{56FB923F-CD18-497A-87A4-5EA524AD4C90}"/>
    <cellStyle name="SAPBEXstdItem 2 2 7 2" xfId="13513" xr:uid="{9D300E29-2629-45B6-AA08-41C9A5025007}"/>
    <cellStyle name="SAPBEXstdItem 2 2 8" xfId="11019" xr:uid="{CD4F447E-BBFA-4041-8B7B-1752D99AF4B4}"/>
    <cellStyle name="SAPBEXstdItem 2 2 8 2" xfId="14466" xr:uid="{C7C76BCA-9636-4883-84FD-3F6AE23FD709}"/>
    <cellStyle name="SAPBEXstdItem 2 2 9" xfId="13109" xr:uid="{7BB6D242-E9FB-47BC-B34D-D7994649A015}"/>
    <cellStyle name="SAPBEXstdItem 2 3" xfId="9318" xr:uid="{F36EFAE5-9B96-4F41-A8FC-41C0BADF6BCD}"/>
    <cellStyle name="SAPBEXstdItem 2 4" xfId="11174" xr:uid="{DF868D99-6BF4-421A-B479-7C37B4EBCBCB}"/>
    <cellStyle name="SAPBEXstdItem 2 4 2" xfId="14617" xr:uid="{2D9CE67C-2001-4D6F-9AE8-9307A6EA33FD}"/>
    <cellStyle name="SAPBEXstdItem 2 5" xfId="9729" xr:uid="{EAA18C2D-4025-4230-AF37-62F4050B74D3}"/>
    <cellStyle name="SAPBEXstdItem 2 5 2" xfId="13292" xr:uid="{115A7B81-8880-4F65-9365-816E48B46B47}"/>
    <cellStyle name="SAPBEXstdItem 2 6" xfId="11325" xr:uid="{19CE3CBE-FAA2-4CC6-9CAE-62CF142B129B}"/>
    <cellStyle name="SAPBEXstdItem 2 6 2" xfId="14756" xr:uid="{E0632963-567C-4BB9-8AE9-BCB1DF2EA31A}"/>
    <cellStyle name="SAPBEXstdItem 2 7" xfId="9686" xr:uid="{88444106-58A7-405A-949C-8F044686851E}"/>
    <cellStyle name="SAPBEXstdItem 2 7 2" xfId="13250" xr:uid="{037C0B23-D9AF-4D1F-9879-6136D0E0A533}"/>
    <cellStyle name="SAPBEXstdItem 2 8" xfId="9958" xr:uid="{611EA5E7-5C6C-4EB4-87F2-7A5D47FE1EDD}"/>
    <cellStyle name="SAPBEXstdItem 2 8 2" xfId="13514" xr:uid="{C45D224C-B478-4672-8FE8-C670C31DC08A}"/>
    <cellStyle name="SAPBEXstdItem 2 9" xfId="11017" xr:uid="{42582101-6B45-4A3F-AE77-D01ADCAB13AF}"/>
    <cellStyle name="SAPBEXstdItem 2 9 2" xfId="14464" xr:uid="{4D8115E1-4E12-43D3-B8AF-15F7BB50CA92}"/>
    <cellStyle name="SAPBEXstdItem 3" xfId="9319" xr:uid="{0358A5D1-EF4B-4A10-AAAE-77D1632DDD70}"/>
    <cellStyle name="SAPBEXstdItem 3 10" xfId="11026" xr:uid="{C97E4847-2349-41FB-9922-E5D305BDB237}"/>
    <cellStyle name="SAPBEXstdItem 3 10 2" xfId="14473" xr:uid="{7734DB72-D9F0-4AF4-BC61-5E34CA677771}"/>
    <cellStyle name="SAPBEXstdItem 3 11" xfId="13110" xr:uid="{6B3B1B25-72FC-4D6A-A253-FE606F4164B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3 2" xfId="14620" xr:uid="{8A6407C8-A397-498B-BD3A-6FCD47027911}"/>
    <cellStyle name="SAPBEXstdItem 3 2 4" xfId="9725" xr:uid="{F578076B-55E3-4791-B1A6-8D7BB97EC977}"/>
    <cellStyle name="SAPBEXstdItem 3 2 4 2" xfId="13288" xr:uid="{5508F3D4-B95F-4BFC-B0DC-37BFF00A435A}"/>
    <cellStyle name="SAPBEXstdItem 3 2 5" xfId="11329" xr:uid="{38D1EEA0-62FA-4FC5-8ED5-3169A595A714}"/>
    <cellStyle name="SAPBEXstdItem 3 2 5 2" xfId="14760" xr:uid="{0EB5150B-456D-4AB3-BA36-44C57A31ACE1}"/>
    <cellStyle name="SAPBEXstdItem 3 2 6" xfId="9683" xr:uid="{44EDEA36-EB44-4665-8CB8-192E547A6AA8}"/>
    <cellStyle name="SAPBEXstdItem 3 2 6 2" xfId="13247" xr:uid="{F7B49C54-9AEB-4B1E-9347-BEFE97BE9D23}"/>
    <cellStyle name="SAPBEXstdItem 3 2 7" xfId="9955" xr:uid="{7E985723-8384-41E2-A54D-C365561164EF}"/>
    <cellStyle name="SAPBEXstdItem 3 2 7 2" xfId="13511" xr:uid="{BBFD2F18-797C-415D-A8F5-EBB2BEA0C361}"/>
    <cellStyle name="SAPBEXstdItem 3 2 8" xfId="11277" xr:uid="{B986259C-A2AB-42C7-9C59-582E94734764}"/>
    <cellStyle name="SAPBEXstdItem 3 2 8 2" xfId="14708" xr:uid="{730BD8E6-17D5-45BB-912C-D6B88EE315DA}"/>
    <cellStyle name="SAPBEXstdItem 3 2 9" xfId="13111" xr:uid="{F398BB61-2C77-420D-8B6F-D44375CE3050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3 2" xfId="14621" xr:uid="{3B9852E4-0CF1-4621-A212-83561B94793B}"/>
    <cellStyle name="SAPBEXstdItem 3 3 4" xfId="9724" xr:uid="{095E5DA2-F328-4682-A7F0-18CCFE8BD84A}"/>
    <cellStyle name="SAPBEXstdItem 3 3 4 2" xfId="13287" xr:uid="{261F0863-B416-481E-8088-96FBB08D4449}"/>
    <cellStyle name="SAPBEXstdItem 3 3 5" xfId="11331" xr:uid="{2EEF984B-F70D-4D1B-AA6C-2A4A64D22930}"/>
    <cellStyle name="SAPBEXstdItem 3 3 5 2" xfId="14762" xr:uid="{47ED388E-621B-44B9-B3F3-D1BD802321AA}"/>
    <cellStyle name="SAPBEXstdItem 3 3 6" xfId="9682" xr:uid="{0B03D947-C47F-4F7C-97E2-BBE238E133AA}"/>
    <cellStyle name="SAPBEXstdItem 3 3 6 2" xfId="13246" xr:uid="{D870D6B0-F16F-4C13-8529-154A2B2EAB95}"/>
    <cellStyle name="SAPBEXstdItem 3 3 7" xfId="9954" xr:uid="{2FC95850-96D2-4139-8393-B8F695857F7C}"/>
    <cellStyle name="SAPBEXstdItem 3 3 7 2" xfId="13510" xr:uid="{A72C547D-C757-49B0-AC20-CD18320CBB30}"/>
    <cellStyle name="SAPBEXstdItem 3 3 8" xfId="11286" xr:uid="{D90E3C04-0931-4380-839B-FD64D1D3C7B4}"/>
    <cellStyle name="SAPBEXstdItem 3 3 8 2" xfId="14717" xr:uid="{464F6488-C457-4316-905D-D61AA53CA79C}"/>
    <cellStyle name="SAPBEXstdItem 3 3 9" xfId="13112" xr:uid="{AA401D05-DD4F-4314-8970-3BB440C5F9F0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3 2" xfId="14622" xr:uid="{966961D5-1369-4892-B33A-C6C5E6544B9B}"/>
    <cellStyle name="SAPBEXstdItem 3 4 4" xfId="9722" xr:uid="{7993493C-2A20-4797-904E-D4F006392CC9}"/>
    <cellStyle name="SAPBEXstdItem 3 4 4 2" xfId="13285" xr:uid="{7CF4F664-B385-4B56-8298-C17FC0EE4869}"/>
    <cellStyle name="SAPBEXstdItem 3 4 5" xfId="11332" xr:uid="{EB6D1DDD-2BC3-4616-B3A0-3F4EFE2B5EC0}"/>
    <cellStyle name="SAPBEXstdItem 3 4 5 2" xfId="14763" xr:uid="{09F5BE2A-1190-4F2F-84F6-940949CBC238}"/>
    <cellStyle name="SAPBEXstdItem 3 4 6" xfId="9681" xr:uid="{DC960440-74FB-468C-9109-AF489B06B029}"/>
    <cellStyle name="SAPBEXstdItem 3 4 6 2" xfId="13245" xr:uid="{36D91F3B-7B5F-40F4-884E-45F826328598}"/>
    <cellStyle name="SAPBEXstdItem 3 4 7" xfId="9953" xr:uid="{B37C4B19-A946-4DB9-85A6-A3B2B46BFF67}"/>
    <cellStyle name="SAPBEXstdItem 3 4 7 2" xfId="13509" xr:uid="{63A2B4C5-EB2D-4262-AF26-BC65F052B986}"/>
    <cellStyle name="SAPBEXstdItem 3 4 8" xfId="11295" xr:uid="{7067842D-453F-43FD-AA25-5035263C86E7}"/>
    <cellStyle name="SAPBEXstdItem 3 4 8 2" xfId="14726" xr:uid="{0F92CA3C-E8D0-4925-B8A7-0DF91546EAF2}"/>
    <cellStyle name="SAPBEXstdItem 3 4 9" xfId="13113" xr:uid="{0CCB07FE-14BF-4145-A625-70AA721CA801}"/>
    <cellStyle name="SAPBEXstdItem 3 5" xfId="11176" xr:uid="{43D07414-C9FC-44A3-AD05-F96E39E7D797}"/>
    <cellStyle name="SAPBEXstdItem 3 5 2" xfId="14619" xr:uid="{D5E0DF14-7745-4E5B-A226-9E2A8FE867AC}"/>
    <cellStyle name="SAPBEXstdItem 3 6" xfId="9726" xr:uid="{14412471-CBB1-4BCD-B954-0354514CD16D}"/>
    <cellStyle name="SAPBEXstdItem 3 6 2" xfId="13289" xr:uid="{52C1AD0A-7AF9-44DB-8F69-A7A747A5B534}"/>
    <cellStyle name="SAPBEXstdItem 3 7" xfId="11328" xr:uid="{9C3D3EB2-9503-487F-A633-F55D7E5ABCB2}"/>
    <cellStyle name="SAPBEXstdItem 3 7 2" xfId="14759" xr:uid="{5702D3E0-1460-48A4-B0FA-8A77991B9137}"/>
    <cellStyle name="SAPBEXstdItem 3 8" xfId="9684" xr:uid="{C720A0DF-B970-4AC6-AAF1-509692B26557}"/>
    <cellStyle name="SAPBEXstdItem 3 8 2" xfId="13248" xr:uid="{F7842DC5-D22A-4027-964E-FF6DBA22E135}"/>
    <cellStyle name="SAPBEXstdItem 3 9" xfId="9956" xr:uid="{F4FB0B89-37E9-4776-9E49-511C9BC8B743}"/>
    <cellStyle name="SAPBEXstdItem 3 9 2" xfId="13512" xr:uid="{E21CEDA3-B2F6-4C66-88F0-F27301B067B5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3 2" xfId="14623" xr:uid="{F504C9AB-162B-4BF6-843F-C4F786F657DF}"/>
    <cellStyle name="SAPBEXstdItem 4 4" xfId="9720" xr:uid="{3B7AC281-80B3-4F93-A57C-6D666FF67044}"/>
    <cellStyle name="SAPBEXstdItem 4 4 2" xfId="13283" xr:uid="{46BA2392-B823-488A-8587-3A941E84335E}"/>
    <cellStyle name="SAPBEXstdItem 4 5" xfId="11334" xr:uid="{E00843F9-97DE-4444-A1A1-6FFFDF8F6302}"/>
    <cellStyle name="SAPBEXstdItem 4 5 2" xfId="14765" xr:uid="{042C5D7A-BEA1-4292-952E-FCEAC7EFE995}"/>
    <cellStyle name="SAPBEXstdItem 4 6" xfId="9680" xr:uid="{9C29CBC8-A411-430D-B1BC-D4C5731169B3}"/>
    <cellStyle name="SAPBEXstdItem 4 6 2" xfId="13244" xr:uid="{1E538D62-CF23-477E-ADAA-C0D28A20EEB3}"/>
    <cellStyle name="SAPBEXstdItem 4 7" xfId="9952" xr:uid="{9BE7BB37-BD61-48D1-B6B7-703ECDD9077E}"/>
    <cellStyle name="SAPBEXstdItem 4 7 2" xfId="13508" xr:uid="{D2A0A6FC-99EB-471F-8BF0-57514C9C761A}"/>
    <cellStyle name="SAPBEXstdItem 4 8" xfId="11304" xr:uid="{9DCFEDE4-B874-46D7-B6AC-C42DDD1CFD9B}"/>
    <cellStyle name="SAPBEXstdItem 4 8 2" xfId="14735" xr:uid="{EAB7E411-14D5-49BF-A628-AA9B85EBC660}"/>
    <cellStyle name="SAPBEXstdItem 4 9" xfId="13114" xr:uid="{7A68C260-2A2F-48EA-BF9F-794D00D48202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2 2" xfId="14624" xr:uid="{1D09132D-AE44-4058-AC28-B873224214B5}"/>
    <cellStyle name="SAPBEXstdItem 6 3" xfId="9718" xr:uid="{FA1B66B6-3E0A-4F94-BEE6-D394A875512F}"/>
    <cellStyle name="SAPBEXstdItem 6 3 2" xfId="13281" xr:uid="{C704E0E8-0EBB-46F9-A6DA-10B551DE2537}"/>
    <cellStyle name="SAPBEXstdItem 6 4" xfId="11336" xr:uid="{416F70D8-878F-4A9E-ACF8-186832D00F5C}"/>
    <cellStyle name="SAPBEXstdItem 6 4 2" xfId="14767" xr:uid="{EDF6527F-776B-4617-B18F-4931DA746922}"/>
    <cellStyle name="SAPBEXstdItem 6 5" xfId="9679" xr:uid="{A633F323-8D00-4AFE-82B6-57C15A393E8A}"/>
    <cellStyle name="SAPBEXstdItem 6 5 2" xfId="13243" xr:uid="{BDFE684B-B82B-48D7-8940-E18646FFAAD9}"/>
    <cellStyle name="SAPBEXstdItem 6 6" xfId="9951" xr:uid="{2C40C3F8-37DD-4950-82FD-7F647F22B2F4}"/>
    <cellStyle name="SAPBEXstdItem 6 6 2" xfId="13507" xr:uid="{A60A35D4-308A-44F4-82AA-3D64BD46AECB}"/>
    <cellStyle name="SAPBEXstdItem 6 7" xfId="11464" xr:uid="{EC2966DF-AF34-4CC8-8206-79C4E7C8792D}"/>
    <cellStyle name="SAPBEXstdItem 6 7 2" xfId="14894" xr:uid="{3B51BA02-DE7C-42CE-AEDD-064AA665221F}"/>
    <cellStyle name="SAPBEXstdItem 6 8" xfId="13115" xr:uid="{6118C856-6D5D-4FAD-B347-E8659B0C6204}"/>
    <cellStyle name="SAPBEXstdItem 7" xfId="9330" xr:uid="{6AA585FE-21CE-4966-8EA4-6DD061FAA97C}"/>
    <cellStyle name="SAPBEXstdItem 7 2" xfId="11183" xr:uid="{AE4265AC-8CA5-40DB-906F-3BA2078E53B9}"/>
    <cellStyle name="SAPBEXstdItem 7 2 2" xfId="14625" xr:uid="{3CDC8401-3713-45C9-B1E5-ABD2F6089D41}"/>
    <cellStyle name="SAPBEXstdItem 7 3" xfId="9717" xr:uid="{706E31C2-D81C-44FB-ABD2-8587B654F45F}"/>
    <cellStyle name="SAPBEXstdItem 7 3 2" xfId="13280" xr:uid="{A663C9B2-6BB3-4916-95A8-6324B2A5BA30}"/>
    <cellStyle name="SAPBEXstdItem 7 4" xfId="11337" xr:uid="{7FC77456-1C07-4332-B2EF-4F59DF1DDC9F}"/>
    <cellStyle name="SAPBEXstdItem 7 4 2" xfId="14768" xr:uid="{5851B4EC-28D9-481F-AE41-9858234BF20D}"/>
    <cellStyle name="SAPBEXstdItem 7 5" xfId="9678" xr:uid="{5906BFCC-9555-44A1-AB82-5D0C3B7F139C}"/>
    <cellStyle name="SAPBEXstdItem 7 5 2" xfId="13242" xr:uid="{5ED5E9DC-E529-48AB-900F-70B953B459BF}"/>
    <cellStyle name="SAPBEXstdItem 7 6" xfId="9950" xr:uid="{5BAAC154-5CE0-46F9-8E8B-32E57C3E80CE}"/>
    <cellStyle name="SAPBEXstdItem 7 6 2" xfId="13506" xr:uid="{92A82A76-8CAD-4C05-AA99-E88DE0C7DE56}"/>
    <cellStyle name="SAPBEXstdItem 7 7" xfId="11307" xr:uid="{353C504B-90A7-4EBD-ADFE-511DD918B2C9}"/>
    <cellStyle name="SAPBEXstdItem 7 7 2" xfId="14738" xr:uid="{41B1825A-5C1E-4942-AE06-4D3B3802E9CA}"/>
    <cellStyle name="SAPBEXstdItem 7 8" xfId="13116" xr:uid="{21FE177C-ED4B-44F2-A20F-A03484913323}"/>
    <cellStyle name="SAPBEXstdItem 8" xfId="9331" xr:uid="{A363554C-DB75-4DE7-8F1C-B41473755D53}"/>
    <cellStyle name="SAPBEXstdItem 8 2" xfId="11184" xr:uid="{26D6EBCB-5E80-4753-BB90-338EC8DB858F}"/>
    <cellStyle name="SAPBEXstdItem 8 2 2" xfId="14626" xr:uid="{9F359CD6-6161-4AE8-8F7D-8C4A8D90F3FE}"/>
    <cellStyle name="SAPBEXstdItem 8 3" xfId="9716" xr:uid="{F8CCB58B-1258-4446-82F4-A579AEC348F7}"/>
    <cellStyle name="SAPBEXstdItem 8 3 2" xfId="13279" xr:uid="{3EDEE9E1-E249-45AB-A775-3EE67D8E55F3}"/>
    <cellStyle name="SAPBEXstdItem 8 4" xfId="11338" xr:uid="{7677DC75-CC03-44CD-95DD-CDEA310113E6}"/>
    <cellStyle name="SAPBEXstdItem 8 4 2" xfId="14769" xr:uid="{DBB29575-9461-4185-BF71-B5565698609A}"/>
    <cellStyle name="SAPBEXstdItem 8 5" xfId="9677" xr:uid="{43A7C79D-0ED2-462A-901E-9747A50D4275}"/>
    <cellStyle name="SAPBEXstdItem 8 5 2" xfId="13241" xr:uid="{9E2298C1-AA55-4992-BCEA-2FB91EA7D7E1}"/>
    <cellStyle name="SAPBEXstdItem 8 6" xfId="9949" xr:uid="{49D58C74-A0FF-4D40-8853-0E03D88A35B2}"/>
    <cellStyle name="SAPBEXstdItem 8 6 2" xfId="13505" xr:uid="{581EB4F5-C9B6-46FE-8A15-9128941812AE}"/>
    <cellStyle name="SAPBEXstdItem 8 7" xfId="11310" xr:uid="{843C1E3F-7726-4B45-99C9-E5BE6CCFB945}"/>
    <cellStyle name="SAPBEXstdItem 8 7 2" xfId="14741" xr:uid="{B0669313-9256-4A71-872D-4F44E537DBDB}"/>
    <cellStyle name="SAPBEXstdItem 8 8" xfId="13117" xr:uid="{AB729653-7A3A-48C0-842A-48DA30A2665C}"/>
    <cellStyle name="SAPBEXstdItem 9" xfId="11173" xr:uid="{6D6D8241-55B6-4B54-8CF9-5689A50DA069}"/>
    <cellStyle name="SAPBEXstdItem 9 2" xfId="14616" xr:uid="{FCDEB932-15DD-4003-9021-A0AF7910ECCF}"/>
    <cellStyle name="SAPBEXstdItemX" xfId="9332" xr:uid="{732CCF79-A5E8-4E75-869F-2ECBD64E280E}"/>
    <cellStyle name="SAPBEXstdItemX 10" xfId="9715" xr:uid="{462A4783-6FDE-4824-8E48-0FC92EC756B6}"/>
    <cellStyle name="SAPBEXstdItemX 10 2" xfId="13278" xr:uid="{167041FA-1E7B-482F-9137-BE8F3453CF9D}"/>
    <cellStyle name="SAPBEXstdItemX 11" xfId="11339" xr:uid="{83ED8569-147E-4BD8-842A-6A9FEA47934A}"/>
    <cellStyle name="SAPBEXstdItemX 11 2" xfId="14770" xr:uid="{EEBDCDD3-1D30-4A54-A8B6-3D55852F5EC3}"/>
    <cellStyle name="SAPBEXstdItemX 12" xfId="9676" xr:uid="{AB145D45-0E2C-4A8F-9B3E-AF7C1ECD8316}"/>
    <cellStyle name="SAPBEXstdItemX 12 2" xfId="13240" xr:uid="{CBEE37E5-8168-415F-888C-261920EC7ACD}"/>
    <cellStyle name="SAPBEXstdItemX 13" xfId="11243" xr:uid="{648AF8D8-D759-4C16-97A0-72A4973A5700}"/>
    <cellStyle name="SAPBEXstdItemX 13 2" xfId="14684" xr:uid="{02545519-174E-493E-AA5F-3AB836D764E9}"/>
    <cellStyle name="SAPBEXstdItemX 14" xfId="11313" xr:uid="{E3A5FCD9-CA4F-45C2-803C-E695726D4971}"/>
    <cellStyle name="SAPBEXstdItemX 14 2" xfId="14744" xr:uid="{A94FDC21-7095-401B-A946-DAEE7CDC3234}"/>
    <cellStyle name="SAPBEXstdItemX 15" xfId="13118" xr:uid="{42B96FAD-84EB-4F48-A991-B8F04A8B72FA}"/>
    <cellStyle name="SAPBEXstdItemX 2" xfId="9333" xr:uid="{90020DBD-6C5C-4920-B4C3-3D4F640A2512}"/>
    <cellStyle name="SAPBEXstdItemX 2 10" xfId="13119" xr:uid="{E91C19A5-944B-43E7-833E-913F0CB5346C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3 2" xfId="14629" xr:uid="{CC236A8A-1A64-4343-B01E-313135E6513F}"/>
    <cellStyle name="SAPBEXstdItemX 2 2 4" xfId="9713" xr:uid="{7A696FD8-DE55-489A-B3AF-A8E9DDE9585F}"/>
    <cellStyle name="SAPBEXstdItemX 2 2 4 2" xfId="13276" xr:uid="{CA55E312-F645-42F8-86DA-D3FE04C2F44F}"/>
    <cellStyle name="SAPBEXstdItemX 2 2 5" xfId="11341" xr:uid="{0327741A-A31B-420A-8BE6-47572FF37B5B}"/>
    <cellStyle name="SAPBEXstdItemX 2 2 5 2" xfId="14772" xr:uid="{E31E46C3-5592-4612-9F63-1741570AC718}"/>
    <cellStyle name="SAPBEXstdItemX 2 2 6" xfId="9671" xr:uid="{E7788C69-F072-4187-A173-CCEA97FA3FB8}"/>
    <cellStyle name="SAPBEXstdItemX 2 2 6 2" xfId="13235" xr:uid="{0BD6DFC8-C231-4291-9C7C-BB7261634B6E}"/>
    <cellStyle name="SAPBEXstdItemX 2 2 7" xfId="11249" xr:uid="{42E44047-22DC-4E61-88E1-1B65695A0A2C}"/>
    <cellStyle name="SAPBEXstdItemX 2 2 7 2" xfId="14690" xr:uid="{DC770FE8-2AA8-4163-84C0-65346AFE9294}"/>
    <cellStyle name="SAPBEXstdItemX 2 2 8" xfId="11320" xr:uid="{36930775-40A8-49CE-A68D-1BB5FDC53FE2}"/>
    <cellStyle name="SAPBEXstdItemX 2 2 8 2" xfId="14751" xr:uid="{0821C5B8-8FAF-4F4B-8283-9B2C54E824C4}"/>
    <cellStyle name="SAPBEXstdItemX 2 2 9" xfId="13120" xr:uid="{843C150D-C3C7-4D3E-BD58-D8E75BF6F2B4}"/>
    <cellStyle name="SAPBEXstdItemX 2 3" xfId="9336" xr:uid="{CE95E0E3-49AE-4584-BDE2-1ABFB5FD1426}"/>
    <cellStyle name="SAPBEXstdItemX 2 4" xfId="11186" xr:uid="{52E14C62-7C40-4614-AC5B-69DF3D59BA5B}"/>
    <cellStyle name="SAPBEXstdItemX 2 4 2" xfId="14628" xr:uid="{A84B6524-26E1-4B30-B502-3377C205F760}"/>
    <cellStyle name="SAPBEXstdItemX 2 5" xfId="9714" xr:uid="{079A6447-0856-4C3D-AF9B-CF775561E209}"/>
    <cellStyle name="SAPBEXstdItemX 2 5 2" xfId="13277" xr:uid="{132F6A49-40A9-4A91-BCE7-4925FBB18781}"/>
    <cellStyle name="SAPBEXstdItemX 2 6" xfId="11340" xr:uid="{64BB1AF4-CBBD-4305-B62E-2706D305D8B7}"/>
    <cellStyle name="SAPBEXstdItemX 2 6 2" xfId="14771" xr:uid="{20F79A88-CB95-4B93-95FF-5775BC5B8E9D}"/>
    <cellStyle name="SAPBEXstdItemX 2 7" xfId="9674" xr:uid="{2D789376-9EAF-4E1B-A0C3-9EA2593C2BD6}"/>
    <cellStyle name="SAPBEXstdItemX 2 7 2" xfId="13238" xr:uid="{268F6ED7-BF00-43C4-BC09-3D751FF57FB5}"/>
    <cellStyle name="SAPBEXstdItemX 2 8" xfId="11250" xr:uid="{2DF3AE2A-6E42-4E4B-A3D9-1CA9FD27FFAB}"/>
    <cellStyle name="SAPBEXstdItemX 2 8 2" xfId="14691" xr:uid="{4E78DE51-CDA9-4A6F-A651-1A85FFC23E81}"/>
    <cellStyle name="SAPBEXstdItemX 2 9" xfId="11316" xr:uid="{00310FAB-0A86-4C27-BD9C-B74BEFA2269A}"/>
    <cellStyle name="SAPBEXstdItemX 2 9 2" xfId="14747" xr:uid="{3A2FE162-B41F-47B4-8C62-0421BEB00270}"/>
    <cellStyle name="SAPBEXstdItemX 3" xfId="9337" xr:uid="{88D667BB-B5B5-4050-A1D8-B7072C24122B}"/>
    <cellStyle name="SAPBEXstdItemX 3 10" xfId="11327" xr:uid="{9897D40B-C14C-4428-B7A8-F201AA6AF410}"/>
    <cellStyle name="SAPBEXstdItemX 3 10 2" xfId="14758" xr:uid="{811A1998-8820-41C3-953B-7D8AF615FB0B}"/>
    <cellStyle name="SAPBEXstdItemX 3 11" xfId="13121" xr:uid="{62F019E4-34A8-46EC-829D-9816634F12AD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3 2" xfId="14631" xr:uid="{888C1CBA-8530-4124-810A-7B24BF123AAD}"/>
    <cellStyle name="SAPBEXstdItemX 3 2 4" xfId="9710" xr:uid="{15C7B191-C0B6-49DB-9062-CD558D979562}"/>
    <cellStyle name="SAPBEXstdItemX 3 2 4 2" xfId="13273" xr:uid="{05162301-6DCB-4865-A412-736D18B6ABE1}"/>
    <cellStyle name="SAPBEXstdItemX 3 2 5" xfId="11344" xr:uid="{4716DD62-FBE5-4123-8657-3CEA7DEA7C05}"/>
    <cellStyle name="SAPBEXstdItemX 3 2 5 2" xfId="14775" xr:uid="{1A30A737-DDA4-4C54-AE2B-B41DE6E61074}"/>
    <cellStyle name="SAPBEXstdItemX 3 2 6" xfId="9661" xr:uid="{EAA22456-A4DC-4788-9C0E-01E4F8ACDD95}"/>
    <cellStyle name="SAPBEXstdItemX 3 2 6 2" xfId="13225" xr:uid="{FA98AE87-683A-465B-88BF-5EE0F16F87B9}"/>
    <cellStyle name="SAPBEXstdItemX 3 2 7" xfId="11070" xr:uid="{83640850-4412-4B45-958E-3C4E431519A0}"/>
    <cellStyle name="SAPBEXstdItemX 3 2 7 2" xfId="14516" xr:uid="{A8E7BA0B-D962-4E68-85FB-277B3DDF497E}"/>
    <cellStyle name="SAPBEXstdItemX 3 2 8" xfId="11330" xr:uid="{807B8DB4-2B85-4F58-A6FA-4E5633D67950}"/>
    <cellStyle name="SAPBEXstdItemX 3 2 8 2" xfId="14761" xr:uid="{4A61F7C5-323D-4656-89F4-B9381B13406F}"/>
    <cellStyle name="SAPBEXstdItemX 3 2 9" xfId="13122" xr:uid="{AB40141D-E95B-4CE8-B7C5-8BF4A071168A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3 2" xfId="14632" xr:uid="{97AAB87E-4B1C-4A14-A324-1ADD9338B8F5}"/>
    <cellStyle name="SAPBEXstdItemX 3 3 4" xfId="9708" xr:uid="{88F5D22D-8AE6-4E5B-A28D-6C71E423C668}"/>
    <cellStyle name="SAPBEXstdItemX 3 3 4 2" xfId="13271" xr:uid="{FEC7DEA7-95A9-4DB0-BF78-5DF58784562B}"/>
    <cellStyle name="SAPBEXstdItemX 3 3 5" xfId="11345" xr:uid="{1E9D1A02-6E4B-4195-9FC3-00BC52CE3541}"/>
    <cellStyle name="SAPBEXstdItemX 3 3 5 2" xfId="14776" xr:uid="{4E6998FC-C559-4634-A4EF-5AC9DD7F1391}"/>
    <cellStyle name="SAPBEXstdItemX 3 3 6" xfId="9657" xr:uid="{D95A142C-7498-47AE-B378-D06080ECD20E}"/>
    <cellStyle name="SAPBEXstdItemX 3 3 6 2" xfId="13221" xr:uid="{7EA5ED33-F5E3-4381-973A-219B698C030A}"/>
    <cellStyle name="SAPBEXstdItemX 3 3 7" xfId="11270" xr:uid="{D3FF31F1-6090-4A72-9437-9A3FAA30F328}"/>
    <cellStyle name="SAPBEXstdItemX 3 3 7 2" xfId="14701" xr:uid="{9C0F49B8-1CA5-40EA-BBC7-B5EE711AE0B5}"/>
    <cellStyle name="SAPBEXstdItemX 3 3 8" xfId="11333" xr:uid="{CB6D98E6-124D-4DE7-B75D-929AE240B9FD}"/>
    <cellStyle name="SAPBEXstdItemX 3 3 8 2" xfId="14764" xr:uid="{E3E39157-FCC3-4B60-9118-8C363ED2D193}"/>
    <cellStyle name="SAPBEXstdItemX 3 3 9" xfId="13123" xr:uid="{3253D9D3-148D-4550-A57B-CF48ABD25AB3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3 2" xfId="14633" xr:uid="{D110DE5E-F7B7-4C41-8C3B-197DB65E368B}"/>
    <cellStyle name="SAPBEXstdItemX 3 4 4" xfId="9706" xr:uid="{F088BEE8-2B67-4A6A-B511-0A4967A07263}"/>
    <cellStyle name="SAPBEXstdItemX 3 4 4 2" xfId="13269" xr:uid="{78F79E1A-7995-4B0D-8602-3B4D5F9329EA}"/>
    <cellStyle name="SAPBEXstdItemX 3 4 5" xfId="11346" xr:uid="{001E3B7B-18F9-4A2C-8F47-ACCA6B874C55}"/>
    <cellStyle name="SAPBEXstdItemX 3 4 5 2" xfId="14777" xr:uid="{8B71C0C7-0B98-46FA-8681-802659BF724C}"/>
    <cellStyle name="SAPBEXstdItemX 3 4 6" xfId="9654" xr:uid="{BB76BB13-E569-4AA4-9F54-FA3DF9E47919}"/>
    <cellStyle name="SAPBEXstdItemX 3 4 6 2" xfId="13218" xr:uid="{F00EE82C-07E9-4267-88EF-4358672444D8}"/>
    <cellStyle name="SAPBEXstdItemX 3 4 7" xfId="9948" xr:uid="{8B4F8248-8FD3-4FFE-91CA-074C54AA1FDE}"/>
    <cellStyle name="SAPBEXstdItemX 3 4 7 2" xfId="13504" xr:uid="{77B9CB4A-38DC-4868-A6BF-B0267DD326F9}"/>
    <cellStyle name="SAPBEXstdItemX 3 4 8" xfId="11335" xr:uid="{66E92479-5868-4170-BC90-EAF659B264AA}"/>
    <cellStyle name="SAPBEXstdItemX 3 4 8 2" xfId="14766" xr:uid="{5F2B12A4-F6FC-4CC7-9BE4-952A26876C25}"/>
    <cellStyle name="SAPBEXstdItemX 3 4 9" xfId="13124" xr:uid="{D26DB879-EE18-4A04-8565-CA31C762C638}"/>
    <cellStyle name="SAPBEXstdItemX 3 5" xfId="11188" xr:uid="{25FD2924-1047-4099-8F72-2CAC5853B2F0}"/>
    <cellStyle name="SAPBEXstdItemX 3 5 2" xfId="14630" xr:uid="{DC5CC281-6464-4665-AF2C-117EBB76C439}"/>
    <cellStyle name="SAPBEXstdItemX 3 6" xfId="9711" xr:uid="{98926DF5-6257-4E44-9C6B-95271ABEFE7E}"/>
    <cellStyle name="SAPBEXstdItemX 3 6 2" xfId="13274" xr:uid="{0CB2144C-433B-47A2-ACA1-658232836248}"/>
    <cellStyle name="SAPBEXstdItemX 3 7" xfId="11343" xr:uid="{5BA61AAC-AE16-40B5-A3C4-AB49E6D11CF9}"/>
    <cellStyle name="SAPBEXstdItemX 3 7 2" xfId="14774" xr:uid="{028193F8-8DE8-49A9-A042-10EF49B9D2D6}"/>
    <cellStyle name="SAPBEXstdItemX 3 8" xfId="9662" xr:uid="{6B40D704-1A5F-4B10-9128-B1EF8A084A6B}"/>
    <cellStyle name="SAPBEXstdItemX 3 8 2" xfId="13226" xr:uid="{A26A7C6C-FBC5-4B80-9350-CD9BCF336F47}"/>
    <cellStyle name="SAPBEXstdItemX 3 9" xfId="11258" xr:uid="{1424455B-1D45-46D6-8739-577C0F61301D}"/>
    <cellStyle name="SAPBEXstdItemX 3 9 2" xfId="14698" xr:uid="{D964DD59-DA9D-4EF7-9650-738DEBCDF511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3 2" xfId="14634" xr:uid="{CBC95780-E6B2-4705-993C-EFB9F67F0AF6}"/>
    <cellStyle name="SAPBEXstdItemX 4 4" xfId="9705" xr:uid="{C9DA1798-C43A-4F30-A960-83A4C7DF4DCF}"/>
    <cellStyle name="SAPBEXstdItemX 4 4 2" xfId="13268" xr:uid="{81EDD00D-60D2-4C77-86C4-254A3879A9A2}"/>
    <cellStyle name="SAPBEXstdItemX 4 5" xfId="11348" xr:uid="{10886F83-6B09-4B52-B2E2-AF207EDB16CB}"/>
    <cellStyle name="SAPBEXstdItemX 4 5 2" xfId="14779" xr:uid="{15FE7730-2B5F-4A30-8605-395805047158}"/>
    <cellStyle name="SAPBEXstdItemX 4 6" xfId="9653" xr:uid="{FF28E58B-CF18-480B-A7A4-7B9DDB4D771B}"/>
    <cellStyle name="SAPBEXstdItemX 4 6 2" xfId="13217" xr:uid="{95058149-031C-4F8D-A473-0C04A241B03E}"/>
    <cellStyle name="SAPBEXstdItemX 4 7" xfId="9947" xr:uid="{B4D4C3A3-1802-4070-9425-8741B5740328}"/>
    <cellStyle name="SAPBEXstdItemX 4 7 2" xfId="13503" xr:uid="{BA2B85C5-D7E9-4809-8D7F-A89D2051DB82}"/>
    <cellStyle name="SAPBEXstdItemX 4 8" xfId="11342" xr:uid="{05E67D01-3B54-4A9E-8DB9-B4B2DE697547}"/>
    <cellStyle name="SAPBEXstdItemX 4 8 2" xfId="14773" xr:uid="{D6E1B634-6838-48AD-9A96-0E9B6A479AD3}"/>
    <cellStyle name="SAPBEXstdItemX 4 9" xfId="13125" xr:uid="{71136ABC-8E46-436D-B61E-F07CD03E34E4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2 2" xfId="14635" xr:uid="{99B53B62-F45C-45E2-9284-6FB908970676}"/>
    <cellStyle name="SAPBEXstdItemX 6 3" xfId="9702" xr:uid="{0E64DAC5-5FA3-4A97-915C-40964802E99C}"/>
    <cellStyle name="SAPBEXstdItemX 6 3 2" xfId="13265" xr:uid="{A79C1A10-EA82-4113-AD18-B2C9622D54CF}"/>
    <cellStyle name="SAPBEXstdItemX 6 4" xfId="11351" xr:uid="{E8C84B51-7471-49B5-A9E2-E5AF90C7F356}"/>
    <cellStyle name="SAPBEXstdItemX 6 4 2" xfId="14782" xr:uid="{267E8253-BF48-4205-875F-5189CFA520DC}"/>
    <cellStyle name="SAPBEXstdItemX 6 5" xfId="9644" xr:uid="{D65581E3-2287-49A2-BA30-4779EA950DB6}"/>
    <cellStyle name="SAPBEXstdItemX 6 5 2" xfId="13208" xr:uid="{CB5A1215-4946-41C0-9268-2CD7A6E736C5}"/>
    <cellStyle name="SAPBEXstdItemX 6 6" xfId="9946" xr:uid="{64E23BE8-7984-498B-8DB2-D0F2145A1A08}"/>
    <cellStyle name="SAPBEXstdItemX 6 6 2" xfId="13502" xr:uid="{E8C36600-1258-4864-9C9F-AC7E02E54B74}"/>
    <cellStyle name="SAPBEXstdItemX 6 7" xfId="11347" xr:uid="{E332155D-E927-4119-941C-322E1001DD1E}"/>
    <cellStyle name="SAPBEXstdItemX 6 7 2" xfId="14778" xr:uid="{97CA55FE-BA21-49E8-BF56-2F2381E8EC42}"/>
    <cellStyle name="SAPBEXstdItemX 6 8" xfId="13126" xr:uid="{6D9C0533-6BC4-476F-89F2-EC04EC60A9D7}"/>
    <cellStyle name="SAPBEXstdItemX 7" xfId="9348" xr:uid="{45FBCB75-0F66-42E7-B651-704D2B62DA10}"/>
    <cellStyle name="SAPBEXstdItemX 7 2" xfId="11194" xr:uid="{089EEA20-21D5-4758-AC89-EE2D965D0B3F}"/>
    <cellStyle name="SAPBEXstdItemX 7 2 2" xfId="14636" xr:uid="{76004B13-60D5-4A6D-950D-A43C40D858A3}"/>
    <cellStyle name="SAPBEXstdItemX 7 3" xfId="9701" xr:uid="{6244F50A-EF1C-424E-A6D6-99B61A9FA628}"/>
    <cellStyle name="SAPBEXstdItemX 7 3 2" xfId="13264" xr:uid="{5274634C-4558-4370-94EF-9F6135C3B177}"/>
    <cellStyle name="SAPBEXstdItemX 7 4" xfId="11352" xr:uid="{98C38D26-BBE1-4BB7-BF2C-8F04B8E419AD}"/>
    <cellStyle name="SAPBEXstdItemX 7 4 2" xfId="14783" xr:uid="{85CE889A-1A64-4102-8A89-1E89F61D699F}"/>
    <cellStyle name="SAPBEXstdItemX 7 5" xfId="9641" xr:uid="{7D50C242-CD2D-4D01-8956-7C675FEDB3C3}"/>
    <cellStyle name="SAPBEXstdItemX 7 5 2" xfId="13205" xr:uid="{770C1D62-1B14-4B54-9308-6AFBFB516F71}"/>
    <cellStyle name="SAPBEXstdItemX 7 6" xfId="9945" xr:uid="{1E1B7E58-422A-461B-9963-E03E1454443F}"/>
    <cellStyle name="SAPBEXstdItemX 7 6 2" xfId="13501" xr:uid="{1766B91D-50EB-42E8-8DE8-82317699AEF8}"/>
    <cellStyle name="SAPBEXstdItemX 7 7" xfId="11349" xr:uid="{612A01C7-27CB-41DF-A7AF-0784D40EC0B6}"/>
    <cellStyle name="SAPBEXstdItemX 7 7 2" xfId="14780" xr:uid="{AC273BBE-F28F-42FA-B958-573983457346}"/>
    <cellStyle name="SAPBEXstdItemX 7 8" xfId="13127" xr:uid="{6BA63DAC-0699-4395-8B46-79A3C89FE05C}"/>
    <cellStyle name="SAPBEXstdItemX 8" xfId="9349" xr:uid="{C9F0DF99-A2F3-4EB5-962C-92DA0A3511A5}"/>
    <cellStyle name="SAPBEXstdItemX 8 2" xfId="11195" xr:uid="{40829A4C-A01E-4E3B-9077-9D867A7F4F90}"/>
    <cellStyle name="SAPBEXstdItemX 8 2 2" xfId="14637" xr:uid="{4C72899A-DC98-4709-BB2E-E4B79130A920}"/>
    <cellStyle name="SAPBEXstdItemX 8 3" xfId="9700" xr:uid="{81F34769-584E-4E05-BC67-738F48F690F9}"/>
    <cellStyle name="SAPBEXstdItemX 8 3 2" xfId="13263" xr:uid="{EA8F39A1-CEB1-461F-9581-A80E1E9B6657}"/>
    <cellStyle name="SAPBEXstdItemX 8 4" xfId="11353" xr:uid="{B113FE7B-659B-4220-8D30-4BE1BE18CF14}"/>
    <cellStyle name="SAPBEXstdItemX 8 4 2" xfId="14784" xr:uid="{E9187D37-ADE5-407D-87C7-B7AC37E15ED2}"/>
    <cellStyle name="SAPBEXstdItemX 8 5" xfId="9638" xr:uid="{EEE27D60-D57B-4F96-9C43-3765E3365468}"/>
    <cellStyle name="SAPBEXstdItemX 8 5 2" xfId="13202" xr:uid="{A549C2D1-CF8B-4E4A-BAF4-437514C6C43D}"/>
    <cellStyle name="SAPBEXstdItemX 8 6" xfId="9944" xr:uid="{C5B2CC4A-9928-4017-B6DA-F065706B3547}"/>
    <cellStyle name="SAPBEXstdItemX 8 6 2" xfId="13500" xr:uid="{4ED1B864-CF85-4419-BD85-647905A49FC7}"/>
    <cellStyle name="SAPBEXstdItemX 8 7" xfId="11350" xr:uid="{7CEA80C1-20D9-470F-A866-0A99890D6990}"/>
    <cellStyle name="SAPBEXstdItemX 8 7 2" xfId="14781" xr:uid="{5D0ED458-E6BE-4E77-BE2E-789F01053408}"/>
    <cellStyle name="SAPBEXstdItemX 8 8" xfId="13128" xr:uid="{5D8670F1-4D25-4D1D-BA05-B70E60F1411E}"/>
    <cellStyle name="SAPBEXstdItemX 9" xfId="11185" xr:uid="{E6C687AF-3D39-4501-99DD-A1EF55B75A5A}"/>
    <cellStyle name="SAPBEXstdItemX 9 2" xfId="14627" xr:uid="{6B628B19-C4DB-4F41-8883-D5B7D4851CBB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6 2" xfId="14788" xr:uid="{953274EE-121E-4A02-88FA-21449EDC3890}"/>
    <cellStyle name="SAPBEXunassignedItem 7" xfId="11222" xr:uid="{21580435-A9F2-4924-A160-236B18C86ED2}"/>
    <cellStyle name="SAPBEXunassignedItem 7 2" xfId="14663" xr:uid="{E55CB3B9-C76B-41E1-ADC7-0F38DC3FD05D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10" xfId="13129" xr:uid="{37EBE776-B9E4-49B5-A154-4EB4A892F458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2 2" xfId="14640" xr:uid="{09394254-F7FB-4E27-B3BB-D3E36E15EDB9}"/>
    <cellStyle name="SAPBEXundefined 3 3" xfId="9690" xr:uid="{67938236-2B07-4122-9B01-9E34FD2BD135}"/>
    <cellStyle name="SAPBEXundefined 3 3 2" xfId="13254" xr:uid="{562DF15F-3C4E-442D-BD86-2D3BA44A0D3B}"/>
    <cellStyle name="SAPBEXundefined 3 4" xfId="11362" xr:uid="{69833288-6D66-45A2-BCC0-AB0A9A40732E}"/>
    <cellStyle name="SAPBEXundefined 3 4 2" xfId="14793" xr:uid="{C72EA739-FFAD-4AEC-ACEE-2A84FFA5A91F}"/>
    <cellStyle name="SAPBEXundefined 3 5" xfId="11123" xr:uid="{1340D516-9E1D-4B76-B0D4-B8B1AA3DB4FB}"/>
    <cellStyle name="SAPBEXundefined 3 5 2" xfId="14568" xr:uid="{4F07DE35-CCB0-4A26-83B4-922A9EAEE7FF}"/>
    <cellStyle name="SAPBEXundefined 3 6" xfId="9936" xr:uid="{E37EF67F-DAE5-4DD9-B585-C671A773199E}"/>
    <cellStyle name="SAPBEXundefined 3 6 2" xfId="13493" xr:uid="{90985AC7-3082-4C4D-9569-DA594B61D3C1}"/>
    <cellStyle name="SAPBEXundefined 3 7" xfId="11364" xr:uid="{360F8826-379B-4DFD-A80A-8FCB2BA8B6D1}"/>
    <cellStyle name="SAPBEXundefined 3 7 2" xfId="14795" xr:uid="{3F2906B4-DA39-4EA6-AFB8-560567ED43CC}"/>
    <cellStyle name="SAPBEXundefined 3 8" xfId="13130" xr:uid="{7CDAB88A-672E-4C04-BC79-0F999FCC5FA9}"/>
    <cellStyle name="SAPBEXundefined 4" xfId="11197" xr:uid="{46801B65-D402-4800-95D1-3114FED77A77}"/>
    <cellStyle name="SAPBEXundefined 4 2" xfId="14638" xr:uid="{BA2F731C-AB0F-4016-8D26-E43A0DCE8D28}"/>
    <cellStyle name="SAPBEXundefined 5" xfId="9693" xr:uid="{A076387E-2185-40DC-93F6-39216A7C882D}"/>
    <cellStyle name="SAPBEXundefined 5 2" xfId="13257" xr:uid="{A463448A-2545-4E0C-B96A-91A33D122B3B}"/>
    <cellStyle name="SAPBEXundefined 6" xfId="11359" xr:uid="{66726B09-4758-45B7-95B9-53202AEFDEDA}"/>
    <cellStyle name="SAPBEXundefined 6 2" xfId="14790" xr:uid="{65666814-6601-4177-9B23-9B245FC95721}"/>
    <cellStyle name="SAPBEXundefined 7" xfId="11117" xr:uid="{BD814983-ED45-45C0-A9B9-990B1B8B3B13}"/>
    <cellStyle name="SAPBEXundefined 7 2" xfId="14562" xr:uid="{B4B9D2E7-41D0-41F3-8E08-BB7368C8071A}"/>
    <cellStyle name="SAPBEXundefined 8" xfId="9937" xr:uid="{851B2AC2-715C-472A-851F-AE5457005A2D}"/>
    <cellStyle name="SAPBEXundefined 8 2" xfId="13494" xr:uid="{E5EC9F5E-1A75-4DDF-8006-5ACFD6ABBD95}"/>
    <cellStyle name="SAPBEXundefined 9" xfId="11360" xr:uid="{9C6AA163-200F-4D1F-914C-68A964E82694}"/>
    <cellStyle name="SAPBEXundefined 9 2" xfId="14791" xr:uid="{C5EA292E-02CF-4203-8F0A-19126691BA89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0 2" xfId="14651" xr:uid="{BD938FF1-1042-44AA-9AE7-678D6613EF2B}"/>
    <cellStyle name="StmtTtl2 11" xfId="9631" xr:uid="{B0F29263-3944-4C5D-90AC-8018545D82A0}"/>
    <cellStyle name="StmtTtl2 11 2" xfId="13195" xr:uid="{BE68CFA0-33B9-4743-8B9E-D30C9CD2C4DF}"/>
    <cellStyle name="StmtTtl2 12" xfId="11415" xr:uid="{979E328E-38CF-460C-9764-461D8E369DAB}"/>
    <cellStyle name="StmtTtl2 12 2" xfId="14846" xr:uid="{3A1CDC47-0DD1-486C-AD49-EEAFAD9B6040}"/>
    <cellStyle name="StmtTtl2 13" xfId="11273" xr:uid="{1EEC5DA0-8D8E-417E-86BE-06961BD83E62}"/>
    <cellStyle name="StmtTtl2 13 2" xfId="14704" xr:uid="{E03B781F-93C9-4636-BD4B-360F8C9D94E5}"/>
    <cellStyle name="StmtTtl2 14" xfId="9894" xr:uid="{396291EF-F470-4C46-91C6-66583E5BA00C}"/>
    <cellStyle name="StmtTtl2 14 2" xfId="13451" xr:uid="{D7C1885C-360B-4B14-92E2-D9E497FE9405}"/>
    <cellStyle name="StmtTtl2 15" xfId="11487" xr:uid="{EC8183E5-7C41-414F-ABC1-5E53B9FE883E}"/>
    <cellStyle name="StmtTtl2 15 2" xfId="14915" xr:uid="{C119C38D-442C-42D7-A30F-AF07320BE2FB}"/>
    <cellStyle name="StmtTtl2 16" xfId="13131" xr:uid="{30131723-2FCE-4FF5-8545-31B977C5AA51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2 2" xfId="14653" xr:uid="{F74168CF-DDFF-43CA-9FF3-9310DAB1D53F}"/>
    <cellStyle name="StmtTtl2 2 2 3" xfId="9625" xr:uid="{6E885D8A-9E75-4D8D-840C-92983ECDA7D0}"/>
    <cellStyle name="StmtTtl2 2 2 3 2" xfId="13189" xr:uid="{7D48198B-661A-4C43-B1E3-1A8ED9DB34FC}"/>
    <cellStyle name="StmtTtl2 2 2 4" xfId="11417" xr:uid="{2357A26D-077E-45F6-A77E-70C6314C4D41}"/>
    <cellStyle name="StmtTtl2 2 2 4 2" xfId="14848" xr:uid="{4E49E118-8D0B-4009-B358-837EA4302DFD}"/>
    <cellStyle name="StmtTtl2 2 2 5" xfId="11200" xr:uid="{3F00CC30-3A17-4E2F-B7B0-B5141528C95B}"/>
    <cellStyle name="StmtTtl2 2 2 5 2" xfId="14641" xr:uid="{43906DEB-1038-4A1E-A4D0-4CF8921FBB6F}"/>
    <cellStyle name="StmtTtl2 2 2 6" xfId="9890" xr:uid="{3396706E-1704-42A7-8C63-C070653713DB}"/>
    <cellStyle name="StmtTtl2 2 2 6 2" xfId="13447" xr:uid="{34726EFE-159D-4A08-951D-49626E0211EC}"/>
    <cellStyle name="StmtTtl2 2 2 7" xfId="11489" xr:uid="{81099B1D-C426-4ACE-86EA-58B1D67A1793}"/>
    <cellStyle name="StmtTtl2 2 2 7 2" xfId="14917" xr:uid="{CE04151C-8659-42A9-9B2D-A220A7434FAE}"/>
    <cellStyle name="StmtTtl2 2 2 8" xfId="13133" xr:uid="{212966EE-45BA-4E3D-A6C6-542B82DA43CE}"/>
    <cellStyle name="StmtTtl2 2 3" xfId="11211" xr:uid="{3A68D9E6-3579-4A88-8707-A3B036C73BA7}"/>
    <cellStyle name="StmtTtl2 2 3 2" xfId="14652" xr:uid="{57B73902-6415-4352-A262-3D31E0CF11FA}"/>
    <cellStyle name="StmtTtl2 2 4" xfId="9628" xr:uid="{09AB7971-9A89-46EB-8B4A-BF20B6859494}"/>
    <cellStyle name="StmtTtl2 2 4 2" xfId="13192" xr:uid="{F12E3ED6-A65C-43A7-96EC-1037261FAEF3}"/>
    <cellStyle name="StmtTtl2 2 5" xfId="11416" xr:uid="{6AAAB125-7222-484D-B905-B21B70F08689}"/>
    <cellStyle name="StmtTtl2 2 5 2" xfId="14847" xr:uid="{41645C7A-DEC3-49C6-A86C-17657CC6DB69}"/>
    <cellStyle name="StmtTtl2 2 6" xfId="11198" xr:uid="{AFFD935E-F96C-4646-A620-06996D04BC1B}"/>
    <cellStyle name="StmtTtl2 2 6 2" xfId="14639" xr:uid="{65976314-801E-4376-95F9-C8143CC282F6}"/>
    <cellStyle name="StmtTtl2 2 7" xfId="9891" xr:uid="{0E38F389-10C9-423A-A0BA-DA7E202D8C84}"/>
    <cellStyle name="StmtTtl2 2 7 2" xfId="13448" xr:uid="{3EFC5F28-4490-4A2C-9ADA-336D6CF97D27}"/>
    <cellStyle name="StmtTtl2 2 8" xfId="11488" xr:uid="{943781B9-A4A1-4619-9DB3-DDEF33CBBEA5}"/>
    <cellStyle name="StmtTtl2 2 8 2" xfId="14916" xr:uid="{0CB727C1-A0BD-4D17-ACAE-80410BE283E3}"/>
    <cellStyle name="StmtTtl2 2 9" xfId="13132" xr:uid="{71FA188B-8F68-414D-AE76-1A1C1CE06B1C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3 2" xfId="14654" xr:uid="{58159F3D-4D1A-4B22-AAF3-2E9B2B75B96A}"/>
    <cellStyle name="StmtTtl2 3 4" xfId="9624" xr:uid="{7D9FD170-615B-4165-B884-911DE9E05E98}"/>
    <cellStyle name="StmtTtl2 3 4 2" xfId="13188" xr:uid="{C62E6E06-5814-4B7F-AF5A-741A0105E8F7}"/>
    <cellStyle name="StmtTtl2 3 5" xfId="11418" xr:uid="{D97F492E-D3E2-45C6-A5EE-BE27A9C4E45E}"/>
    <cellStyle name="StmtTtl2 3 5 2" xfId="14849" xr:uid="{EEBF0C45-66ED-466D-B0BA-D1E790234386}"/>
    <cellStyle name="StmtTtl2 3 6" xfId="11201" xr:uid="{FC4DE869-250B-4F4E-B077-1D1364C844BF}"/>
    <cellStyle name="StmtTtl2 3 6 2" xfId="14642" xr:uid="{7CE09B6A-FFA4-42CA-BC8F-FB829C6FF715}"/>
    <cellStyle name="StmtTtl2 3 7" xfId="9889" xr:uid="{31D20FCC-4F0F-4601-A232-2C55BAF08398}"/>
    <cellStyle name="StmtTtl2 3 7 2" xfId="13446" xr:uid="{8C82D8D7-4EBA-4EBC-9E0F-6346AB1FBE22}"/>
    <cellStyle name="StmtTtl2 3 8" xfId="11490" xr:uid="{0577137C-5671-42B3-84AD-261B2C351DC5}"/>
    <cellStyle name="StmtTtl2 3 8 2" xfId="14918" xr:uid="{804EB142-50BF-4E31-89EC-5062469D2960}"/>
    <cellStyle name="StmtTtl2 3 9" xfId="13134" xr:uid="{8E04407E-E533-4A7E-98C0-6B0CFD34DC81}"/>
    <cellStyle name="StmtTtl2 4" xfId="9401" xr:uid="{A3FB7CA6-912D-4DC2-8733-F13BCA888B5E}"/>
    <cellStyle name="StmtTtl2 4 2" xfId="11215" xr:uid="{C6F7ABD3-D73F-4C10-9E71-4499EEC9E764}"/>
    <cellStyle name="StmtTtl2 4 2 2" xfId="14656" xr:uid="{A9255D52-D9AF-4FEC-99D6-F09794FB2672}"/>
    <cellStyle name="StmtTtl2 4 3" xfId="11098" xr:uid="{BACBA9B0-BFD3-4DE5-BAD0-F1B876019EDE}"/>
    <cellStyle name="StmtTtl2 4 3 2" xfId="14544" xr:uid="{E0E6C224-0B68-42C9-A067-10FD335F9CFD}"/>
    <cellStyle name="StmtTtl2 4 4" xfId="11419" xr:uid="{764D28E7-64C3-4CF2-86B1-B82AC30969F3}"/>
    <cellStyle name="StmtTtl2 4 4 2" xfId="14850" xr:uid="{4498580D-33C2-4DC1-ADA9-BA1CCDD45B41}"/>
    <cellStyle name="StmtTtl2 4 5" xfId="11202" xr:uid="{8E447318-9661-4527-997C-B0F4B8B36957}"/>
    <cellStyle name="StmtTtl2 4 5 2" xfId="14643" xr:uid="{032E7BC7-88B4-4570-B41E-578BBD95C929}"/>
    <cellStyle name="StmtTtl2 4 6" xfId="9888" xr:uid="{6F5012D6-C844-49DA-B082-96E1D3EF8CCD}"/>
    <cellStyle name="StmtTtl2 4 6 2" xfId="13445" xr:uid="{D1ABCCB3-6612-4CA4-A950-F6F0851377B7}"/>
    <cellStyle name="StmtTtl2 4 7" xfId="11491" xr:uid="{3B336865-8EB4-4E47-B106-61B7DE24840E}"/>
    <cellStyle name="StmtTtl2 4 7 2" xfId="14919" xr:uid="{792FA993-712D-49E2-A5B0-ECA252160490}"/>
    <cellStyle name="StmtTtl2 4 8" xfId="13135" xr:uid="{2E56735D-EC3B-4BAD-B0B8-EACF0BD83F8D}"/>
    <cellStyle name="StmtTtl2 5" xfId="9402" xr:uid="{2B1D948D-7441-410D-9E0D-8D26A17F7739}"/>
    <cellStyle name="StmtTtl2 5 2" xfId="11216" xr:uid="{500235C2-A2DD-4F40-BE1A-A6B454E280B0}"/>
    <cellStyle name="StmtTtl2 5 2 2" xfId="14657" xr:uid="{B3761F34-D7C2-4B97-906B-FBE9B58EBC19}"/>
    <cellStyle name="StmtTtl2 5 3" xfId="11099" xr:uid="{2912844D-46FD-4EF0-86ED-1FFE67FE7B73}"/>
    <cellStyle name="StmtTtl2 5 3 2" xfId="14545" xr:uid="{B675E7F3-4045-44AF-B5D0-5142AC874D2A}"/>
    <cellStyle name="StmtTtl2 5 4" xfId="11420" xr:uid="{3F758212-1A7B-4B88-8F26-F816F848E9DC}"/>
    <cellStyle name="StmtTtl2 5 4 2" xfId="14851" xr:uid="{F1A843E6-9A65-46EA-BD46-83328E3D88BC}"/>
    <cellStyle name="StmtTtl2 5 5" xfId="11203" xr:uid="{F62EFC30-EDD5-49D9-912B-C037FE91BD6C}"/>
    <cellStyle name="StmtTtl2 5 5 2" xfId="14644" xr:uid="{9BC938FC-FC1D-4F3A-8B4A-D45F19DA87FF}"/>
    <cellStyle name="StmtTtl2 5 6" xfId="9887" xr:uid="{77F226C3-6FF1-47B9-9C5B-95F12D1ED78C}"/>
    <cellStyle name="StmtTtl2 5 6 2" xfId="13444" xr:uid="{8DDB3268-CCA2-4BC2-84C0-48626CFA5795}"/>
    <cellStyle name="StmtTtl2 5 7" xfId="11492" xr:uid="{02C42586-886E-4E1B-9942-D3D402BEC0ED}"/>
    <cellStyle name="StmtTtl2 5 7 2" xfId="14920" xr:uid="{32040C76-DD32-44FC-9523-F8A868EEBC28}"/>
    <cellStyle name="StmtTtl2 5 8" xfId="13136" xr:uid="{86A6F9B0-592E-4557-9857-858603EF06F2}"/>
    <cellStyle name="StmtTtl2 6" xfId="9403" xr:uid="{B561BF7C-B210-45CF-8B89-BE527269A4C0}"/>
    <cellStyle name="StmtTtl2 6 2" xfId="11217" xr:uid="{E18BFA3C-65AC-462E-9D1C-466C61773375}"/>
    <cellStyle name="StmtTtl2 6 2 2" xfId="14658" xr:uid="{17184524-F5F7-48E1-8B2D-D3C566792547}"/>
    <cellStyle name="StmtTtl2 6 3" xfId="11100" xr:uid="{9AC644FE-882C-403B-AA2D-D38798EFA332}"/>
    <cellStyle name="StmtTtl2 6 3 2" xfId="14546" xr:uid="{CD4E9233-72AE-44E6-9CF4-AC4F88DFA83D}"/>
    <cellStyle name="StmtTtl2 6 4" xfId="11421" xr:uid="{B5B684F8-19DC-405A-9B5B-2E6E92940FD5}"/>
    <cellStyle name="StmtTtl2 6 4 2" xfId="14852" xr:uid="{0BDE8702-76E4-4AA8-9B21-AC63DCA01FC6}"/>
    <cellStyle name="StmtTtl2 6 5" xfId="11205" xr:uid="{B782C34C-6BBB-4342-94C4-9BE2D267899A}"/>
    <cellStyle name="StmtTtl2 6 5 2" xfId="14646" xr:uid="{CECF33AF-0445-425A-A3BB-958D6E66A9ED}"/>
    <cellStyle name="StmtTtl2 6 6" xfId="9884" xr:uid="{160DF3C7-0342-43BD-AC74-0BC16C56387F}"/>
    <cellStyle name="StmtTtl2 6 6 2" xfId="13441" xr:uid="{D8005AFA-37B7-4FC5-9DF4-BD7D017659A2}"/>
    <cellStyle name="StmtTtl2 6 7" xfId="11493" xr:uid="{A9A931BB-F63E-4BF5-B35A-3F0329622F07}"/>
    <cellStyle name="StmtTtl2 6 7 2" xfId="14921" xr:uid="{F22EE09F-FC95-4142-83DC-4CC2447CACDF}"/>
    <cellStyle name="StmtTtl2 6 8" xfId="13137" xr:uid="{49760BBA-962F-4E62-B87E-90E86FAD87F6}"/>
    <cellStyle name="StmtTtl2 7" xfId="9404" xr:uid="{A87A0229-327D-4938-B368-F9C6219B8089}"/>
    <cellStyle name="StmtTtl2 7 2" xfId="11218" xr:uid="{3DFBAA0C-D424-44EB-A8C3-DCD8978CF8DB}"/>
    <cellStyle name="StmtTtl2 7 2 2" xfId="14659" xr:uid="{B1F81D5D-25EF-4343-8D83-9AD6FCF05870}"/>
    <cellStyle name="StmtTtl2 7 3" xfId="11101" xr:uid="{E49D2655-9D17-4697-99C8-516B282DAA42}"/>
    <cellStyle name="StmtTtl2 7 3 2" xfId="14547" xr:uid="{0C518C1E-5D7E-40F4-9DA8-B393CE1C34CD}"/>
    <cellStyle name="StmtTtl2 7 4" xfId="11422" xr:uid="{E9B8A6A3-799A-45FB-8C33-0E95DD5EC543}"/>
    <cellStyle name="StmtTtl2 7 4 2" xfId="14853" xr:uid="{B5E6EED5-B831-4034-B69E-70923220D76A}"/>
    <cellStyle name="StmtTtl2 7 5" xfId="11206" xr:uid="{D06F236C-1176-4611-B3D4-2A106C7A950F}"/>
    <cellStyle name="StmtTtl2 7 5 2" xfId="14647" xr:uid="{F2DBAC9F-94B7-4199-B751-239FBE5FF605}"/>
    <cellStyle name="StmtTtl2 7 6" xfId="9879" xr:uid="{2B874D2F-A260-4941-86E0-E89114EA4945}"/>
    <cellStyle name="StmtTtl2 7 6 2" xfId="13436" xr:uid="{67CF087B-283C-4896-806F-EA641731AB74}"/>
    <cellStyle name="StmtTtl2 7 7" xfId="11494" xr:uid="{59C77F97-FAFB-4310-A5DD-8A39BB153D37}"/>
    <cellStyle name="StmtTtl2 7 7 2" xfId="14922" xr:uid="{3622BCF0-2DED-458F-90C1-3DBEFFC9E592}"/>
    <cellStyle name="StmtTtl2 7 8" xfId="13138" xr:uid="{FA3F5002-D1B8-43B2-81E2-CB81EEF7A28C}"/>
    <cellStyle name="StmtTtl2 8" xfId="9405" xr:uid="{195F1CE6-5BC5-446D-A6AB-7CCAAC803458}"/>
    <cellStyle name="StmtTtl2 8 2" xfId="11219" xr:uid="{66FFD9F0-BFCE-41B0-986F-75BB71948150}"/>
    <cellStyle name="StmtTtl2 8 2 2" xfId="14660" xr:uid="{7FA629B0-078C-4AB2-BCB6-3297990C7669}"/>
    <cellStyle name="StmtTtl2 8 3" xfId="11102" xr:uid="{56CC852A-E54A-4E41-8B64-17C29A56ACEB}"/>
    <cellStyle name="StmtTtl2 8 3 2" xfId="14548" xr:uid="{F9B67592-96E8-4649-8924-29E33D15475F}"/>
    <cellStyle name="StmtTtl2 8 4" xfId="11423" xr:uid="{A795B74B-29E0-4341-9829-5543AF26FB8F}"/>
    <cellStyle name="StmtTtl2 8 4 2" xfId="14854" xr:uid="{FB4C7769-6620-4748-AA7F-919C634FF4D6}"/>
    <cellStyle name="StmtTtl2 8 5" xfId="11207" xr:uid="{C98BD14F-B4F6-4A2F-88C7-157F8266BB64}"/>
    <cellStyle name="StmtTtl2 8 5 2" xfId="14648" xr:uid="{A3CFB547-44E2-4DB7-9DEA-EBF7484526A7}"/>
    <cellStyle name="StmtTtl2 8 6" xfId="9876" xr:uid="{5438D86D-A9E9-4C74-92BC-A3865349AE18}"/>
    <cellStyle name="StmtTtl2 8 6 2" xfId="13433" xr:uid="{03B3B007-A6D5-4132-9502-C7005393AE08}"/>
    <cellStyle name="StmtTtl2 8 7" xfId="11495" xr:uid="{2E3BCE49-032C-4105-B33F-42FAA46CFCFE}"/>
    <cellStyle name="StmtTtl2 8 7 2" xfId="14923" xr:uid="{18BC8275-DD96-4918-8A0B-E75343344669}"/>
    <cellStyle name="StmtTtl2 8 8" xfId="13139" xr:uid="{6584237D-60B3-4590-8B8E-D4F6696F9771}"/>
    <cellStyle name="StmtTtl2 9" xfId="9406" xr:uid="{0D5D0755-7221-416D-B0BA-FCFBB2DAC362}"/>
    <cellStyle name="StmtTtl2 9 2" xfId="11220" xr:uid="{F170A840-7576-4CFA-9CA0-C3A79187D984}"/>
    <cellStyle name="StmtTtl2 9 2 2" xfId="14661" xr:uid="{25A6B281-95A2-48FC-8FA9-087738777DC1}"/>
    <cellStyle name="StmtTtl2 9 3" xfId="11105" xr:uid="{6BD88AC3-3A72-441C-A424-110E5BB5FB4B}"/>
    <cellStyle name="StmtTtl2 9 3 2" xfId="14551" xr:uid="{C6F6CF34-78D6-4909-965F-65D154E259C2}"/>
    <cellStyle name="StmtTtl2 9 4" xfId="11424" xr:uid="{CC446D61-F780-4231-B280-F4036D1F1C9C}"/>
    <cellStyle name="StmtTtl2 9 4 2" xfId="14855" xr:uid="{7DA1B8B1-064B-45C7-8804-478A0F55DB3B}"/>
    <cellStyle name="StmtTtl2 9 5" xfId="11208" xr:uid="{6C4CED47-BAF7-4C5E-8CE9-C42A39462A51}"/>
    <cellStyle name="StmtTtl2 9 5 2" xfId="14649" xr:uid="{9A03769A-C51A-4BE9-B471-32CB6C0AE37C}"/>
    <cellStyle name="StmtTtl2 9 6" xfId="9870" xr:uid="{6068C7A0-D55D-4D0F-91AA-2EB5C9AC68FD}"/>
    <cellStyle name="StmtTtl2 9 6 2" xfId="13427" xr:uid="{DE106BB0-61ED-4A02-8174-3AE684044EC0}"/>
    <cellStyle name="StmtTtl2 9 7" xfId="11496" xr:uid="{969D32C5-592D-4EB3-84B9-A578CB0F5A44}"/>
    <cellStyle name="StmtTtl2 9 7 2" xfId="14924" xr:uid="{7B4631A0-4795-4A78-8B40-4EC4395CB9CA}"/>
    <cellStyle name="StmtTtl2 9 8" xfId="13140" xr:uid="{2E7F9C79-18DC-4969-8BF4-20B53F63922D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2 2" xfId="14671" xr:uid="{C95926B5-2A2A-40BC-A361-57FEDB00B226}"/>
    <cellStyle name="subtot - Style5 3" xfId="11204" xr:uid="{F7987E35-3E35-4BCB-927C-5C500A0E0F0E}"/>
    <cellStyle name="subtot - Style5 3 2" xfId="14645" xr:uid="{CFC7411F-5B2F-4F7E-9B88-64C3C23EA35E}"/>
    <cellStyle name="subtot - Style5 4" xfId="11427" xr:uid="{75571FB3-1397-46D1-BF20-AD13077FD29A}"/>
    <cellStyle name="subtot - Style5 4 2" xfId="14858" xr:uid="{25028F39-B3BF-456D-BFE4-192687F16E4D}"/>
    <cellStyle name="subtot - Style5 5" xfId="11534" xr:uid="{517D516F-5538-45CC-AD1E-7B5978C540A9}"/>
    <cellStyle name="subtot - Style5 5 2" xfId="14954" xr:uid="{CDF3287E-5413-4902-9FDB-20C1AFABE33A}"/>
    <cellStyle name="subtot - Style5 6" xfId="13141" xr:uid="{18E81EF7-CA4F-4CB5-AD32-065D2EBBB514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10 2" xfId="14955" xr:uid="{F390DF95-CBFF-43AD-B56F-14362AB8EB5E}"/>
    <cellStyle name="Total 2 2 11" xfId="13142" xr:uid="{373BD397-7488-4060-A1B0-F7166C9300A7}"/>
    <cellStyle name="Total 2 2 2" xfId="9492" xr:uid="{FD2C1ABD-1447-4AE0-8FE2-640755C425C6}"/>
    <cellStyle name="Total 2 2 2 2" xfId="11023" xr:uid="{E9C923DF-668F-4DF4-B781-5398BF5651C4}"/>
    <cellStyle name="Total 2 2 2 2 2" xfId="14470" xr:uid="{6BAB1A83-472F-4B9E-811D-F3833773B392}"/>
    <cellStyle name="Total 2 2 2 3" xfId="11355" xr:uid="{9877DEBD-4A27-487E-8804-7A88663BE400}"/>
    <cellStyle name="Total 2 2 2 3 2" xfId="14786" xr:uid="{BBACEFE1-42A2-4B5A-A473-848823429A71}"/>
    <cellStyle name="Total 2 2 2 4" xfId="11214" xr:uid="{38701C60-2F21-40BB-A501-382D15C29325}"/>
    <cellStyle name="Total 2 2 2 4 2" xfId="14655" xr:uid="{4D390915-3B0B-4C06-9313-B652D6FADA68}"/>
    <cellStyle name="Total 2 2 2 5" xfId="11437" xr:uid="{AC6E8C38-83ED-4C86-9392-20F8BE484E25}"/>
    <cellStyle name="Total 2 2 2 5 2" xfId="14868" xr:uid="{AC7DB3AB-6113-41B3-80E5-A8DE2082FA6A}"/>
    <cellStyle name="Total 2 2 2 6" xfId="11410" xr:uid="{82377B3A-98D0-4BF4-B390-8459B7F38D66}"/>
    <cellStyle name="Total 2 2 2 6 2" xfId="14841" xr:uid="{384A02AF-EE2F-4CE5-ADB8-7AC7DD11F0FC}"/>
    <cellStyle name="Total 2 2 2 7" xfId="11498" xr:uid="{1C41175B-C99E-4DE0-BABC-26330AE08A62}"/>
    <cellStyle name="Total 2 2 2 7 2" xfId="14926" xr:uid="{9330395A-4911-474E-A5F4-25F82DBB57AD}"/>
    <cellStyle name="Total 2 2 2 8" xfId="11536" xr:uid="{237D406B-AA78-42B5-BD03-FF9CFDA2FAC5}"/>
    <cellStyle name="Total 2 2 2 8 2" xfId="14956" xr:uid="{3D58C5C6-280C-455D-B202-7B01541D3D08}"/>
    <cellStyle name="Total 2 2 2 9" xfId="13143" xr:uid="{508F57E6-E1CA-40AD-9621-C3CF0CD4B243}"/>
    <cellStyle name="Total 2 2 3" xfId="9493" xr:uid="{691C82E3-41F3-4DE6-AFCC-6C93A89E41AD}"/>
    <cellStyle name="Total 2 2 3 2" xfId="11024" xr:uid="{49548619-89E8-4D96-8DEB-1BA8687CB09D}"/>
    <cellStyle name="Total 2 2 3 2 2" xfId="14471" xr:uid="{3F74D3C7-2C5E-474C-85F4-08FD7B62C46A}"/>
    <cellStyle name="Total 2 2 3 3" xfId="11356" xr:uid="{2A1D7240-A9AA-4072-8076-5FDD79CF7B1E}"/>
    <cellStyle name="Total 2 2 3 3 2" xfId="14787" xr:uid="{32159D1C-0BED-48B4-8308-ADBFEA663D65}"/>
    <cellStyle name="Total 2 2 3 4" xfId="11221" xr:uid="{C0363E70-65AF-4379-AC9B-CECEC21830F6}"/>
    <cellStyle name="Total 2 2 3 4 2" xfId="14662" xr:uid="{C230F00D-58B6-44E0-83D1-28DBB2586489}"/>
    <cellStyle name="Total 2 2 3 5" xfId="11438" xr:uid="{93A4774D-B554-4D9C-8AE1-F5275152014E}"/>
    <cellStyle name="Total 2 2 3 5 2" xfId="14869" xr:uid="{C864C55E-B70B-42AC-86A3-CB74959DC83F}"/>
    <cellStyle name="Total 2 2 3 6" xfId="11411" xr:uid="{F4147EAE-F6F0-409C-B25B-79543AFA9175}"/>
    <cellStyle name="Total 2 2 3 6 2" xfId="14842" xr:uid="{4E4AD8D2-91CC-4120-8339-7478AD230F7A}"/>
    <cellStyle name="Total 2 2 3 7" xfId="11499" xr:uid="{3B22F757-FB99-4F4D-8A3F-B1F0F7035DD1}"/>
    <cellStyle name="Total 2 2 3 7 2" xfId="14927" xr:uid="{280F304F-614F-4F6D-B9F6-DCE225F2E699}"/>
    <cellStyle name="Total 2 2 3 8" xfId="11537" xr:uid="{1BA7B7ED-6C2F-4EB9-BCEF-314BA893E7CA}"/>
    <cellStyle name="Total 2 2 3 8 2" xfId="14957" xr:uid="{082B946A-E820-411D-8AF5-4AB412812612}"/>
    <cellStyle name="Total 2 2 3 9" xfId="13144" xr:uid="{0CC00574-A105-4CFC-A0C5-9909CB11D320}"/>
    <cellStyle name="Total 2 2 4" xfId="11022" xr:uid="{F5BA983B-42CC-4E32-B27E-D872AD055559}"/>
    <cellStyle name="Total 2 2 4 2" xfId="14469" xr:uid="{55777E63-1683-48A9-BCD8-3B7BAA67B1FE}"/>
    <cellStyle name="Total 2 2 5" xfId="11354" xr:uid="{C4E14E1F-3D58-419D-BC6B-4E832B94E60E}"/>
    <cellStyle name="Total 2 2 5 2" xfId="14785" xr:uid="{35861E05-89CA-4901-99FB-06B23D189194}"/>
    <cellStyle name="Total 2 2 6" xfId="11209" xr:uid="{97B574F9-14FE-4787-9CB5-F4490365FC13}"/>
    <cellStyle name="Total 2 2 6 2" xfId="14650" xr:uid="{F7D15E09-6C71-43F7-95DA-D7ADDBA5C66F}"/>
    <cellStyle name="Total 2 2 7" xfId="11436" xr:uid="{07709BA5-022B-449A-A88A-51EAC51CEEE4}"/>
    <cellStyle name="Total 2 2 7 2" xfId="14867" xr:uid="{17F8BA99-54F0-48EE-8D1E-C9D704C01C51}"/>
    <cellStyle name="Total 2 2 8" xfId="11409" xr:uid="{D58B0A94-E6C9-4629-819C-69C6576CEC29}"/>
    <cellStyle name="Total 2 2 8 2" xfId="14840" xr:uid="{D75C5243-D3B3-42B5-9870-E663C142AAD3}"/>
    <cellStyle name="Total 2 2 9" xfId="11497" xr:uid="{76A7545C-64DA-44C4-97F2-91DD5B19440F}"/>
    <cellStyle name="Total 2 2 9 2" xfId="14925" xr:uid="{30C2BDD8-09B1-4C65-BCD3-FDAB1E1D501E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2 2" xfId="14472" xr:uid="{8F198382-FB41-4A74-861B-D9C79FC9531D}"/>
    <cellStyle name="Total 2 3 2 3" xfId="11358" xr:uid="{8599AE25-4369-4A59-8005-1BF333547A93}"/>
    <cellStyle name="Total 2 3 2 3 2" xfId="14789" xr:uid="{795C929A-3B51-4BF0-8FCE-53585F118B63}"/>
    <cellStyle name="Total 2 3 2 4" xfId="11223" xr:uid="{71CE58EF-FC10-4AAC-BDBF-8894DE578556}"/>
    <cellStyle name="Total 2 3 2 4 2" xfId="14664" xr:uid="{3BEE20FA-B86A-49BA-8106-0D3B687A71A1}"/>
    <cellStyle name="Total 2 3 2 5" xfId="11439" xr:uid="{74F8A196-6F3F-4BD1-B3C1-42354F487B20}"/>
    <cellStyle name="Total 2 3 2 5 2" xfId="14870" xr:uid="{AB0BC507-F322-456E-8B7B-51A234D2F888}"/>
    <cellStyle name="Total 2 3 2 6" xfId="11412" xr:uid="{24433621-0BAC-4517-8720-6763FF99A682}"/>
    <cellStyle name="Total 2 3 2 6 2" xfId="14843" xr:uid="{E077E192-4749-49ED-9519-3C348AA7DAD2}"/>
    <cellStyle name="Total 2 3 2 7" xfId="11500" xr:uid="{3EDBFF76-0072-4119-8006-7D2C91A7D837}"/>
    <cellStyle name="Total 2 3 2 7 2" xfId="14928" xr:uid="{3D2D5D8D-607E-45C0-986B-DF349F0874B4}"/>
    <cellStyle name="Total 2 3 2 8" xfId="11538" xr:uid="{F0FB4947-A2AC-4D64-AC03-1431E245AAAA}"/>
    <cellStyle name="Total 2 3 2 8 2" xfId="14958" xr:uid="{8D1A96FE-9F3E-4A26-9098-97050C2B30F4}"/>
    <cellStyle name="Total 2 3 2 9" xfId="13145" xr:uid="{BBCA6A99-C7F6-40E7-93B6-A83F09B5507E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2 2" xfId="14475" xr:uid="{1FCCCADA-142D-4686-95C2-30C8F42686CC}"/>
    <cellStyle name="Total 2 4 3" xfId="11361" xr:uid="{F9DC9837-1DD1-4B7E-BDE1-E41A292E2B4C}"/>
    <cellStyle name="Total 2 4 3 2" xfId="14792" xr:uid="{480E46E4-12FD-4822-98B0-1A9C590F4F25}"/>
    <cellStyle name="Total 2 4 4" xfId="11224" xr:uid="{74401742-50C5-4FA8-A6A1-074E70F45A70}"/>
    <cellStyle name="Total 2 4 4 2" xfId="14665" xr:uid="{8210A2D8-7AFF-4485-9A43-A16D2E7535D0}"/>
    <cellStyle name="Total 2 4 5" xfId="11440" xr:uid="{FB9FE91D-335E-47E4-BA06-3C8D5A0CBAA6}"/>
    <cellStyle name="Total 2 4 5 2" xfId="14871" xr:uid="{5E93852C-2924-4A15-AA59-F217F99E05A6}"/>
    <cellStyle name="Total 2 4 6" xfId="11413" xr:uid="{0ED5FE68-3E8F-48CE-9ACC-CFBA9CA00CAF}"/>
    <cellStyle name="Total 2 4 6 2" xfId="14844" xr:uid="{B155FA21-164E-4754-AA18-5C2A856101FF}"/>
    <cellStyle name="Total 2 4 7" xfId="11501" xr:uid="{F7C6FE68-06ED-4299-A790-30B2E8D7AD99}"/>
    <cellStyle name="Total 2 4 7 2" xfId="14929" xr:uid="{6ED690A7-8CD5-4554-A4EC-68E5BC548764}"/>
    <cellStyle name="Total 2 4 8" xfId="11539" xr:uid="{856C4B23-A351-42AC-B5CD-6405973FBDB9}"/>
    <cellStyle name="Total 2 4 8 2" xfId="14959" xr:uid="{6B1199CF-519A-4810-B3B2-EF0399D46F6E}"/>
    <cellStyle name="Total 2 4 9" xfId="13146" xr:uid="{EB9F3BA4-6D2E-4074-95EC-66BBBEE8EB2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2 2" xfId="14477" xr:uid="{BD2A24EE-24E6-47C1-80AC-4B434B0850BB}"/>
    <cellStyle name="Total 3 2 3" xfId="11363" xr:uid="{B6EB80F5-E090-4B40-BE30-B5B8E22E7A98}"/>
    <cellStyle name="Total 3 2 3 2" xfId="14794" xr:uid="{E871D0AB-8ABF-47BF-B430-824AC4965E5E}"/>
    <cellStyle name="Total 3 2 4" xfId="11225" xr:uid="{243265EA-2092-4FE1-96B9-F8A92B3ADB88}"/>
    <cellStyle name="Total 3 2 4 2" xfId="14666" xr:uid="{6FAA160C-4501-4472-8910-F937821A70D2}"/>
    <cellStyle name="Total 3 2 5" xfId="11441" xr:uid="{61DCAE67-561C-4329-B873-EA6B7A1085C8}"/>
    <cellStyle name="Total 3 2 5 2" xfId="14872" xr:uid="{63DAED2D-7434-455C-A86E-0BD6072BE19A}"/>
    <cellStyle name="Total 3 2 6" xfId="11414" xr:uid="{9435E53D-098D-4859-BFB3-B051B7FCBF1A}"/>
    <cellStyle name="Total 3 2 6 2" xfId="14845" xr:uid="{1EC49D29-F0AC-42AB-A3F9-52B7154FD8C2}"/>
    <cellStyle name="Total 3 2 7" xfId="11502" xr:uid="{897BF1FA-7EE6-45CE-A874-3F0EEB90AFAC}"/>
    <cellStyle name="Total 3 2 7 2" xfId="14930" xr:uid="{97F1FE72-AA68-4E33-A1BB-7FB0A1DF6857}"/>
    <cellStyle name="Total 3 2 8" xfId="11540" xr:uid="{9D63977D-2882-4E90-AB1B-1647485C303B}"/>
    <cellStyle name="Total 3 2 8 2" xfId="14960" xr:uid="{B047C319-2271-4AF1-AD21-66967330FF6C}"/>
    <cellStyle name="Total 3 2 9" xfId="13147" xr:uid="{9970C73E-06CB-4822-BCB6-A423E4F103B2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10" xfId="13148" xr:uid="{EA6D7B55-4669-40BB-8281-3BAC87E1F27D}"/>
    <cellStyle name="Total 9 2" xfId="9508" xr:uid="{40264CAA-4EDB-496E-895B-648C75E957B4}"/>
    <cellStyle name="Total 9 3" xfId="11034" xr:uid="{7924FA09-53C7-4809-AFE1-2E8D4B657642}"/>
    <cellStyle name="Total 9 3 2" xfId="14481" xr:uid="{EADF6B3D-B4EC-419B-87ED-D1A6F350A3E5}"/>
    <cellStyle name="Total 9 4" xfId="11365" xr:uid="{10A9A7F6-F9D4-4FED-8834-C06E063FC03E}"/>
    <cellStyle name="Total 9 4 2" xfId="14796" xr:uid="{E05BDB5B-8EE4-4F80-A33D-7DD82C4DDD2B}"/>
    <cellStyle name="Total 9 5" xfId="11226" xr:uid="{1C61D1D1-D7BB-4C31-A516-69A56B5F7A3B}"/>
    <cellStyle name="Total 9 5 2" xfId="14667" xr:uid="{D28F1AF6-FBF1-4158-AE73-74262DA36445}"/>
    <cellStyle name="Total 9 6" xfId="11444" xr:uid="{B07A2D92-C940-4C33-A859-83316112BE9B}"/>
    <cellStyle name="Total 9 6 2" xfId="14875" xr:uid="{42A936F5-B1B6-4B89-A3AF-9AFF46B3847C}"/>
    <cellStyle name="Total 9 7" xfId="11425" xr:uid="{231E8E01-3490-4152-9CA1-0D60A00401AF}"/>
    <cellStyle name="Total 9 7 2" xfId="14856" xr:uid="{370E0560-4BCF-40D1-8B9C-4EB6CB46C821}"/>
    <cellStyle name="Total 9 8" xfId="11503" xr:uid="{9EA31C8C-DB4D-4C0E-B214-D202CEB693B2}"/>
    <cellStyle name="Total 9 8 2" xfId="14931" xr:uid="{C159496F-84D8-4E6B-A3FD-EF8B2C5C5DC0}"/>
    <cellStyle name="Total 9 9" xfId="11541" xr:uid="{CF6BF6BB-842C-4E52-AEC8-6512D32E39D4}"/>
    <cellStyle name="Total 9 9 2" xfId="14961" xr:uid="{F3999131-AE84-4109-80BC-7F0F8234F53F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2%20Base%20Case%20Electric%20CO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00900%20Allowed%20Revenue%20Electric%20COS%20Mod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2023%20WA%20Sch%2088%20Wildfire%20Tariff%20Filing/202307%20-%20WFRES%20Resiliency%20Deferr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-RR Cross-Reference "/>
      <sheetName val="B - COS Results"/>
      <sheetName val="C-COS Allocation Factors"/>
      <sheetName val="D-Summary of Adjustments"/>
      <sheetName val="E-Summary of Results"/>
      <sheetName val="E2-Summary of Avg Cust Unit"/>
      <sheetName val="Index"/>
      <sheetName val="Print"/>
      <sheetName val="Detail"/>
      <sheetName val="Summary"/>
      <sheetName val="Factors"/>
      <sheetName val="Allocator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Substations "/>
      <sheetName val="DA Sch 25"/>
      <sheetName val="Area Lights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AMI Costs and Benefit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s JET Upload"/>
      <sheetName val="ID Wildfire Deferral Baseline"/>
      <sheetName val="WA Wildfire Deferral Baseline"/>
      <sheetName val="Wildfire Incremental Expense"/>
      <sheetName val="PT Ratio with 2022 Data"/>
      <sheetName val="Electric - 202307"/>
      <sheetName val="Rate Design"/>
      <sheetName val="PT Ratio with 2021 Data"/>
      <sheetName val="202012 WFRES Depr Entry"/>
      <sheetName val="PT Ratio with 2020 Data"/>
      <sheetName val="2022 Expected Spend"/>
      <sheetName val="Rev Forecast Oct22-Dec24"/>
      <sheetName val="202110 WA Revenue Forecast"/>
    </sheetNames>
    <sheetDataSet>
      <sheetData sheetId="0"/>
      <sheetData sheetId="1"/>
      <sheetData sheetId="2"/>
      <sheetData sheetId="3">
        <row r="84">
          <cell r="H84">
            <v>192429.28</v>
          </cell>
          <cell r="I84">
            <v>169217.78999999998</v>
          </cell>
          <cell r="J84">
            <v>1065483.22</v>
          </cell>
          <cell r="K84">
            <v>357664.61</v>
          </cell>
          <cell r="L84">
            <v>880428.32000000007</v>
          </cell>
          <cell r="M84">
            <v>980924.43</v>
          </cell>
          <cell r="N84">
            <v>960933.17</v>
          </cell>
          <cell r="O84">
            <v>892770.39</v>
          </cell>
          <cell r="P84">
            <v>897081.37</v>
          </cell>
          <cell r="Q84">
            <v>915230.85</v>
          </cell>
          <cell r="R84">
            <v>713596.71</v>
          </cell>
          <cell r="S84">
            <v>785208.64</v>
          </cell>
          <cell r="T84">
            <v>1781186.3699999999</v>
          </cell>
          <cell r="U84">
            <v>-423277.77</v>
          </cell>
          <cell r="V84">
            <v>732993.45</v>
          </cell>
          <cell r="W84">
            <v>1043112.29</v>
          </cell>
          <cell r="X84">
            <v>271230.18</v>
          </cell>
          <cell r="Y84">
            <v>1046614.97</v>
          </cell>
          <cell r="Z84">
            <v>1003919.9199999999</v>
          </cell>
          <cell r="AA84">
            <v>708602.53</v>
          </cell>
          <cell r="AB84">
            <v>1927136.47</v>
          </cell>
          <cell r="AC84">
            <v>788133.55</v>
          </cell>
        </row>
      </sheetData>
      <sheetData sheetId="4">
        <row r="35">
          <cell r="D35">
            <v>0.64400000000000002</v>
          </cell>
          <cell r="E35">
            <v>0.35599999999999998</v>
          </cell>
        </row>
      </sheetData>
      <sheetData sheetId="5">
        <row r="45">
          <cell r="E45">
            <v>395160.56162268273</v>
          </cell>
        </row>
      </sheetData>
      <sheetData sheetId="6"/>
      <sheetData sheetId="7">
        <row r="35">
          <cell r="D35">
            <v>0.65529999999999999</v>
          </cell>
          <cell r="E35">
            <v>0.34470000000000001</v>
          </cell>
        </row>
      </sheetData>
      <sheetData sheetId="8"/>
      <sheetData sheetId="9">
        <row r="35">
          <cell r="D35">
            <v>0.65539999999999998</v>
          </cell>
          <cell r="E35">
            <v>0.34460000000000002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59"/>
  <sheetViews>
    <sheetView tabSelected="1" workbookViewId="0">
      <selection activeCell="G32" sqref="G32"/>
    </sheetView>
  </sheetViews>
  <sheetFormatPr defaultColWidth="9.140625" defaultRowHeight="15"/>
  <cols>
    <col min="1" max="1" width="9.140625" style="1"/>
    <col min="2" max="2" width="43.5703125" style="1" customWidth="1"/>
    <col min="3" max="3" width="17.85546875" style="1" customWidth="1"/>
    <col min="4" max="6" width="17" style="1" customWidth="1"/>
    <col min="7" max="8" width="15.85546875" style="1" bestFit="1" customWidth="1"/>
    <col min="9" max="10" width="17" style="1" customWidth="1"/>
    <col min="11" max="11" width="4.85546875" style="1" customWidth="1"/>
    <col min="12" max="13" width="9.140625" style="1"/>
    <col min="14" max="14" width="10.5703125" style="1" customWidth="1"/>
    <col min="15" max="15" width="30" style="1" customWidth="1"/>
    <col min="16" max="16" width="15.5703125" style="1" customWidth="1"/>
    <col min="17" max="17" width="13.140625" style="1" customWidth="1"/>
    <col min="18" max="16384" width="9.140625" style="1"/>
  </cols>
  <sheetData>
    <row r="1" spans="1:14">
      <c r="C1" s="2" t="s">
        <v>105</v>
      </c>
      <c r="D1" s="2"/>
    </row>
    <row r="3" spans="1:14">
      <c r="A3" s="3"/>
      <c r="B3" s="4"/>
      <c r="C3" s="5"/>
      <c r="D3" s="5"/>
      <c r="E3" s="5"/>
      <c r="F3" s="5"/>
      <c r="G3" s="5"/>
      <c r="H3" s="5"/>
      <c r="I3" s="5"/>
      <c r="J3" s="5"/>
      <c r="K3" s="6"/>
    </row>
    <row r="4" spans="1:14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120</v>
      </c>
      <c r="I4" s="9" t="s">
        <v>6</v>
      </c>
      <c r="J4" s="9" t="s">
        <v>7</v>
      </c>
      <c r="K4" s="11"/>
    </row>
    <row r="5" spans="1:14">
      <c r="A5" s="7"/>
      <c r="B5" s="12" t="s">
        <v>8</v>
      </c>
      <c r="C5" s="13" t="s">
        <v>9</v>
      </c>
      <c r="D5" s="13" t="s">
        <v>73</v>
      </c>
      <c r="E5" s="13" t="s">
        <v>92</v>
      </c>
      <c r="F5" s="13" t="s">
        <v>91</v>
      </c>
      <c r="G5" s="13" t="s">
        <v>118</v>
      </c>
      <c r="H5" s="13" t="s">
        <v>119</v>
      </c>
      <c r="I5" s="13" t="s">
        <v>10</v>
      </c>
      <c r="J5" s="13" t="s">
        <v>11</v>
      </c>
      <c r="K5" s="14"/>
    </row>
    <row r="6" spans="1:14">
      <c r="A6" s="15" t="s">
        <v>12</v>
      </c>
      <c r="B6" s="16" t="s">
        <v>13</v>
      </c>
      <c r="C6" s="17" t="s">
        <v>14</v>
      </c>
      <c r="D6" s="17" t="s">
        <v>15</v>
      </c>
      <c r="E6" s="17" t="s">
        <v>16</v>
      </c>
      <c r="F6" s="17" t="s">
        <v>17</v>
      </c>
      <c r="G6" s="17" t="s">
        <v>18</v>
      </c>
      <c r="H6" s="17" t="s">
        <v>18</v>
      </c>
      <c r="I6" s="17" t="s">
        <v>19</v>
      </c>
      <c r="J6" s="17" t="s">
        <v>20</v>
      </c>
      <c r="K6" s="18" t="s">
        <v>21</v>
      </c>
    </row>
    <row r="7" spans="1:14">
      <c r="A7" s="19">
        <v>1</v>
      </c>
      <c r="B7" s="20" t="s">
        <v>240</v>
      </c>
      <c r="C7" s="9"/>
      <c r="D7" s="9"/>
      <c r="E7" s="9"/>
      <c r="F7" s="9"/>
      <c r="G7" s="9"/>
      <c r="H7" s="9"/>
      <c r="I7" s="9"/>
      <c r="J7" s="9"/>
      <c r="K7" s="10"/>
    </row>
    <row r="8" spans="1:14">
      <c r="A8" s="147" t="s">
        <v>153</v>
      </c>
      <c r="B8" s="8" t="s">
        <v>157</v>
      </c>
      <c r="C8" s="21">
        <f>SUM(D8:J8)</f>
        <v>1.0000000000000002</v>
      </c>
      <c r="D8" s="74">
        <f>D56/$C$56</f>
        <v>0.48474500179937846</v>
      </c>
      <c r="E8" s="74">
        <f t="shared" ref="E8:I8" si="0">E56/$C$56</f>
        <v>0.18584971051676549</v>
      </c>
      <c r="F8" s="74">
        <f>F56/$C$56</f>
        <v>0.23067984420050541</v>
      </c>
      <c r="G8" s="74">
        <f t="shared" si="0"/>
        <v>3.7789812636987399E-2</v>
      </c>
      <c r="H8" s="74">
        <f t="shared" si="0"/>
        <v>4.9900454746505468E-4</v>
      </c>
      <c r="I8" s="74">
        <f t="shared" si="0"/>
        <v>2.9646524814736144E-2</v>
      </c>
      <c r="J8" s="74">
        <f>J56/$C$56</f>
        <v>3.0790101484162207E-2</v>
      </c>
      <c r="K8" s="22" t="s">
        <v>22</v>
      </c>
      <c r="L8" s="30">
        <f>'Incremental Exp'!AE91</f>
        <v>0.82552156155811829</v>
      </c>
      <c r="M8" s="148"/>
    </row>
    <row r="9" spans="1:14" ht="15.75" thickBot="1">
      <c r="A9" s="19" t="s">
        <v>154</v>
      </c>
      <c r="B9" s="8" t="s">
        <v>158</v>
      </c>
      <c r="C9" s="21">
        <f>SUM(D9:J9)</f>
        <v>1</v>
      </c>
      <c r="D9" s="74">
        <f>D55/$C$55</f>
        <v>0.33178469229299579</v>
      </c>
      <c r="E9" s="74">
        <f t="shared" ref="E9:J9" si="1">E55/$C$55</f>
        <v>0.15578838957890148</v>
      </c>
      <c r="F9" s="74">
        <f t="shared" si="1"/>
        <v>0.31141625529529282</v>
      </c>
      <c r="G9" s="74">
        <f t="shared" si="1"/>
        <v>0.1124456377251435</v>
      </c>
      <c r="H9" s="74">
        <f t="shared" si="1"/>
        <v>6.5536886448683482E-2</v>
      </c>
      <c r="I9" s="74">
        <f t="shared" si="1"/>
        <v>2.2965588992230383E-2</v>
      </c>
      <c r="J9" s="74">
        <f t="shared" si="1"/>
        <v>6.2549666752622583E-5</v>
      </c>
      <c r="K9" s="22"/>
      <c r="L9" s="30">
        <f>'Incremental Exp'!AE92</f>
        <v>0.17447843844188168</v>
      </c>
      <c r="M9" s="148"/>
      <c r="N9" s="148"/>
    </row>
    <row r="10" spans="1:14" ht="15.75" thickBot="1">
      <c r="A10" s="19">
        <v>3</v>
      </c>
      <c r="B10" s="8" t="s">
        <v>256</v>
      </c>
      <c r="C10" s="222">
        <v>6408522</v>
      </c>
      <c r="D10" s="42">
        <f>($C$10*$L$9*D9)+($C$10*$L$8*D8)</f>
        <v>2935466.6048776745</v>
      </c>
      <c r="E10" s="42">
        <f t="shared" ref="E10:J10" si="2">($C$10*$L$9*E9)+($C$10*$L$8*E8)</f>
        <v>1157408.9252619983</v>
      </c>
      <c r="F10" s="42">
        <f t="shared" si="2"/>
        <v>1568592.1866818382</v>
      </c>
      <c r="G10" s="42">
        <f t="shared" si="2"/>
        <v>325653.1752030768</v>
      </c>
      <c r="H10" s="42">
        <f t="shared" si="2"/>
        <v>75919.918460363362</v>
      </c>
      <c r="I10" s="42">
        <f t="shared" si="2"/>
        <v>182520.12538251316</v>
      </c>
      <c r="J10" s="42">
        <f t="shared" si="2"/>
        <v>162961.06413253618</v>
      </c>
      <c r="K10" s="11"/>
    </row>
    <row r="11" spans="1:14">
      <c r="A11" s="19">
        <v>5</v>
      </c>
      <c r="B11" s="8" t="s">
        <v>23</v>
      </c>
      <c r="C11" s="23">
        <f>SUM(D11:J11)</f>
        <v>5755232347.9334755</v>
      </c>
      <c r="D11" s="23">
        <f>'kWh Forecast'!N22</f>
        <v>2566593571.0473332</v>
      </c>
      <c r="E11" s="23">
        <f>'kWh Forecast'!N23</f>
        <v>681083760.79192913</v>
      </c>
      <c r="F11" s="23">
        <f>'kWh Forecast'!N24</f>
        <v>1311256847.2120991</v>
      </c>
      <c r="G11" s="23">
        <f>'kWh Forecast'!N15</f>
        <v>617609505</v>
      </c>
      <c r="H11" s="23">
        <f>'kWh Forecast'!N19</f>
        <v>415386285</v>
      </c>
      <c r="I11" s="23">
        <f>'kWh Forecast'!N26</f>
        <v>147533673.28433281</v>
      </c>
      <c r="J11" s="23">
        <f>'kWh Forecast'!N27</f>
        <v>15768705.597780734</v>
      </c>
      <c r="K11" s="22" t="s">
        <v>24</v>
      </c>
    </row>
    <row r="12" spans="1:14">
      <c r="A12" s="19">
        <v>6</v>
      </c>
      <c r="B12" s="8" t="s">
        <v>25</v>
      </c>
      <c r="C12" s="24"/>
      <c r="D12" s="67">
        <f t="shared" ref="D12:J12" si="3">D10/D11</f>
        <v>1.1437208594268463E-3</v>
      </c>
      <c r="E12" s="67">
        <f t="shared" si="3"/>
        <v>1.6993635612692084E-3</v>
      </c>
      <c r="F12" s="67">
        <f t="shared" si="3"/>
        <v>1.1962509023437074E-3</v>
      </c>
      <c r="G12" s="67">
        <f t="shared" si="3"/>
        <v>5.2728005732858142E-4</v>
      </c>
      <c r="H12" s="67">
        <f t="shared" si="3"/>
        <v>1.8276943943963716E-4</v>
      </c>
      <c r="I12" s="67">
        <f t="shared" si="3"/>
        <v>1.237142147411683E-3</v>
      </c>
      <c r="J12" s="67">
        <f t="shared" si="3"/>
        <v>1.0334460436338611E-2</v>
      </c>
      <c r="K12" s="11"/>
    </row>
    <row r="13" spans="1:14">
      <c r="A13" s="19">
        <v>7</v>
      </c>
      <c r="B13" s="8" t="s">
        <v>26</v>
      </c>
      <c r="C13" s="25">
        <f>SUM(D13:J13)</f>
        <v>3240259.268781967</v>
      </c>
      <c r="D13" s="25">
        <f>'kWh Forecast'!N52</f>
        <v>2762334.6976744183</v>
      </c>
      <c r="E13" s="25">
        <f>'kWh Forecast'!N53</f>
        <v>427031.87787822075</v>
      </c>
      <c r="F13" s="25">
        <f>'kWh Forecast'!N54</f>
        <v>20331.21792545704</v>
      </c>
      <c r="G13" s="25">
        <f>'kWh Forecast'!N45</f>
        <v>252</v>
      </c>
      <c r="H13" s="25">
        <f>'kWh Forecast'!N49</f>
        <v>12</v>
      </c>
      <c r="I13" s="25">
        <f>'kWh Forecast'!N56</f>
        <v>30297.475303871302</v>
      </c>
      <c r="J13" s="25"/>
      <c r="K13" s="22"/>
    </row>
    <row r="14" spans="1:14">
      <c r="A14" s="19">
        <v>8</v>
      </c>
      <c r="B14" s="8" t="s">
        <v>116</v>
      </c>
      <c r="C14" s="24"/>
      <c r="D14" s="43">
        <f>(D11/D13)*D12</f>
        <v>1.0626759340021374</v>
      </c>
      <c r="E14" s="43">
        <f t="shared" ref="E14:I14" si="4">(E11/E13)*E12</f>
        <v>2.7103572009958086</v>
      </c>
      <c r="F14" s="43">
        <f t="shared" si="4"/>
        <v>77.151904644029173</v>
      </c>
      <c r="G14" s="43">
        <f t="shared" si="4"/>
        <v>1292.2745047741141</v>
      </c>
      <c r="H14" s="43">
        <f t="shared" si="4"/>
        <v>6326.6598716969465</v>
      </c>
      <c r="I14" s="43">
        <f t="shared" si="4"/>
        <v>6.0242684762314624</v>
      </c>
      <c r="J14" s="43"/>
      <c r="K14" s="11"/>
    </row>
    <row r="15" spans="1:14">
      <c r="A15" s="19">
        <v>9</v>
      </c>
      <c r="B15" s="8" t="s">
        <v>117</v>
      </c>
      <c r="C15" s="24"/>
      <c r="D15" s="43">
        <f t="shared" ref="D15:I15" si="5">(D11/(D13/12))*D12</f>
        <v>12.752111208025648</v>
      </c>
      <c r="E15" s="43">
        <f t="shared" si="5"/>
        <v>32.524286411949703</v>
      </c>
      <c r="F15" s="43">
        <f t="shared" si="5"/>
        <v>925.82285572835019</v>
      </c>
      <c r="G15" s="43">
        <f t="shared" si="5"/>
        <v>15507.294057289371</v>
      </c>
      <c r="H15" s="43">
        <f t="shared" si="5"/>
        <v>75919.918460363362</v>
      </c>
      <c r="I15" s="43">
        <f t="shared" si="5"/>
        <v>72.291221714777549</v>
      </c>
      <c r="J15" s="43"/>
      <c r="K15" s="11"/>
    </row>
    <row r="16" spans="1:14">
      <c r="A16" s="19">
        <v>10</v>
      </c>
      <c r="B16" s="8"/>
      <c r="C16" s="7"/>
      <c r="D16" s="24"/>
      <c r="E16" s="24"/>
      <c r="F16" s="24"/>
      <c r="G16" s="24"/>
      <c r="H16" s="24"/>
      <c r="I16" s="24"/>
      <c r="J16" s="24"/>
      <c r="K16" s="24"/>
    </row>
    <row r="17" spans="1:14">
      <c r="A17" s="19">
        <v>11</v>
      </c>
      <c r="B17" s="8" t="s">
        <v>27</v>
      </c>
      <c r="C17" s="7"/>
      <c r="D17" s="26">
        <f>D12</f>
        <v>1.1437208594268463E-3</v>
      </c>
      <c r="E17" s="26">
        <f t="shared" ref="E17:J17" si="6">E12</f>
        <v>1.6993635612692084E-3</v>
      </c>
      <c r="F17" s="26">
        <f t="shared" si="6"/>
        <v>1.1962509023437074E-3</v>
      </c>
      <c r="G17" s="26">
        <f t="shared" si="6"/>
        <v>5.2728005732858142E-4</v>
      </c>
      <c r="H17" s="26">
        <f t="shared" ref="H17" si="7">H12</f>
        <v>1.8276943943963716E-4</v>
      </c>
      <c r="I17" s="26">
        <f t="shared" si="6"/>
        <v>1.237142147411683E-3</v>
      </c>
      <c r="J17" s="26">
        <f t="shared" si="6"/>
        <v>1.0334460436338611E-2</v>
      </c>
      <c r="K17" s="24"/>
    </row>
    <row r="18" spans="1:14">
      <c r="A18" s="19">
        <v>12</v>
      </c>
      <c r="B18" s="8" t="s">
        <v>28</v>
      </c>
      <c r="C18" s="7"/>
      <c r="D18" s="179">
        <v>9.3999999999999997E-4</v>
      </c>
      <c r="E18" s="179">
        <v>1.32E-3</v>
      </c>
      <c r="F18" s="179">
        <v>9.2000000000000003E-4</v>
      </c>
      <c r="G18" s="179">
        <v>4.2999999999999999E-4</v>
      </c>
      <c r="H18" s="179">
        <v>9.0000000000000006E-5</v>
      </c>
      <c r="I18" s="179">
        <v>8.7000000000000001E-4</v>
      </c>
      <c r="J18" s="179">
        <v>7.7999999999999996E-3</v>
      </c>
      <c r="K18" s="24"/>
    </row>
    <row r="19" spans="1:14">
      <c r="A19" s="19">
        <v>13</v>
      </c>
      <c r="B19" s="8" t="s">
        <v>29</v>
      </c>
      <c r="C19" s="7"/>
      <c r="D19" s="26">
        <f t="shared" ref="D19:J19" si="8">D17-D18</f>
        <v>2.0372085942684632E-4</v>
      </c>
      <c r="E19" s="26">
        <f t="shared" si="8"/>
        <v>3.7936356126920838E-4</v>
      </c>
      <c r="F19" s="26">
        <f t="shared" si="8"/>
        <v>2.7625090234370737E-4</v>
      </c>
      <c r="G19" s="26">
        <f t="shared" si="8"/>
        <v>9.7280057328581434E-5</v>
      </c>
      <c r="H19" s="26">
        <f t="shared" ref="H19" si="9">H17-H18</f>
        <v>9.276943943963715E-5</v>
      </c>
      <c r="I19" s="26">
        <f t="shared" si="8"/>
        <v>3.67142147411683E-4</v>
      </c>
      <c r="J19" s="26">
        <f t="shared" si="8"/>
        <v>2.5344604363386116E-3</v>
      </c>
      <c r="K19" s="24"/>
      <c r="N19" s="30"/>
    </row>
    <row r="20" spans="1:14">
      <c r="A20" s="225">
        <f t="shared" ref="A20" si="10">A19+1</f>
        <v>14</v>
      </c>
      <c r="B20" s="224" t="s">
        <v>255</v>
      </c>
      <c r="C20" s="226">
        <f>SUM(D20:J20)</f>
        <v>1336230.1273149706</v>
      </c>
      <c r="D20" s="227">
        <f>D19*D11</f>
        <v>522868.64809318125</v>
      </c>
      <c r="E20" s="227">
        <f t="shared" ref="E20:J20" si="11">E19*E11</f>
        <v>258378.36101665188</v>
      </c>
      <c r="F20" s="227">
        <f t="shared" si="11"/>
        <v>362235.88724670722</v>
      </c>
      <c r="G20" s="227">
        <f t="shared" si="11"/>
        <v>60081.088053076804</v>
      </c>
      <c r="H20" s="227">
        <f t="shared" ref="H20" si="12">H19*H11</f>
        <v>38535.152810363361</v>
      </c>
      <c r="I20" s="227">
        <f t="shared" si="11"/>
        <v>54165.829625143597</v>
      </c>
      <c r="J20" s="227">
        <f t="shared" si="11"/>
        <v>39965.160469846465</v>
      </c>
      <c r="K20" s="27"/>
    </row>
    <row r="21" spans="1:14">
      <c r="A21" s="19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>
      <c r="A22" s="2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>
      <c r="B23" s="8" t="s">
        <v>46</v>
      </c>
      <c r="C23" s="29">
        <f>SUM(D23:J23)</f>
        <v>576920000</v>
      </c>
      <c r="D23" s="94">
        <v>252270000</v>
      </c>
      <c r="E23" s="94">
        <v>89268000</v>
      </c>
      <c r="F23" s="94">
        <v>141148000</v>
      </c>
      <c r="G23" s="94">
        <f>73514000-18659000</f>
        <v>54855000</v>
      </c>
      <c r="H23" s="94">
        <v>18659000</v>
      </c>
      <c r="I23" s="94">
        <v>13888000</v>
      </c>
      <c r="J23" s="94">
        <v>6832000</v>
      </c>
      <c r="K23" s="8"/>
    </row>
    <row r="24" spans="1:14">
      <c r="B24" s="8" t="s">
        <v>47</v>
      </c>
      <c r="C24" s="30">
        <f t="shared" ref="C24:J24" si="13">C20/C23</f>
        <v>2.3161445734503406E-3</v>
      </c>
      <c r="D24" s="30">
        <f>D20/D23</f>
        <v>2.0726548860077743E-3</v>
      </c>
      <c r="E24" s="30">
        <f t="shared" si="13"/>
        <v>2.8944118947064109E-3</v>
      </c>
      <c r="F24" s="30">
        <f t="shared" si="13"/>
        <v>2.5663550829392355E-3</v>
      </c>
      <c r="G24" s="30">
        <f t="shared" si="13"/>
        <v>1.0952709516557615E-3</v>
      </c>
      <c r="H24" s="30">
        <f t="shared" si="13"/>
        <v>2.0652314063113438E-3</v>
      </c>
      <c r="I24" s="30">
        <f t="shared" si="13"/>
        <v>3.9001893451284272E-3</v>
      </c>
      <c r="J24" s="30">
        <f t="shared" si="13"/>
        <v>5.849701473923663E-3</v>
      </c>
    </row>
    <row r="26" spans="1:14">
      <c r="B26" s="102" t="s">
        <v>100</v>
      </c>
      <c r="D26" s="218">
        <f>ROUND((ROUND(D17,5)-ROUND(D18,5))*932,2)</f>
        <v>0.19</v>
      </c>
    </row>
    <row r="27" spans="1:14">
      <c r="B27" s="1" t="s">
        <v>48</v>
      </c>
      <c r="D27" s="62">
        <f>D26/C44</f>
        <v>2.1706843367988119E-3</v>
      </c>
    </row>
    <row r="29" spans="1:14">
      <c r="D29" s="90"/>
      <c r="F29" s="32"/>
    </row>
    <row r="31" spans="1:14">
      <c r="B31" s="110" t="s">
        <v>106</v>
      </c>
      <c r="C31" s="39">
        <f ca="1">'Deferral Balance'!I32</f>
        <v>6126985.8998139994</v>
      </c>
      <c r="H31" s="56"/>
    </row>
    <row r="32" spans="1:14">
      <c r="B32" s="125" t="s">
        <v>138</v>
      </c>
      <c r="C32" s="39">
        <f ca="1">'Deferral Schedule'!R7</f>
        <v>0</v>
      </c>
      <c r="D32" s="32"/>
      <c r="H32" s="56"/>
    </row>
    <row r="33" spans="2:23">
      <c r="B33" s="125" t="s">
        <v>139</v>
      </c>
      <c r="C33" s="39">
        <f ca="1">SUM(C31:C32)</f>
        <v>6126985.8998139994</v>
      </c>
      <c r="H33" s="56"/>
    </row>
    <row r="34" spans="2:23">
      <c r="B34" s="110" t="s">
        <v>107</v>
      </c>
      <c r="C34" s="37">
        <f>'CF WA Elec'!E21</f>
        <v>0.95606855188236617</v>
      </c>
      <c r="F34" s="103"/>
    </row>
    <row r="35" spans="2:23" ht="15.75" thickBot="1">
      <c r="B35" s="110" t="s">
        <v>108</v>
      </c>
      <c r="C35" s="111">
        <f ca="1">(C33)/C34</f>
        <v>6408521.5309622046</v>
      </c>
      <c r="D35" s="40"/>
      <c r="E35" s="110" t="s">
        <v>115</v>
      </c>
      <c r="F35" s="103"/>
      <c r="H35" s="31"/>
    </row>
    <row r="36" spans="2:23" ht="15.75" thickTop="1">
      <c r="B36" s="110"/>
      <c r="C36" s="124"/>
      <c r="E36" s="110"/>
      <c r="F36" s="103"/>
      <c r="H36" s="31"/>
    </row>
    <row r="37" spans="2:23">
      <c r="B37" s="110"/>
      <c r="C37" s="124"/>
      <c r="E37" s="110"/>
      <c r="F37" s="103"/>
      <c r="H37" s="31"/>
    </row>
    <row r="38" spans="2:23">
      <c r="B38" s="110"/>
      <c r="C38" s="124"/>
      <c r="E38" s="110"/>
      <c r="F38" s="103"/>
      <c r="H38" s="31"/>
    </row>
    <row r="39" spans="2:23">
      <c r="F39" s="103"/>
    </row>
    <row r="40" spans="2:23">
      <c r="B40" s="58" t="s">
        <v>58</v>
      </c>
      <c r="N40" s="69"/>
      <c r="O40" s="70"/>
      <c r="P40" s="70"/>
      <c r="Q40" s="69"/>
    </row>
    <row r="41" spans="2:23">
      <c r="B41" s="1" t="s">
        <v>59</v>
      </c>
      <c r="C41" s="218">
        <v>9</v>
      </c>
      <c r="N41" s="71"/>
      <c r="O41" s="72"/>
      <c r="P41" s="72"/>
      <c r="Q41" s="72"/>
    </row>
    <row r="42" spans="2:23">
      <c r="B42" s="1" t="s">
        <v>60</v>
      </c>
      <c r="C42" s="219">
        <v>8.2159999999999997E-2</v>
      </c>
      <c r="G42" s="8"/>
      <c r="H42" s="8"/>
      <c r="I42" s="8"/>
      <c r="J42" s="8"/>
      <c r="K42" s="8"/>
      <c r="L42" s="8"/>
      <c r="M42" s="8"/>
      <c r="N42" s="8"/>
      <c r="O42" s="57"/>
      <c r="P42" s="57"/>
      <c r="Q42" s="57"/>
      <c r="R42" s="8"/>
      <c r="S42" s="8"/>
      <c r="T42" s="8"/>
      <c r="U42" s="8"/>
      <c r="V42" s="8"/>
      <c r="W42" s="8"/>
    </row>
    <row r="43" spans="2:23">
      <c r="B43" s="1" t="s">
        <v>61</v>
      </c>
      <c r="C43" s="219">
        <v>9.6970000000000001E-2</v>
      </c>
      <c r="G43" s="8"/>
      <c r="H43" s="8"/>
      <c r="I43" s="8"/>
      <c r="J43" s="8"/>
      <c r="K43" s="8"/>
      <c r="L43" s="8"/>
      <c r="M43" s="8"/>
      <c r="N43" s="8"/>
      <c r="O43" s="57"/>
      <c r="P43" s="57"/>
      <c r="Q43" s="57"/>
      <c r="R43" s="8"/>
      <c r="S43" s="8"/>
      <c r="T43" s="8"/>
      <c r="U43" s="8"/>
      <c r="V43" s="8"/>
      <c r="W43" s="8"/>
    </row>
    <row r="44" spans="2:23">
      <c r="B44" s="102" t="s">
        <v>101</v>
      </c>
      <c r="C44" s="31">
        <f>C41+ROUND((800*C42),2)+ROUND(((932-800)*C43),2)</f>
        <v>87.53</v>
      </c>
      <c r="G44" s="8"/>
      <c r="H44" s="8"/>
      <c r="I44" s="8"/>
      <c r="J44" s="8"/>
      <c r="K44" s="8"/>
      <c r="L44" s="8"/>
      <c r="M44" s="8"/>
      <c r="N44" s="8"/>
      <c r="O44" s="57"/>
      <c r="P44" s="57"/>
      <c r="Q44" s="57"/>
      <c r="R44" s="8"/>
      <c r="S44" s="8"/>
      <c r="T44" s="8"/>
      <c r="U44" s="8"/>
      <c r="V44" s="8"/>
      <c r="W44" s="8"/>
    </row>
    <row r="45" spans="2:23"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2:23">
      <c r="B46" s="87" t="s">
        <v>90</v>
      </c>
      <c r="C46" s="32">
        <f>D26</f>
        <v>0.19</v>
      </c>
      <c r="D46" s="30">
        <f>C46/C44</f>
        <v>2.1706843367988119E-3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>
      <c r="G47" s="8"/>
      <c r="H47" s="8"/>
      <c r="I47" s="8"/>
      <c r="J47" s="8"/>
      <c r="K47" s="8"/>
      <c r="L47" s="8"/>
      <c r="M47" s="8"/>
      <c r="N47" s="95"/>
      <c r="O47" s="96"/>
      <c r="P47" s="95"/>
      <c r="Q47" s="8"/>
      <c r="R47" s="8"/>
      <c r="S47" s="8"/>
      <c r="T47" s="8"/>
      <c r="U47" s="8"/>
      <c r="V47" s="8"/>
      <c r="W47" s="8"/>
    </row>
    <row r="48" spans="2:23">
      <c r="B48" s="1" t="s">
        <v>72</v>
      </c>
      <c r="C48" s="32">
        <f>SUM(C44:C47)</f>
        <v>87.72</v>
      </c>
      <c r="G48" s="8"/>
      <c r="H48" s="8"/>
      <c r="I48" s="8"/>
      <c r="J48" s="8"/>
      <c r="K48" s="8"/>
      <c r="L48" s="8"/>
      <c r="M48" s="8"/>
      <c r="N48" s="97"/>
      <c r="O48" s="8"/>
      <c r="P48" s="98"/>
      <c r="Q48" s="8"/>
      <c r="R48" s="8"/>
      <c r="S48" s="8"/>
      <c r="T48" s="8"/>
      <c r="U48" s="8"/>
      <c r="V48" s="8"/>
      <c r="W48" s="8"/>
    </row>
    <row r="49" spans="1:23">
      <c r="G49" s="8"/>
      <c r="H49" s="8"/>
      <c r="I49" s="8"/>
      <c r="J49" s="8"/>
      <c r="K49" s="8"/>
      <c r="L49" s="8"/>
      <c r="M49" s="8"/>
      <c r="N49" s="99"/>
      <c r="O49" s="8"/>
      <c r="P49" s="98"/>
      <c r="Q49" s="8"/>
      <c r="R49" s="8"/>
      <c r="S49" s="8"/>
      <c r="T49" s="8"/>
      <c r="U49" s="8"/>
      <c r="V49" s="8"/>
      <c r="W49" s="8"/>
    </row>
    <row r="50" spans="1:23">
      <c r="A50" s="223" t="s">
        <v>302</v>
      </c>
      <c r="G50" s="8"/>
      <c r="H50" s="8"/>
      <c r="I50" s="8"/>
      <c r="J50" s="8"/>
      <c r="K50" s="8"/>
      <c r="L50" s="8"/>
      <c r="M50" s="8"/>
      <c r="N50" s="99"/>
      <c r="O50" s="8"/>
      <c r="P50" s="98"/>
      <c r="Q50" s="8"/>
      <c r="R50" s="8"/>
      <c r="S50" s="8"/>
      <c r="T50" s="8"/>
      <c r="U50" s="8"/>
      <c r="V50" s="8"/>
      <c r="W50" s="8"/>
    </row>
    <row r="51" spans="1:23">
      <c r="A51" s="165" t="s">
        <v>254</v>
      </c>
      <c r="G51" s="8"/>
      <c r="H51" s="8"/>
      <c r="I51" s="8"/>
      <c r="J51" s="8"/>
      <c r="K51" s="8"/>
      <c r="L51" s="8"/>
      <c r="M51" s="8"/>
      <c r="N51" s="99"/>
      <c r="O51" s="8"/>
      <c r="P51" s="98"/>
      <c r="Q51" s="8"/>
      <c r="R51" s="8"/>
      <c r="S51" s="8"/>
      <c r="T51" s="8"/>
      <c r="U51" s="8"/>
      <c r="V51" s="8"/>
      <c r="W51" s="8"/>
    </row>
    <row r="52" spans="1:23">
      <c r="A52" s="164">
        <v>864</v>
      </c>
      <c r="C52" s="1" t="s">
        <v>0</v>
      </c>
      <c r="D52" s="1" t="s">
        <v>241</v>
      </c>
      <c r="E52" s="1" t="s">
        <v>242</v>
      </c>
      <c r="F52" s="1" t="s">
        <v>243</v>
      </c>
      <c r="G52" s="8" t="s">
        <v>244</v>
      </c>
      <c r="H52" s="8" t="s">
        <v>247</v>
      </c>
      <c r="I52" s="8" t="s">
        <v>245</v>
      </c>
      <c r="J52" s="8" t="s">
        <v>246</v>
      </c>
      <c r="K52" s="8"/>
      <c r="L52" s="8"/>
      <c r="M52" s="8"/>
      <c r="N52" s="99"/>
      <c r="O52" s="8"/>
      <c r="P52" s="98"/>
      <c r="Q52" s="8"/>
      <c r="R52" s="8"/>
      <c r="S52" s="8"/>
      <c r="T52" s="8"/>
      <c r="U52" s="8"/>
      <c r="V52" s="8"/>
      <c r="W52" s="8"/>
    </row>
    <row r="53" spans="1:23">
      <c r="A53" s="164">
        <v>865</v>
      </c>
      <c r="B53" s="1" t="s">
        <v>248</v>
      </c>
      <c r="G53" s="8"/>
      <c r="H53" s="8"/>
      <c r="I53" s="8"/>
      <c r="J53" s="8"/>
      <c r="K53" s="8"/>
      <c r="L53" s="8"/>
      <c r="M53" s="8"/>
      <c r="N53" s="99"/>
      <c r="O53" s="8"/>
      <c r="P53" s="98"/>
      <c r="Q53" s="8"/>
      <c r="R53" s="8"/>
      <c r="S53" s="8"/>
      <c r="T53" s="8"/>
      <c r="U53" s="8"/>
      <c r="V53" s="8"/>
      <c r="W53" s="8"/>
    </row>
    <row r="54" spans="1:23">
      <c r="A54" s="164">
        <v>866</v>
      </c>
      <c r="B54" s="1" t="s">
        <v>249</v>
      </c>
      <c r="C54" s="39">
        <f>SUM(D54:J54)</f>
        <v>223744763.73907596</v>
      </c>
      <c r="D54" s="39">
        <v>95155317.161789492</v>
      </c>
      <c r="E54" s="39">
        <v>27475117.284405187</v>
      </c>
      <c r="F54" s="39">
        <v>55662645.760738209</v>
      </c>
      <c r="G54" s="166">
        <v>22513757.65547584</v>
      </c>
      <c r="H54" s="166">
        <v>16607500.85888426</v>
      </c>
      <c r="I54" s="166">
        <v>5855146.8536965502</v>
      </c>
      <c r="J54" s="166">
        <v>475278.16408637591</v>
      </c>
      <c r="K54" s="8"/>
      <c r="L54" s="8"/>
      <c r="M54" s="8"/>
      <c r="N54" s="8"/>
      <c r="O54" s="100"/>
      <c r="P54" s="101"/>
      <c r="Q54" s="8"/>
      <c r="R54" s="8"/>
      <c r="S54" s="8"/>
      <c r="T54" s="8"/>
      <c r="U54" s="8"/>
      <c r="V54" s="8"/>
      <c r="W54" s="8"/>
    </row>
    <row r="55" spans="1:23">
      <c r="A55" s="164">
        <v>867</v>
      </c>
      <c r="B55" s="1" t="s">
        <v>250</v>
      </c>
      <c r="C55" s="39">
        <f t="shared" ref="C55:C58" si="14">SUM(D55:J55)</f>
        <v>54233496.98039005</v>
      </c>
      <c r="D55" s="39">
        <v>17993844.107611828</v>
      </c>
      <c r="E55" s="39">
        <v>8448949.1558071822</v>
      </c>
      <c r="F55" s="39">
        <v>16889192.54120164</v>
      </c>
      <c r="G55" s="166">
        <v>6098320.1540246038</v>
      </c>
      <c r="H55" s="166">
        <v>3554294.5333188409</v>
      </c>
      <c r="I55" s="166">
        <v>1245504.2012630054</v>
      </c>
      <c r="J55" s="166">
        <v>3392.2871629527604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>
      <c r="A56" s="164">
        <v>868</v>
      </c>
      <c r="B56" s="1" t="s">
        <v>251</v>
      </c>
      <c r="C56" s="39">
        <f t="shared" si="14"/>
        <v>159745684.34130752</v>
      </c>
      <c r="D56" s="39">
        <v>77435922.043470055</v>
      </c>
      <c r="E56" s="39">
        <v>29688689.191134602</v>
      </c>
      <c r="F56" s="39">
        <v>36850109.575555936</v>
      </c>
      <c r="G56" s="166">
        <v>6036759.4808253432</v>
      </c>
      <c r="H56" s="166">
        <v>79713.822924229637</v>
      </c>
      <c r="I56" s="166">
        <v>4735904.3948715804</v>
      </c>
      <c r="J56" s="166">
        <v>4918585.8325258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164">
        <v>869</v>
      </c>
      <c r="B57" s="1" t="s">
        <v>252</v>
      </c>
      <c r="C57" s="39">
        <f t="shared" si="14"/>
        <v>112852054.93922657</v>
      </c>
      <c r="D57" s="39">
        <v>62838474.50666292</v>
      </c>
      <c r="E57" s="39">
        <v>15945838.110991675</v>
      </c>
      <c r="F57" s="39">
        <v>21732712.476665597</v>
      </c>
      <c r="G57" s="166">
        <v>6563399.0327306595</v>
      </c>
      <c r="H57" s="166">
        <v>1528446.1796494119</v>
      </c>
      <c r="I57" s="166">
        <v>2740405.910590033</v>
      </c>
      <c r="J57" s="166">
        <v>1502778.7219362734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>
      <c r="A58" s="164">
        <v>870</v>
      </c>
      <c r="B58" s="1" t="s">
        <v>253</v>
      </c>
      <c r="C58" s="39">
        <f t="shared" si="14"/>
        <v>550576000.00000012</v>
      </c>
      <c r="D58" s="39">
        <f>SUM(D54:D57)</f>
        <v>253423557.8195343</v>
      </c>
      <c r="E58" s="39">
        <f t="shared" ref="E58:J58" si="15">SUM(E54:E57)</f>
        <v>81558593.742338642</v>
      </c>
      <c r="F58" s="39">
        <f t="shared" si="15"/>
        <v>131134660.35416138</v>
      </c>
      <c r="G58" s="39">
        <f t="shared" si="15"/>
        <v>41212236.323056452</v>
      </c>
      <c r="H58" s="39">
        <f t="shared" si="15"/>
        <v>21769955.394776743</v>
      </c>
      <c r="I58" s="39">
        <f t="shared" si="15"/>
        <v>14576961.36042117</v>
      </c>
      <c r="J58" s="39">
        <f t="shared" si="15"/>
        <v>6900035.0057114018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</sheetData>
  <pageMargins left="0.7" right="0.7" top="0.75" bottom="0.75" header="0.3" footer="0.3"/>
  <pageSetup scale="65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D6F1-08B1-445D-B3D7-1580071F55AB}">
  <dimension ref="A1:AE95"/>
  <sheetViews>
    <sheetView topLeftCell="A49" workbookViewId="0">
      <selection activeCell="T87" sqref="T87"/>
    </sheetView>
  </sheetViews>
  <sheetFormatPr defaultColWidth="9.140625" defaultRowHeight="12.75"/>
  <cols>
    <col min="1" max="1" width="7" style="173" bestFit="1" customWidth="1"/>
    <col min="2" max="2" width="11.28515625" style="173" bestFit="1" customWidth="1"/>
    <col min="3" max="3" width="32.7109375" style="173" bestFit="1" customWidth="1"/>
    <col min="4" max="4" width="30.140625" style="173" customWidth="1"/>
    <col min="5" max="5" width="31.42578125" style="173" bestFit="1" customWidth="1"/>
    <col min="6" max="6" width="28.140625" style="173" bestFit="1" customWidth="1"/>
    <col min="7" max="7" width="15.85546875" style="173" hidden="1" customWidth="1"/>
    <col min="8" max="9" width="15" style="173" hidden="1" customWidth="1"/>
    <col min="10" max="17" width="16.42578125" style="173" hidden="1" customWidth="1"/>
    <col min="18" max="20" width="16.42578125" style="173" customWidth="1"/>
    <col min="21" max="21" width="17.28515625" style="173" bestFit="1" customWidth="1"/>
    <col min="22" max="22" width="20.140625" style="173" bestFit="1" customWidth="1"/>
    <col min="23" max="23" width="16.5703125" style="173" customWidth="1"/>
    <col min="24" max="24" width="16.7109375" style="173" customWidth="1"/>
    <col min="25" max="25" width="15.7109375" style="173" customWidth="1"/>
    <col min="26" max="26" width="16.7109375" style="173" customWidth="1"/>
    <col min="27" max="27" width="16" style="173" bestFit="1" customWidth="1"/>
    <col min="28" max="28" width="14.85546875" style="173" bestFit="1" customWidth="1"/>
    <col min="29" max="30" width="16" style="173" bestFit="1" customWidth="1"/>
    <col min="31" max="16384" width="9.140625" style="173"/>
  </cols>
  <sheetData>
    <row r="1" spans="1:30" ht="17.25" customHeight="1" thickBot="1">
      <c r="A1" s="242" t="s">
        <v>159</v>
      </c>
      <c r="B1" s="243"/>
      <c r="C1" s="243"/>
      <c r="D1" s="243"/>
      <c r="E1" s="243"/>
      <c r="F1" s="243"/>
      <c r="G1" s="174" t="s">
        <v>160</v>
      </c>
      <c r="H1" s="174" t="s">
        <v>161</v>
      </c>
      <c r="I1" s="174" t="s">
        <v>162</v>
      </c>
      <c r="J1" s="174" t="s">
        <v>163</v>
      </c>
      <c r="K1" s="174" t="s">
        <v>164</v>
      </c>
      <c r="L1" s="174" t="s">
        <v>165</v>
      </c>
      <c r="M1" s="174" t="s">
        <v>166</v>
      </c>
      <c r="N1" s="174" t="s">
        <v>167</v>
      </c>
      <c r="O1" s="174" t="s">
        <v>168</v>
      </c>
      <c r="P1" s="174" t="s">
        <v>169</v>
      </c>
      <c r="Q1" s="174" t="s">
        <v>170</v>
      </c>
      <c r="R1" s="174" t="s">
        <v>263</v>
      </c>
      <c r="S1" s="174" t="s">
        <v>264</v>
      </c>
      <c r="T1" s="174" t="s">
        <v>265</v>
      </c>
      <c r="U1" s="174" t="s">
        <v>266</v>
      </c>
      <c r="V1" s="174" t="s">
        <v>267</v>
      </c>
      <c r="W1" s="174" t="s">
        <v>268</v>
      </c>
      <c r="X1" s="174" t="s">
        <v>269</v>
      </c>
      <c r="Y1" s="174" t="s">
        <v>270</v>
      </c>
      <c r="Z1" s="174" t="s">
        <v>271</v>
      </c>
      <c r="AA1" s="174" t="s">
        <v>272</v>
      </c>
      <c r="AB1" s="174" t="s">
        <v>273</v>
      </c>
      <c r="AC1" s="174" t="s">
        <v>274</v>
      </c>
      <c r="AD1" s="149" t="s">
        <v>0</v>
      </c>
    </row>
    <row r="2" spans="1:30" ht="17.25" customHeight="1" thickBot="1">
      <c r="A2" s="244" t="s">
        <v>171</v>
      </c>
      <c r="B2" s="174" t="s">
        <v>172</v>
      </c>
      <c r="C2" s="174" t="s">
        <v>173</v>
      </c>
      <c r="D2" s="174" t="s">
        <v>174</v>
      </c>
      <c r="E2" s="174" t="s">
        <v>175</v>
      </c>
      <c r="F2" s="174" t="s">
        <v>176</v>
      </c>
      <c r="G2" s="150">
        <v>1840166.86</v>
      </c>
      <c r="H2" s="150">
        <v>-45418.47</v>
      </c>
      <c r="I2" s="150">
        <v>-94786.87</v>
      </c>
      <c r="J2" s="150">
        <v>758263.34</v>
      </c>
      <c r="K2" s="150">
        <v>49715.59</v>
      </c>
      <c r="L2" s="150">
        <v>608124.81999999995</v>
      </c>
      <c r="M2" s="150">
        <v>719481.23</v>
      </c>
      <c r="N2" s="150">
        <v>732824.35</v>
      </c>
      <c r="O2" s="150">
        <v>672874.21</v>
      </c>
      <c r="P2" s="150">
        <v>670099.88</v>
      </c>
      <c r="Q2" s="150">
        <v>661015.59</v>
      </c>
      <c r="R2" s="150">
        <v>455089.98</v>
      </c>
      <c r="S2" s="150">
        <v>558685.13</v>
      </c>
      <c r="T2" s="150">
        <v>1543495.67</v>
      </c>
      <c r="U2" s="150">
        <v>-687583.36</v>
      </c>
      <c r="V2" s="150">
        <v>425917.44</v>
      </c>
      <c r="W2" s="150">
        <v>-11320.11</v>
      </c>
      <c r="X2" s="150">
        <v>-566266.87</v>
      </c>
      <c r="Y2" s="150">
        <v>124631.37</v>
      </c>
      <c r="Z2" s="150">
        <v>270390.40000000002</v>
      </c>
      <c r="AA2" s="150">
        <v>-22483.09</v>
      </c>
      <c r="AB2" s="150">
        <v>1195340.02</v>
      </c>
      <c r="AC2" s="151"/>
      <c r="AD2" s="152">
        <v>9858257.1099999994</v>
      </c>
    </row>
    <row r="3" spans="1:30" ht="17.25" customHeight="1" thickBot="1">
      <c r="A3" s="241"/>
      <c r="B3" s="239" t="s">
        <v>177</v>
      </c>
      <c r="C3" s="239" t="s">
        <v>178</v>
      </c>
      <c r="D3" s="239" t="s">
        <v>179</v>
      </c>
      <c r="E3" s="239" t="s">
        <v>180</v>
      </c>
      <c r="F3" s="175" t="s">
        <v>181</v>
      </c>
      <c r="G3" s="151"/>
      <c r="H3" s="151"/>
      <c r="I3" s="151"/>
      <c r="J3" s="151"/>
      <c r="K3" s="151"/>
      <c r="L3" s="153">
        <v>289170</v>
      </c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3">
        <v>350217</v>
      </c>
      <c r="X3" s="151"/>
      <c r="Y3" s="151"/>
      <c r="Z3" s="151"/>
      <c r="AA3" s="153">
        <v>-32130</v>
      </c>
      <c r="AB3" s="151"/>
      <c r="AC3" s="151"/>
      <c r="AD3" s="154">
        <v>607257</v>
      </c>
    </row>
    <row r="4" spans="1:30" ht="17.25" customHeight="1" thickBot="1">
      <c r="A4" s="241"/>
      <c r="B4" s="241"/>
      <c r="C4" s="240"/>
      <c r="D4" s="240"/>
      <c r="E4" s="240"/>
      <c r="F4" s="175" t="s">
        <v>185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3">
        <v>18180</v>
      </c>
      <c r="W4" s="151"/>
      <c r="X4" s="151"/>
      <c r="Y4" s="151"/>
      <c r="Z4" s="151"/>
      <c r="AA4" s="151"/>
      <c r="AB4" s="151"/>
      <c r="AC4" s="151"/>
      <c r="AD4" s="154">
        <v>18180</v>
      </c>
    </row>
    <row r="5" spans="1:30" ht="17.25" customHeight="1" thickBot="1">
      <c r="A5" s="241"/>
      <c r="B5" s="241"/>
      <c r="C5" s="239" t="s">
        <v>182</v>
      </c>
      <c r="D5" s="239" t="s">
        <v>183</v>
      </c>
      <c r="E5" s="239" t="s">
        <v>180</v>
      </c>
      <c r="F5" s="175" t="s">
        <v>184</v>
      </c>
      <c r="G5" s="153">
        <v>0</v>
      </c>
      <c r="H5" s="151"/>
      <c r="I5" s="151"/>
      <c r="J5" s="150">
        <v>9468.33</v>
      </c>
      <c r="K5" s="150">
        <v>1020.52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2">
        <v>10488.85</v>
      </c>
    </row>
    <row r="6" spans="1:30" ht="17.25" customHeight="1" thickBot="1">
      <c r="A6" s="241"/>
      <c r="B6" s="241"/>
      <c r="C6" s="241"/>
      <c r="D6" s="241"/>
      <c r="E6" s="241"/>
      <c r="F6" s="175" t="s">
        <v>181</v>
      </c>
      <c r="G6" s="150">
        <v>159000.71</v>
      </c>
      <c r="H6" s="150">
        <v>144375.88</v>
      </c>
      <c r="I6" s="150">
        <v>167216.51</v>
      </c>
      <c r="J6" s="150">
        <v>716575.61</v>
      </c>
      <c r="K6" s="150">
        <v>156283.56</v>
      </c>
      <c r="L6" s="150">
        <v>461868.92</v>
      </c>
      <c r="M6" s="150">
        <v>978974.54</v>
      </c>
      <c r="N6" s="150">
        <v>896016.81</v>
      </c>
      <c r="O6" s="150">
        <v>823980.52</v>
      </c>
      <c r="P6" s="150">
        <v>891738.14</v>
      </c>
      <c r="Q6" s="150">
        <v>913025.17</v>
      </c>
      <c r="R6" s="150">
        <v>436893.32</v>
      </c>
      <c r="S6" s="150">
        <v>644464.67000000004</v>
      </c>
      <c r="T6" s="150">
        <v>1774339.74</v>
      </c>
      <c r="U6" s="153">
        <v>-423717</v>
      </c>
      <c r="V6" s="150">
        <v>391985.12</v>
      </c>
      <c r="W6" s="150">
        <v>422886.23</v>
      </c>
      <c r="X6" s="150">
        <v>269510.48</v>
      </c>
      <c r="Y6" s="150">
        <v>995539.45</v>
      </c>
      <c r="Z6" s="150">
        <v>949920.4</v>
      </c>
      <c r="AA6" s="150">
        <v>631777.36</v>
      </c>
      <c r="AB6" s="150">
        <v>1797364.79</v>
      </c>
      <c r="AC6" s="150">
        <v>673776.16</v>
      </c>
      <c r="AD6" s="152">
        <v>14873797.09</v>
      </c>
    </row>
    <row r="7" spans="1:30" ht="17.25" customHeight="1" thickBot="1">
      <c r="A7" s="241"/>
      <c r="B7" s="241"/>
      <c r="C7" s="241"/>
      <c r="D7" s="241"/>
      <c r="E7" s="240"/>
      <c r="F7" s="175" t="s">
        <v>185</v>
      </c>
      <c r="G7" s="153">
        <v>0</v>
      </c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0">
        <v>11958.82</v>
      </c>
      <c r="AA7" s="150">
        <v>59658.44</v>
      </c>
      <c r="AB7" s="150">
        <v>57043.41</v>
      </c>
      <c r="AC7" s="150">
        <v>78652.87</v>
      </c>
      <c r="AD7" s="152">
        <v>207313.54</v>
      </c>
    </row>
    <row r="8" spans="1:30" ht="17.25" customHeight="1" thickBot="1">
      <c r="A8" s="241"/>
      <c r="B8" s="241"/>
      <c r="C8" s="241"/>
      <c r="D8" s="241"/>
      <c r="E8" s="239" t="s">
        <v>186</v>
      </c>
      <c r="F8" s="175" t="s">
        <v>275</v>
      </c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0">
        <v>-468.11</v>
      </c>
      <c r="AB8" s="151"/>
      <c r="AC8" s="151"/>
      <c r="AD8" s="152">
        <v>-468.11</v>
      </c>
    </row>
    <row r="9" spans="1:30" ht="17.25" customHeight="1" thickBot="1">
      <c r="A9" s="241"/>
      <c r="B9" s="241"/>
      <c r="C9" s="241"/>
      <c r="D9" s="241"/>
      <c r="E9" s="240"/>
      <c r="F9" s="175" t="s">
        <v>187</v>
      </c>
      <c r="G9" s="151"/>
      <c r="H9" s="151"/>
      <c r="I9" s="151"/>
      <c r="J9" s="150">
        <v>1048.8699999999999</v>
      </c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0">
        <v>673.14</v>
      </c>
      <c r="AA9" s="150">
        <v>507.12</v>
      </c>
      <c r="AB9" s="151"/>
      <c r="AC9" s="151"/>
      <c r="AD9" s="152">
        <v>2229.13</v>
      </c>
    </row>
    <row r="10" spans="1:30" ht="17.25" customHeight="1" thickBot="1">
      <c r="A10" s="241"/>
      <c r="B10" s="241"/>
      <c r="C10" s="241"/>
      <c r="D10" s="241"/>
      <c r="E10" s="239" t="s">
        <v>188</v>
      </c>
      <c r="F10" s="175" t="s">
        <v>189</v>
      </c>
      <c r="G10" s="151"/>
      <c r="H10" s="151"/>
      <c r="I10" s="151"/>
      <c r="J10" s="150">
        <v>73.42</v>
      </c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0">
        <v>47.12</v>
      </c>
      <c r="AA10" s="150">
        <v>2.73</v>
      </c>
      <c r="AB10" s="151"/>
      <c r="AC10" s="151"/>
      <c r="AD10" s="152">
        <v>123.27</v>
      </c>
    </row>
    <row r="11" spans="1:30" ht="17.25" customHeight="1" thickBot="1">
      <c r="A11" s="241"/>
      <c r="B11" s="241"/>
      <c r="C11" s="241"/>
      <c r="D11" s="241"/>
      <c r="E11" s="240"/>
      <c r="F11" s="175" t="s">
        <v>190</v>
      </c>
      <c r="G11" s="151"/>
      <c r="H11" s="151"/>
      <c r="I11" s="151"/>
      <c r="J11" s="150">
        <v>31.47</v>
      </c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0">
        <v>20.190000000000001</v>
      </c>
      <c r="AA11" s="150">
        <v>1.17</v>
      </c>
      <c r="AB11" s="151"/>
      <c r="AC11" s="151"/>
      <c r="AD11" s="152">
        <v>52.83</v>
      </c>
    </row>
    <row r="12" spans="1:30" ht="17.25" customHeight="1" thickBot="1">
      <c r="A12" s="241"/>
      <c r="B12" s="241"/>
      <c r="C12" s="241"/>
      <c r="D12" s="241"/>
      <c r="E12" s="239" t="s">
        <v>175</v>
      </c>
      <c r="F12" s="175" t="s">
        <v>191</v>
      </c>
      <c r="G12" s="151"/>
      <c r="H12" s="150">
        <v>149.19999999999999</v>
      </c>
      <c r="I12" s="150">
        <v>118.8</v>
      </c>
      <c r="J12" s="153">
        <v>30</v>
      </c>
      <c r="K12" s="150">
        <v>186.8</v>
      </c>
      <c r="L12" s="153">
        <v>72</v>
      </c>
      <c r="M12" s="151"/>
      <c r="N12" s="151"/>
      <c r="O12" s="151"/>
      <c r="P12" s="150">
        <v>141.19999999999999</v>
      </c>
      <c r="Q12" s="150">
        <v>118.88</v>
      </c>
      <c r="R12" s="151"/>
      <c r="S12" s="151"/>
      <c r="T12" s="151"/>
      <c r="U12" s="150">
        <v>262.68</v>
      </c>
      <c r="V12" s="150">
        <v>30.36</v>
      </c>
      <c r="W12" s="150">
        <v>87.36</v>
      </c>
      <c r="X12" s="150">
        <v>239.76</v>
      </c>
      <c r="Y12" s="150">
        <v>403.68</v>
      </c>
      <c r="Z12" s="150">
        <v>152.16</v>
      </c>
      <c r="AA12" s="150">
        <v>106.56</v>
      </c>
      <c r="AB12" s="151"/>
      <c r="AC12" s="151"/>
      <c r="AD12" s="152">
        <v>2099.44</v>
      </c>
    </row>
    <row r="13" spans="1:30" ht="17.25" customHeight="1" thickBot="1">
      <c r="A13" s="241"/>
      <c r="B13" s="241"/>
      <c r="C13" s="240"/>
      <c r="D13" s="240"/>
      <c r="E13" s="240"/>
      <c r="F13" s="175" t="s">
        <v>192</v>
      </c>
      <c r="G13" s="151"/>
      <c r="H13" s="150">
        <v>7.85</v>
      </c>
      <c r="I13" s="150">
        <v>11.77</v>
      </c>
      <c r="J13" s="150">
        <v>10.19</v>
      </c>
      <c r="K13" s="150">
        <v>3.76</v>
      </c>
      <c r="L13" s="150">
        <v>17.39</v>
      </c>
      <c r="M13" s="151"/>
      <c r="N13" s="150">
        <v>3.43</v>
      </c>
      <c r="O13" s="151"/>
      <c r="P13" s="150">
        <v>10.08</v>
      </c>
      <c r="Q13" s="150">
        <v>9.09</v>
      </c>
      <c r="R13" s="151"/>
      <c r="S13" s="151"/>
      <c r="T13" s="151"/>
      <c r="U13" s="151"/>
      <c r="V13" s="150">
        <v>21.84</v>
      </c>
      <c r="W13" s="151"/>
      <c r="X13" s="150">
        <v>42.31</v>
      </c>
      <c r="Y13" s="150">
        <v>29.21</v>
      </c>
      <c r="Z13" s="150">
        <v>34.14</v>
      </c>
      <c r="AA13" s="150">
        <v>7.32</v>
      </c>
      <c r="AB13" s="151"/>
      <c r="AC13" s="151"/>
      <c r="AD13" s="152">
        <v>208.38</v>
      </c>
    </row>
    <row r="14" spans="1:30" ht="17.25" customHeight="1" thickBot="1">
      <c r="A14" s="241"/>
      <c r="B14" s="240"/>
      <c r="C14" s="175" t="s">
        <v>173</v>
      </c>
      <c r="D14" s="175" t="s">
        <v>174</v>
      </c>
      <c r="E14" s="175" t="s">
        <v>175</v>
      </c>
      <c r="F14" s="175" t="s">
        <v>176</v>
      </c>
      <c r="G14" s="150">
        <v>-1840166.86</v>
      </c>
      <c r="H14" s="150">
        <v>45418.47</v>
      </c>
      <c r="I14" s="150">
        <v>94786.87</v>
      </c>
      <c r="J14" s="150">
        <v>-758263.34</v>
      </c>
      <c r="K14" s="150">
        <v>-49715.59</v>
      </c>
      <c r="L14" s="150">
        <v>-608124.81999999995</v>
      </c>
      <c r="M14" s="150">
        <v>-719481.23</v>
      </c>
      <c r="N14" s="150">
        <v>-732824.35</v>
      </c>
      <c r="O14" s="150">
        <v>-672874.21</v>
      </c>
      <c r="P14" s="150">
        <v>-670099.88</v>
      </c>
      <c r="Q14" s="150">
        <v>-661015.59</v>
      </c>
      <c r="R14" s="150">
        <v>-455089.98</v>
      </c>
      <c r="S14" s="150">
        <v>-558685.13</v>
      </c>
      <c r="T14" s="150">
        <v>-1543495.67</v>
      </c>
      <c r="U14" s="150">
        <v>687583.36</v>
      </c>
      <c r="V14" s="150">
        <v>-425917.44</v>
      </c>
      <c r="W14" s="150">
        <v>11320.11</v>
      </c>
      <c r="X14" s="150">
        <v>566266.87</v>
      </c>
      <c r="Y14" s="150">
        <v>-124631.37</v>
      </c>
      <c r="Z14" s="150">
        <v>-270390.40000000002</v>
      </c>
      <c r="AA14" s="150">
        <v>22483.09</v>
      </c>
      <c r="AB14" s="150">
        <v>-1195340.02</v>
      </c>
      <c r="AC14" s="151"/>
      <c r="AD14" s="152">
        <v>-9858257.1099999994</v>
      </c>
    </row>
    <row r="15" spans="1:30" ht="17.25" customHeight="1" thickBot="1">
      <c r="A15" s="240"/>
      <c r="B15" s="232" t="s">
        <v>0</v>
      </c>
      <c r="C15" s="233"/>
      <c r="D15" s="233"/>
      <c r="E15" s="233"/>
      <c r="F15" s="234"/>
      <c r="G15" s="155">
        <v>159000.71</v>
      </c>
      <c r="H15" s="155">
        <v>144532.93</v>
      </c>
      <c r="I15" s="155">
        <v>167347.07999999999</v>
      </c>
      <c r="J15" s="155">
        <v>727237.89</v>
      </c>
      <c r="K15" s="155">
        <v>157494.64000000001</v>
      </c>
      <c r="L15" s="155">
        <v>751128.31</v>
      </c>
      <c r="M15" s="155">
        <v>978974.54</v>
      </c>
      <c r="N15" s="155">
        <v>896020.24</v>
      </c>
      <c r="O15" s="155">
        <v>823980.52</v>
      </c>
      <c r="P15" s="155">
        <v>891889.42</v>
      </c>
      <c r="Q15" s="155">
        <v>913153.14</v>
      </c>
      <c r="R15" s="155">
        <v>436893.32</v>
      </c>
      <c r="S15" s="155">
        <v>644464.67000000004</v>
      </c>
      <c r="T15" s="155">
        <v>1774339.74</v>
      </c>
      <c r="U15" s="155">
        <v>-423454.32</v>
      </c>
      <c r="V15" s="155">
        <v>410217.32</v>
      </c>
      <c r="W15" s="155">
        <v>773190.59</v>
      </c>
      <c r="X15" s="155">
        <v>269792.55</v>
      </c>
      <c r="Y15" s="155">
        <v>995972.34</v>
      </c>
      <c r="Z15" s="155">
        <v>962805.97</v>
      </c>
      <c r="AA15" s="155">
        <v>659462.59</v>
      </c>
      <c r="AB15" s="155">
        <v>1854408.2</v>
      </c>
      <c r="AC15" s="155">
        <v>752429.03</v>
      </c>
      <c r="AD15" s="155">
        <v>15721281.42</v>
      </c>
    </row>
    <row r="16" spans="1:30" ht="17.25" customHeight="1" thickBot="1">
      <c r="A16" s="239" t="s">
        <v>193</v>
      </c>
      <c r="B16" s="175" t="s">
        <v>172</v>
      </c>
      <c r="C16" s="175" t="s">
        <v>194</v>
      </c>
      <c r="D16" s="175" t="s">
        <v>195</v>
      </c>
      <c r="E16" s="175" t="s">
        <v>175</v>
      </c>
      <c r="F16" s="175" t="s">
        <v>176</v>
      </c>
      <c r="G16" s="150">
        <v>388702.22</v>
      </c>
      <c r="H16" s="150">
        <v>-15511.14</v>
      </c>
      <c r="I16" s="150">
        <v>583568.34</v>
      </c>
      <c r="J16" s="150">
        <v>829973.52</v>
      </c>
      <c r="K16" s="150">
        <v>410338.46</v>
      </c>
      <c r="L16" s="150">
        <v>720929.08</v>
      </c>
      <c r="M16" s="150">
        <v>613753.96</v>
      </c>
      <c r="N16" s="150">
        <v>297023.26</v>
      </c>
      <c r="O16" s="150">
        <v>180030.63</v>
      </c>
      <c r="P16" s="150">
        <v>49358.68</v>
      </c>
      <c r="Q16" s="150">
        <v>47373.97</v>
      </c>
      <c r="R16" s="150">
        <v>806779.88</v>
      </c>
      <c r="S16" s="150">
        <v>761279.77</v>
      </c>
      <c r="T16" s="150">
        <v>871308.73</v>
      </c>
      <c r="U16" s="153">
        <v>267781</v>
      </c>
      <c r="V16" s="150">
        <v>-165822.17000000001</v>
      </c>
      <c r="W16" s="150">
        <v>517748.84</v>
      </c>
      <c r="X16" s="150">
        <v>56637.13</v>
      </c>
      <c r="Y16" s="150">
        <v>457770.73</v>
      </c>
      <c r="Z16" s="150">
        <v>636689.75</v>
      </c>
      <c r="AA16" s="150">
        <v>515270.54</v>
      </c>
      <c r="AB16" s="150">
        <v>1101460.6200000001</v>
      </c>
      <c r="AC16" s="151"/>
      <c r="AD16" s="152">
        <v>9932445.8000000007</v>
      </c>
    </row>
    <row r="17" spans="1:30" ht="17.25" customHeight="1" thickBot="1">
      <c r="A17" s="241"/>
      <c r="B17" s="239" t="s">
        <v>177</v>
      </c>
      <c r="C17" s="239" t="s">
        <v>196</v>
      </c>
      <c r="D17" s="239" t="s">
        <v>197</v>
      </c>
      <c r="E17" s="239" t="s">
        <v>180</v>
      </c>
      <c r="F17" s="175" t="s">
        <v>181</v>
      </c>
      <c r="G17" s="151"/>
      <c r="H17" s="151"/>
      <c r="I17" s="151"/>
      <c r="J17" s="151"/>
      <c r="K17" s="151"/>
      <c r="L17" s="153">
        <v>192780</v>
      </c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3">
        <v>214200</v>
      </c>
      <c r="X17" s="151"/>
      <c r="Y17" s="151"/>
      <c r="Z17" s="151"/>
      <c r="AA17" s="153">
        <v>-21420</v>
      </c>
      <c r="AB17" s="151"/>
      <c r="AC17" s="151"/>
      <c r="AD17" s="154">
        <v>385560</v>
      </c>
    </row>
    <row r="18" spans="1:30" ht="17.25" customHeight="1" thickBot="1">
      <c r="A18" s="241"/>
      <c r="B18" s="241"/>
      <c r="C18" s="240"/>
      <c r="D18" s="240"/>
      <c r="E18" s="240"/>
      <c r="F18" s="175" t="s">
        <v>185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3">
        <v>12120</v>
      </c>
      <c r="W18" s="151"/>
      <c r="X18" s="151"/>
      <c r="Y18" s="151"/>
      <c r="Z18" s="151"/>
      <c r="AA18" s="151"/>
      <c r="AB18" s="151"/>
      <c r="AC18" s="151"/>
      <c r="AD18" s="154">
        <v>12120</v>
      </c>
    </row>
    <row r="19" spans="1:30" ht="17.25" customHeight="1" thickBot="1">
      <c r="A19" s="241"/>
      <c r="B19" s="241"/>
      <c r="C19" s="239" t="s">
        <v>198</v>
      </c>
      <c r="D19" s="239" t="s">
        <v>199</v>
      </c>
      <c r="E19" s="239" t="s">
        <v>180</v>
      </c>
      <c r="F19" s="175" t="s">
        <v>184</v>
      </c>
      <c r="G19" s="153">
        <v>0</v>
      </c>
      <c r="H19" s="151"/>
      <c r="I19" s="151"/>
      <c r="J19" s="150">
        <v>10987.26</v>
      </c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2">
        <v>10987.26</v>
      </c>
    </row>
    <row r="20" spans="1:30" ht="17.25" customHeight="1" thickBot="1">
      <c r="A20" s="241"/>
      <c r="B20" s="241"/>
      <c r="C20" s="241"/>
      <c r="D20" s="241"/>
      <c r="E20" s="241"/>
      <c r="F20" s="175" t="s">
        <v>276</v>
      </c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0">
        <v>2712.3</v>
      </c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2">
        <v>2712.3</v>
      </c>
    </row>
    <row r="21" spans="1:30" ht="17.25" customHeight="1" thickBot="1">
      <c r="A21" s="241"/>
      <c r="B21" s="241"/>
      <c r="C21" s="241"/>
      <c r="D21" s="241"/>
      <c r="E21" s="241"/>
      <c r="F21" s="175" t="s">
        <v>181</v>
      </c>
      <c r="G21" s="153">
        <v>399715</v>
      </c>
      <c r="H21" s="150">
        <v>73798.25</v>
      </c>
      <c r="I21" s="150">
        <v>711377.13</v>
      </c>
      <c r="J21" s="150">
        <v>789914.48</v>
      </c>
      <c r="K21" s="150">
        <v>451770.03</v>
      </c>
      <c r="L21" s="150">
        <v>588279.27</v>
      </c>
      <c r="M21" s="150">
        <v>741087.73</v>
      </c>
      <c r="N21" s="150">
        <v>374124.76</v>
      </c>
      <c r="O21" s="150">
        <v>250929.74</v>
      </c>
      <c r="P21" s="150">
        <v>152709.66</v>
      </c>
      <c r="Q21" s="150">
        <v>166397.67000000001</v>
      </c>
      <c r="R21" s="150">
        <v>778336.58</v>
      </c>
      <c r="S21" s="150">
        <v>814484.15</v>
      </c>
      <c r="T21" s="150">
        <v>998241.86</v>
      </c>
      <c r="U21" s="150">
        <v>429376.14</v>
      </c>
      <c r="V21" s="150">
        <v>438487.48</v>
      </c>
      <c r="W21" s="150">
        <v>340482.3</v>
      </c>
      <c r="X21" s="150">
        <v>217426.74</v>
      </c>
      <c r="Y21" s="150">
        <v>592663.91</v>
      </c>
      <c r="Z21" s="150">
        <v>755062.52</v>
      </c>
      <c r="AA21" s="150">
        <v>645778.01</v>
      </c>
      <c r="AB21" s="150">
        <v>1196450.6200000001</v>
      </c>
      <c r="AC21" s="150">
        <v>282319.15000000002</v>
      </c>
      <c r="AD21" s="152">
        <v>12189213.18</v>
      </c>
    </row>
    <row r="22" spans="1:30" ht="17.25" customHeight="1" thickBot="1">
      <c r="A22" s="241"/>
      <c r="B22" s="241"/>
      <c r="C22" s="241"/>
      <c r="D22" s="241"/>
      <c r="E22" s="240"/>
      <c r="F22" s="175" t="s">
        <v>185</v>
      </c>
      <c r="G22" s="153">
        <v>0</v>
      </c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4">
        <v>0</v>
      </c>
    </row>
    <row r="23" spans="1:30" ht="17.25" customHeight="1" thickBot="1">
      <c r="A23" s="241"/>
      <c r="B23" s="241"/>
      <c r="C23" s="241"/>
      <c r="D23" s="241"/>
      <c r="E23" s="175" t="s">
        <v>186</v>
      </c>
      <c r="F23" s="175" t="s">
        <v>187</v>
      </c>
      <c r="G23" s="151"/>
      <c r="H23" s="151"/>
      <c r="I23" s="151"/>
      <c r="J23" s="151"/>
      <c r="K23" s="151"/>
      <c r="L23" s="151"/>
      <c r="M23" s="151"/>
      <c r="N23" s="150">
        <v>132.74</v>
      </c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2">
        <v>132.74</v>
      </c>
    </row>
    <row r="24" spans="1:30" ht="17.25" customHeight="1" thickBot="1">
      <c r="A24" s="241"/>
      <c r="B24" s="241"/>
      <c r="C24" s="241"/>
      <c r="D24" s="241"/>
      <c r="E24" s="239" t="s">
        <v>188</v>
      </c>
      <c r="F24" s="175" t="s">
        <v>189</v>
      </c>
      <c r="G24" s="151"/>
      <c r="H24" s="151"/>
      <c r="I24" s="151"/>
      <c r="J24" s="151"/>
      <c r="K24" s="151"/>
      <c r="L24" s="151"/>
      <c r="M24" s="151"/>
      <c r="N24" s="150">
        <v>11.15</v>
      </c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2">
        <v>11.15</v>
      </c>
    </row>
    <row r="25" spans="1:30" ht="17.25" customHeight="1" thickBot="1">
      <c r="A25" s="241"/>
      <c r="B25" s="241"/>
      <c r="C25" s="241"/>
      <c r="D25" s="241"/>
      <c r="E25" s="240"/>
      <c r="F25" s="175" t="s">
        <v>190</v>
      </c>
      <c r="G25" s="151"/>
      <c r="H25" s="151"/>
      <c r="I25" s="151"/>
      <c r="J25" s="151"/>
      <c r="K25" s="151"/>
      <c r="L25" s="151"/>
      <c r="M25" s="151"/>
      <c r="N25" s="150">
        <v>4.78</v>
      </c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2">
        <v>4.78</v>
      </c>
    </row>
    <row r="26" spans="1:30" ht="17.25" customHeight="1" thickBot="1">
      <c r="A26" s="241"/>
      <c r="B26" s="241"/>
      <c r="C26" s="241"/>
      <c r="D26" s="241"/>
      <c r="E26" s="239" t="s">
        <v>175</v>
      </c>
      <c r="F26" s="175" t="s">
        <v>191</v>
      </c>
      <c r="G26" s="153">
        <v>221</v>
      </c>
      <c r="H26" s="151"/>
      <c r="I26" s="151"/>
      <c r="J26" s="150">
        <v>130.80000000000001</v>
      </c>
      <c r="K26" s="151"/>
      <c r="L26" s="150">
        <v>170.4</v>
      </c>
      <c r="M26" s="150">
        <v>215.2</v>
      </c>
      <c r="N26" s="150">
        <v>14.8</v>
      </c>
      <c r="O26" s="150">
        <v>279.2</v>
      </c>
      <c r="P26" s="151"/>
      <c r="Q26" s="150">
        <v>91.08</v>
      </c>
      <c r="R26" s="150">
        <v>59.4</v>
      </c>
      <c r="S26" s="150">
        <v>106.92</v>
      </c>
      <c r="T26" s="151"/>
      <c r="U26" s="151"/>
      <c r="V26" s="151"/>
      <c r="W26" s="150">
        <v>55.68</v>
      </c>
      <c r="X26" s="150">
        <v>520.08000000000004</v>
      </c>
      <c r="Y26" s="150">
        <v>851.52</v>
      </c>
      <c r="Z26" s="151"/>
      <c r="AA26" s="151"/>
      <c r="AB26" s="151"/>
      <c r="AC26" s="150">
        <v>115.77</v>
      </c>
      <c r="AD26" s="152">
        <v>2831.85</v>
      </c>
    </row>
    <row r="27" spans="1:30" ht="17.25" customHeight="1" thickBot="1">
      <c r="A27" s="241"/>
      <c r="B27" s="241"/>
      <c r="C27" s="240"/>
      <c r="D27" s="240"/>
      <c r="E27" s="240"/>
      <c r="F27" s="175" t="s">
        <v>192</v>
      </c>
      <c r="G27" s="150">
        <v>1.05</v>
      </c>
      <c r="H27" s="150">
        <v>14.66</v>
      </c>
      <c r="I27" s="150">
        <v>0.38</v>
      </c>
      <c r="J27" s="151"/>
      <c r="K27" s="150">
        <v>17.88</v>
      </c>
      <c r="L27" s="150">
        <v>12.48</v>
      </c>
      <c r="M27" s="151"/>
      <c r="N27" s="151"/>
      <c r="O27" s="150">
        <v>28.28</v>
      </c>
      <c r="P27" s="150">
        <v>6.54</v>
      </c>
      <c r="Q27" s="150">
        <v>5.76</v>
      </c>
      <c r="R27" s="150">
        <v>22.33</v>
      </c>
      <c r="S27" s="150">
        <v>4.25</v>
      </c>
      <c r="T27" s="150">
        <v>3.79</v>
      </c>
      <c r="U27" s="151"/>
      <c r="V27" s="151"/>
      <c r="W27" s="151"/>
      <c r="X27" s="150">
        <v>10.33</v>
      </c>
      <c r="Y27" s="150">
        <v>28.45</v>
      </c>
      <c r="Z27" s="150">
        <v>16.28</v>
      </c>
      <c r="AA27" s="151"/>
      <c r="AB27" s="151"/>
      <c r="AC27" s="150">
        <v>7.46</v>
      </c>
      <c r="AD27" s="152">
        <v>179.92</v>
      </c>
    </row>
    <row r="28" spans="1:30" ht="17.25" customHeight="1" thickBot="1">
      <c r="A28" s="241"/>
      <c r="B28" s="240"/>
      <c r="C28" s="175" t="s">
        <v>194</v>
      </c>
      <c r="D28" s="175" t="s">
        <v>195</v>
      </c>
      <c r="E28" s="175" t="s">
        <v>175</v>
      </c>
      <c r="F28" s="175" t="s">
        <v>176</v>
      </c>
      <c r="G28" s="150">
        <v>-388702.22</v>
      </c>
      <c r="H28" s="150">
        <v>15511.14</v>
      </c>
      <c r="I28" s="150">
        <v>-583568.34</v>
      </c>
      <c r="J28" s="150">
        <v>-829973.52</v>
      </c>
      <c r="K28" s="150">
        <v>-410338.46</v>
      </c>
      <c r="L28" s="150">
        <v>-720929.08</v>
      </c>
      <c r="M28" s="150">
        <v>-613753.96</v>
      </c>
      <c r="N28" s="150">
        <v>-297023.26</v>
      </c>
      <c r="O28" s="150">
        <v>-180030.63</v>
      </c>
      <c r="P28" s="150">
        <v>-49358.68</v>
      </c>
      <c r="Q28" s="150">
        <v>-47373.97</v>
      </c>
      <c r="R28" s="150">
        <v>-806779.88</v>
      </c>
      <c r="S28" s="150">
        <v>-761279.77</v>
      </c>
      <c r="T28" s="150">
        <v>-871308.73</v>
      </c>
      <c r="U28" s="153">
        <v>-267781</v>
      </c>
      <c r="V28" s="150">
        <v>165822.17000000001</v>
      </c>
      <c r="W28" s="150">
        <v>-517748.84</v>
      </c>
      <c r="X28" s="150">
        <v>-56637.13</v>
      </c>
      <c r="Y28" s="150">
        <v>-457770.73</v>
      </c>
      <c r="Z28" s="150">
        <v>-636689.75</v>
      </c>
      <c r="AA28" s="150">
        <v>-515270.54</v>
      </c>
      <c r="AB28" s="150">
        <v>-1101460.6200000001</v>
      </c>
      <c r="AC28" s="151"/>
      <c r="AD28" s="152">
        <v>-9932445.8000000007</v>
      </c>
    </row>
    <row r="29" spans="1:30" ht="17.25" customHeight="1" thickBot="1">
      <c r="A29" s="240"/>
      <c r="B29" s="232" t="s">
        <v>0</v>
      </c>
      <c r="C29" s="233"/>
      <c r="D29" s="233"/>
      <c r="E29" s="233"/>
      <c r="F29" s="234"/>
      <c r="G29" s="155">
        <v>399937.05</v>
      </c>
      <c r="H29" s="155">
        <v>73812.91</v>
      </c>
      <c r="I29" s="155">
        <v>711377.51</v>
      </c>
      <c r="J29" s="155">
        <v>801032.54</v>
      </c>
      <c r="K29" s="155">
        <v>451787.91</v>
      </c>
      <c r="L29" s="155">
        <v>781242.15</v>
      </c>
      <c r="M29" s="155">
        <v>741302.93</v>
      </c>
      <c r="N29" s="155">
        <v>374288.23</v>
      </c>
      <c r="O29" s="155">
        <v>251237.22</v>
      </c>
      <c r="P29" s="155">
        <v>152716.20000000001</v>
      </c>
      <c r="Q29" s="155">
        <v>166494.51</v>
      </c>
      <c r="R29" s="155">
        <v>778418.31</v>
      </c>
      <c r="S29" s="155">
        <v>817307.62</v>
      </c>
      <c r="T29" s="155">
        <v>998245.65</v>
      </c>
      <c r="U29" s="155">
        <v>429376.14</v>
      </c>
      <c r="V29" s="155">
        <v>450607.48</v>
      </c>
      <c r="W29" s="155">
        <v>554737.98</v>
      </c>
      <c r="X29" s="155">
        <v>217957.15</v>
      </c>
      <c r="Y29" s="155">
        <v>593543.88</v>
      </c>
      <c r="Z29" s="155">
        <v>755078.8</v>
      </c>
      <c r="AA29" s="155">
        <v>624358.01</v>
      </c>
      <c r="AB29" s="155">
        <v>1196450.6200000001</v>
      </c>
      <c r="AC29" s="155">
        <v>282442.38</v>
      </c>
      <c r="AD29" s="155">
        <v>12603753.18</v>
      </c>
    </row>
    <row r="30" spans="1:30" ht="17.25" customHeight="1" thickBot="1">
      <c r="A30" s="239" t="s">
        <v>200</v>
      </c>
      <c r="B30" s="239" t="s">
        <v>177</v>
      </c>
      <c r="C30" s="239" t="s">
        <v>201</v>
      </c>
      <c r="D30" s="239" t="s">
        <v>202</v>
      </c>
      <c r="E30" s="239" t="s">
        <v>203</v>
      </c>
      <c r="F30" s="175" t="s">
        <v>204</v>
      </c>
      <c r="G30" s="151"/>
      <c r="H30" s="150">
        <v>179.2</v>
      </c>
      <c r="I30" s="151"/>
      <c r="J30" s="151"/>
      <c r="K30" s="151"/>
      <c r="L30" s="151"/>
      <c r="M30" s="151"/>
      <c r="N30" s="151"/>
      <c r="O30" s="151"/>
      <c r="P30" s="150">
        <v>82.49</v>
      </c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2">
        <v>261.69</v>
      </c>
    </row>
    <row r="31" spans="1:30" ht="17.25" customHeight="1" thickBot="1">
      <c r="A31" s="241"/>
      <c r="B31" s="241"/>
      <c r="C31" s="241"/>
      <c r="D31" s="241"/>
      <c r="E31" s="240"/>
      <c r="F31" s="175" t="s">
        <v>205</v>
      </c>
      <c r="G31" s="151"/>
      <c r="H31" s="150">
        <v>16.38</v>
      </c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2">
        <v>16.38</v>
      </c>
    </row>
    <row r="32" spans="1:30" ht="17.25" customHeight="1" thickBot="1">
      <c r="A32" s="241"/>
      <c r="B32" s="241"/>
      <c r="C32" s="241"/>
      <c r="D32" s="241"/>
      <c r="E32" s="175" t="s">
        <v>188</v>
      </c>
      <c r="F32" s="175" t="s">
        <v>189</v>
      </c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0">
        <v>5.74</v>
      </c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2">
        <v>5.74</v>
      </c>
    </row>
    <row r="33" spans="1:30" ht="17.25" customHeight="1" thickBot="1">
      <c r="A33" s="241"/>
      <c r="B33" s="241"/>
      <c r="C33" s="241"/>
      <c r="D33" s="241"/>
      <c r="E33" s="239" t="s">
        <v>175</v>
      </c>
      <c r="F33" s="175" t="s">
        <v>206</v>
      </c>
      <c r="G33" s="151"/>
      <c r="H33" s="151"/>
      <c r="I33" s="151"/>
      <c r="J33" s="151"/>
      <c r="K33" s="151"/>
      <c r="L33" s="153">
        <v>199</v>
      </c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4">
        <v>199</v>
      </c>
    </row>
    <row r="34" spans="1:30" ht="17.25" customHeight="1" thickBot="1">
      <c r="A34" s="241"/>
      <c r="B34" s="241"/>
      <c r="C34" s="240"/>
      <c r="D34" s="240"/>
      <c r="E34" s="240"/>
      <c r="F34" s="175" t="s">
        <v>221</v>
      </c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0">
        <v>52.92</v>
      </c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2">
        <v>52.92</v>
      </c>
    </row>
    <row r="35" spans="1:30" ht="17.25" customHeight="1" thickBot="1">
      <c r="A35" s="241"/>
      <c r="B35" s="241"/>
      <c r="C35" s="239" t="s">
        <v>207</v>
      </c>
      <c r="D35" s="239" t="s">
        <v>208</v>
      </c>
      <c r="E35" s="175" t="s">
        <v>277</v>
      </c>
      <c r="F35" s="175" t="s">
        <v>278</v>
      </c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0">
        <v>214.72</v>
      </c>
      <c r="W35" s="151"/>
      <c r="X35" s="151"/>
      <c r="Y35" s="151"/>
      <c r="Z35" s="151"/>
      <c r="AA35" s="151"/>
      <c r="AB35" s="151"/>
      <c r="AC35" s="151"/>
      <c r="AD35" s="152">
        <v>214.72</v>
      </c>
    </row>
    <row r="36" spans="1:30" ht="17.25" customHeight="1" thickBot="1">
      <c r="A36" s="241"/>
      <c r="B36" s="241"/>
      <c r="C36" s="241"/>
      <c r="D36" s="241"/>
      <c r="E36" s="239" t="s">
        <v>180</v>
      </c>
      <c r="F36" s="175" t="s">
        <v>184</v>
      </c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0">
        <v>25.18</v>
      </c>
      <c r="V36" s="151"/>
      <c r="W36" s="151"/>
      <c r="X36" s="151"/>
      <c r="Y36" s="151"/>
      <c r="Z36" s="151"/>
      <c r="AA36" s="151"/>
      <c r="AB36" s="151"/>
      <c r="AC36" s="151"/>
      <c r="AD36" s="152">
        <v>25.18</v>
      </c>
    </row>
    <row r="37" spans="1:30" ht="17.25" customHeight="1" thickBot="1">
      <c r="A37" s="241"/>
      <c r="B37" s="241"/>
      <c r="C37" s="241"/>
      <c r="D37" s="241"/>
      <c r="E37" s="240"/>
      <c r="F37" s="175" t="s">
        <v>185</v>
      </c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0">
        <v>118.8</v>
      </c>
      <c r="AC37" s="151"/>
      <c r="AD37" s="152">
        <v>118.8</v>
      </c>
    </row>
    <row r="38" spans="1:30" ht="17.25" customHeight="1" thickBot="1">
      <c r="A38" s="241"/>
      <c r="B38" s="241"/>
      <c r="C38" s="241"/>
      <c r="D38" s="241"/>
      <c r="E38" s="239" t="s">
        <v>203</v>
      </c>
      <c r="F38" s="175" t="s">
        <v>209</v>
      </c>
      <c r="G38" s="151"/>
      <c r="H38" s="151"/>
      <c r="I38" s="151"/>
      <c r="J38" s="151"/>
      <c r="K38" s="151"/>
      <c r="L38" s="151"/>
      <c r="M38" s="151"/>
      <c r="N38" s="151"/>
      <c r="O38" s="151"/>
      <c r="P38" s="150">
        <v>357.97</v>
      </c>
      <c r="Q38" s="151"/>
      <c r="R38" s="151"/>
      <c r="S38" s="151"/>
      <c r="T38" s="151"/>
      <c r="U38" s="151"/>
      <c r="V38" s="151"/>
      <c r="W38" s="151"/>
      <c r="X38" s="150">
        <v>781.18</v>
      </c>
      <c r="Y38" s="151"/>
      <c r="Z38" s="150">
        <v>495.18</v>
      </c>
      <c r="AA38" s="151"/>
      <c r="AB38" s="151"/>
      <c r="AC38" s="151"/>
      <c r="AD38" s="152">
        <v>1634.33</v>
      </c>
    </row>
    <row r="39" spans="1:30" ht="17.25" customHeight="1" thickBot="1">
      <c r="A39" s="241"/>
      <c r="B39" s="241"/>
      <c r="C39" s="241"/>
      <c r="D39" s="241"/>
      <c r="E39" s="241"/>
      <c r="F39" s="175" t="s">
        <v>204</v>
      </c>
      <c r="G39" s="150">
        <v>201.6</v>
      </c>
      <c r="H39" s="151"/>
      <c r="I39" s="151"/>
      <c r="J39" s="151"/>
      <c r="K39" s="151"/>
      <c r="L39" s="151"/>
      <c r="M39" s="150">
        <v>231.08</v>
      </c>
      <c r="N39" s="151"/>
      <c r="O39" s="150">
        <v>701.42</v>
      </c>
      <c r="P39" s="150">
        <v>155.61000000000001</v>
      </c>
      <c r="Q39" s="151"/>
      <c r="R39" s="150">
        <v>262.27</v>
      </c>
      <c r="S39" s="151"/>
      <c r="T39" s="151"/>
      <c r="U39" s="151"/>
      <c r="V39" s="151"/>
      <c r="W39" s="151"/>
      <c r="X39" s="150">
        <v>219.43</v>
      </c>
      <c r="Y39" s="151"/>
      <c r="Z39" s="150">
        <v>123.8</v>
      </c>
      <c r="AA39" s="150">
        <v>1028.8800000000001</v>
      </c>
      <c r="AB39" s="151"/>
      <c r="AC39" s="151"/>
      <c r="AD39" s="152">
        <v>2924.09</v>
      </c>
    </row>
    <row r="40" spans="1:30" ht="17.25" customHeight="1" thickBot="1">
      <c r="A40" s="241"/>
      <c r="B40" s="241"/>
      <c r="C40" s="241"/>
      <c r="D40" s="241"/>
      <c r="E40" s="241"/>
      <c r="F40" s="175" t="s">
        <v>205</v>
      </c>
      <c r="G40" s="151"/>
      <c r="H40" s="150">
        <v>106.83</v>
      </c>
      <c r="I40" s="151"/>
      <c r="J40" s="150">
        <v>227.95</v>
      </c>
      <c r="K40" s="151"/>
      <c r="L40" s="151"/>
      <c r="M40" s="150">
        <v>259.75</v>
      </c>
      <c r="N40" s="151"/>
      <c r="O40" s="150">
        <v>243.83</v>
      </c>
      <c r="P40" s="150">
        <v>559.11</v>
      </c>
      <c r="Q40" s="150">
        <v>224.62</v>
      </c>
      <c r="R40" s="150">
        <v>47.22</v>
      </c>
      <c r="S40" s="153">
        <v>70</v>
      </c>
      <c r="T40" s="151"/>
      <c r="U40" s="150">
        <v>244.24</v>
      </c>
      <c r="V40" s="150">
        <v>80.67</v>
      </c>
      <c r="W40" s="151"/>
      <c r="X40" s="150">
        <v>270.66000000000003</v>
      </c>
      <c r="Y40" s="150">
        <v>57.78</v>
      </c>
      <c r="Z40" s="153">
        <v>32</v>
      </c>
      <c r="AA40" s="150">
        <v>1084.17</v>
      </c>
      <c r="AB40" s="150">
        <v>100.36</v>
      </c>
      <c r="AC40" s="151"/>
      <c r="AD40" s="152">
        <v>3609.19</v>
      </c>
    </row>
    <row r="41" spans="1:30" ht="17.25" customHeight="1" thickBot="1">
      <c r="A41" s="241"/>
      <c r="B41" s="241"/>
      <c r="C41" s="241"/>
      <c r="D41" s="241"/>
      <c r="E41" s="241"/>
      <c r="F41" s="175" t="s">
        <v>279</v>
      </c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0">
        <v>453.6</v>
      </c>
      <c r="S41" s="151"/>
      <c r="T41" s="151"/>
      <c r="U41" s="151"/>
      <c r="V41" s="151"/>
      <c r="W41" s="151"/>
      <c r="X41" s="151"/>
      <c r="Y41" s="151"/>
      <c r="Z41" s="150">
        <v>584.11</v>
      </c>
      <c r="AA41" s="151"/>
      <c r="AB41" s="151"/>
      <c r="AC41" s="151"/>
      <c r="AD41" s="152">
        <v>1037.71</v>
      </c>
    </row>
    <row r="42" spans="1:30" ht="17.25" customHeight="1" thickBot="1">
      <c r="A42" s="241"/>
      <c r="B42" s="241"/>
      <c r="C42" s="241"/>
      <c r="D42" s="241"/>
      <c r="E42" s="241"/>
      <c r="F42" s="175" t="s">
        <v>210</v>
      </c>
      <c r="G42" s="151"/>
      <c r="H42" s="151"/>
      <c r="I42" s="151"/>
      <c r="J42" s="151"/>
      <c r="K42" s="153">
        <v>199</v>
      </c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3">
        <v>850</v>
      </c>
      <c r="Y42" s="153">
        <v>499</v>
      </c>
      <c r="Z42" s="151"/>
      <c r="AA42" s="151"/>
      <c r="AB42" s="151"/>
      <c r="AC42" s="151"/>
      <c r="AD42" s="154">
        <v>1548</v>
      </c>
    </row>
    <row r="43" spans="1:30" ht="17.25" customHeight="1" thickBot="1">
      <c r="A43" s="241"/>
      <c r="B43" s="241"/>
      <c r="C43" s="241"/>
      <c r="D43" s="241"/>
      <c r="E43" s="241"/>
      <c r="F43" s="175" t="s">
        <v>211</v>
      </c>
      <c r="G43" s="150">
        <v>100.31</v>
      </c>
      <c r="H43" s="151"/>
      <c r="I43" s="151"/>
      <c r="J43" s="151"/>
      <c r="K43" s="151"/>
      <c r="L43" s="151"/>
      <c r="M43" s="151"/>
      <c r="N43" s="151"/>
      <c r="O43" s="151"/>
      <c r="P43" s="151"/>
      <c r="Q43" s="150">
        <v>1653.2</v>
      </c>
      <c r="R43" s="151"/>
      <c r="S43" s="151"/>
      <c r="T43" s="151"/>
      <c r="U43" s="151"/>
      <c r="V43" s="151"/>
      <c r="W43" s="151"/>
      <c r="X43" s="151"/>
      <c r="Y43" s="150">
        <v>942.18</v>
      </c>
      <c r="Z43" s="150">
        <v>351.08</v>
      </c>
      <c r="AA43" s="150">
        <v>1423.62</v>
      </c>
      <c r="AB43" s="151"/>
      <c r="AC43" s="151"/>
      <c r="AD43" s="152">
        <v>4470.3900000000003</v>
      </c>
    </row>
    <row r="44" spans="1:30" ht="17.25" customHeight="1" thickBot="1">
      <c r="A44" s="241"/>
      <c r="B44" s="241"/>
      <c r="C44" s="241"/>
      <c r="D44" s="241"/>
      <c r="E44" s="240"/>
      <c r="F44" s="175" t="s">
        <v>212</v>
      </c>
      <c r="G44" s="151"/>
      <c r="H44" s="151"/>
      <c r="I44" s="151"/>
      <c r="J44" s="151"/>
      <c r="K44" s="151"/>
      <c r="L44" s="151"/>
      <c r="M44" s="151"/>
      <c r="N44" s="151"/>
      <c r="O44" s="151"/>
      <c r="P44" s="150">
        <v>129.06</v>
      </c>
      <c r="Q44" s="151"/>
      <c r="R44" s="151"/>
      <c r="S44" s="151"/>
      <c r="T44" s="151"/>
      <c r="U44" s="151"/>
      <c r="V44" s="151"/>
      <c r="W44" s="151"/>
      <c r="X44" s="150">
        <v>70.91</v>
      </c>
      <c r="Y44" s="150">
        <v>758.53</v>
      </c>
      <c r="Z44" s="151"/>
      <c r="AA44" s="150">
        <v>378.62</v>
      </c>
      <c r="AB44" s="151"/>
      <c r="AC44" s="151"/>
      <c r="AD44" s="152">
        <v>1337.12</v>
      </c>
    </row>
    <row r="45" spans="1:30" ht="17.25" customHeight="1" thickBot="1">
      <c r="A45" s="241"/>
      <c r="B45" s="241"/>
      <c r="C45" s="241"/>
      <c r="D45" s="241"/>
      <c r="E45" s="175" t="s">
        <v>188</v>
      </c>
      <c r="F45" s="175" t="s">
        <v>189</v>
      </c>
      <c r="G45" s="151"/>
      <c r="H45" s="151"/>
      <c r="I45" s="151"/>
      <c r="J45" s="151"/>
      <c r="K45" s="151"/>
      <c r="L45" s="150">
        <v>64.150000000000006</v>
      </c>
      <c r="M45" s="151"/>
      <c r="N45" s="151"/>
      <c r="O45" s="151"/>
      <c r="P45" s="151"/>
      <c r="Q45" s="150">
        <v>27.77</v>
      </c>
      <c r="R45" s="151"/>
      <c r="S45" s="150">
        <v>35.94</v>
      </c>
      <c r="T45" s="151"/>
      <c r="U45" s="151"/>
      <c r="V45" s="151"/>
      <c r="W45" s="151"/>
      <c r="X45" s="150">
        <v>3.52</v>
      </c>
      <c r="Y45" s="151"/>
      <c r="Z45" s="150">
        <v>47.3</v>
      </c>
      <c r="AA45" s="151"/>
      <c r="AB45" s="151"/>
      <c r="AC45" s="151"/>
      <c r="AD45" s="152">
        <v>178.68</v>
      </c>
    </row>
    <row r="46" spans="1:30" ht="17.25" customHeight="1" thickBot="1">
      <c r="A46" s="241"/>
      <c r="B46" s="241"/>
      <c r="C46" s="241"/>
      <c r="D46" s="241"/>
      <c r="E46" s="175" t="s">
        <v>225</v>
      </c>
      <c r="F46" s="175" t="s">
        <v>280</v>
      </c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3">
        <v>5967</v>
      </c>
      <c r="Z46" s="151"/>
      <c r="AA46" s="151"/>
      <c r="AB46" s="151"/>
      <c r="AC46" s="151"/>
      <c r="AD46" s="154">
        <v>5967</v>
      </c>
    </row>
    <row r="47" spans="1:30" ht="17.25" customHeight="1" thickBot="1">
      <c r="A47" s="241"/>
      <c r="B47" s="241"/>
      <c r="C47" s="241"/>
      <c r="D47" s="241"/>
      <c r="E47" s="239" t="s">
        <v>175</v>
      </c>
      <c r="F47" s="175" t="s">
        <v>213</v>
      </c>
      <c r="G47" s="151"/>
      <c r="H47" s="151"/>
      <c r="I47" s="153">
        <v>50</v>
      </c>
      <c r="J47" s="151"/>
      <c r="K47" s="151"/>
      <c r="L47" s="151"/>
      <c r="M47" s="151"/>
      <c r="N47" s="151"/>
      <c r="O47" s="151"/>
      <c r="P47" s="151"/>
      <c r="Q47" s="150">
        <v>40.229999999999997</v>
      </c>
      <c r="R47" s="153">
        <v>150</v>
      </c>
      <c r="S47" s="153">
        <v>150</v>
      </c>
      <c r="T47" s="153">
        <v>150</v>
      </c>
      <c r="U47" s="151"/>
      <c r="V47" s="153">
        <v>50</v>
      </c>
      <c r="W47" s="151"/>
      <c r="X47" s="151"/>
      <c r="Y47" s="151"/>
      <c r="Z47" s="151"/>
      <c r="AA47" s="151"/>
      <c r="AB47" s="151"/>
      <c r="AC47" s="151"/>
      <c r="AD47" s="152">
        <v>590.23</v>
      </c>
    </row>
    <row r="48" spans="1:30" ht="17.25" customHeight="1" thickBot="1">
      <c r="A48" s="241"/>
      <c r="B48" s="241"/>
      <c r="C48" s="241"/>
      <c r="D48" s="241"/>
      <c r="E48" s="241"/>
      <c r="F48" s="175" t="s">
        <v>206</v>
      </c>
      <c r="G48" s="151"/>
      <c r="H48" s="151"/>
      <c r="I48" s="151"/>
      <c r="J48" s="151"/>
      <c r="K48" s="151"/>
      <c r="L48" s="153">
        <v>398</v>
      </c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4">
        <v>398</v>
      </c>
    </row>
    <row r="49" spans="1:30" ht="17.25" customHeight="1" thickBot="1">
      <c r="A49" s="241"/>
      <c r="B49" s="241"/>
      <c r="C49" s="241"/>
      <c r="D49" s="241"/>
      <c r="E49" s="241"/>
      <c r="F49" s="175" t="s">
        <v>221</v>
      </c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0">
        <v>331.2</v>
      </c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2">
        <v>331.2</v>
      </c>
    </row>
    <row r="50" spans="1:30" ht="17.25" customHeight="1" thickBot="1">
      <c r="A50" s="241"/>
      <c r="B50" s="241"/>
      <c r="C50" s="241"/>
      <c r="D50" s="241"/>
      <c r="E50" s="241"/>
      <c r="F50" s="175" t="s">
        <v>281</v>
      </c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0">
        <v>36.64</v>
      </c>
      <c r="Y50" s="151"/>
      <c r="Z50" s="150">
        <v>675.78</v>
      </c>
      <c r="AA50" s="151"/>
      <c r="AB50" s="151"/>
      <c r="AC50" s="151"/>
      <c r="AD50" s="152">
        <v>712.42</v>
      </c>
    </row>
    <row r="51" spans="1:30" ht="17.25" customHeight="1" thickBot="1">
      <c r="A51" s="241"/>
      <c r="B51" s="241"/>
      <c r="C51" s="241"/>
      <c r="D51" s="241"/>
      <c r="E51" s="241"/>
      <c r="F51" s="175" t="s">
        <v>192</v>
      </c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0">
        <v>50.14</v>
      </c>
      <c r="AA51" s="151"/>
      <c r="AB51" s="151"/>
      <c r="AC51" s="151"/>
      <c r="AD51" s="152">
        <v>50.14</v>
      </c>
    </row>
    <row r="52" spans="1:30" ht="17.25" customHeight="1" thickBot="1">
      <c r="A52" s="241"/>
      <c r="B52" s="241"/>
      <c r="C52" s="241"/>
      <c r="D52" s="241"/>
      <c r="E52" s="241"/>
      <c r="F52" s="175" t="s">
        <v>214</v>
      </c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3">
        <v>860</v>
      </c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4">
        <v>860</v>
      </c>
    </row>
    <row r="53" spans="1:30" ht="17.25" customHeight="1" thickBot="1">
      <c r="A53" s="241"/>
      <c r="B53" s="241"/>
      <c r="C53" s="240"/>
      <c r="D53" s="240"/>
      <c r="E53" s="240"/>
      <c r="F53" s="175" t="s">
        <v>215</v>
      </c>
      <c r="G53" s="151"/>
      <c r="H53" s="151"/>
      <c r="I53" s="151"/>
      <c r="J53" s="151"/>
      <c r="K53" s="151"/>
      <c r="L53" s="150">
        <v>763.65</v>
      </c>
      <c r="M53" s="151"/>
      <c r="N53" s="151"/>
      <c r="O53" s="151"/>
      <c r="P53" s="151"/>
      <c r="Q53" s="150">
        <v>255.94</v>
      </c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2">
        <v>1019.59</v>
      </c>
    </row>
    <row r="54" spans="1:30" ht="17.25" customHeight="1" thickBot="1">
      <c r="A54" s="241"/>
      <c r="B54" s="241"/>
      <c r="C54" s="239" t="s">
        <v>216</v>
      </c>
      <c r="D54" s="239" t="s">
        <v>217</v>
      </c>
      <c r="E54" s="239" t="s">
        <v>180</v>
      </c>
      <c r="F54" s="175" t="s">
        <v>181</v>
      </c>
      <c r="G54" s="151"/>
      <c r="H54" s="150">
        <v>72662.679999999993</v>
      </c>
      <c r="I54" s="151"/>
      <c r="J54" s="151"/>
      <c r="K54" s="151"/>
      <c r="L54" s="151"/>
      <c r="M54" s="151"/>
      <c r="N54" s="150">
        <v>96206.73</v>
      </c>
      <c r="O54" s="150">
        <v>104029.37</v>
      </c>
      <c r="P54" s="150">
        <v>2529.04</v>
      </c>
      <c r="Q54" s="151"/>
      <c r="R54" s="151"/>
      <c r="S54" s="151"/>
      <c r="T54" s="153">
        <v>10000</v>
      </c>
      <c r="U54" s="151"/>
      <c r="V54" s="151"/>
      <c r="W54" s="151"/>
      <c r="X54" s="151"/>
      <c r="Y54" s="151"/>
      <c r="Z54" s="150">
        <v>42069.08</v>
      </c>
      <c r="AA54" s="150">
        <v>71238.92</v>
      </c>
      <c r="AB54" s="150">
        <v>111562.88</v>
      </c>
      <c r="AC54" s="151"/>
      <c r="AD54" s="152">
        <v>510298.7</v>
      </c>
    </row>
    <row r="55" spans="1:30" ht="17.25" customHeight="1" thickBot="1">
      <c r="A55" s="241"/>
      <c r="B55" s="241"/>
      <c r="C55" s="241"/>
      <c r="D55" s="241"/>
      <c r="E55" s="240"/>
      <c r="F55" s="175" t="s">
        <v>185</v>
      </c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3">
        <v>99312</v>
      </c>
      <c r="W55" s="151"/>
      <c r="X55" s="151"/>
      <c r="Y55" s="151"/>
      <c r="Z55" s="151"/>
      <c r="AA55" s="151"/>
      <c r="AB55" s="151"/>
      <c r="AC55" s="151"/>
      <c r="AD55" s="154">
        <v>99312</v>
      </c>
    </row>
    <row r="56" spans="1:30" ht="17.25" customHeight="1" thickBot="1">
      <c r="A56" s="241"/>
      <c r="B56" s="241"/>
      <c r="C56" s="241"/>
      <c r="D56" s="241"/>
      <c r="E56" s="175" t="s">
        <v>203</v>
      </c>
      <c r="F56" s="175" t="s">
        <v>212</v>
      </c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3">
        <v>500</v>
      </c>
      <c r="AD56" s="154">
        <v>500</v>
      </c>
    </row>
    <row r="57" spans="1:30" ht="17.25" customHeight="1" thickBot="1">
      <c r="A57" s="241"/>
      <c r="B57" s="241"/>
      <c r="C57" s="241"/>
      <c r="D57" s="241"/>
      <c r="E57" s="175" t="s">
        <v>188</v>
      </c>
      <c r="F57" s="175" t="s">
        <v>189</v>
      </c>
      <c r="G57" s="151"/>
      <c r="H57" s="151"/>
      <c r="I57" s="151"/>
      <c r="J57" s="151"/>
      <c r="K57" s="151"/>
      <c r="L57" s="150">
        <v>31322.84</v>
      </c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0">
        <v>35989.269999999997</v>
      </c>
      <c r="Z57" s="151"/>
      <c r="AA57" s="151"/>
      <c r="AB57" s="151"/>
      <c r="AC57" s="151"/>
      <c r="AD57" s="152">
        <v>67312.11</v>
      </c>
    </row>
    <row r="58" spans="1:30" ht="17.25" customHeight="1" thickBot="1">
      <c r="A58" s="241"/>
      <c r="B58" s="241"/>
      <c r="C58" s="241"/>
      <c r="D58" s="241"/>
      <c r="E58" s="239" t="s">
        <v>218</v>
      </c>
      <c r="F58" s="175" t="s">
        <v>219</v>
      </c>
      <c r="G58" s="150">
        <v>1362.6</v>
      </c>
      <c r="H58" s="151"/>
      <c r="I58" s="151"/>
      <c r="J58" s="150">
        <v>2725.2</v>
      </c>
      <c r="K58" s="150">
        <v>1362.6</v>
      </c>
      <c r="L58" s="150">
        <v>1122.1400000000001</v>
      </c>
      <c r="M58" s="150">
        <v>2484.7399999999998</v>
      </c>
      <c r="N58" s="151"/>
      <c r="O58" s="151"/>
      <c r="P58" s="150">
        <v>4109.7299999999996</v>
      </c>
      <c r="Q58" s="151"/>
      <c r="R58" s="150">
        <v>1362.6</v>
      </c>
      <c r="S58" s="150">
        <v>2725.2</v>
      </c>
      <c r="T58" s="151"/>
      <c r="U58" s="151"/>
      <c r="V58" s="151"/>
      <c r="W58" s="151"/>
      <c r="X58" s="151"/>
      <c r="Y58" s="151"/>
      <c r="Z58" s="150">
        <v>1150.05</v>
      </c>
      <c r="AA58" s="150">
        <v>1150.05</v>
      </c>
      <c r="AB58" s="151"/>
      <c r="AC58" s="150">
        <v>1150.05</v>
      </c>
      <c r="AD58" s="152">
        <v>20704.96</v>
      </c>
    </row>
    <row r="59" spans="1:30" ht="17.25" customHeight="1" thickBot="1">
      <c r="A59" s="241"/>
      <c r="B59" s="241"/>
      <c r="C59" s="241"/>
      <c r="D59" s="241"/>
      <c r="E59" s="241"/>
      <c r="F59" s="175" t="s">
        <v>282</v>
      </c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0">
        <v>1150.05</v>
      </c>
      <c r="AC59" s="151"/>
      <c r="AD59" s="152">
        <v>1150.05</v>
      </c>
    </row>
    <row r="60" spans="1:30" ht="17.25" customHeight="1" thickBot="1">
      <c r="A60" s="241"/>
      <c r="B60" s="241"/>
      <c r="C60" s="241"/>
      <c r="D60" s="241"/>
      <c r="E60" s="240"/>
      <c r="F60" s="175" t="s">
        <v>220</v>
      </c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0">
        <v>108.86</v>
      </c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2">
        <v>108.86</v>
      </c>
    </row>
    <row r="61" spans="1:30" ht="17.25" customHeight="1" thickBot="1">
      <c r="A61" s="241"/>
      <c r="B61" s="241"/>
      <c r="C61" s="240"/>
      <c r="D61" s="240"/>
      <c r="E61" s="175" t="s">
        <v>175</v>
      </c>
      <c r="F61" s="175" t="s">
        <v>221</v>
      </c>
      <c r="G61" s="151"/>
      <c r="H61" s="151"/>
      <c r="I61" s="151"/>
      <c r="J61" s="151"/>
      <c r="K61" s="153">
        <v>341250</v>
      </c>
      <c r="L61" s="150">
        <v>31640.95</v>
      </c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3">
        <v>341250</v>
      </c>
      <c r="X61" s="153">
        <v>0</v>
      </c>
      <c r="Y61" s="150">
        <v>33638.25</v>
      </c>
      <c r="Z61" s="151"/>
      <c r="AA61" s="151"/>
      <c r="AB61" s="151"/>
      <c r="AC61" s="151"/>
      <c r="AD61" s="152">
        <v>747779.2</v>
      </c>
    </row>
    <row r="62" spans="1:30" ht="17.25" customHeight="1" thickBot="1">
      <c r="A62" s="241"/>
      <c r="B62" s="241"/>
      <c r="C62" s="239" t="s">
        <v>222</v>
      </c>
      <c r="D62" s="239" t="s">
        <v>223</v>
      </c>
      <c r="E62" s="239" t="s">
        <v>180</v>
      </c>
      <c r="F62" s="175" t="s">
        <v>181</v>
      </c>
      <c r="G62" s="150">
        <v>-45000.74</v>
      </c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2">
        <v>-45000.74</v>
      </c>
    </row>
    <row r="63" spans="1:30" ht="17.25" customHeight="1" thickBot="1">
      <c r="A63" s="241"/>
      <c r="B63" s="241"/>
      <c r="C63" s="241"/>
      <c r="D63" s="241"/>
      <c r="E63" s="240"/>
      <c r="F63" s="175" t="s">
        <v>185</v>
      </c>
      <c r="G63" s="150">
        <v>229983.05</v>
      </c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0">
        <v>230159.02</v>
      </c>
      <c r="S63" s="150">
        <v>90776.48</v>
      </c>
      <c r="T63" s="151"/>
      <c r="U63" s="151"/>
      <c r="V63" s="150">
        <v>204447.96</v>
      </c>
      <c r="W63" s="150">
        <v>46729.83</v>
      </c>
      <c r="X63" s="150">
        <v>0.4</v>
      </c>
      <c r="Y63" s="150">
        <v>447.57</v>
      </c>
      <c r="Z63" s="150">
        <v>10957.8</v>
      </c>
      <c r="AA63" s="151"/>
      <c r="AB63" s="151"/>
      <c r="AC63" s="151"/>
      <c r="AD63" s="152">
        <v>813502.11</v>
      </c>
    </row>
    <row r="64" spans="1:30" ht="17.25" customHeight="1" thickBot="1">
      <c r="A64" s="241"/>
      <c r="B64" s="241"/>
      <c r="C64" s="241"/>
      <c r="D64" s="241"/>
      <c r="E64" s="175" t="s">
        <v>186</v>
      </c>
      <c r="F64" s="175" t="s">
        <v>187</v>
      </c>
      <c r="G64" s="151"/>
      <c r="H64" s="151"/>
      <c r="I64" s="151"/>
      <c r="J64" s="151"/>
      <c r="K64" s="151"/>
      <c r="L64" s="151"/>
      <c r="M64" s="151"/>
      <c r="N64" s="150">
        <v>433.1</v>
      </c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2">
        <v>433.1</v>
      </c>
    </row>
    <row r="65" spans="1:30" ht="17.25" customHeight="1" thickBot="1">
      <c r="A65" s="241"/>
      <c r="B65" s="241"/>
      <c r="C65" s="241"/>
      <c r="D65" s="241"/>
      <c r="E65" s="239" t="s">
        <v>188</v>
      </c>
      <c r="F65" s="175" t="s">
        <v>224</v>
      </c>
      <c r="G65" s="151"/>
      <c r="H65" s="151"/>
      <c r="I65" s="151"/>
      <c r="J65" s="151"/>
      <c r="K65" s="151"/>
      <c r="L65" s="151"/>
      <c r="M65" s="151"/>
      <c r="N65" s="150">
        <v>193.64</v>
      </c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2">
        <v>193.64</v>
      </c>
    </row>
    <row r="66" spans="1:30" ht="17.25" customHeight="1" thickBot="1">
      <c r="A66" s="241"/>
      <c r="B66" s="241"/>
      <c r="C66" s="241"/>
      <c r="D66" s="241"/>
      <c r="E66" s="241"/>
      <c r="F66" s="175" t="s">
        <v>189</v>
      </c>
      <c r="G66" s="151"/>
      <c r="H66" s="151"/>
      <c r="I66" s="150">
        <v>183.47</v>
      </c>
      <c r="J66" s="151"/>
      <c r="K66" s="151"/>
      <c r="L66" s="151"/>
      <c r="M66" s="151"/>
      <c r="N66" s="150">
        <v>36.39</v>
      </c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2">
        <v>219.86</v>
      </c>
    </row>
    <row r="67" spans="1:30" ht="17.25" customHeight="1" thickBot="1">
      <c r="A67" s="241"/>
      <c r="B67" s="241"/>
      <c r="C67" s="241"/>
      <c r="D67" s="241"/>
      <c r="E67" s="240"/>
      <c r="F67" s="175" t="s">
        <v>190</v>
      </c>
      <c r="G67" s="151"/>
      <c r="H67" s="151"/>
      <c r="I67" s="151"/>
      <c r="J67" s="151"/>
      <c r="K67" s="151"/>
      <c r="L67" s="151"/>
      <c r="M67" s="151"/>
      <c r="N67" s="150">
        <v>15.58</v>
      </c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2">
        <v>15.58</v>
      </c>
    </row>
    <row r="68" spans="1:30" ht="17.25" customHeight="1" thickBot="1">
      <c r="A68" s="241"/>
      <c r="B68" s="241"/>
      <c r="C68" s="241"/>
      <c r="D68" s="241"/>
      <c r="E68" s="239" t="s">
        <v>225</v>
      </c>
      <c r="F68" s="175" t="s">
        <v>226</v>
      </c>
      <c r="G68" s="151"/>
      <c r="H68" s="151"/>
      <c r="I68" s="151"/>
      <c r="J68" s="151"/>
      <c r="K68" s="151"/>
      <c r="L68" s="151"/>
      <c r="M68" s="151"/>
      <c r="N68" s="150">
        <v>218.55</v>
      </c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2">
        <v>218.55</v>
      </c>
    </row>
    <row r="69" spans="1:30" ht="17.25" customHeight="1" thickBot="1">
      <c r="A69" s="241"/>
      <c r="B69" s="241"/>
      <c r="C69" s="241"/>
      <c r="D69" s="241"/>
      <c r="E69" s="240"/>
      <c r="F69" s="175" t="s">
        <v>227</v>
      </c>
      <c r="G69" s="151"/>
      <c r="H69" s="151"/>
      <c r="I69" s="151"/>
      <c r="J69" s="151"/>
      <c r="K69" s="151"/>
      <c r="L69" s="151"/>
      <c r="M69" s="151"/>
      <c r="N69" s="150">
        <v>1954.35</v>
      </c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2">
        <v>1954.35</v>
      </c>
    </row>
    <row r="70" spans="1:30" ht="17.25" customHeight="1" thickBot="1">
      <c r="A70" s="241"/>
      <c r="B70" s="241"/>
      <c r="C70" s="240"/>
      <c r="D70" s="240"/>
      <c r="E70" s="175" t="s">
        <v>175</v>
      </c>
      <c r="F70" s="175" t="s">
        <v>221</v>
      </c>
      <c r="G70" s="151"/>
      <c r="H70" s="151"/>
      <c r="I70" s="150">
        <v>2620.84</v>
      </c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2">
        <v>2620.84</v>
      </c>
    </row>
    <row r="71" spans="1:30" ht="17.25" customHeight="1" thickBot="1">
      <c r="A71" s="241"/>
      <c r="B71" s="241"/>
      <c r="C71" s="175" t="s">
        <v>228</v>
      </c>
      <c r="D71" s="175" t="s">
        <v>229</v>
      </c>
      <c r="E71" s="175" t="s">
        <v>180</v>
      </c>
      <c r="F71" s="175" t="s">
        <v>185</v>
      </c>
      <c r="G71" s="151"/>
      <c r="H71" s="151"/>
      <c r="I71" s="151"/>
      <c r="J71" s="150">
        <v>513136.76</v>
      </c>
      <c r="K71" s="150">
        <v>-37348.5</v>
      </c>
      <c r="L71" s="150">
        <v>131803.5</v>
      </c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2">
        <v>607591.76</v>
      </c>
    </row>
    <row r="72" spans="1:30" ht="17.25" customHeight="1" thickBot="1">
      <c r="A72" s="241"/>
      <c r="B72" s="241"/>
      <c r="C72" s="239" t="s">
        <v>283</v>
      </c>
      <c r="D72" s="239" t="s">
        <v>284</v>
      </c>
      <c r="E72" s="239" t="s">
        <v>180</v>
      </c>
      <c r="F72" s="175" t="s">
        <v>181</v>
      </c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0">
        <v>36380.480000000003</v>
      </c>
      <c r="S72" s="150">
        <v>60112.79</v>
      </c>
      <c r="T72" s="151"/>
      <c r="U72" s="151"/>
      <c r="V72" s="153">
        <v>0</v>
      </c>
      <c r="W72" s="151"/>
      <c r="X72" s="151"/>
      <c r="Y72" s="151"/>
      <c r="Z72" s="151"/>
      <c r="AA72" s="151"/>
      <c r="AB72" s="151"/>
      <c r="AC72" s="150">
        <v>53791.75</v>
      </c>
      <c r="AD72" s="152">
        <v>150285.01999999999</v>
      </c>
    </row>
    <row r="73" spans="1:30" ht="17.25" customHeight="1" thickBot="1">
      <c r="A73" s="241"/>
      <c r="B73" s="241"/>
      <c r="C73" s="240"/>
      <c r="D73" s="240"/>
      <c r="E73" s="240"/>
      <c r="F73" s="175" t="s">
        <v>185</v>
      </c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0">
        <v>52158.400000000001</v>
      </c>
      <c r="W73" s="151"/>
      <c r="X73" s="151"/>
      <c r="Y73" s="151"/>
      <c r="Z73" s="151"/>
      <c r="AA73" s="151"/>
      <c r="AB73" s="151"/>
      <c r="AC73" s="151"/>
      <c r="AD73" s="152">
        <v>52158.400000000001</v>
      </c>
    </row>
    <row r="74" spans="1:30" ht="17.25" customHeight="1" thickBot="1">
      <c r="A74" s="241"/>
      <c r="B74" s="241"/>
      <c r="C74" s="239" t="s">
        <v>230</v>
      </c>
      <c r="D74" s="239" t="s">
        <v>231</v>
      </c>
      <c r="E74" s="239" t="s">
        <v>180</v>
      </c>
      <c r="F74" s="175" t="s">
        <v>181</v>
      </c>
      <c r="G74" s="150">
        <v>-45000.72</v>
      </c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2">
        <v>-45000.72</v>
      </c>
    </row>
    <row r="75" spans="1:30" ht="17.25" customHeight="1" thickBot="1">
      <c r="A75" s="241"/>
      <c r="B75" s="241"/>
      <c r="C75" s="241"/>
      <c r="D75" s="241"/>
      <c r="E75" s="240"/>
      <c r="F75" s="175" t="s">
        <v>185</v>
      </c>
      <c r="G75" s="150">
        <v>153322.04999999999</v>
      </c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0">
        <v>153439.34</v>
      </c>
      <c r="S75" s="150">
        <v>60517.65</v>
      </c>
      <c r="T75" s="151"/>
      <c r="U75" s="151"/>
      <c r="V75" s="150">
        <v>136298.64000000001</v>
      </c>
      <c r="W75" s="150">
        <v>31153.24</v>
      </c>
      <c r="X75" s="150">
        <v>-0.4</v>
      </c>
      <c r="Y75" s="150">
        <v>299.05</v>
      </c>
      <c r="Z75" s="150">
        <v>7305.21</v>
      </c>
      <c r="AA75" s="151"/>
      <c r="AB75" s="151"/>
      <c r="AC75" s="151"/>
      <c r="AD75" s="152">
        <v>542334.78</v>
      </c>
    </row>
    <row r="76" spans="1:30" ht="17.25" customHeight="1" thickBot="1">
      <c r="A76" s="241"/>
      <c r="B76" s="241"/>
      <c r="C76" s="241"/>
      <c r="D76" s="241"/>
      <c r="E76" s="175" t="s">
        <v>203</v>
      </c>
      <c r="F76" s="175" t="s">
        <v>211</v>
      </c>
      <c r="G76" s="151"/>
      <c r="H76" s="150">
        <v>114.48</v>
      </c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0">
        <v>298.08</v>
      </c>
      <c r="U76" s="151"/>
      <c r="V76" s="151"/>
      <c r="W76" s="151"/>
      <c r="X76" s="151"/>
      <c r="Y76" s="151"/>
      <c r="Z76" s="151"/>
      <c r="AA76" s="151"/>
      <c r="AB76" s="151"/>
      <c r="AC76" s="151"/>
      <c r="AD76" s="152">
        <v>412.56</v>
      </c>
    </row>
    <row r="77" spans="1:30" ht="17.25" customHeight="1" thickBot="1">
      <c r="A77" s="241"/>
      <c r="B77" s="240"/>
      <c r="C77" s="240"/>
      <c r="D77" s="240"/>
      <c r="E77" s="175" t="s">
        <v>175</v>
      </c>
      <c r="F77" s="175" t="s">
        <v>191</v>
      </c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3">
        <v>39</v>
      </c>
      <c r="Z77" s="151"/>
      <c r="AA77" s="151"/>
      <c r="AB77" s="151"/>
      <c r="AC77" s="151"/>
      <c r="AD77" s="154">
        <v>39</v>
      </c>
    </row>
    <row r="78" spans="1:30" ht="17.25" customHeight="1" thickBot="1">
      <c r="A78" s="240"/>
      <c r="B78" s="232" t="s">
        <v>0</v>
      </c>
      <c r="C78" s="233"/>
      <c r="D78" s="233"/>
      <c r="E78" s="233"/>
      <c r="F78" s="234"/>
      <c r="G78" s="155">
        <v>294968.15000000002</v>
      </c>
      <c r="H78" s="155">
        <v>73079.570000000007</v>
      </c>
      <c r="I78" s="155">
        <v>2854.31</v>
      </c>
      <c r="J78" s="155">
        <v>516089.91</v>
      </c>
      <c r="K78" s="155">
        <v>305463.09999999998</v>
      </c>
      <c r="L78" s="155">
        <v>197314.23</v>
      </c>
      <c r="M78" s="155">
        <v>2975.57</v>
      </c>
      <c r="N78" s="155">
        <v>99058.34</v>
      </c>
      <c r="O78" s="155">
        <v>104974.62</v>
      </c>
      <c r="P78" s="155">
        <v>7923.01</v>
      </c>
      <c r="Q78" s="155">
        <v>3170.62</v>
      </c>
      <c r="R78" s="155">
        <v>422254.53</v>
      </c>
      <c r="S78" s="155">
        <v>214777.92</v>
      </c>
      <c r="T78" s="155">
        <v>10448.08</v>
      </c>
      <c r="U78" s="155">
        <v>269.42</v>
      </c>
      <c r="V78" s="155">
        <v>492562.39</v>
      </c>
      <c r="W78" s="155">
        <v>419133.07</v>
      </c>
      <c r="X78" s="155">
        <v>2232.34</v>
      </c>
      <c r="Y78" s="155">
        <v>78637.63</v>
      </c>
      <c r="Z78" s="155">
        <v>63841.53</v>
      </c>
      <c r="AA78" s="155">
        <v>76304.259999999995</v>
      </c>
      <c r="AB78" s="155">
        <v>112932.09</v>
      </c>
      <c r="AC78" s="155">
        <v>55441.8</v>
      </c>
      <c r="AD78" s="155">
        <v>3556706.49</v>
      </c>
    </row>
    <row r="79" spans="1:30" ht="17.25" customHeight="1" thickBot="1">
      <c r="A79" s="235" t="s">
        <v>0</v>
      </c>
      <c r="B79" s="236"/>
      <c r="C79" s="236"/>
      <c r="D79" s="236"/>
      <c r="E79" s="236"/>
      <c r="F79" s="237"/>
      <c r="G79" s="152">
        <v>853905.91</v>
      </c>
      <c r="H79" s="152">
        <v>291425.40999999997</v>
      </c>
      <c r="I79" s="152">
        <v>881578.9</v>
      </c>
      <c r="J79" s="152">
        <v>2044360.34</v>
      </c>
      <c r="K79" s="152">
        <v>914745.65</v>
      </c>
      <c r="L79" s="152">
        <v>1729684.69</v>
      </c>
      <c r="M79" s="152">
        <v>1723253.04</v>
      </c>
      <c r="N79" s="152">
        <v>1369366.81</v>
      </c>
      <c r="O79" s="152">
        <v>1180192.3600000001</v>
      </c>
      <c r="P79" s="152">
        <v>1052528.6299999999</v>
      </c>
      <c r="Q79" s="152">
        <v>1082818.27</v>
      </c>
      <c r="R79" s="152">
        <v>1637566.16</v>
      </c>
      <c r="S79" s="152">
        <v>1676550.21</v>
      </c>
      <c r="T79" s="152">
        <v>2783033.47</v>
      </c>
      <c r="U79" s="152">
        <v>6191.24</v>
      </c>
      <c r="V79" s="152">
        <v>1353387.19</v>
      </c>
      <c r="W79" s="152">
        <v>1747061.64</v>
      </c>
      <c r="X79" s="152">
        <v>489982.04</v>
      </c>
      <c r="Y79" s="152">
        <v>1668153.85</v>
      </c>
      <c r="Z79" s="152">
        <v>1781726.3</v>
      </c>
      <c r="AA79" s="152">
        <v>1360124.86</v>
      </c>
      <c r="AB79" s="152">
        <v>3163790.91</v>
      </c>
      <c r="AC79" s="152">
        <v>1090313.21</v>
      </c>
      <c r="AD79" s="152">
        <v>31881741.09</v>
      </c>
    </row>
    <row r="80" spans="1:30" ht="12.75" customHeight="1">
      <c r="F80" s="173" t="s">
        <v>232</v>
      </c>
      <c r="G80" s="156">
        <f>ROUND(G78*'[4]PT Ratio with 2020 Data'!$E$35,2)</f>
        <v>101646.02</v>
      </c>
      <c r="H80" s="156">
        <f>ROUND(H78*'[4]PT Ratio with 2020 Data'!$E$35,2)</f>
        <v>25183.22</v>
      </c>
      <c r="I80" s="156">
        <f>ROUND(I78*'[4]PT Ratio with 2020 Data'!$E$35,2)</f>
        <v>983.6</v>
      </c>
      <c r="J80" s="156">
        <f>ROUND(J78*'[4]PT Ratio with 2020 Data'!$E$35,2)</f>
        <v>177844.58</v>
      </c>
      <c r="K80" s="156">
        <f>ROUND(K78*'[4]PT Ratio with 2021 Data'!$E$35,2)</f>
        <v>105293.13</v>
      </c>
      <c r="L80" s="156">
        <f>ROUND(L78*'[4]PT Ratio with 2021 Data'!$E$35,2)</f>
        <v>68014.22</v>
      </c>
      <c r="M80" s="156">
        <f>ROUND(M78*'[4]PT Ratio with 2021 Data'!$E$35,2)</f>
        <v>1025.68</v>
      </c>
      <c r="N80" s="156">
        <f>ROUND(N78*'[4]PT Ratio with 2021 Data'!$E$35,2)</f>
        <v>34145.410000000003</v>
      </c>
      <c r="O80" s="156">
        <f>ROUND(O78*'[4]PT Ratio with 2021 Data'!$E$35,2)</f>
        <v>36184.75</v>
      </c>
      <c r="P80" s="156">
        <f>ROUND(P78*'[4]PT Ratio with 2021 Data'!$E$35,2)</f>
        <v>2731.06</v>
      </c>
      <c r="Q80" s="156">
        <f>ROUND(Q78*'[4]PT Ratio with 2021 Data'!$E$35,2)</f>
        <v>1092.9100000000001</v>
      </c>
      <c r="R80" s="156">
        <f>ROUND(R78*'[4]PT Ratio with 2021 Data'!$E$35,2)</f>
        <v>145551.14000000001</v>
      </c>
      <c r="S80" s="156">
        <f>ROUND(S78*'[4]PT Ratio with 2021 Data'!$E$35,2)</f>
        <v>74033.95</v>
      </c>
      <c r="T80" s="156">
        <f>ROUND(T78*'[4]PT Ratio with 2021 Data'!$E$35,2)</f>
        <v>3601.45</v>
      </c>
      <c r="U80" s="156">
        <f>ROUND(U78*'[4]PT Ratio with 2021 Data'!$E$35,2)</f>
        <v>92.87</v>
      </c>
      <c r="V80" s="156">
        <f>ROUND(V78*'[4]PT Ratio with 2021 Data'!$E$35,2)</f>
        <v>169786.26</v>
      </c>
      <c r="W80" s="156">
        <f>ROUND(W78*'[4]PT Ratio with 2022 Data'!$E$35,2)</f>
        <v>149211.37</v>
      </c>
      <c r="X80" s="156">
        <f>ROUND(X78*'[4]PT Ratio with 2022 Data'!$E$35,2)</f>
        <v>794.71</v>
      </c>
      <c r="Y80" s="156">
        <f>ROUND(Y78*'[4]PT Ratio with 2022 Data'!$E$35,2)</f>
        <v>27995</v>
      </c>
      <c r="Z80" s="156">
        <f>ROUND(Z78*'[4]PT Ratio with 2022 Data'!$E$35,2)</f>
        <v>22727.58</v>
      </c>
      <c r="AA80" s="156">
        <f>ROUND(AA78*'[4]PT Ratio with 2022 Data'!$E$35,2)</f>
        <v>27164.32</v>
      </c>
      <c r="AB80" s="156">
        <f>ROUND(AB78*'[4]PT Ratio with 2022 Data'!$E$35,2)</f>
        <v>40203.82</v>
      </c>
      <c r="AC80" s="156">
        <f>ROUND(AC78*'[4]PT Ratio with 2022 Data'!$E$35,2)</f>
        <v>19737.28</v>
      </c>
      <c r="AD80" s="229">
        <f>SUM(R80:AC80)</f>
        <v>680899.74999999988</v>
      </c>
    </row>
    <row r="81" spans="1:31" ht="12.75" customHeight="1" thickBot="1">
      <c r="F81" s="173" t="s">
        <v>233</v>
      </c>
      <c r="G81" s="157">
        <f>G29+G80</f>
        <v>501583.07</v>
      </c>
      <c r="H81" s="157">
        <f t="shared" ref="H81:AC81" si="0">H29+H80</f>
        <v>98996.13</v>
      </c>
      <c r="I81" s="157">
        <f t="shared" si="0"/>
        <v>712361.11</v>
      </c>
      <c r="J81" s="157">
        <f t="shared" si="0"/>
        <v>978877.12</v>
      </c>
      <c r="K81" s="157">
        <f t="shared" si="0"/>
        <v>557081.04</v>
      </c>
      <c r="L81" s="157">
        <f t="shared" si="0"/>
        <v>849256.37</v>
      </c>
      <c r="M81" s="157">
        <f t="shared" si="0"/>
        <v>742328.6100000001</v>
      </c>
      <c r="N81" s="157">
        <f t="shared" si="0"/>
        <v>408433.64</v>
      </c>
      <c r="O81" s="157">
        <f t="shared" si="0"/>
        <v>287421.96999999997</v>
      </c>
      <c r="P81" s="157">
        <f t="shared" si="0"/>
        <v>155447.26</v>
      </c>
      <c r="Q81" s="157">
        <f t="shared" si="0"/>
        <v>167587.42000000001</v>
      </c>
      <c r="R81" s="157">
        <f>R29+R80</f>
        <v>923969.45000000007</v>
      </c>
      <c r="S81" s="157">
        <f t="shared" si="0"/>
        <v>891341.57</v>
      </c>
      <c r="T81" s="157">
        <f t="shared" si="0"/>
        <v>1001847.1</v>
      </c>
      <c r="U81" s="157">
        <f t="shared" si="0"/>
        <v>429469.01</v>
      </c>
      <c r="V81" s="157">
        <f t="shared" si="0"/>
        <v>620393.74</v>
      </c>
      <c r="W81" s="157">
        <f t="shared" si="0"/>
        <v>703949.35</v>
      </c>
      <c r="X81" s="157">
        <f t="shared" si="0"/>
        <v>218751.86</v>
      </c>
      <c r="Y81" s="157">
        <f t="shared" si="0"/>
        <v>621538.88</v>
      </c>
      <c r="Z81" s="157">
        <f t="shared" si="0"/>
        <v>777806.38</v>
      </c>
      <c r="AA81" s="157">
        <f t="shared" si="0"/>
        <v>651522.32999999996</v>
      </c>
      <c r="AB81" s="157">
        <f t="shared" si="0"/>
        <v>1236654.4400000002</v>
      </c>
      <c r="AC81" s="157">
        <f t="shared" si="0"/>
        <v>302179.66000000003</v>
      </c>
      <c r="AD81" s="230">
        <f>SUM(G81:AC81)</f>
        <v>13838797.51</v>
      </c>
    </row>
    <row r="82" spans="1:31" ht="12.75" customHeight="1" thickTop="1">
      <c r="AD82" s="228"/>
    </row>
    <row r="83" spans="1:31" ht="12.75" customHeight="1">
      <c r="F83" s="173" t="s">
        <v>234</v>
      </c>
      <c r="G83" s="159">
        <f>ROUND(G78*'[4]PT Ratio with 2020 Data'!$D$35,2)</f>
        <v>193322.13</v>
      </c>
      <c r="H83" s="159">
        <f>ROUND(H78*'[4]PT Ratio with 2020 Data'!$D$35,2)</f>
        <v>47896.35</v>
      </c>
      <c r="I83" s="159">
        <f>ROUND(I78*'[4]PT Ratio with 2020 Data'!$D$35,2)</f>
        <v>1870.71</v>
      </c>
      <c r="J83" s="159">
        <f>ROUND(J78*'[4]PT Ratio with 2020 Data'!$D$35,2)</f>
        <v>338245.33</v>
      </c>
      <c r="K83" s="159">
        <f>ROUND(K78*'[4]PT Ratio with 2021 Data'!$D$35,2)</f>
        <v>200169.97</v>
      </c>
      <c r="L83" s="159">
        <f>ROUND(L78*'[4]PT Ratio with 2021 Data'!$D$35,2)</f>
        <v>129300.01</v>
      </c>
      <c r="M83" s="159">
        <f>ROUND(M78*'[4]PT Ratio with 2021 Data'!$D$35,2)</f>
        <v>1949.89</v>
      </c>
      <c r="N83" s="159">
        <f>ROUND(N78*'[4]PT Ratio with 2021 Data'!$D$35,2)</f>
        <v>64912.93</v>
      </c>
      <c r="O83" s="159">
        <f>ROUND(O78*'[4]PT Ratio with 2021 Data'!$D$35,2)</f>
        <v>68789.87</v>
      </c>
      <c r="P83" s="159">
        <f>ROUND(P78*'[4]PT Ratio with 2021 Data'!$D$35,2)</f>
        <v>5191.95</v>
      </c>
      <c r="Q83" s="159">
        <f>ROUND(Q78*'[4]PT Ratio with 2021 Data'!$D$35,2)</f>
        <v>2077.71</v>
      </c>
      <c r="R83" s="159">
        <f>ROUND(R78*'[4]PT Ratio with 2021 Data'!$D$35,2)</f>
        <v>276703.39</v>
      </c>
      <c r="S83" s="159">
        <f>ROUND(S78*'[4]PT Ratio with 2021 Data'!$D$35,2)</f>
        <v>140743.97</v>
      </c>
      <c r="T83" s="159">
        <f>ROUND(T78*'[4]PT Ratio with 2021 Data'!$D$35,2)</f>
        <v>6846.63</v>
      </c>
      <c r="U83" s="159">
        <f>ROUND(U78*'[4]PT Ratio with 2021 Data'!$D$35,2)</f>
        <v>176.55</v>
      </c>
      <c r="V83" s="159">
        <f>ROUND(V78*'[4]PT Ratio with 2021 Data'!$D$35,2)</f>
        <v>322776.13</v>
      </c>
      <c r="W83" s="159">
        <f>ROUND(W78*'[4]PT Ratio with 2022 Data'!$D$35,2)</f>
        <v>269921.7</v>
      </c>
      <c r="X83" s="159">
        <f>ROUND(X78*'[4]PT Ratio with 2022 Data'!$D$35,2)</f>
        <v>1437.63</v>
      </c>
      <c r="Y83" s="159">
        <f>ROUND(Y78*'[4]PT Ratio with 2022 Data'!$D$35,2)</f>
        <v>50642.63</v>
      </c>
      <c r="Z83" s="159">
        <f>ROUND(Z78*'[4]PT Ratio with 2022 Data'!$D$35,2)</f>
        <v>41113.949999999997</v>
      </c>
      <c r="AA83" s="159">
        <f>ROUND(AA78*'[4]PT Ratio with 2022 Data'!$D$35,2)</f>
        <v>49139.94</v>
      </c>
      <c r="AB83" s="159">
        <f>ROUND(AB78*'[4]PT Ratio with 2022 Data'!$D$35,2)</f>
        <v>72728.27</v>
      </c>
      <c r="AC83" s="159">
        <f>ROUND(AC78*'[4]PT Ratio with 2022 Data'!$D$35,2)</f>
        <v>35704.519999999997</v>
      </c>
      <c r="AD83" s="229">
        <f>SUM(G83:AC83)</f>
        <v>2321662.16</v>
      </c>
    </row>
    <row r="84" spans="1:31" ht="12.75" customHeight="1" thickBot="1">
      <c r="F84" s="173" t="s">
        <v>235</v>
      </c>
      <c r="G84" s="158">
        <f>G15+G83</f>
        <v>352322.83999999997</v>
      </c>
      <c r="H84" s="158">
        <f t="shared" ref="H84:AC84" si="1">H15+H83</f>
        <v>192429.28</v>
      </c>
      <c r="I84" s="158">
        <f t="shared" si="1"/>
        <v>169217.78999999998</v>
      </c>
      <c r="J84" s="158">
        <f t="shared" si="1"/>
        <v>1065483.22</v>
      </c>
      <c r="K84" s="158">
        <f t="shared" si="1"/>
        <v>357664.61</v>
      </c>
      <c r="L84" s="158">
        <f t="shared" si="1"/>
        <v>880428.32000000007</v>
      </c>
      <c r="M84" s="158">
        <f t="shared" si="1"/>
        <v>980924.43</v>
      </c>
      <c r="N84" s="158">
        <f t="shared" si="1"/>
        <v>960933.17</v>
      </c>
      <c r="O84" s="158">
        <f t="shared" si="1"/>
        <v>892770.39</v>
      </c>
      <c r="P84" s="158">
        <f t="shared" si="1"/>
        <v>897081.37</v>
      </c>
      <c r="Q84" s="158">
        <f t="shared" si="1"/>
        <v>915230.85</v>
      </c>
      <c r="R84" s="158">
        <f t="shared" si="1"/>
        <v>713596.71</v>
      </c>
      <c r="S84" s="158">
        <f t="shared" si="1"/>
        <v>785208.64</v>
      </c>
      <c r="T84" s="158">
        <f t="shared" si="1"/>
        <v>1781186.3699999999</v>
      </c>
      <c r="U84" s="158">
        <f t="shared" si="1"/>
        <v>-423277.77</v>
      </c>
      <c r="V84" s="158">
        <f t="shared" si="1"/>
        <v>732993.45</v>
      </c>
      <c r="W84" s="158">
        <f t="shared" si="1"/>
        <v>1043112.29</v>
      </c>
      <c r="X84" s="158">
        <f t="shared" si="1"/>
        <v>271230.18</v>
      </c>
      <c r="Y84" s="158">
        <f t="shared" si="1"/>
        <v>1046614.97</v>
      </c>
      <c r="Z84" s="158">
        <f t="shared" si="1"/>
        <v>1003919.9199999999</v>
      </c>
      <c r="AA84" s="158">
        <f t="shared" si="1"/>
        <v>708602.53</v>
      </c>
      <c r="AB84" s="158">
        <f t="shared" si="1"/>
        <v>1927136.47</v>
      </c>
      <c r="AC84" s="158">
        <f t="shared" si="1"/>
        <v>788133.55</v>
      </c>
      <c r="AD84" s="230">
        <f>SUM(G84:AC84)</f>
        <v>18042943.579999998</v>
      </c>
    </row>
    <row r="85" spans="1:31" ht="12.75" customHeight="1" thickTop="1"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19"/>
    </row>
    <row r="86" spans="1:31" ht="12.75" customHeight="1">
      <c r="F86" s="173" t="s">
        <v>236</v>
      </c>
      <c r="G86" s="160">
        <f>G81+G84-G79</f>
        <v>0</v>
      </c>
      <c r="H86" s="160">
        <f t="shared" ref="H86:AC86" si="2">H81+H84-H79</f>
        <v>0</v>
      </c>
      <c r="I86" s="160">
        <f t="shared" si="2"/>
        <v>0</v>
      </c>
      <c r="J86" s="160">
        <f t="shared" si="2"/>
        <v>0</v>
      </c>
      <c r="K86" s="160">
        <f t="shared" si="2"/>
        <v>0</v>
      </c>
      <c r="L86" s="160">
        <f t="shared" si="2"/>
        <v>0</v>
      </c>
      <c r="M86" s="160">
        <f t="shared" si="2"/>
        <v>0</v>
      </c>
      <c r="N86" s="160">
        <f t="shared" si="2"/>
        <v>0</v>
      </c>
      <c r="O86" s="160">
        <f t="shared" si="2"/>
        <v>0</v>
      </c>
      <c r="P86" s="160">
        <f t="shared" si="2"/>
        <v>0</v>
      </c>
      <c r="Q86" s="160">
        <f t="shared" si="2"/>
        <v>0</v>
      </c>
      <c r="R86" s="160">
        <f>R81+R84-R79</f>
        <v>0</v>
      </c>
      <c r="S86" s="160">
        <f t="shared" si="2"/>
        <v>0</v>
      </c>
      <c r="T86" s="160">
        <f t="shared" si="2"/>
        <v>0</v>
      </c>
      <c r="U86" s="160">
        <f t="shared" si="2"/>
        <v>-9.0949470177292824E-12</v>
      </c>
      <c r="V86" s="160">
        <f t="shared" si="2"/>
        <v>0</v>
      </c>
      <c r="W86" s="160">
        <f t="shared" si="2"/>
        <v>0</v>
      </c>
      <c r="X86" s="160">
        <f t="shared" si="2"/>
        <v>0</v>
      </c>
      <c r="Y86" s="160">
        <f>Y81+Y84-Y79</f>
        <v>0</v>
      </c>
      <c r="Z86" s="160">
        <f t="shared" si="2"/>
        <v>0</v>
      </c>
      <c r="AA86" s="160">
        <f t="shared" si="2"/>
        <v>0</v>
      </c>
      <c r="AB86" s="160">
        <f>AB81+AB84-AB79</f>
        <v>0</v>
      </c>
      <c r="AC86" s="160">
        <f t="shared" si="2"/>
        <v>0</v>
      </c>
      <c r="AD86" s="231">
        <f>AD81+AD84-AD79</f>
        <v>0</v>
      </c>
    </row>
    <row r="88" spans="1:31" ht="12.75" customHeight="1">
      <c r="A88" s="161" t="s">
        <v>237</v>
      </c>
      <c r="B88" s="238" t="s">
        <v>238</v>
      </c>
      <c r="C88" s="238"/>
      <c r="D88" s="238"/>
      <c r="E88" s="238"/>
      <c r="F88" s="238"/>
      <c r="G88" s="238"/>
      <c r="H88" s="238"/>
      <c r="I88" s="238"/>
      <c r="J88" s="238"/>
      <c r="K88" s="176"/>
      <c r="L88" s="176"/>
      <c r="M88" s="176"/>
      <c r="N88" s="176"/>
      <c r="O88" s="176"/>
      <c r="P88" s="176"/>
      <c r="Q88" s="176"/>
      <c r="R88" s="176"/>
      <c r="S88" s="176"/>
      <c r="T88" s="176"/>
    </row>
    <row r="90" spans="1:31" ht="12.75" customHeight="1">
      <c r="R90" s="180"/>
      <c r="S90" s="180"/>
      <c r="T90" s="180"/>
    </row>
    <row r="91" spans="1:31" ht="12.75" customHeight="1">
      <c r="E91" s="173" t="s">
        <v>155</v>
      </c>
      <c r="F91" s="173" t="s">
        <v>239</v>
      </c>
      <c r="G91" s="181"/>
      <c r="H91" s="181">
        <f>SUM(H3:H13,H35:H53)</f>
        <v>144639.76</v>
      </c>
      <c r="I91" s="181">
        <f t="shared" ref="I91:AC91" si="3">SUM(I3:I13,I35:I53)</f>
        <v>167397.07999999999</v>
      </c>
      <c r="J91" s="181">
        <f t="shared" si="3"/>
        <v>727465.83999999985</v>
      </c>
      <c r="K91" s="181">
        <f t="shared" si="3"/>
        <v>157693.63999999998</v>
      </c>
      <c r="L91" s="181">
        <f t="shared" si="3"/>
        <v>752354.11</v>
      </c>
      <c r="M91" s="181">
        <f t="shared" si="3"/>
        <v>979465.37</v>
      </c>
      <c r="N91" s="181">
        <f t="shared" si="3"/>
        <v>896020.24000000011</v>
      </c>
      <c r="O91" s="181">
        <f t="shared" si="3"/>
        <v>824925.77</v>
      </c>
      <c r="P91" s="181">
        <f t="shared" si="3"/>
        <v>893091.16999999993</v>
      </c>
      <c r="Q91" s="181">
        <f t="shared" si="3"/>
        <v>916214.89999999991</v>
      </c>
      <c r="R91" s="181">
        <f>SUM(R3:R13,R35:R53)</f>
        <v>437806.41</v>
      </c>
      <c r="S91" s="181">
        <f t="shared" si="3"/>
        <v>645051.80999999994</v>
      </c>
      <c r="T91" s="181">
        <f t="shared" si="3"/>
        <v>1774489.74</v>
      </c>
      <c r="U91" s="181">
        <f t="shared" si="3"/>
        <v>-423184.9</v>
      </c>
      <c r="V91" s="181">
        <f t="shared" si="3"/>
        <v>410562.70999999996</v>
      </c>
      <c r="W91" s="181">
        <f t="shared" si="3"/>
        <v>773190.59</v>
      </c>
      <c r="X91" s="181">
        <f t="shared" si="3"/>
        <v>272024.88999999996</v>
      </c>
      <c r="Y91" s="181">
        <f t="shared" si="3"/>
        <v>1004196.8300000001</v>
      </c>
      <c r="Z91" s="181">
        <f t="shared" si="3"/>
        <v>965165.3600000001</v>
      </c>
      <c r="AA91" s="181">
        <f t="shared" si="3"/>
        <v>663377.88000000012</v>
      </c>
      <c r="AB91" s="181">
        <f t="shared" si="3"/>
        <v>1854627.36</v>
      </c>
      <c r="AC91" s="181">
        <f t="shared" si="3"/>
        <v>752429.03</v>
      </c>
      <c r="AD91" s="182">
        <f>SUM(R91:AC91)</f>
        <v>9129737.7100000009</v>
      </c>
      <c r="AE91" s="162">
        <f>AD91/AD93</f>
        <v>0.82552156155811829</v>
      </c>
    </row>
    <row r="92" spans="1:31" ht="12.75" customHeight="1">
      <c r="E92" s="173" t="s">
        <v>156</v>
      </c>
      <c r="F92" s="173" t="s">
        <v>250</v>
      </c>
      <c r="G92" s="181"/>
      <c r="H92" s="181">
        <f>SUM(H30:H34,H54:H61,H62:H77)</f>
        <v>72972.739999999991</v>
      </c>
      <c r="I92" s="181">
        <f t="shared" ref="I92:AC92" si="4">SUM(I30:I34,I54:I61,I62:I77)</f>
        <v>2804.31</v>
      </c>
      <c r="J92" s="181">
        <f t="shared" si="4"/>
        <v>515861.96</v>
      </c>
      <c r="K92" s="181">
        <f t="shared" si="4"/>
        <v>305264.09999999998</v>
      </c>
      <c r="L92" s="181">
        <f t="shared" si="4"/>
        <v>196088.43</v>
      </c>
      <c r="M92" s="181">
        <f t="shared" si="4"/>
        <v>2484.7399999999998</v>
      </c>
      <c r="N92" s="181">
        <f t="shared" si="4"/>
        <v>99058.340000000011</v>
      </c>
      <c r="O92" s="181">
        <f t="shared" si="4"/>
        <v>104029.37</v>
      </c>
      <c r="P92" s="181">
        <f t="shared" si="4"/>
        <v>6721.2599999999993</v>
      </c>
      <c r="Q92" s="181">
        <f t="shared" si="4"/>
        <v>108.86</v>
      </c>
      <c r="R92" s="181">
        <f>SUM(R30:R34,R54:R61,R62:R77)</f>
        <v>421341.43999999994</v>
      </c>
      <c r="S92" s="181">
        <f t="shared" si="4"/>
        <v>214190.78</v>
      </c>
      <c r="T92" s="181">
        <f t="shared" si="4"/>
        <v>10298.08</v>
      </c>
      <c r="U92" s="181">
        <f t="shared" si="4"/>
        <v>0</v>
      </c>
      <c r="V92" s="181">
        <f t="shared" si="4"/>
        <v>492217</v>
      </c>
      <c r="W92" s="181">
        <f t="shared" si="4"/>
        <v>419133.07</v>
      </c>
      <c r="X92" s="181">
        <f t="shared" si="4"/>
        <v>0</v>
      </c>
      <c r="Y92" s="181">
        <f t="shared" si="4"/>
        <v>70413.14</v>
      </c>
      <c r="Z92" s="181">
        <f t="shared" si="4"/>
        <v>61482.140000000007</v>
      </c>
      <c r="AA92" s="181">
        <f t="shared" si="4"/>
        <v>72388.97</v>
      </c>
      <c r="AB92" s="181">
        <f t="shared" si="4"/>
        <v>112712.93000000001</v>
      </c>
      <c r="AC92" s="181">
        <f t="shared" si="4"/>
        <v>55441.8</v>
      </c>
      <c r="AD92" s="182">
        <f t="shared" ref="AD92:AD95" si="5">SUM(R92:AC92)</f>
        <v>1929619.3499999996</v>
      </c>
      <c r="AE92" s="162">
        <f>AD92/AD93</f>
        <v>0.17447843844188168</v>
      </c>
    </row>
    <row r="93" spans="1:31" ht="12.75" customHeight="1">
      <c r="G93" s="181"/>
      <c r="H93" s="181">
        <f>SUM(H91:H92)</f>
        <v>217612.5</v>
      </c>
      <c r="I93" s="181">
        <f t="shared" ref="I93:AC93" si="6">SUM(I91:I92)</f>
        <v>170201.38999999998</v>
      </c>
      <c r="J93" s="181">
        <f t="shared" si="6"/>
        <v>1243327.7999999998</v>
      </c>
      <c r="K93" s="181">
        <f t="shared" si="6"/>
        <v>462957.74</v>
      </c>
      <c r="L93" s="181">
        <f t="shared" si="6"/>
        <v>948442.54</v>
      </c>
      <c r="M93" s="181">
        <f t="shared" si="6"/>
        <v>981950.11</v>
      </c>
      <c r="N93" s="181">
        <f t="shared" si="6"/>
        <v>995078.58000000007</v>
      </c>
      <c r="O93" s="181">
        <f t="shared" si="6"/>
        <v>928955.14</v>
      </c>
      <c r="P93" s="181">
        <f t="shared" si="6"/>
        <v>899812.42999999993</v>
      </c>
      <c r="Q93" s="181">
        <f t="shared" si="6"/>
        <v>916323.75999999989</v>
      </c>
      <c r="R93" s="181">
        <f t="shared" si="6"/>
        <v>859147.84999999986</v>
      </c>
      <c r="S93" s="181">
        <f t="shared" si="6"/>
        <v>859242.59</v>
      </c>
      <c r="T93" s="181">
        <f t="shared" si="6"/>
        <v>1784787.82</v>
      </c>
      <c r="U93" s="181">
        <f t="shared" si="6"/>
        <v>-423184.9</v>
      </c>
      <c r="V93" s="181">
        <f t="shared" si="6"/>
        <v>902779.71</v>
      </c>
      <c r="W93" s="181">
        <f t="shared" si="6"/>
        <v>1192323.6599999999</v>
      </c>
      <c r="X93" s="181">
        <f t="shared" si="6"/>
        <v>272024.88999999996</v>
      </c>
      <c r="Y93" s="181">
        <f t="shared" si="6"/>
        <v>1074609.97</v>
      </c>
      <c r="Z93" s="181">
        <f t="shared" si="6"/>
        <v>1026647.5000000001</v>
      </c>
      <c r="AA93" s="181">
        <f t="shared" si="6"/>
        <v>735766.85000000009</v>
      </c>
      <c r="AB93" s="181">
        <f t="shared" si="6"/>
        <v>1967340.29</v>
      </c>
      <c r="AC93" s="181">
        <f t="shared" si="6"/>
        <v>807870.83000000007</v>
      </c>
      <c r="AD93" s="182">
        <f t="shared" si="5"/>
        <v>11059357.060000001</v>
      </c>
    </row>
    <row r="94" spans="1:31" ht="12.75" customHeight="1">
      <c r="AD94" s="182"/>
    </row>
    <row r="95" spans="1:31" ht="12.75" customHeight="1">
      <c r="H95" s="163">
        <f>H79-H93</f>
        <v>73812.909999999974</v>
      </c>
      <c r="I95" s="163">
        <f t="shared" ref="I95:AC95" si="7">I79-I93</f>
        <v>711377.51</v>
      </c>
      <c r="J95" s="163">
        <f t="shared" si="7"/>
        <v>801032.54000000027</v>
      </c>
      <c r="K95" s="163">
        <f t="shared" si="7"/>
        <v>451787.91000000003</v>
      </c>
      <c r="L95" s="163">
        <f t="shared" si="7"/>
        <v>781242.14999999991</v>
      </c>
      <c r="M95" s="163">
        <f t="shared" si="7"/>
        <v>741302.93</v>
      </c>
      <c r="N95" s="163">
        <f t="shared" si="7"/>
        <v>374288.23</v>
      </c>
      <c r="O95" s="163">
        <f t="shared" si="7"/>
        <v>251237.22000000009</v>
      </c>
      <c r="P95" s="163">
        <f t="shared" si="7"/>
        <v>152716.19999999995</v>
      </c>
      <c r="Q95" s="163">
        <f t="shared" si="7"/>
        <v>166494.51000000013</v>
      </c>
      <c r="R95" s="163">
        <f t="shared" si="7"/>
        <v>778418.31</v>
      </c>
      <c r="S95" s="163">
        <f t="shared" si="7"/>
        <v>817307.62</v>
      </c>
      <c r="T95" s="163">
        <f t="shared" si="7"/>
        <v>998245.65000000014</v>
      </c>
      <c r="U95" s="163">
        <f t="shared" si="7"/>
        <v>429376.14</v>
      </c>
      <c r="V95" s="163">
        <f t="shared" si="7"/>
        <v>450607.48</v>
      </c>
      <c r="W95" s="163">
        <f t="shared" si="7"/>
        <v>554737.98</v>
      </c>
      <c r="X95" s="163">
        <f t="shared" si="7"/>
        <v>217957.15000000002</v>
      </c>
      <c r="Y95" s="163">
        <f t="shared" si="7"/>
        <v>593543.88000000012</v>
      </c>
      <c r="Z95" s="163">
        <f t="shared" si="7"/>
        <v>755078.79999999993</v>
      </c>
      <c r="AA95" s="163">
        <f t="shared" si="7"/>
        <v>624358.01</v>
      </c>
      <c r="AB95" s="163">
        <f>AB79-AB93</f>
        <v>1196450.6200000001</v>
      </c>
      <c r="AC95" s="163">
        <f t="shared" si="7"/>
        <v>282442.37999999989</v>
      </c>
      <c r="AD95" s="182">
        <f t="shared" si="5"/>
        <v>7698524.0199999996</v>
      </c>
      <c r="AE95" s="173" t="s">
        <v>303</v>
      </c>
    </row>
  </sheetData>
  <mergeCells count="53">
    <mergeCell ref="A1:F1"/>
    <mergeCell ref="E8:E9"/>
    <mergeCell ref="E10:E11"/>
    <mergeCell ref="A2:A15"/>
    <mergeCell ref="B3:B14"/>
    <mergeCell ref="C3:C4"/>
    <mergeCell ref="D3:D4"/>
    <mergeCell ref="E3:E4"/>
    <mergeCell ref="C5:C13"/>
    <mergeCell ref="D5:D13"/>
    <mergeCell ref="E5:E7"/>
    <mergeCell ref="E12:E13"/>
    <mergeCell ref="B15:F15"/>
    <mergeCell ref="A16:A29"/>
    <mergeCell ref="B17:B28"/>
    <mergeCell ref="C17:C18"/>
    <mergeCell ref="D17:D18"/>
    <mergeCell ref="E17:E18"/>
    <mergeCell ref="C19:C27"/>
    <mergeCell ref="D19:D27"/>
    <mergeCell ref="E19:E22"/>
    <mergeCell ref="E24:E25"/>
    <mergeCell ref="B29:F29"/>
    <mergeCell ref="E26:E27"/>
    <mergeCell ref="C54:C61"/>
    <mergeCell ref="D54:D61"/>
    <mergeCell ref="E54:E55"/>
    <mergeCell ref="E58:E60"/>
    <mergeCell ref="C35:C53"/>
    <mergeCell ref="D35:D53"/>
    <mergeCell ref="E36:E37"/>
    <mergeCell ref="D62:D70"/>
    <mergeCell ref="E62:E63"/>
    <mergeCell ref="E65:E67"/>
    <mergeCell ref="E68:E69"/>
    <mergeCell ref="E38:E44"/>
    <mergeCell ref="E47:E53"/>
    <mergeCell ref="B78:F78"/>
    <mergeCell ref="A79:F79"/>
    <mergeCell ref="B88:J88"/>
    <mergeCell ref="C72:C73"/>
    <mergeCell ref="D72:D73"/>
    <mergeCell ref="E72:E73"/>
    <mergeCell ref="C74:C77"/>
    <mergeCell ref="D74:D77"/>
    <mergeCell ref="E74:E75"/>
    <mergeCell ref="A30:A78"/>
    <mergeCell ref="B30:B77"/>
    <mergeCell ref="C30:C34"/>
    <mergeCell ref="D30:D34"/>
    <mergeCell ref="E30:E31"/>
    <mergeCell ref="E33:E34"/>
    <mergeCell ref="C62:C70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5"/>
  <sheetViews>
    <sheetView topLeftCell="A10" workbookViewId="0">
      <selection activeCell="N17" sqref="N17"/>
    </sheetView>
  </sheetViews>
  <sheetFormatPr defaultColWidth="9.140625" defaultRowHeight="12.75"/>
  <cols>
    <col min="1" max="1" width="9.140625" style="120"/>
    <col min="2" max="2" width="22.140625" style="120" customWidth="1"/>
    <col min="3" max="3" width="15.28515625" style="120" bestFit="1" customWidth="1"/>
    <col min="4" max="4" width="9.140625" style="120"/>
    <col min="5" max="5" width="14.140625" style="120" bestFit="1" customWidth="1"/>
    <col min="6" max="6" width="13.85546875" style="120" customWidth="1"/>
    <col min="7" max="7" width="17.28515625" style="120" customWidth="1"/>
    <col min="8" max="8" width="16" style="120" customWidth="1"/>
    <col min="9" max="9" width="13.85546875" style="120" bestFit="1" customWidth="1"/>
    <col min="10" max="10" width="24.28515625" style="120" bestFit="1" customWidth="1"/>
    <col min="11" max="11" width="11.140625" style="120" bestFit="1" customWidth="1"/>
    <col min="12" max="12" width="10.5703125" style="120" bestFit="1" customWidth="1"/>
    <col min="13" max="16384" width="9.140625" style="120"/>
  </cols>
  <sheetData>
    <row r="1" spans="1:12" s="112" customFormat="1" ht="45">
      <c r="C1" s="113" t="s">
        <v>285</v>
      </c>
      <c r="D1" s="113" t="s">
        <v>112</v>
      </c>
      <c r="E1" s="113" t="s">
        <v>286</v>
      </c>
      <c r="F1" s="113" t="s">
        <v>113</v>
      </c>
      <c r="G1" s="113" t="s">
        <v>114</v>
      </c>
      <c r="H1" s="113" t="s">
        <v>287</v>
      </c>
      <c r="I1" s="113" t="s">
        <v>288</v>
      </c>
    </row>
    <row r="2" spans="1:12" ht="15">
      <c r="A2" s="120">
        <v>202110</v>
      </c>
      <c r="B2" s="114">
        <v>44470</v>
      </c>
      <c r="C2" s="115">
        <v>42996238.936683007</v>
      </c>
      <c r="D2" s="116">
        <f>C2/$C$14</f>
        <v>7.7549982687864311E-2</v>
      </c>
      <c r="E2" s="117">
        <f>D2*$E$14</f>
        <v>237690.69693830411</v>
      </c>
      <c r="F2" s="118">
        <f>'[4]Wildfire Incremental Expense'!H84</f>
        <v>192429.28</v>
      </c>
      <c r="G2" s="183">
        <v>-45418.47</v>
      </c>
      <c r="H2" s="184">
        <f t="shared" ref="H2:H13" ca="1" si="0">IF(B2&lt;(TODAY()-15),F2-E2," ")</f>
        <v>-45261.416938304115</v>
      </c>
      <c r="J2" s="117"/>
      <c r="L2" s="118"/>
    </row>
    <row r="3" spans="1:12" ht="15">
      <c r="A3" s="120">
        <v>202111</v>
      </c>
      <c r="B3" s="114">
        <v>44501</v>
      </c>
      <c r="C3" s="115">
        <v>47763131.363777854</v>
      </c>
      <c r="D3" s="116">
        <f t="shared" ref="D3:D13" si="1">C3/$C$14</f>
        <v>8.6147767850899212E-2</v>
      </c>
      <c r="E3" s="117">
        <f t="shared" ref="E3:E11" si="2">D3*$E$14</f>
        <v>264042.90846300608</v>
      </c>
      <c r="F3" s="118">
        <f>'[4]Wildfire Incremental Expense'!I84</f>
        <v>169217.78999999998</v>
      </c>
      <c r="G3" s="183">
        <v>-94786.87</v>
      </c>
      <c r="H3" s="184">
        <f t="shared" ca="1" si="0"/>
        <v>-94825.118463006103</v>
      </c>
      <c r="J3" s="117"/>
      <c r="L3" s="118"/>
    </row>
    <row r="4" spans="1:12" ht="15">
      <c r="A4" s="120">
        <v>202112</v>
      </c>
      <c r="B4" s="114">
        <v>44531</v>
      </c>
      <c r="C4" s="115">
        <v>55594972.139649197</v>
      </c>
      <c r="D4" s="116">
        <f t="shared" si="1"/>
        <v>0.10027363401043331</v>
      </c>
      <c r="E4" s="117">
        <f t="shared" si="2"/>
        <v>307338.68824197806</v>
      </c>
      <c r="F4" s="118">
        <f>'[4]Wildfire Incremental Expense'!J84</f>
        <v>1065483.22</v>
      </c>
      <c r="G4" s="183">
        <v>758263.34</v>
      </c>
      <c r="H4" s="185">
        <f t="shared" ca="1" si="0"/>
        <v>758144.53175802191</v>
      </c>
      <c r="J4" s="118"/>
      <c r="L4" s="118"/>
    </row>
    <row r="5" spans="1:12" ht="15">
      <c r="A5" s="120">
        <v>202201</v>
      </c>
      <c r="B5" s="114">
        <v>44562</v>
      </c>
      <c r="C5" s="115">
        <v>55671585.418146282</v>
      </c>
      <c r="D5" s="116">
        <f>C5/$C$14</f>
        <v>0.10041181722291985</v>
      </c>
      <c r="E5" s="117">
        <f t="shared" si="2"/>
        <v>307762.21978824935</v>
      </c>
      <c r="F5" s="118">
        <f>'[4]Wildfire Incremental Expense'!K84</f>
        <v>357664.61</v>
      </c>
      <c r="G5" s="183">
        <v>49715.59</v>
      </c>
      <c r="H5" s="185">
        <f t="shared" ca="1" si="0"/>
        <v>49902.390211750637</v>
      </c>
    </row>
    <row r="6" spans="1:12" ht="15">
      <c r="A6" s="120">
        <v>202202</v>
      </c>
      <c r="B6" s="114">
        <v>44593</v>
      </c>
      <c r="C6" s="115">
        <v>49278167.582732916</v>
      </c>
      <c r="D6" s="116">
        <f t="shared" si="1"/>
        <v>8.8880356455322773E-2</v>
      </c>
      <c r="E6" s="117">
        <f t="shared" si="2"/>
        <v>272418.29253556428</v>
      </c>
      <c r="F6" s="118">
        <f>'[4]Wildfire Incremental Expense'!L84</f>
        <v>880428.32000000007</v>
      </c>
      <c r="G6" s="183">
        <v>608124.81999999995</v>
      </c>
      <c r="H6" s="185">
        <f t="shared" ca="1" si="0"/>
        <v>608010.02746443579</v>
      </c>
    </row>
    <row r="7" spans="1:12" ht="15">
      <c r="A7" s="120">
        <v>202203</v>
      </c>
      <c r="B7" s="114">
        <v>44621</v>
      </c>
      <c r="C7" s="115">
        <v>47305565.386084735</v>
      </c>
      <c r="D7" s="116">
        <f t="shared" si="1"/>
        <v>8.5322480929852201E-2</v>
      </c>
      <c r="E7" s="117">
        <f t="shared" si="2"/>
        <v>261513.40404999699</v>
      </c>
      <c r="F7" s="118">
        <f>'[4]Wildfire Incremental Expense'!M84</f>
        <v>980924.43</v>
      </c>
      <c r="G7" s="183">
        <v>719481.23</v>
      </c>
      <c r="H7" s="185">
        <f t="shared" ca="1" si="0"/>
        <v>719411.02595000307</v>
      </c>
    </row>
    <row r="8" spans="1:12" ht="15">
      <c r="A8" s="120">
        <v>202204</v>
      </c>
      <c r="B8" s="114">
        <v>44652</v>
      </c>
      <c r="C8" s="115">
        <v>41263283.333110519</v>
      </c>
      <c r="D8" s="116">
        <f t="shared" si="1"/>
        <v>7.4424344716278248E-2</v>
      </c>
      <c r="E8" s="117">
        <f t="shared" si="2"/>
        <v>228110.61655539283</v>
      </c>
      <c r="F8" s="118">
        <f>+'[4]Wildfire Incremental Expense'!N84</f>
        <v>960933.17</v>
      </c>
      <c r="G8" s="183">
        <v>732824.35</v>
      </c>
      <c r="H8" s="185">
        <f t="shared" ca="1" si="0"/>
        <v>732822.55344460718</v>
      </c>
    </row>
    <row r="9" spans="1:12" ht="15">
      <c r="A9" s="120">
        <v>202205</v>
      </c>
      <c r="B9" s="114">
        <v>44682</v>
      </c>
      <c r="C9" s="115">
        <v>39777362.490171306</v>
      </c>
      <c r="D9" s="116">
        <f t="shared" si="1"/>
        <v>7.1744269935431315E-2</v>
      </c>
      <c r="E9" s="117">
        <f t="shared" si="2"/>
        <v>219896.18735209698</v>
      </c>
      <c r="F9" s="118">
        <f>+'[4]Wildfire Incremental Expense'!O84</f>
        <v>892770.39</v>
      </c>
      <c r="G9" s="183">
        <v>672874.21</v>
      </c>
      <c r="H9" s="185">
        <f t="shared" ca="1" si="0"/>
        <v>672874.202647903</v>
      </c>
      <c r="I9" s="186"/>
    </row>
    <row r="10" spans="1:12" ht="15">
      <c r="A10" s="120">
        <v>202206</v>
      </c>
      <c r="B10" s="114">
        <v>44713</v>
      </c>
      <c r="C10" s="115">
        <v>41031668.178748809</v>
      </c>
      <c r="D10" s="116">
        <f t="shared" si="1"/>
        <v>7.4006593032521703E-2</v>
      </c>
      <c r="E10" s="117">
        <f t="shared" si="2"/>
        <v>226830.20764467903</v>
      </c>
      <c r="F10" s="118">
        <f>+'[4]Wildfire Incremental Expense'!P84</f>
        <v>897081.37</v>
      </c>
      <c r="G10" s="183">
        <v>670099.88</v>
      </c>
      <c r="H10" s="185">
        <f t="shared" ca="1" si="0"/>
        <v>670251.16235532099</v>
      </c>
      <c r="I10" s="186"/>
    </row>
    <row r="11" spans="1:12" ht="15">
      <c r="A11" s="120">
        <v>202207</v>
      </c>
      <c r="B11" s="114">
        <v>44743</v>
      </c>
      <c r="C11" s="115">
        <v>45989609.32593248</v>
      </c>
      <c r="D11" s="116">
        <f t="shared" si="1"/>
        <v>8.2948962403427556E-2</v>
      </c>
      <c r="E11" s="117">
        <f t="shared" si="2"/>
        <v>254238.56976650545</v>
      </c>
      <c r="F11" s="118">
        <f>+'[4]Wildfire Incremental Expense'!Q84</f>
        <v>915230.85</v>
      </c>
      <c r="G11" s="183">
        <v>661015.59</v>
      </c>
      <c r="H11" s="185">
        <f t="shared" ca="1" si="0"/>
        <v>660992.28023349447</v>
      </c>
      <c r="I11" s="187">
        <f ca="1">SUM(H2:H11)</f>
        <v>4732321.638664227</v>
      </c>
      <c r="J11" s="188" t="s">
        <v>289</v>
      </c>
    </row>
    <row r="12" spans="1:12" ht="15">
      <c r="A12" s="120">
        <v>202208</v>
      </c>
      <c r="B12" s="114">
        <v>44774</v>
      </c>
      <c r="C12" s="115">
        <v>46784832.784823753</v>
      </c>
      <c r="D12" s="116">
        <f>C12/$C$14</f>
        <v>8.4383263798040647E-2</v>
      </c>
      <c r="E12" s="117">
        <f>D12*$E$14</f>
        <v>258634.70354099458</v>
      </c>
      <c r="F12" s="118">
        <f>+'[4]Wildfire Incremental Expense'!R84</f>
        <v>713596.71</v>
      </c>
      <c r="G12" s="183">
        <v>455089.98</v>
      </c>
      <c r="H12" s="216">
        <f t="shared" ca="1" si="0"/>
        <v>454962.00645900541</v>
      </c>
      <c r="I12" s="186"/>
    </row>
    <row r="13" spans="1:12" ht="15">
      <c r="A13" s="120">
        <v>202209</v>
      </c>
      <c r="B13" s="114">
        <v>44805</v>
      </c>
      <c r="C13" s="115">
        <v>40976188.28380768</v>
      </c>
      <c r="D13" s="116">
        <f t="shared" si="1"/>
        <v>7.3906526957008806E-2</v>
      </c>
      <c r="E13" s="117">
        <f>D13*$E$14</f>
        <v>226523.505123232</v>
      </c>
      <c r="F13" s="118">
        <f>+'[4]Wildfire Incremental Expense'!S84</f>
        <v>785208.64</v>
      </c>
      <c r="G13" s="183">
        <v>558685.13</v>
      </c>
      <c r="H13" s="216">
        <f t="shared" ca="1" si="0"/>
        <v>558685.13487676799</v>
      </c>
      <c r="I13" s="186"/>
      <c r="J13" s="118"/>
      <c r="K13" s="118"/>
    </row>
    <row r="14" spans="1:12" ht="15.75" thickBot="1">
      <c r="B14" s="121" t="s">
        <v>290</v>
      </c>
      <c r="C14" s="122">
        <f>SUM(C2:C13)</f>
        <v>554432605.22366858</v>
      </c>
      <c r="D14" s="123">
        <f>SUM(D2:D13)</f>
        <v>0.99999999999999989</v>
      </c>
      <c r="E14" s="122">
        <v>3065000</v>
      </c>
      <c r="F14" s="189">
        <f>SUM(F2:F13)</f>
        <v>8810968.7799999993</v>
      </c>
      <c r="G14" s="189">
        <f>SUM(G2:G13)</f>
        <v>5745968.7800000003</v>
      </c>
      <c r="H14" s="190">
        <f ca="1">SUM(H2:H13)</f>
        <v>5745968.7800000003</v>
      </c>
      <c r="I14" s="186"/>
    </row>
    <row r="15" spans="1:12" ht="15.75" thickTop="1">
      <c r="B15" s="121"/>
      <c r="C15" s="191"/>
      <c r="D15" s="192"/>
      <c r="E15" s="191"/>
      <c r="F15" s="193"/>
      <c r="G15" s="193"/>
      <c r="H15" s="118"/>
      <c r="I15" s="186"/>
    </row>
    <row r="16" spans="1:12" s="194" customFormat="1" ht="15.75" thickBot="1">
      <c r="B16" s="195"/>
      <c r="C16" s="196"/>
      <c r="D16" s="197"/>
      <c r="E16" s="196"/>
      <c r="F16" s="196"/>
      <c r="G16" s="198" t="s">
        <v>291</v>
      </c>
      <c r="H16" s="199">
        <f ca="1">-(G14-H14)</f>
        <v>0</v>
      </c>
      <c r="I16" s="200"/>
    </row>
    <row r="17" spans="1:11" ht="15.75" thickTop="1">
      <c r="B17" s="114"/>
      <c r="I17" s="186"/>
    </row>
    <row r="18" spans="1:11" ht="15">
      <c r="A18" s="120">
        <v>202210</v>
      </c>
      <c r="B18" s="114">
        <v>44835</v>
      </c>
      <c r="C18" s="115">
        <v>42996238.936683007</v>
      </c>
      <c r="D18" s="116">
        <f>C18/$C$14</f>
        <v>7.7549982687864311E-2</v>
      </c>
      <c r="E18" s="117">
        <f>D18*$E$14</f>
        <v>237690.69693830411</v>
      </c>
      <c r="F18" s="118">
        <f>+'[4]Wildfire Incremental Expense'!T84</f>
        <v>1781186.3699999999</v>
      </c>
      <c r="G18" s="183">
        <v>1543495.67</v>
      </c>
      <c r="H18" s="216">
        <f ca="1">IF(B18&lt;(TODAY()-15),F18-E18," ")</f>
        <v>1543495.6730616959</v>
      </c>
      <c r="I18" s="186"/>
    </row>
    <row r="19" spans="1:11" ht="15">
      <c r="A19" s="120">
        <v>202211</v>
      </c>
      <c r="B19" s="114">
        <v>44866</v>
      </c>
      <c r="C19" s="115">
        <v>47763131.363777854</v>
      </c>
      <c r="D19" s="116">
        <f>C19/$C$14</f>
        <v>8.6147767850899212E-2</v>
      </c>
      <c r="E19" s="117">
        <f>D19*$E$14</f>
        <v>264042.90846300608</v>
      </c>
      <c r="F19" s="118">
        <f>'[4]Wildfire Incremental Expense'!U84</f>
        <v>-423277.77</v>
      </c>
      <c r="G19" s="183">
        <v>-687583.36</v>
      </c>
      <c r="H19" s="216">
        <f ca="1">IF(B19&lt;(TODAY()-15),F19-E19," ")</f>
        <v>-687320.67846300616</v>
      </c>
      <c r="I19" s="186">
        <v>-52268.3</v>
      </c>
    </row>
    <row r="20" spans="1:11" ht="15">
      <c r="A20" s="120">
        <v>202212</v>
      </c>
      <c r="B20" s="114">
        <v>44896</v>
      </c>
      <c r="C20" s="201">
        <v>55594972.139649197</v>
      </c>
      <c r="D20" s="202">
        <f>C20/$C$14</f>
        <v>0.10027363401043331</v>
      </c>
      <c r="E20" s="201">
        <f>D20*$E$14</f>
        <v>307338.68824197806</v>
      </c>
      <c r="F20" s="203">
        <f>'[4]Wildfire Incremental Expense'!V84</f>
        <v>732993.45</v>
      </c>
      <c r="G20" s="183">
        <v>425917.44</v>
      </c>
      <c r="H20" s="216">
        <f ca="1">IF(B20&lt;(TODAY()-15),F20-E20," ")</f>
        <v>425654.76175802189</v>
      </c>
      <c r="I20" s="186">
        <v>-422935.22</v>
      </c>
    </row>
    <row r="21" spans="1:11" ht="15.75" thickBot="1">
      <c r="B21" s="121" t="s">
        <v>292</v>
      </c>
      <c r="C21" s="122">
        <f t="shared" ref="C21:F21" si="3">SUM(C5:C13,C18:C20)</f>
        <v>554432605.22366858</v>
      </c>
      <c r="D21" s="204">
        <f t="shared" si="3"/>
        <v>0.99999999999999989</v>
      </c>
      <c r="E21" s="122">
        <f t="shared" si="3"/>
        <v>3064999.9999999995</v>
      </c>
      <c r="F21" s="122">
        <f t="shared" si="3"/>
        <v>9474740.5399999991</v>
      </c>
      <c r="G21" s="122">
        <f>SUM(G5:G13,G18:G20)</f>
        <v>6409740.5299999993</v>
      </c>
      <c r="H21" s="122">
        <f ca="1">SUM(H5:H13,H18:H20)</f>
        <v>6409740.54</v>
      </c>
      <c r="I21" s="186"/>
    </row>
    <row r="22" spans="1:11" ht="15.75" thickTop="1">
      <c r="B22" s="114"/>
      <c r="C22" s="191"/>
      <c r="D22" s="205"/>
      <c r="E22" s="191"/>
      <c r="F22" s="118"/>
      <c r="G22" s="118"/>
      <c r="H22" s="118"/>
      <c r="I22" s="186"/>
    </row>
    <row r="23" spans="1:11" ht="15">
      <c r="A23" s="120">
        <v>202301</v>
      </c>
      <c r="B23" s="114">
        <v>44927</v>
      </c>
      <c r="C23" s="115">
        <v>59919006.666476689</v>
      </c>
      <c r="D23" s="116">
        <f>C23/$C$35</f>
        <v>0.10141349855651527</v>
      </c>
      <c r="E23" s="117">
        <f>D23*$E$35</f>
        <v>517208.84263822786</v>
      </c>
      <c r="F23" s="118">
        <f>'[4]Wildfire Incremental Expense'!W84</f>
        <v>1043112.29</v>
      </c>
      <c r="G23" s="183">
        <v>525903.44999999995</v>
      </c>
      <c r="H23" s="216">
        <f t="shared" ref="H23:H29" ca="1" si="4">IF(B23&lt;(TODAY()-15),F23-E23," ")</f>
        <v>525903.44736177218</v>
      </c>
      <c r="I23" s="186">
        <v>-537223.56000000006</v>
      </c>
    </row>
    <row r="24" spans="1:11" ht="15">
      <c r="A24" s="120">
        <v>202302</v>
      </c>
      <c r="B24" s="114">
        <v>44958</v>
      </c>
      <c r="C24" s="115">
        <v>53479362.348221734</v>
      </c>
      <c r="D24" s="116">
        <f t="shared" ref="D24:D34" si="5">C24/$C$35</f>
        <v>9.0514338238171801E-2</v>
      </c>
      <c r="E24" s="117">
        <f t="shared" ref="E24:E31" si="6">D24*$E$35</f>
        <v>461623.12501467619</v>
      </c>
      <c r="F24" s="118">
        <f>'[4]Wildfire Incremental Expense'!X84</f>
        <v>271230.18</v>
      </c>
      <c r="G24" s="183">
        <v>-190392.9450146762</v>
      </c>
      <c r="H24" s="216">
        <f t="shared" ca="1" si="4"/>
        <v>-190392.9450146762</v>
      </c>
      <c r="I24" s="186">
        <v>-375873.92</v>
      </c>
      <c r="K24" s="213"/>
    </row>
    <row r="25" spans="1:11" ht="15">
      <c r="A25" s="120">
        <v>202303</v>
      </c>
      <c r="B25" s="114">
        <v>44986</v>
      </c>
      <c r="C25" s="115">
        <v>50218240.748420358</v>
      </c>
      <c r="D25" s="116">
        <f t="shared" si="5"/>
        <v>8.4994858376048033E-2</v>
      </c>
      <c r="E25" s="117">
        <f t="shared" si="6"/>
        <v>433473.77771784499</v>
      </c>
      <c r="F25" s="118">
        <f>'[4]Wildfire Incremental Expense'!Y84</f>
        <v>1046614.97</v>
      </c>
      <c r="G25" s="183">
        <v>613141.18999999994</v>
      </c>
      <c r="H25" s="216">
        <f t="shared" ca="1" si="4"/>
        <v>613141.19228215492</v>
      </c>
      <c r="I25" s="186">
        <v>-488509.82345730299</v>
      </c>
    </row>
    <row r="26" spans="1:11" ht="15">
      <c r="A26" s="120">
        <v>202304</v>
      </c>
      <c r="B26" s="114">
        <v>45017</v>
      </c>
      <c r="C26" s="115">
        <v>43669968.470525473</v>
      </c>
      <c r="D26" s="116">
        <f t="shared" si="5"/>
        <v>7.3911844184934933E-2</v>
      </c>
      <c r="E26" s="117">
        <f t="shared" si="6"/>
        <v>376950.40534316818</v>
      </c>
      <c r="F26" s="118">
        <f>'[4]Wildfire Incremental Expense'!Z84</f>
        <v>1003919.9199999999</v>
      </c>
      <c r="G26" s="183">
        <v>626969.51</v>
      </c>
      <c r="H26" s="216">
        <f t="shared" ca="1" si="4"/>
        <v>626969.51465683174</v>
      </c>
      <c r="I26" s="186">
        <v>-356579.11</v>
      </c>
      <c r="J26" s="206"/>
    </row>
    <row r="27" spans="1:11" ht="15">
      <c r="A27" s="120">
        <v>202305</v>
      </c>
      <c r="B27" s="114">
        <v>45047</v>
      </c>
      <c r="C27" s="115">
        <v>42475639.918920487</v>
      </c>
      <c r="D27" s="116">
        <f t="shared" si="5"/>
        <v>7.1890431555076337E-2</v>
      </c>
      <c r="E27" s="117">
        <f t="shared" si="6"/>
        <v>366641.20093088929</v>
      </c>
      <c r="F27" s="118">
        <f>'[4]Wildfire Incremental Expense'!AA84</f>
        <v>708602.53</v>
      </c>
      <c r="G27" s="183">
        <v>341961.33</v>
      </c>
      <c r="H27" s="216">
        <f t="shared" ca="1" si="4"/>
        <v>341961.32906911074</v>
      </c>
      <c r="I27" s="186">
        <v>-364444.42141865444</v>
      </c>
      <c r="J27" s="206"/>
    </row>
    <row r="28" spans="1:11" ht="15">
      <c r="A28" s="120">
        <v>202306</v>
      </c>
      <c r="B28" s="114">
        <v>45078</v>
      </c>
      <c r="C28" s="115">
        <v>43634188.505436964</v>
      </c>
      <c r="D28" s="116">
        <f t="shared" si="5"/>
        <v>7.3851286247817366E-2</v>
      </c>
      <c r="E28" s="117">
        <f t="shared" si="6"/>
        <v>376641.55986386858</v>
      </c>
      <c r="F28" s="118">
        <f>'[4]Wildfire Incremental Expense'!AB84</f>
        <v>1927136.47</v>
      </c>
      <c r="G28" s="183">
        <v>1550494.91</v>
      </c>
      <c r="H28" s="216">
        <f t="shared" ca="1" si="4"/>
        <v>1550494.9101361313</v>
      </c>
      <c r="I28" s="186">
        <v>-355154.88650183013</v>
      </c>
      <c r="J28" s="207"/>
    </row>
    <row r="29" spans="1:11" ht="15.75" thickBot="1">
      <c r="A29" s="120">
        <v>202307</v>
      </c>
      <c r="B29" s="114">
        <v>45108</v>
      </c>
      <c r="C29" s="115">
        <v>49202023.73560065</v>
      </c>
      <c r="D29" s="116">
        <f t="shared" si="5"/>
        <v>8.327490124898243E-2</v>
      </c>
      <c r="E29" s="117">
        <f t="shared" si="6"/>
        <v>424701.99636981037</v>
      </c>
      <c r="F29" s="118">
        <f>'[4]Wildfire Incremental Expense'!AC84</f>
        <v>788133.55</v>
      </c>
      <c r="G29" s="186"/>
      <c r="H29" s="216">
        <f t="shared" ca="1" si="4"/>
        <v>363431.55363018968</v>
      </c>
      <c r="I29" s="186">
        <f>-'[4]Electric - 202307'!E45</f>
        <v>-395160.56162268273</v>
      </c>
      <c r="J29" s="208">
        <f ca="1">SUM(I11:I29)</f>
        <v>1384171.8356637575</v>
      </c>
    </row>
    <row r="30" spans="1:11" ht="15.75" thickTop="1">
      <c r="A30" s="120">
        <v>202308</v>
      </c>
      <c r="B30" s="114">
        <v>45139</v>
      </c>
      <c r="C30" s="115">
        <v>51133154.676726811</v>
      </c>
      <c r="D30" s="116">
        <f t="shared" si="5"/>
        <v>8.6543359052371052E-2</v>
      </c>
      <c r="E30" s="117">
        <f t="shared" si="6"/>
        <v>441371.13116709236</v>
      </c>
      <c r="F30" s="118"/>
      <c r="G30" s="186"/>
      <c r="H30" s="118"/>
    </row>
    <row r="31" spans="1:11" ht="15.75" thickBot="1">
      <c r="A31" s="120">
        <v>202309</v>
      </c>
      <c r="B31" s="114">
        <v>45170</v>
      </c>
      <c r="C31" s="115">
        <v>43193689.845501006</v>
      </c>
      <c r="D31" s="116">
        <f t="shared" si="5"/>
        <v>7.3105738003631335E-2</v>
      </c>
      <c r="E31" s="117">
        <f t="shared" si="6"/>
        <v>372839.26381851983</v>
      </c>
      <c r="F31" s="118"/>
      <c r="H31" s="118"/>
    </row>
    <row r="32" spans="1:11" ht="15.75" thickBot="1">
      <c r="A32" s="120">
        <v>202310</v>
      </c>
      <c r="B32" s="114">
        <v>45200</v>
      </c>
      <c r="C32" s="115">
        <v>44912425.05320245</v>
      </c>
      <c r="D32" s="116">
        <f t="shared" si="5"/>
        <v>7.6014713973067444E-2</v>
      </c>
      <c r="E32" s="117">
        <f>D32*$E$35</f>
        <v>387675.04126264394</v>
      </c>
      <c r="F32" s="118"/>
      <c r="H32" s="118"/>
      <c r="I32" s="220">
        <f ca="1">SUM(H12:H13,H18:H20,H23:H29)</f>
        <v>6126985.8998139994</v>
      </c>
      <c r="J32" s="217" t="s">
        <v>300</v>
      </c>
    </row>
    <row r="33" spans="1:8" ht="15">
      <c r="A33" s="120">
        <v>202311</v>
      </c>
      <c r="B33" s="114">
        <v>45231</v>
      </c>
      <c r="C33" s="115">
        <v>50413527.760110348</v>
      </c>
      <c r="D33" s="116">
        <f t="shared" si="5"/>
        <v>8.5325383532921323E-2</v>
      </c>
      <c r="E33" s="117">
        <f>D33*$E$35</f>
        <v>435159.45601789874</v>
      </c>
      <c r="F33" s="118"/>
      <c r="H33" s="118"/>
    </row>
    <row r="34" spans="1:8" ht="15">
      <c r="A34" s="120">
        <v>202312</v>
      </c>
      <c r="B34" s="114">
        <v>45261</v>
      </c>
      <c r="C34" s="115">
        <v>58587344.249372095</v>
      </c>
      <c r="D34" s="116">
        <f t="shared" si="5"/>
        <v>9.9159647030462539E-2</v>
      </c>
      <c r="E34" s="117">
        <f>D34*$E$35</f>
        <v>505714.19985535892</v>
      </c>
      <c r="F34" s="118"/>
      <c r="H34" s="118"/>
    </row>
    <row r="35" spans="1:8" ht="15.75" thickBot="1">
      <c r="B35" s="121" t="s">
        <v>0</v>
      </c>
      <c r="C35" s="122">
        <f>SUM(C23:C34)</f>
        <v>590838571.97851515</v>
      </c>
      <c r="D35" s="123">
        <f>SUM(D23:D34)</f>
        <v>0.99999999999999978</v>
      </c>
      <c r="E35" s="122">
        <v>5100000</v>
      </c>
      <c r="F35" s="189">
        <f>SUM(F23:F34)</f>
        <v>6788749.9099999992</v>
      </c>
      <c r="G35" s="189">
        <f>SUM(G23:G34)</f>
        <v>3468077.4449853236</v>
      </c>
      <c r="H35" s="190">
        <f ca="1">SUM(H23:H34)</f>
        <v>3831509.0021215142</v>
      </c>
    </row>
    <row r="36" spans="1:8" ht="15.75" thickTop="1">
      <c r="B36" s="114"/>
    </row>
    <row r="37" spans="1:8" s="194" customFormat="1" ht="15.75" thickBot="1">
      <c r="B37" s="195"/>
      <c r="C37" s="196"/>
      <c r="D37" s="197"/>
      <c r="E37" s="196"/>
      <c r="F37" s="196"/>
      <c r="G37" s="198" t="s">
        <v>293</v>
      </c>
      <c r="H37" s="209">
        <f ca="1">-(G35-H35)</f>
        <v>363431.55713619059</v>
      </c>
    </row>
    <row r="38" spans="1:8" ht="15.75" thickTop="1">
      <c r="B38" s="114"/>
    </row>
    <row r="39" spans="1:8" ht="15">
      <c r="B39" s="210" t="s">
        <v>294</v>
      </c>
      <c r="C39" s="245" t="s">
        <v>295</v>
      </c>
      <c r="D39" s="246"/>
      <c r="E39" s="246"/>
      <c r="F39" s="246"/>
      <c r="G39" s="246"/>
      <c r="H39" s="246"/>
    </row>
    <row r="40" spans="1:8" ht="15">
      <c r="B40" s="210"/>
      <c r="C40" s="211"/>
      <c r="D40" s="211"/>
      <c r="E40" s="211"/>
      <c r="F40" s="211"/>
      <c r="G40" s="211"/>
      <c r="H40" s="211"/>
    </row>
    <row r="41" spans="1:8" ht="15">
      <c r="B41" s="210" t="s">
        <v>296</v>
      </c>
      <c r="C41" s="211" t="s">
        <v>297</v>
      </c>
      <c r="D41" s="211"/>
      <c r="E41" s="211"/>
      <c r="F41" s="211"/>
      <c r="G41" s="211"/>
      <c r="H41" s="211"/>
    </row>
    <row r="43" spans="1:8" ht="15">
      <c r="B43" s="212" t="s">
        <v>298</v>
      </c>
      <c r="C43" s="245" t="s">
        <v>299</v>
      </c>
      <c r="D43" s="245"/>
      <c r="E43" s="245"/>
      <c r="F43" s="245"/>
      <c r="G43" s="245"/>
      <c r="H43" s="245"/>
    </row>
    <row r="45" spans="1:8" ht="15">
      <c r="B45" s="214"/>
      <c r="C45" s="215"/>
    </row>
  </sheetData>
  <mergeCells count="2">
    <mergeCell ref="C39:H39"/>
    <mergeCell ref="C43:H43"/>
  </mergeCells>
  <pageMargins left="0.7" right="0.7" top="0.75" bottom="0.75" header="0.3" footer="0.3"/>
  <pageSetup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C8C-1084-4AD5-984B-39301C4BDA47}">
  <dimension ref="B4:R46"/>
  <sheetViews>
    <sheetView zoomScale="85" zoomScaleNormal="85" workbookViewId="0">
      <selection activeCell="P21" sqref="P21"/>
    </sheetView>
  </sheetViews>
  <sheetFormatPr defaultColWidth="9.140625" defaultRowHeight="15.75"/>
  <cols>
    <col min="1" max="1" width="9.140625" style="126"/>
    <col min="2" max="2" width="41.28515625" style="126" bestFit="1" customWidth="1"/>
    <col min="3" max="3" width="10.5703125" style="126" bestFit="1" customWidth="1"/>
    <col min="4" max="4" width="14.140625" style="126" bestFit="1" customWidth="1"/>
    <col min="5" max="5" width="10.42578125" style="126" bestFit="1" customWidth="1"/>
    <col min="6" max="6" width="15.5703125" style="126" bestFit="1" customWidth="1"/>
    <col min="7" max="7" width="15.42578125" style="126" bestFit="1" customWidth="1"/>
    <col min="8" max="8" width="14.140625" style="126" bestFit="1" customWidth="1"/>
    <col min="9" max="9" width="14.28515625" style="126" bestFit="1" customWidth="1"/>
    <col min="10" max="14" width="13.7109375" style="126" bestFit="1" customWidth="1"/>
    <col min="15" max="15" width="13.140625" style="126" bestFit="1" customWidth="1"/>
    <col min="16" max="16" width="15" style="126" bestFit="1" customWidth="1"/>
    <col min="17" max="17" width="14.140625" style="126" bestFit="1" customWidth="1"/>
    <col min="18" max="18" width="13.7109375" style="126" bestFit="1" customWidth="1"/>
    <col min="19" max="16384" width="9.140625" style="126"/>
  </cols>
  <sheetData>
    <row r="4" spans="2:18">
      <c r="D4" s="126">
        <v>2023</v>
      </c>
      <c r="H4" s="126">
        <v>2024</v>
      </c>
    </row>
    <row r="5" spans="2:18">
      <c r="B5" s="127"/>
      <c r="C5" s="127"/>
      <c r="D5" s="127" t="s">
        <v>131</v>
      </c>
      <c r="F5" s="127" t="s">
        <v>135</v>
      </c>
      <c r="G5" s="127" t="s">
        <v>136</v>
      </c>
      <c r="H5" s="127" t="s">
        <v>125</v>
      </c>
      <c r="I5" s="127" t="s">
        <v>126</v>
      </c>
      <c r="J5" s="127" t="s">
        <v>127</v>
      </c>
      <c r="K5" s="127" t="s">
        <v>128</v>
      </c>
      <c r="L5" s="127" t="s">
        <v>129</v>
      </c>
      <c r="M5" s="127" t="s">
        <v>130</v>
      </c>
      <c r="N5" s="127" t="s">
        <v>131</v>
      </c>
      <c r="O5" s="127" t="s">
        <v>132</v>
      </c>
      <c r="P5" s="127" t="s">
        <v>133</v>
      </c>
      <c r="Q5" s="127" t="s">
        <v>134</v>
      </c>
      <c r="R5" s="126" t="s">
        <v>0</v>
      </c>
    </row>
    <row r="6" spans="2:18">
      <c r="B6" s="126" t="s">
        <v>142</v>
      </c>
      <c r="C6" s="128"/>
      <c r="D6" s="131">
        <v>0</v>
      </c>
      <c r="E6" s="129"/>
      <c r="F6" s="128">
        <f>'Forecasted Revenue'!H43</f>
        <v>536196.21888784377</v>
      </c>
      <c r="G6" s="128">
        <f>'Forecasted Revenue'!I43</f>
        <v>612835.00271773571</v>
      </c>
      <c r="H6" s="128">
        <f>'Forecasted Revenue'!J43</f>
        <v>614449.77546507528</v>
      </c>
      <c r="I6" s="128">
        <f>'Forecasted Revenue'!K43</f>
        <v>548590.71401930891</v>
      </c>
      <c r="J6" s="128">
        <f>'Forecasted Revenue'!L43</f>
        <v>510655.07071631309</v>
      </c>
      <c r="K6" s="128">
        <f>'Forecasted Revenue'!M43</f>
        <v>448436.94899455883</v>
      </c>
      <c r="L6" s="128">
        <f>'Forecasted Revenue'!N43</f>
        <v>438948.62450988987</v>
      </c>
      <c r="M6" s="128">
        <f>'Forecasted Revenue'!O43</f>
        <v>453678.44252174516</v>
      </c>
      <c r="N6" s="128">
        <f>'Forecasted Revenue'!P43</f>
        <v>514942.2253173943</v>
      </c>
      <c r="O6" s="128">
        <f>'Forecasted Revenue'!Q43</f>
        <v>530877.99429649475</v>
      </c>
      <c r="P6" s="128">
        <f>'Forecasted Revenue'!R43</f>
        <v>450706.31112729671</v>
      </c>
      <c r="Q6" s="128">
        <f>'Forecasted Revenue'!S43</f>
        <v>466669.01967262919</v>
      </c>
      <c r="R6" s="130">
        <f>SUM(F6:Q6)</f>
        <v>6126986.3482462857</v>
      </c>
    </row>
    <row r="7" spans="2:18">
      <c r="B7" s="126" t="s">
        <v>143</v>
      </c>
      <c r="C7" s="131"/>
      <c r="D7" s="131"/>
      <c r="E7" s="132"/>
      <c r="F7" s="132">
        <f ca="1">(D9-(0.5*F6))*$F$16</f>
        <v>0</v>
      </c>
      <c r="G7" s="132">
        <f ca="1">(F9-(0.5*G6))*$F$16</f>
        <v>0</v>
      </c>
      <c r="H7" s="132">
        <f t="shared" ref="H7:Q7" ca="1" si="0">(G9-(0.5*H6))*$F$16</f>
        <v>0</v>
      </c>
      <c r="I7" s="132">
        <f t="shared" ca="1" si="0"/>
        <v>0</v>
      </c>
      <c r="J7" s="132">
        <f t="shared" ca="1" si="0"/>
        <v>0</v>
      </c>
      <c r="K7" s="132">
        <f t="shared" ca="1" si="0"/>
        <v>0</v>
      </c>
      <c r="L7" s="132">
        <f t="shared" ca="1" si="0"/>
        <v>0</v>
      </c>
      <c r="M7" s="132">
        <f t="shared" ca="1" si="0"/>
        <v>0</v>
      </c>
      <c r="N7" s="132">
        <f t="shared" ca="1" si="0"/>
        <v>0</v>
      </c>
      <c r="O7" s="132">
        <f t="shared" ca="1" si="0"/>
        <v>0</v>
      </c>
      <c r="P7" s="132">
        <f ca="1">(O9-(0.5*P6))*$F$16</f>
        <v>0</v>
      </c>
      <c r="Q7" s="132">
        <f t="shared" ca="1" si="0"/>
        <v>0</v>
      </c>
      <c r="R7" s="130">
        <f ca="1">SUM(F7:Q7)</f>
        <v>0</v>
      </c>
    </row>
    <row r="8" spans="2:18">
      <c r="B8" s="126" t="s">
        <v>137</v>
      </c>
      <c r="C8" s="131"/>
      <c r="D8" s="131">
        <f>D6+D7</f>
        <v>0</v>
      </c>
      <c r="E8" s="132"/>
      <c r="F8" s="131">
        <f ca="1">F6-F7</f>
        <v>536196.21888784377</v>
      </c>
      <c r="G8" s="131">
        <f t="shared" ref="G8:Q8" ca="1" si="1">G6-G7</f>
        <v>612835.00271773571</v>
      </c>
      <c r="H8" s="131">
        <f t="shared" ca="1" si="1"/>
        <v>614449.77546507528</v>
      </c>
      <c r="I8" s="131">
        <f t="shared" ca="1" si="1"/>
        <v>548590.71401930891</v>
      </c>
      <c r="J8" s="131">
        <f t="shared" ca="1" si="1"/>
        <v>510655.07071631309</v>
      </c>
      <c r="K8" s="131">
        <f t="shared" ca="1" si="1"/>
        <v>448436.94899455883</v>
      </c>
      <c r="L8" s="131">
        <f t="shared" ca="1" si="1"/>
        <v>438948.62450988987</v>
      </c>
      <c r="M8" s="131">
        <f t="shared" ca="1" si="1"/>
        <v>453678.44252174516</v>
      </c>
      <c r="N8" s="131">
        <f t="shared" ca="1" si="1"/>
        <v>514942.2253173943</v>
      </c>
      <c r="O8" s="131">
        <f t="shared" ca="1" si="1"/>
        <v>530877.99429649475</v>
      </c>
      <c r="P8" s="131">
        <f t="shared" ca="1" si="1"/>
        <v>450706.31112729671</v>
      </c>
      <c r="Q8" s="131">
        <f t="shared" ca="1" si="1"/>
        <v>466669.01967262919</v>
      </c>
    </row>
    <row r="9" spans="2:18">
      <c r="B9" s="126" t="s">
        <v>140</v>
      </c>
      <c r="C9" s="133"/>
      <c r="D9" s="133">
        <f ca="1">'Deferral Balance'!I32</f>
        <v>6126985.8998139994</v>
      </c>
      <c r="E9" s="129"/>
      <c r="F9" s="128">
        <f ca="1">D9-F8</f>
        <v>5590789.6809261553</v>
      </c>
      <c r="G9" s="128">
        <f t="shared" ref="G9:Q9" ca="1" si="2">F9-G8</f>
        <v>4977954.6782084201</v>
      </c>
      <c r="H9" s="128">
        <f t="shared" ca="1" si="2"/>
        <v>4363504.9027433451</v>
      </c>
      <c r="I9" s="128">
        <f t="shared" ca="1" si="2"/>
        <v>3814914.1887240363</v>
      </c>
      <c r="J9" s="128">
        <f t="shared" ca="1" si="2"/>
        <v>3304259.1180077232</v>
      </c>
      <c r="K9" s="128">
        <f t="shared" ca="1" si="2"/>
        <v>2855822.1690131645</v>
      </c>
      <c r="L9" s="128">
        <f t="shared" ca="1" si="2"/>
        <v>2416873.5445032744</v>
      </c>
      <c r="M9" s="128">
        <f t="shared" ca="1" si="2"/>
        <v>1963195.1019815293</v>
      </c>
      <c r="N9" s="128">
        <f t="shared" ca="1" si="2"/>
        <v>1448252.8766641349</v>
      </c>
      <c r="O9" s="128">
        <f t="shared" ca="1" si="2"/>
        <v>917374.88236764015</v>
      </c>
      <c r="P9" s="128">
        <f t="shared" ca="1" si="2"/>
        <v>466668.57124034344</v>
      </c>
      <c r="Q9" s="128">
        <f ca="1">P9-Q8</f>
        <v>-0.44843228574609384</v>
      </c>
    </row>
    <row r="15" spans="2:18" ht="39">
      <c r="C15" s="169" t="s">
        <v>258</v>
      </c>
      <c r="D15" s="169" t="s">
        <v>141</v>
      </c>
      <c r="E15" s="169" t="s">
        <v>259</v>
      </c>
      <c r="F15" s="169" t="s">
        <v>260</v>
      </c>
    </row>
    <row r="16" spans="2:18">
      <c r="B16" s="126" t="s">
        <v>257</v>
      </c>
      <c r="C16" s="171">
        <v>0</v>
      </c>
      <c r="D16" s="172">
        <f>C16/12</f>
        <v>0</v>
      </c>
      <c r="E16" s="170">
        <v>0.21</v>
      </c>
      <c r="F16" s="168">
        <f>D16*(1-E16)</f>
        <v>0</v>
      </c>
      <c r="G16" s="126" t="s">
        <v>301</v>
      </c>
      <c r="R16" s="167"/>
    </row>
    <row r="17" spans="3:10">
      <c r="C17" s="134"/>
      <c r="D17" s="135"/>
    </row>
    <row r="19" spans="3:10">
      <c r="F19" s="126" t="s">
        <v>148</v>
      </c>
      <c r="G19" s="131">
        <f ca="1">D9</f>
        <v>6126985.8998139994</v>
      </c>
    </row>
    <row r="20" spans="3:10">
      <c r="F20" s="126" t="s">
        <v>57</v>
      </c>
      <c r="G20" s="136">
        <f ca="1">SUM(F7:Q7)</f>
        <v>0</v>
      </c>
    </row>
    <row r="21" spans="3:10">
      <c r="F21" s="126" t="s">
        <v>145</v>
      </c>
      <c r="G21" s="131">
        <f ca="1">SUM(G19:G20)</f>
        <v>6126985.8998139994</v>
      </c>
    </row>
    <row r="22" spans="3:10">
      <c r="G22" s="131"/>
    </row>
    <row r="23" spans="3:10">
      <c r="F23" s="126" t="s">
        <v>144</v>
      </c>
      <c r="G23" s="137">
        <f>'CF WA Elec'!E21</f>
        <v>0.95606855188236617</v>
      </c>
    </row>
    <row r="24" spans="3:10">
      <c r="F24" s="126" t="s">
        <v>146</v>
      </c>
      <c r="G24" s="131">
        <f ca="1">G21/G23</f>
        <v>6408521.5309622046</v>
      </c>
    </row>
    <row r="30" spans="3:10" ht="31.5">
      <c r="F30" s="138" t="s">
        <v>12</v>
      </c>
      <c r="G30" s="138" t="s">
        <v>149</v>
      </c>
      <c r="H30" s="138" t="s">
        <v>150</v>
      </c>
      <c r="I30" s="138" t="s">
        <v>151</v>
      </c>
      <c r="J30" s="138" t="s">
        <v>102</v>
      </c>
    </row>
    <row r="31" spans="3:10">
      <c r="F31" s="139">
        <v>1</v>
      </c>
      <c r="G31" s="138"/>
      <c r="H31" s="140"/>
      <c r="I31" s="141">
        <f>C16*(1-E16)</f>
        <v>0</v>
      </c>
      <c r="J31" s="138"/>
    </row>
    <row r="32" spans="3:10">
      <c r="F32" s="139">
        <v>2</v>
      </c>
      <c r="G32" s="142"/>
      <c r="H32" s="221">
        <f ca="1">D9</f>
        <v>6126985.8998139994</v>
      </c>
      <c r="I32" s="143"/>
    </row>
    <row r="33" spans="6:10">
      <c r="F33" s="139">
        <v>3</v>
      </c>
      <c r="G33" s="144">
        <v>45231</v>
      </c>
      <c r="H33" s="143">
        <f ca="1">H32+I33-J33</f>
        <v>5590789.6809261553</v>
      </c>
      <c r="I33" s="143">
        <f ca="1">(H32-(J33*0.5))*($I$31/12)</f>
        <v>0</v>
      </c>
      <c r="J33" s="145">
        <f>'Forecasted Revenue'!H43</f>
        <v>536196.21888784377</v>
      </c>
    </row>
    <row r="34" spans="6:10">
      <c r="F34" s="139">
        <v>4</v>
      </c>
      <c r="G34" s="144">
        <f t="shared" ref="G34:G44" si="3">G33+31</f>
        <v>45262</v>
      </c>
      <c r="H34" s="143">
        <f t="shared" ref="H34:H44" ca="1" si="4">H33+I34-J34</f>
        <v>4977954.6782084201</v>
      </c>
      <c r="I34" s="143">
        <f t="shared" ref="I34:I44" ca="1" si="5">(H33-J34*0.5)*($I$31/12)</f>
        <v>0</v>
      </c>
      <c r="J34" s="145">
        <f>'Forecasted Revenue'!I43</f>
        <v>612835.00271773571</v>
      </c>
    </row>
    <row r="35" spans="6:10">
      <c r="F35" s="139">
        <v>5</v>
      </c>
      <c r="G35" s="144">
        <f t="shared" si="3"/>
        <v>45293</v>
      </c>
      <c r="H35" s="143">
        <f t="shared" ca="1" si="4"/>
        <v>4363504.9027433451</v>
      </c>
      <c r="I35" s="143">
        <f t="shared" ca="1" si="5"/>
        <v>0</v>
      </c>
      <c r="J35" s="145">
        <f>'Forecasted Revenue'!J43</f>
        <v>614449.77546507528</v>
      </c>
    </row>
    <row r="36" spans="6:10">
      <c r="F36" s="139">
        <v>6</v>
      </c>
      <c r="G36" s="144">
        <f t="shared" si="3"/>
        <v>45324</v>
      </c>
      <c r="H36" s="143">
        <f t="shared" ca="1" si="4"/>
        <v>3814914.1887240363</v>
      </c>
      <c r="I36" s="143">
        <f t="shared" ca="1" si="5"/>
        <v>0</v>
      </c>
      <c r="J36" s="145">
        <f>'Forecasted Revenue'!K43</f>
        <v>548590.71401930891</v>
      </c>
    </row>
    <row r="37" spans="6:10">
      <c r="F37" s="139">
        <v>7</v>
      </c>
      <c r="G37" s="144">
        <f t="shared" si="3"/>
        <v>45355</v>
      </c>
      <c r="H37" s="143">
        <f t="shared" ca="1" si="4"/>
        <v>3304259.1180077232</v>
      </c>
      <c r="I37" s="143">
        <f t="shared" ca="1" si="5"/>
        <v>0</v>
      </c>
      <c r="J37" s="145">
        <f>'Forecasted Revenue'!L43</f>
        <v>510655.07071631309</v>
      </c>
    </row>
    <row r="38" spans="6:10">
      <c r="F38" s="139">
        <v>8</v>
      </c>
      <c r="G38" s="144">
        <f t="shared" si="3"/>
        <v>45386</v>
      </c>
      <c r="H38" s="143">
        <f t="shared" ca="1" si="4"/>
        <v>2855822.1690131645</v>
      </c>
      <c r="I38" s="143">
        <f t="shared" ca="1" si="5"/>
        <v>0</v>
      </c>
      <c r="J38" s="145">
        <f>'Forecasted Revenue'!M43</f>
        <v>448436.94899455883</v>
      </c>
    </row>
    <row r="39" spans="6:10">
      <c r="F39" s="139">
        <v>9</v>
      </c>
      <c r="G39" s="144">
        <f t="shared" si="3"/>
        <v>45417</v>
      </c>
      <c r="H39" s="143">
        <f t="shared" ca="1" si="4"/>
        <v>2416873.5445032744</v>
      </c>
      <c r="I39" s="143">
        <f t="shared" ca="1" si="5"/>
        <v>0</v>
      </c>
      <c r="J39" s="145">
        <f>'Forecasted Revenue'!N43</f>
        <v>438948.62450988987</v>
      </c>
    </row>
    <row r="40" spans="6:10">
      <c r="F40" s="139">
        <v>10</v>
      </c>
      <c r="G40" s="144">
        <f t="shared" si="3"/>
        <v>45448</v>
      </c>
      <c r="H40" s="143">
        <f t="shared" ca="1" si="4"/>
        <v>1963195.1019815293</v>
      </c>
      <c r="I40" s="143">
        <f t="shared" ca="1" si="5"/>
        <v>0</v>
      </c>
      <c r="J40" s="145">
        <f>'Forecasted Revenue'!O43</f>
        <v>453678.44252174516</v>
      </c>
    </row>
    <row r="41" spans="6:10">
      <c r="F41" s="139">
        <v>11</v>
      </c>
      <c r="G41" s="144">
        <f t="shared" si="3"/>
        <v>45479</v>
      </c>
      <c r="H41" s="143">
        <f t="shared" ca="1" si="4"/>
        <v>1448252.8766641349</v>
      </c>
      <c r="I41" s="143">
        <f t="shared" ca="1" si="5"/>
        <v>0</v>
      </c>
      <c r="J41" s="145">
        <f>'Forecasted Revenue'!P43</f>
        <v>514942.2253173943</v>
      </c>
    </row>
    <row r="42" spans="6:10">
      <c r="F42" s="139">
        <v>12</v>
      </c>
      <c r="G42" s="144">
        <f t="shared" si="3"/>
        <v>45510</v>
      </c>
      <c r="H42" s="143">
        <f t="shared" ca="1" si="4"/>
        <v>917374.88236764015</v>
      </c>
      <c r="I42" s="143">
        <f t="shared" ca="1" si="5"/>
        <v>0</v>
      </c>
      <c r="J42" s="145">
        <f>'Forecasted Revenue'!Q43</f>
        <v>530877.99429649475</v>
      </c>
    </row>
    <row r="43" spans="6:10">
      <c r="F43" s="139">
        <v>13</v>
      </c>
      <c r="G43" s="144">
        <f t="shared" si="3"/>
        <v>45541</v>
      </c>
      <c r="H43" s="143">
        <f ca="1">H42+I43-J43</f>
        <v>466668.57124034344</v>
      </c>
      <c r="I43" s="143">
        <f t="shared" ca="1" si="5"/>
        <v>0</v>
      </c>
      <c r="J43" s="145">
        <f>'Forecasted Revenue'!R43</f>
        <v>450706.31112729671</v>
      </c>
    </row>
    <row r="44" spans="6:10">
      <c r="F44" s="139">
        <v>14</v>
      </c>
      <c r="G44" s="144">
        <f t="shared" si="3"/>
        <v>45572</v>
      </c>
      <c r="H44" s="143">
        <f t="shared" ca="1" si="4"/>
        <v>-0.44843228574609384</v>
      </c>
      <c r="I44" s="143">
        <f t="shared" ca="1" si="5"/>
        <v>0</v>
      </c>
      <c r="J44" s="145">
        <f>'Forecasted Revenue'!S43</f>
        <v>466669.01967262919</v>
      </c>
    </row>
    <row r="46" spans="6:10">
      <c r="F46" s="139">
        <v>15</v>
      </c>
      <c r="G46" s="126" t="s">
        <v>152</v>
      </c>
      <c r="I46" s="143">
        <f ca="1">SUM(I33:I45)</f>
        <v>0</v>
      </c>
      <c r="J46" s="146">
        <f>SUM(J33:J45)</f>
        <v>6126986.3482462857</v>
      </c>
    </row>
  </sheetData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47"/>
  <sheetViews>
    <sheetView topLeftCell="A10" workbookViewId="0">
      <selection activeCell="U45" sqref="U45"/>
    </sheetView>
  </sheetViews>
  <sheetFormatPr defaultColWidth="9.140625" defaultRowHeight="15"/>
  <cols>
    <col min="1" max="1" width="8.28515625" style="1" customWidth="1"/>
    <col min="2" max="2" width="28" style="1" customWidth="1"/>
    <col min="3" max="3" width="8.5703125" style="1" bestFit="1" customWidth="1"/>
    <col min="4" max="7" width="13.42578125" style="1" bestFit="1" customWidth="1"/>
    <col min="8" max="8" width="14.28515625" style="1" bestFit="1" customWidth="1"/>
    <col min="9" max="19" width="13.42578125" style="1" bestFit="1" customWidth="1"/>
    <col min="20" max="20" width="14.28515625" style="1" bestFit="1" customWidth="1"/>
    <col min="21" max="21" width="12.5703125" style="1" bestFit="1" customWidth="1"/>
    <col min="22" max="16384" width="9.140625" style="1"/>
  </cols>
  <sheetData>
    <row r="1" spans="1:20">
      <c r="A1" s="33" t="s">
        <v>64</v>
      </c>
      <c r="B1" s="33"/>
    </row>
    <row r="4" spans="1:20">
      <c r="A4" s="1" t="s">
        <v>49</v>
      </c>
      <c r="D4" s="34">
        <v>44743</v>
      </c>
      <c r="E4" s="34">
        <v>44774</v>
      </c>
      <c r="F4" s="34">
        <v>44805</v>
      </c>
      <c r="G4" s="34">
        <v>44835</v>
      </c>
      <c r="H4" s="34">
        <v>45231</v>
      </c>
      <c r="I4" s="34">
        <v>45261</v>
      </c>
      <c r="J4" s="34">
        <v>45292</v>
      </c>
      <c r="K4" s="34">
        <v>45323</v>
      </c>
      <c r="L4" s="34">
        <v>45352</v>
      </c>
      <c r="M4" s="34">
        <v>45383</v>
      </c>
      <c r="N4" s="34">
        <v>45413</v>
      </c>
      <c r="O4" s="34">
        <v>45444</v>
      </c>
      <c r="P4" s="34">
        <v>45474</v>
      </c>
      <c r="Q4" s="34">
        <v>45505</v>
      </c>
      <c r="R4" s="34">
        <v>45536</v>
      </c>
      <c r="S4" s="34">
        <v>45566</v>
      </c>
    </row>
    <row r="5" spans="1:20">
      <c r="B5" s="1" t="s">
        <v>75</v>
      </c>
      <c r="D5" s="35"/>
      <c r="E5" s="35"/>
      <c r="F5" s="35"/>
      <c r="G5" s="35"/>
      <c r="H5" s="35">
        <f>'kWh Forecast'!B22</f>
        <v>235946007.98693439</v>
      </c>
      <c r="I5" s="35">
        <f>'kWh Forecast'!C22</f>
        <v>297456462.56435245</v>
      </c>
      <c r="J5" s="35">
        <f>'kWh Forecast'!D22</f>
        <v>301765375.53165054</v>
      </c>
      <c r="K5" s="35">
        <f>'kWh Forecast'!E22</f>
        <v>255859994.07496363</v>
      </c>
      <c r="L5" s="35">
        <f>'kWh Forecast'!F22</f>
        <v>225841060.46251208</v>
      </c>
      <c r="M5" s="35">
        <f>'kWh Forecast'!G22</f>
        <v>182482987.26500857</v>
      </c>
      <c r="N5" s="35">
        <f>'kWh Forecast'!H22</f>
        <v>163759072.52232468</v>
      </c>
      <c r="O5" s="35">
        <f>'kWh Forecast'!I22</f>
        <v>161242849.58974019</v>
      </c>
      <c r="P5" s="35">
        <f>'kWh Forecast'!J22</f>
        <v>192776018.12559634</v>
      </c>
      <c r="Q5" s="35">
        <f>'kWh Forecast'!K22</f>
        <v>210064416.9829776</v>
      </c>
      <c r="R5" s="35">
        <f>'kWh Forecast'!L22</f>
        <v>164248252.80340925</v>
      </c>
      <c r="S5" s="35">
        <f>'kWh Forecast'!M22</f>
        <v>175151073.13786343</v>
      </c>
      <c r="T5" s="35">
        <f>SUM(D5:S5)</f>
        <v>2566593571.0473332</v>
      </c>
    </row>
    <row r="6" spans="1:20">
      <c r="B6" s="1" t="s">
        <v>51</v>
      </c>
      <c r="D6" s="35"/>
      <c r="E6" s="35"/>
      <c r="F6" s="35"/>
      <c r="G6" s="35"/>
      <c r="H6" s="35">
        <f>'kWh Forecast'!B23</f>
        <v>59969436.391246565</v>
      </c>
      <c r="I6" s="35">
        <f>'kWh Forecast'!C23</f>
        <v>67514674.551979929</v>
      </c>
      <c r="J6" s="35">
        <f>'kWh Forecast'!D23</f>
        <v>66175768.174606346</v>
      </c>
      <c r="K6" s="35">
        <f>'kWh Forecast'!E23</f>
        <v>60824854.044374868</v>
      </c>
      <c r="L6" s="35">
        <f>'kWh Forecast'!F23</f>
        <v>57642337.671863586</v>
      </c>
      <c r="M6" s="35">
        <f>'kWh Forecast'!G23</f>
        <v>50313004.490033604</v>
      </c>
      <c r="N6" s="35">
        <f>'kWh Forecast'!H23</f>
        <v>48799715.822577871</v>
      </c>
      <c r="O6" s="35">
        <f>'kWh Forecast'!I23</f>
        <v>50199193.221615747</v>
      </c>
      <c r="P6" s="35">
        <f>'kWh Forecast'!J23</f>
        <v>57934521.50008779</v>
      </c>
      <c r="Q6" s="35">
        <f>'kWh Forecast'!K23</f>
        <v>57518232.074999891</v>
      </c>
      <c r="R6" s="35">
        <f>'kWh Forecast'!L23</f>
        <v>51168047.43729791</v>
      </c>
      <c r="S6" s="35">
        <f>'kWh Forecast'!M23</f>
        <v>53023975.411245033</v>
      </c>
      <c r="T6" s="35">
        <f t="shared" ref="T6:T11" si="0">SUM(D6:S6)</f>
        <v>681083760.79192913</v>
      </c>
    </row>
    <row r="7" spans="1:20">
      <c r="B7" s="1" t="s">
        <v>52</v>
      </c>
      <c r="D7" s="35"/>
      <c r="E7" s="35"/>
      <c r="F7" s="35"/>
      <c r="G7" s="35"/>
      <c r="H7" s="35">
        <f>'kWh Forecast'!B24</f>
        <v>117082091.41523786</v>
      </c>
      <c r="I7" s="35">
        <f>'kWh Forecast'!C24</f>
        <v>113100785.03157571</v>
      </c>
      <c r="J7" s="35">
        <f>'kWh Forecast'!D24</f>
        <v>109129046.029506</v>
      </c>
      <c r="K7" s="35">
        <f>'kWh Forecast'!E24</f>
        <v>106848952.04278769</v>
      </c>
      <c r="L7" s="35">
        <f>'kWh Forecast'!F24</f>
        <v>104370219.89654699</v>
      </c>
      <c r="M7" s="35">
        <f>'kWh Forecast'!G24</f>
        <v>101231853.44569716</v>
      </c>
      <c r="N7" s="35">
        <f>'kWh Forecast'!H24</f>
        <v>105586298.70959443</v>
      </c>
      <c r="O7" s="35">
        <f>'kWh Forecast'!I24</f>
        <v>109020288.32537802</v>
      </c>
      <c r="P7" s="35">
        <f>'kWh Forecast'!J24</f>
        <v>118413173.59211193</v>
      </c>
      <c r="Q7" s="35">
        <f>'kWh Forecast'!K24</f>
        <v>109806639.40594228</v>
      </c>
      <c r="R7" s="35">
        <f>'kWh Forecast'!L24</f>
        <v>102473332.88843574</v>
      </c>
      <c r="S7" s="35">
        <f>'kWh Forecast'!M24</f>
        <v>114194166.42928523</v>
      </c>
      <c r="T7" s="35">
        <f t="shared" si="0"/>
        <v>1311256847.2120991</v>
      </c>
    </row>
    <row r="8" spans="1:20">
      <c r="B8" s="1" t="s">
        <v>53</v>
      </c>
      <c r="D8" s="35"/>
      <c r="E8" s="35"/>
      <c r="F8" s="35"/>
      <c r="G8" s="35"/>
      <c r="H8" s="35">
        <f>'kWh Forecast'!B15</f>
        <v>49541955</v>
      </c>
      <c r="I8" s="35">
        <f>'kWh Forecast'!C15</f>
        <v>49979591</v>
      </c>
      <c r="J8" s="35">
        <f>'kWh Forecast'!D15</f>
        <v>55440542</v>
      </c>
      <c r="K8" s="35">
        <f>'kWh Forecast'!E15</f>
        <v>48854215</v>
      </c>
      <c r="L8" s="35">
        <f>'kWh Forecast'!F15</f>
        <v>52560911</v>
      </c>
      <c r="M8" s="35">
        <f>'kWh Forecast'!G15</f>
        <v>49147173</v>
      </c>
      <c r="N8" s="35">
        <f>'kWh Forecast'!H15</f>
        <v>49713670</v>
      </c>
      <c r="O8" s="35">
        <f>'kWh Forecast'!I15</f>
        <v>52029033</v>
      </c>
      <c r="P8" s="35">
        <f>'kWh Forecast'!J15</f>
        <v>51512338</v>
      </c>
      <c r="Q8" s="35">
        <f>'kWh Forecast'!K15</f>
        <v>58011555</v>
      </c>
      <c r="R8" s="35">
        <f>'kWh Forecast'!L15</f>
        <v>50365851</v>
      </c>
      <c r="S8" s="35">
        <f>'kWh Forecast'!M15</f>
        <v>50452671</v>
      </c>
      <c r="T8" s="35">
        <f t="shared" si="0"/>
        <v>617609505</v>
      </c>
    </row>
    <row r="9" spans="1:20">
      <c r="B9" s="125" t="s">
        <v>147</v>
      </c>
      <c r="D9" s="35"/>
      <c r="E9" s="35"/>
      <c r="F9" s="35"/>
      <c r="G9" s="35"/>
      <c r="H9" s="35">
        <f>'kWh Forecast'!B19</f>
        <v>35454061</v>
      </c>
      <c r="I9" s="35">
        <f>'kWh Forecast'!C19</f>
        <v>34638205</v>
      </c>
      <c r="J9" s="35">
        <f>'kWh Forecast'!D19</f>
        <v>35576866</v>
      </c>
      <c r="K9" s="35">
        <f>'kWh Forecast'!E19</f>
        <v>30968543</v>
      </c>
      <c r="L9" s="35">
        <f>'kWh Forecast'!F19</f>
        <v>33226563</v>
      </c>
      <c r="M9" s="35">
        <f>'kWh Forecast'!G19</f>
        <v>36898259</v>
      </c>
      <c r="N9" s="35">
        <f>'kWh Forecast'!H19</f>
        <v>34318289</v>
      </c>
      <c r="O9" s="35">
        <f>'kWh Forecast'!I19</f>
        <v>34622943</v>
      </c>
      <c r="P9" s="35">
        <f>'kWh Forecast'!J19</f>
        <v>34410021</v>
      </c>
      <c r="Q9" s="35">
        <f>'kWh Forecast'!K19</f>
        <v>36757867</v>
      </c>
      <c r="R9" s="35">
        <f>'kWh Forecast'!L19</f>
        <v>33155337</v>
      </c>
      <c r="S9" s="35">
        <f>'kWh Forecast'!M19</f>
        <v>35359331</v>
      </c>
      <c r="T9" s="35">
        <f t="shared" si="0"/>
        <v>415386285</v>
      </c>
    </row>
    <row r="10" spans="1:20">
      <c r="B10" s="1" t="s">
        <v>54</v>
      </c>
      <c r="D10" s="35"/>
      <c r="E10" s="35"/>
      <c r="F10" s="35"/>
      <c r="G10" s="35"/>
      <c r="H10" s="35">
        <f>'kWh Forecast'!B26</f>
        <v>2148535.058652895</v>
      </c>
      <c r="I10" s="35">
        <f>'kWh Forecast'!C26</f>
        <v>3425874.6507218229</v>
      </c>
      <c r="J10" s="35">
        <f>'kWh Forecast'!D26</f>
        <v>4009939.9112014472</v>
      </c>
      <c r="K10" s="35">
        <f>'kWh Forecast'!E26</f>
        <v>4379445.3481514584</v>
      </c>
      <c r="L10" s="35">
        <f>'kWh Forecast'!F26</f>
        <v>4230011.2203625403</v>
      </c>
      <c r="M10" s="35">
        <f>'kWh Forecast'!G26</f>
        <v>6236383.3650903627</v>
      </c>
      <c r="N10" s="35">
        <f>'kWh Forecast'!H26</f>
        <v>13497389.686853914</v>
      </c>
      <c r="O10" s="35">
        <f>'kWh Forecast'!I26</f>
        <v>21867571.970769797</v>
      </c>
      <c r="P10" s="35">
        <f>'kWh Forecast'!J26</f>
        <v>25045393.693771407</v>
      </c>
      <c r="Q10" s="35">
        <f>'kWh Forecast'!K26</f>
        <v>28320609.56866435</v>
      </c>
      <c r="R10" s="35">
        <f>'kWh Forecast'!L26</f>
        <v>22455024.314864375</v>
      </c>
      <c r="S10" s="35">
        <f>'kWh Forecast'!M26</f>
        <v>11917494.495228428</v>
      </c>
      <c r="T10" s="35">
        <f t="shared" si="0"/>
        <v>147533673.28433281</v>
      </c>
    </row>
    <row r="11" spans="1:20">
      <c r="B11" s="1" t="s">
        <v>55</v>
      </c>
      <c r="D11" s="35"/>
      <c r="E11" s="35"/>
      <c r="F11" s="35"/>
      <c r="G11" s="35"/>
      <c r="H11" s="35">
        <f>'kWh Forecast'!B27</f>
        <v>1330329.7010500454</v>
      </c>
      <c r="I11" s="35">
        <f>'kWh Forecast'!C27</f>
        <v>1338864.1154058825</v>
      </c>
      <c r="J11" s="35">
        <f>'kWh Forecast'!D27</f>
        <v>1340188.064714706</v>
      </c>
      <c r="K11" s="35">
        <f>'kWh Forecast'!E27</f>
        <v>1272098.5856400984</v>
      </c>
      <c r="L11" s="35">
        <f>'kWh Forecast'!F27</f>
        <v>1353925.3824872593</v>
      </c>
      <c r="M11" s="35">
        <f>'kWh Forecast'!G27</f>
        <v>1292839.6562630786</v>
      </c>
      <c r="N11" s="35">
        <f>'kWh Forecast'!H27</f>
        <v>1297017.5794819526</v>
      </c>
      <c r="O11" s="35">
        <f>'kWh Forecast'!I27</f>
        <v>1313152.508189003</v>
      </c>
      <c r="P11" s="35">
        <f>'kWh Forecast'!J27</f>
        <v>1314340.3992536208</v>
      </c>
      <c r="Q11" s="35">
        <f>'kWh Forecast'!K27</f>
        <v>1313371.6555335638</v>
      </c>
      <c r="R11" s="35">
        <f>'kWh Forecast'!L27</f>
        <v>1318741.2360407989</v>
      </c>
      <c r="S11" s="35">
        <f>'kWh Forecast'!M27</f>
        <v>1283836.7137207252</v>
      </c>
      <c r="T11" s="35">
        <f t="shared" si="0"/>
        <v>15768705.597780734</v>
      </c>
    </row>
    <row r="12" spans="1:20">
      <c r="A12" s="1" t="s">
        <v>56</v>
      </c>
      <c r="D12" s="36">
        <f>SUM(D5:D11)</f>
        <v>0</v>
      </c>
      <c r="E12" s="36">
        <f>SUM(E5:E11)</f>
        <v>0</v>
      </c>
      <c r="F12" s="36">
        <f>SUM(F5:F11)</f>
        <v>0</v>
      </c>
      <c r="G12" s="36">
        <f t="shared" ref="G12:S12" si="1">SUM(G5:G11)</f>
        <v>0</v>
      </c>
      <c r="H12" s="36">
        <f t="shared" si="1"/>
        <v>501472416.55312175</v>
      </c>
      <c r="I12" s="36">
        <f t="shared" si="1"/>
        <v>567454456.9140358</v>
      </c>
      <c r="J12" s="36">
        <f t="shared" si="1"/>
        <v>573437725.71167898</v>
      </c>
      <c r="K12" s="36">
        <f t="shared" si="1"/>
        <v>509008102.0959177</v>
      </c>
      <c r="L12" s="36">
        <f t="shared" si="1"/>
        <v>479225028.63377243</v>
      </c>
      <c r="M12" s="36">
        <f t="shared" si="1"/>
        <v>427602500.22209275</v>
      </c>
      <c r="N12" s="36">
        <f t="shared" si="1"/>
        <v>416971453.32083285</v>
      </c>
      <c r="O12" s="36">
        <f t="shared" si="1"/>
        <v>430295031.61569279</v>
      </c>
      <c r="P12" s="36">
        <f t="shared" si="1"/>
        <v>481405806.31082112</v>
      </c>
      <c r="Q12" s="36">
        <f t="shared" si="1"/>
        <v>501792691.68811768</v>
      </c>
      <c r="R12" s="36">
        <f t="shared" si="1"/>
        <v>425184586.68004805</v>
      </c>
      <c r="S12" s="36">
        <f t="shared" si="1"/>
        <v>441382548.18734282</v>
      </c>
      <c r="T12" s="35">
        <f>SUM(T5:T11)</f>
        <v>5755232347.9334755</v>
      </c>
    </row>
    <row r="13" spans="1:20">
      <c r="D13" s="35"/>
      <c r="E13" s="35"/>
      <c r="F13" s="35"/>
      <c r="G13" s="35"/>
      <c r="H13" s="35">
        <f>H12-'kWh Forecast'!B28</f>
        <v>0</v>
      </c>
      <c r="I13" s="35">
        <f>I12-'kWh Forecast'!C28</f>
        <v>0</v>
      </c>
      <c r="J13" s="35">
        <f>J12-'kWh Forecast'!D28</f>
        <v>0</v>
      </c>
      <c r="K13" s="35">
        <f>K12-'kWh Forecast'!E28</f>
        <v>0</v>
      </c>
      <c r="L13" s="35">
        <f>L12-'kWh Forecast'!F28</f>
        <v>0</v>
      </c>
      <c r="M13" s="35">
        <f>M12-'kWh Forecast'!G28</f>
        <v>0</v>
      </c>
      <c r="N13" s="35">
        <f>N12-'kWh Forecast'!H28</f>
        <v>0</v>
      </c>
      <c r="O13" s="35">
        <f>O12-'kWh Forecast'!I28</f>
        <v>0</v>
      </c>
      <c r="P13" s="35">
        <f>P12-'kWh Forecast'!J28</f>
        <v>0</v>
      </c>
      <c r="Q13" s="35">
        <f>Q12-'kWh Forecast'!K28</f>
        <v>0</v>
      </c>
      <c r="R13" s="35">
        <f>R12-'kWh Forecast'!L28</f>
        <v>0</v>
      </c>
      <c r="S13" s="35">
        <f>S12-'kWh Forecast'!M28</f>
        <v>0</v>
      </c>
    </row>
    <row r="15" spans="1:20">
      <c r="A15" s="110" t="s">
        <v>109</v>
      </c>
      <c r="D15" s="247" t="s">
        <v>87</v>
      </c>
      <c r="E15" s="248"/>
      <c r="F15" s="248"/>
      <c r="G15" s="249"/>
      <c r="H15" s="247" t="s">
        <v>88</v>
      </c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9"/>
    </row>
    <row r="16" spans="1:20">
      <c r="B16" s="1" t="s">
        <v>75</v>
      </c>
      <c r="D16" s="37">
        <f>'Rate Design'!$D$18</f>
        <v>9.3999999999999997E-4</v>
      </c>
      <c r="E16" s="37">
        <f>'Rate Design'!$D$18</f>
        <v>9.3999999999999997E-4</v>
      </c>
      <c r="F16" s="37">
        <f>'Rate Design'!$D$18</f>
        <v>9.3999999999999997E-4</v>
      </c>
      <c r="G16" s="37">
        <f>'Rate Design'!$D$18</f>
        <v>9.3999999999999997E-4</v>
      </c>
      <c r="H16" s="37">
        <f>'Rate Design'!$D$17</f>
        <v>1.1437208594268463E-3</v>
      </c>
      <c r="I16" s="37">
        <f>'Rate Design'!$D$17</f>
        <v>1.1437208594268463E-3</v>
      </c>
      <c r="J16" s="37">
        <f>'Rate Design'!$D$17</f>
        <v>1.1437208594268463E-3</v>
      </c>
      <c r="K16" s="37">
        <f>'Rate Design'!$D$17</f>
        <v>1.1437208594268463E-3</v>
      </c>
      <c r="L16" s="37">
        <f>'Rate Design'!$D$17</f>
        <v>1.1437208594268463E-3</v>
      </c>
      <c r="M16" s="37">
        <f>'Rate Design'!$D$17</f>
        <v>1.1437208594268463E-3</v>
      </c>
      <c r="N16" s="37">
        <f>'Rate Design'!$D$17</f>
        <v>1.1437208594268463E-3</v>
      </c>
      <c r="O16" s="37">
        <f>'Rate Design'!$D$17</f>
        <v>1.1437208594268463E-3</v>
      </c>
      <c r="P16" s="37">
        <f>'Rate Design'!$D$17</f>
        <v>1.1437208594268463E-3</v>
      </c>
      <c r="Q16" s="37">
        <f>'Rate Design'!$D$17</f>
        <v>1.1437208594268463E-3</v>
      </c>
      <c r="R16" s="37">
        <f>'Rate Design'!$D$17</f>
        <v>1.1437208594268463E-3</v>
      </c>
      <c r="S16" s="37">
        <f>'Rate Design'!$D$17</f>
        <v>1.1437208594268463E-3</v>
      </c>
    </row>
    <row r="17" spans="1:19">
      <c r="B17" s="1" t="s">
        <v>51</v>
      </c>
      <c r="D17" s="37">
        <f>'Rate Design'!$E$18</f>
        <v>1.32E-3</v>
      </c>
      <c r="E17" s="37">
        <f>'Rate Design'!$E$18</f>
        <v>1.32E-3</v>
      </c>
      <c r="F17" s="37">
        <f>'Rate Design'!$E$18</f>
        <v>1.32E-3</v>
      </c>
      <c r="G17" s="37">
        <f>'Rate Design'!$E$18</f>
        <v>1.32E-3</v>
      </c>
      <c r="H17" s="37">
        <f>'Rate Design'!$E$17</f>
        <v>1.6993635612692084E-3</v>
      </c>
      <c r="I17" s="37">
        <f>'Rate Design'!$E$17</f>
        <v>1.6993635612692084E-3</v>
      </c>
      <c r="J17" s="37">
        <f>'Rate Design'!$E$17</f>
        <v>1.6993635612692084E-3</v>
      </c>
      <c r="K17" s="37">
        <f>'Rate Design'!$E$17</f>
        <v>1.6993635612692084E-3</v>
      </c>
      <c r="L17" s="37">
        <f>'Rate Design'!$E$17</f>
        <v>1.6993635612692084E-3</v>
      </c>
      <c r="M17" s="37">
        <f>'Rate Design'!$E$17</f>
        <v>1.6993635612692084E-3</v>
      </c>
      <c r="N17" s="37">
        <f>'Rate Design'!$E$17</f>
        <v>1.6993635612692084E-3</v>
      </c>
      <c r="O17" s="37">
        <f>'Rate Design'!$E$17</f>
        <v>1.6993635612692084E-3</v>
      </c>
      <c r="P17" s="37">
        <f>'Rate Design'!$E$17</f>
        <v>1.6993635612692084E-3</v>
      </c>
      <c r="Q17" s="37">
        <f>'Rate Design'!$E$17</f>
        <v>1.6993635612692084E-3</v>
      </c>
      <c r="R17" s="37">
        <f>'Rate Design'!$E$17</f>
        <v>1.6993635612692084E-3</v>
      </c>
      <c r="S17" s="37">
        <f>'Rate Design'!$E$17</f>
        <v>1.6993635612692084E-3</v>
      </c>
    </row>
    <row r="18" spans="1:19">
      <c r="B18" s="1" t="s">
        <v>52</v>
      </c>
      <c r="D18" s="37">
        <f>'Rate Design'!$F$18</f>
        <v>9.2000000000000003E-4</v>
      </c>
      <c r="E18" s="37">
        <f>'Rate Design'!$F$18</f>
        <v>9.2000000000000003E-4</v>
      </c>
      <c r="F18" s="37">
        <f>'Rate Design'!$F$18</f>
        <v>9.2000000000000003E-4</v>
      </c>
      <c r="G18" s="37">
        <f>'Rate Design'!$F$18</f>
        <v>9.2000000000000003E-4</v>
      </c>
      <c r="H18" s="37">
        <f>'Rate Design'!$F$17</f>
        <v>1.1962509023437074E-3</v>
      </c>
      <c r="I18" s="37">
        <f>'Rate Design'!$F$17</f>
        <v>1.1962509023437074E-3</v>
      </c>
      <c r="J18" s="37">
        <f>'Rate Design'!$F$17</f>
        <v>1.1962509023437074E-3</v>
      </c>
      <c r="K18" s="37">
        <f>'Rate Design'!$F$17</f>
        <v>1.1962509023437074E-3</v>
      </c>
      <c r="L18" s="37">
        <f>'Rate Design'!$F$17</f>
        <v>1.1962509023437074E-3</v>
      </c>
      <c r="M18" s="37">
        <f>'Rate Design'!$F$17</f>
        <v>1.1962509023437074E-3</v>
      </c>
      <c r="N18" s="37">
        <f>'Rate Design'!$F$17</f>
        <v>1.1962509023437074E-3</v>
      </c>
      <c r="O18" s="37">
        <f>'Rate Design'!$F$17</f>
        <v>1.1962509023437074E-3</v>
      </c>
      <c r="P18" s="37">
        <f>'Rate Design'!$F$17</f>
        <v>1.1962509023437074E-3</v>
      </c>
      <c r="Q18" s="37">
        <f>'Rate Design'!$F$17</f>
        <v>1.1962509023437074E-3</v>
      </c>
      <c r="R18" s="37">
        <f>'Rate Design'!$F$17</f>
        <v>1.1962509023437074E-3</v>
      </c>
      <c r="S18" s="37">
        <f>'Rate Design'!$F$17</f>
        <v>1.1962509023437074E-3</v>
      </c>
    </row>
    <row r="19" spans="1:19">
      <c r="B19" s="1" t="s">
        <v>53</v>
      </c>
      <c r="D19" s="37">
        <f>'Rate Design'!$G$18</f>
        <v>4.2999999999999999E-4</v>
      </c>
      <c r="E19" s="37">
        <f>'Rate Design'!$G$18</f>
        <v>4.2999999999999999E-4</v>
      </c>
      <c r="F19" s="37">
        <f>'Rate Design'!$G$18</f>
        <v>4.2999999999999999E-4</v>
      </c>
      <c r="G19" s="37">
        <f>'Rate Design'!$G$18</f>
        <v>4.2999999999999999E-4</v>
      </c>
      <c r="H19" s="37">
        <f>'Rate Design'!$G$17</f>
        <v>5.2728005732858142E-4</v>
      </c>
      <c r="I19" s="37">
        <f>'Rate Design'!$G$17</f>
        <v>5.2728005732858142E-4</v>
      </c>
      <c r="J19" s="37">
        <f>'Rate Design'!$G$17</f>
        <v>5.2728005732858142E-4</v>
      </c>
      <c r="K19" s="37">
        <f>'Rate Design'!$G$17</f>
        <v>5.2728005732858142E-4</v>
      </c>
      <c r="L19" s="37">
        <f>'Rate Design'!$G$17</f>
        <v>5.2728005732858142E-4</v>
      </c>
      <c r="M19" s="37">
        <f>'Rate Design'!$G$17</f>
        <v>5.2728005732858142E-4</v>
      </c>
      <c r="N19" s="37">
        <f>'Rate Design'!$G$17</f>
        <v>5.2728005732858142E-4</v>
      </c>
      <c r="O19" s="37">
        <f>'Rate Design'!$G$17</f>
        <v>5.2728005732858142E-4</v>
      </c>
      <c r="P19" s="37">
        <f>'Rate Design'!$G$17</f>
        <v>5.2728005732858142E-4</v>
      </c>
      <c r="Q19" s="37">
        <f>'Rate Design'!$G$17</f>
        <v>5.2728005732858142E-4</v>
      </c>
      <c r="R19" s="37">
        <f>'Rate Design'!$G$17</f>
        <v>5.2728005732858142E-4</v>
      </c>
      <c r="S19" s="37">
        <f>'Rate Design'!$G$17</f>
        <v>5.2728005732858142E-4</v>
      </c>
    </row>
    <row r="20" spans="1:19">
      <c r="B20" s="125" t="s">
        <v>147</v>
      </c>
      <c r="D20" s="37">
        <f>'Rate Design'!$G$18</f>
        <v>4.2999999999999999E-4</v>
      </c>
      <c r="E20" s="37">
        <f>'Rate Design'!$G$18</f>
        <v>4.2999999999999999E-4</v>
      </c>
      <c r="F20" s="37">
        <f>'Rate Design'!$G$18</f>
        <v>4.2999999999999999E-4</v>
      </c>
      <c r="G20" s="37">
        <f>'Rate Design'!$G$18</f>
        <v>4.2999999999999999E-4</v>
      </c>
      <c r="H20" s="37">
        <f>'Rate Design'!$H$12</f>
        <v>1.8276943943963716E-4</v>
      </c>
      <c r="I20" s="37">
        <f>'Rate Design'!$H$12</f>
        <v>1.8276943943963716E-4</v>
      </c>
      <c r="J20" s="37">
        <f>'Rate Design'!$H$12</f>
        <v>1.8276943943963716E-4</v>
      </c>
      <c r="K20" s="37">
        <f>'Rate Design'!$H$12</f>
        <v>1.8276943943963716E-4</v>
      </c>
      <c r="L20" s="37">
        <f>'Rate Design'!$H$12</f>
        <v>1.8276943943963716E-4</v>
      </c>
      <c r="M20" s="37">
        <f>'Rate Design'!$H$12</f>
        <v>1.8276943943963716E-4</v>
      </c>
      <c r="N20" s="37">
        <f>'Rate Design'!$H$12</f>
        <v>1.8276943943963716E-4</v>
      </c>
      <c r="O20" s="37">
        <f>'Rate Design'!$H$12</f>
        <v>1.8276943943963716E-4</v>
      </c>
      <c r="P20" s="37">
        <f>'Rate Design'!$H$12</f>
        <v>1.8276943943963716E-4</v>
      </c>
      <c r="Q20" s="37">
        <f>'Rate Design'!$H$12</f>
        <v>1.8276943943963716E-4</v>
      </c>
      <c r="R20" s="37">
        <f>'Rate Design'!$H$12</f>
        <v>1.8276943943963716E-4</v>
      </c>
      <c r="S20" s="37">
        <f>'Rate Design'!$H$12</f>
        <v>1.8276943943963716E-4</v>
      </c>
    </row>
    <row r="21" spans="1:19">
      <c r="B21" s="1" t="s">
        <v>54</v>
      </c>
      <c r="D21" s="37">
        <f>'Rate Design'!$I$18</f>
        <v>8.7000000000000001E-4</v>
      </c>
      <c r="E21" s="37">
        <f>'Rate Design'!$I$18</f>
        <v>8.7000000000000001E-4</v>
      </c>
      <c r="F21" s="37">
        <f>'Rate Design'!$I$18</f>
        <v>8.7000000000000001E-4</v>
      </c>
      <c r="G21" s="37">
        <f>'Rate Design'!$I$18</f>
        <v>8.7000000000000001E-4</v>
      </c>
      <c r="H21" s="37">
        <f>'Rate Design'!$I$17</f>
        <v>1.237142147411683E-3</v>
      </c>
      <c r="I21" s="37">
        <f>'Rate Design'!$I$17</f>
        <v>1.237142147411683E-3</v>
      </c>
      <c r="J21" s="37">
        <f>'Rate Design'!$I$17</f>
        <v>1.237142147411683E-3</v>
      </c>
      <c r="K21" s="37">
        <f>'Rate Design'!$I$17</f>
        <v>1.237142147411683E-3</v>
      </c>
      <c r="L21" s="37">
        <f>'Rate Design'!$I$17</f>
        <v>1.237142147411683E-3</v>
      </c>
      <c r="M21" s="37">
        <f>'Rate Design'!$I$17</f>
        <v>1.237142147411683E-3</v>
      </c>
      <c r="N21" s="37">
        <f>'Rate Design'!$I$17</f>
        <v>1.237142147411683E-3</v>
      </c>
      <c r="O21" s="37">
        <f>'Rate Design'!$I$17</f>
        <v>1.237142147411683E-3</v>
      </c>
      <c r="P21" s="37">
        <f>'Rate Design'!$I$17</f>
        <v>1.237142147411683E-3</v>
      </c>
      <c r="Q21" s="37">
        <f>'Rate Design'!$I$17</f>
        <v>1.237142147411683E-3</v>
      </c>
      <c r="R21" s="37">
        <f>'Rate Design'!$I$17</f>
        <v>1.237142147411683E-3</v>
      </c>
      <c r="S21" s="37">
        <f>'Rate Design'!$I$17</f>
        <v>1.237142147411683E-3</v>
      </c>
    </row>
    <row r="22" spans="1:19">
      <c r="B22" s="1" t="s">
        <v>55</v>
      </c>
      <c r="D22" s="37">
        <f>'Rate Design'!$J$18</f>
        <v>7.7999999999999996E-3</v>
      </c>
      <c r="E22" s="37">
        <f>'Rate Design'!$J$18</f>
        <v>7.7999999999999996E-3</v>
      </c>
      <c r="F22" s="37">
        <f>'Rate Design'!$J$18</f>
        <v>7.7999999999999996E-3</v>
      </c>
      <c r="G22" s="37">
        <f>'Rate Design'!$J$18</f>
        <v>7.7999999999999996E-3</v>
      </c>
      <c r="H22" s="37">
        <f>'Rate Design'!$J$17</f>
        <v>1.0334460436338611E-2</v>
      </c>
      <c r="I22" s="37">
        <f>'Rate Design'!$J$17</f>
        <v>1.0334460436338611E-2</v>
      </c>
      <c r="J22" s="37">
        <f>'Rate Design'!$J$17</f>
        <v>1.0334460436338611E-2</v>
      </c>
      <c r="K22" s="37">
        <f>'Rate Design'!$J$17</f>
        <v>1.0334460436338611E-2</v>
      </c>
      <c r="L22" s="37">
        <f>'Rate Design'!$J$17</f>
        <v>1.0334460436338611E-2</v>
      </c>
      <c r="M22" s="37">
        <f>'Rate Design'!$J$17</f>
        <v>1.0334460436338611E-2</v>
      </c>
      <c r="N22" s="37">
        <f>'Rate Design'!$J$17</f>
        <v>1.0334460436338611E-2</v>
      </c>
      <c r="O22" s="37">
        <f>'Rate Design'!$J$17</f>
        <v>1.0334460436338611E-2</v>
      </c>
      <c r="P22" s="37">
        <f>'Rate Design'!$J$17</f>
        <v>1.0334460436338611E-2</v>
      </c>
      <c r="Q22" s="37">
        <f>'Rate Design'!$J$17</f>
        <v>1.0334460436338611E-2</v>
      </c>
      <c r="R22" s="37">
        <f>'Rate Design'!$J$17</f>
        <v>1.0334460436338611E-2</v>
      </c>
      <c r="S22" s="37">
        <f>'Rate Design'!$J$17</f>
        <v>1.0334460436338611E-2</v>
      </c>
    </row>
    <row r="23" spans="1:19"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5" spans="1:19">
      <c r="A25" s="110" t="s">
        <v>110</v>
      </c>
      <c r="D25" s="34">
        <f>D4</f>
        <v>44743</v>
      </c>
      <c r="E25" s="34">
        <f t="shared" ref="E25:S25" si="2">E4</f>
        <v>44774</v>
      </c>
      <c r="F25" s="34">
        <f t="shared" si="2"/>
        <v>44805</v>
      </c>
      <c r="G25" s="34">
        <f t="shared" si="2"/>
        <v>44835</v>
      </c>
      <c r="H25" s="34">
        <f t="shared" si="2"/>
        <v>45231</v>
      </c>
      <c r="I25" s="34">
        <f t="shared" si="2"/>
        <v>45261</v>
      </c>
      <c r="J25" s="34">
        <f t="shared" si="2"/>
        <v>45292</v>
      </c>
      <c r="K25" s="34">
        <f t="shared" si="2"/>
        <v>45323</v>
      </c>
      <c r="L25" s="34">
        <f t="shared" si="2"/>
        <v>45352</v>
      </c>
      <c r="M25" s="34">
        <f t="shared" si="2"/>
        <v>45383</v>
      </c>
      <c r="N25" s="34">
        <f t="shared" si="2"/>
        <v>45413</v>
      </c>
      <c r="O25" s="34">
        <f t="shared" si="2"/>
        <v>45444</v>
      </c>
      <c r="P25" s="34">
        <f t="shared" si="2"/>
        <v>45474</v>
      </c>
      <c r="Q25" s="34">
        <f t="shared" si="2"/>
        <v>45505</v>
      </c>
      <c r="R25" s="34">
        <f t="shared" si="2"/>
        <v>45536</v>
      </c>
      <c r="S25" s="34">
        <f t="shared" si="2"/>
        <v>45566</v>
      </c>
    </row>
    <row r="26" spans="1:19">
      <c r="B26" s="1" t="s">
        <v>50</v>
      </c>
      <c r="D26" s="39">
        <f t="shared" ref="D26:S26" si="3">D5*D16</f>
        <v>0</v>
      </c>
      <c r="E26" s="39">
        <f t="shared" si="3"/>
        <v>0</v>
      </c>
      <c r="F26" s="39">
        <f t="shared" si="3"/>
        <v>0</v>
      </c>
      <c r="G26" s="39">
        <f t="shared" si="3"/>
        <v>0</v>
      </c>
      <c r="H26" s="39">
        <f t="shared" si="3"/>
        <v>269856.37103315012</v>
      </c>
      <c r="I26" s="39">
        <f t="shared" si="3"/>
        <v>340207.16100617073</v>
      </c>
      <c r="J26" s="39">
        <f t="shared" si="3"/>
        <v>345135.35464832437</v>
      </c>
      <c r="K26" s="39">
        <f t="shared" si="3"/>
        <v>292632.41231636523</v>
      </c>
      <c r="L26" s="39">
        <f t="shared" si="3"/>
        <v>258299.13176605466</v>
      </c>
      <c r="M26" s="39">
        <f t="shared" si="3"/>
        <v>208709.59902551386</v>
      </c>
      <c r="N26" s="39">
        <f t="shared" si="3"/>
        <v>187294.66716417644</v>
      </c>
      <c r="O26" s="39">
        <f t="shared" si="3"/>
        <v>184416.81050921135</v>
      </c>
      <c r="P26" s="39">
        <f t="shared" si="3"/>
        <v>220481.95312749234</v>
      </c>
      <c r="Q26" s="39">
        <f t="shared" si="3"/>
        <v>240255.05552677053</v>
      </c>
      <c r="R26" s="39">
        <f t="shared" si="3"/>
        <v>187854.15285567314</v>
      </c>
      <c r="S26" s="39">
        <f t="shared" si="3"/>
        <v>200323.93589877157</v>
      </c>
    </row>
    <row r="27" spans="1:19">
      <c r="B27" s="1" t="s">
        <v>51</v>
      </c>
      <c r="D27" s="39">
        <f t="shared" ref="D27:S27" si="4">D6*D17</f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101909.87499313602</v>
      </c>
      <c r="I27" s="39">
        <f t="shared" si="4"/>
        <v>114731.9777845842</v>
      </c>
      <c r="J27" s="39">
        <f t="shared" si="4"/>
        <v>112456.68907492458</v>
      </c>
      <c r="K27" s="39">
        <f t="shared" si="4"/>
        <v>103363.54058252869</v>
      </c>
      <c r="L27" s="39">
        <f t="shared" si="4"/>
        <v>97955.288225940356</v>
      </c>
      <c r="M27" s="39">
        <f t="shared" si="4"/>
        <v>85500.086488337183</v>
      </c>
      <c r="N27" s="39">
        <f t="shared" si="4"/>
        <v>82928.458869181268</v>
      </c>
      <c r="O27" s="39">
        <f t="shared" si="4"/>
        <v>85306.679765926034</v>
      </c>
      <c r="P27" s="39">
        <f t="shared" si="4"/>
        <v>98451.814776816711</v>
      </c>
      <c r="Q27" s="39">
        <f t="shared" si="4"/>
        <v>97744.387696880629</v>
      </c>
      <c r="R27" s="39">
        <f t="shared" si="4"/>
        <v>86953.115316238371</v>
      </c>
      <c r="S27" s="39">
        <f t="shared" si="4"/>
        <v>90107.011687504302</v>
      </c>
    </row>
    <row r="28" spans="1:19">
      <c r="B28" s="1" t="s">
        <v>52</v>
      </c>
      <c r="D28" s="39">
        <f t="shared" ref="D28:S28" si="5">D7*D18</f>
        <v>0</v>
      </c>
      <c r="E28" s="39">
        <f t="shared" si="5"/>
        <v>0</v>
      </c>
      <c r="F28" s="39">
        <f t="shared" si="5"/>
        <v>0</v>
      </c>
      <c r="G28" s="39">
        <f t="shared" si="5"/>
        <v>0</v>
      </c>
      <c r="H28" s="39">
        <f t="shared" si="5"/>
        <v>140059.55750376673</v>
      </c>
      <c r="I28" s="39">
        <f t="shared" si="5"/>
        <v>135296.91614980411</v>
      </c>
      <c r="J28" s="39">
        <f t="shared" si="5"/>
        <v>130545.71978470453</v>
      </c>
      <c r="K28" s="39">
        <f t="shared" si="5"/>
        <v>127818.15529566428</v>
      </c>
      <c r="L28" s="39">
        <f t="shared" si="5"/>
        <v>124852.96972905551</v>
      </c>
      <c r="M28" s="39">
        <f t="shared" si="5"/>
        <v>121098.69603034118</v>
      </c>
      <c r="N28" s="39">
        <f t="shared" si="5"/>
        <v>126307.70510648456</v>
      </c>
      <c r="O28" s="39">
        <f t="shared" si="5"/>
        <v>130415.6182830046</v>
      </c>
      <c r="P28" s="39">
        <f t="shared" si="5"/>
        <v>141651.86575894596</v>
      </c>
      <c r="Q28" s="39">
        <f t="shared" si="5"/>
        <v>131356.29147268855</v>
      </c>
      <c r="R28" s="39">
        <f t="shared" si="5"/>
        <v>122583.81693395835</v>
      </c>
      <c r="S28" s="39">
        <f t="shared" si="5"/>
        <v>136604.87463341997</v>
      </c>
    </row>
    <row r="29" spans="1:19">
      <c r="B29" s="1" t="s">
        <v>53</v>
      </c>
      <c r="D29" s="39">
        <f t="shared" ref="D29:S29" si="6">D8*D19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26122.484872569999</v>
      </c>
      <c r="I29" s="39">
        <f t="shared" si="6"/>
        <v>26353.241607739052</v>
      </c>
      <c r="J29" s="39">
        <f t="shared" si="6"/>
        <v>29232.692164087624</v>
      </c>
      <c r="K29" s="39">
        <f t="shared" si="6"/>
        <v>25759.853285942841</v>
      </c>
      <c r="L29" s="39">
        <f t="shared" si="6"/>
        <v>27714.320165322464</v>
      </c>
      <c r="M29" s="39">
        <f t="shared" si="6"/>
        <v>25914.324196977708</v>
      </c>
      <c r="N29" s="39">
        <f t="shared" si="6"/>
        <v>26213.026767614178</v>
      </c>
      <c r="O29" s="39">
        <f t="shared" si="6"/>
        <v>27433.871502990656</v>
      </c>
      <c r="P29" s="39">
        <f t="shared" si="6"/>
        <v>27161.428533769264</v>
      </c>
      <c r="Q29" s="39">
        <f t="shared" si="6"/>
        <v>30588.336046120156</v>
      </c>
      <c r="R29" s="39">
        <f t="shared" si="6"/>
        <v>26556.908802682789</v>
      </c>
      <c r="S29" s="39">
        <f t="shared" si="6"/>
        <v>26602.687257260059</v>
      </c>
    </row>
    <row r="30" spans="1:19">
      <c r="B30" s="125" t="s">
        <v>147</v>
      </c>
      <c r="D30" s="39"/>
      <c r="E30" s="39"/>
      <c r="F30" s="39"/>
      <c r="G30" s="39"/>
      <c r="H30" s="39">
        <f>H9*H20</f>
        <v>6479.9188548287011</v>
      </c>
      <c r="I30" s="39">
        <f t="shared" ref="I30:S30" si="7">I9*I20</f>
        <v>6330.8053110452365</v>
      </c>
      <c r="J30" s="39">
        <f t="shared" si="7"/>
        <v>6502.3638558390858</v>
      </c>
      <c r="K30" s="39">
        <f t="shared" si="7"/>
        <v>5660.1032443722988</v>
      </c>
      <c r="L30" s="39">
        <f t="shared" si="7"/>
        <v>6072.8002940157885</v>
      </c>
      <c r="M30" s="39">
        <f t="shared" si="7"/>
        <v>6743.8741137285469</v>
      </c>
      <c r="N30" s="39">
        <f t="shared" si="7"/>
        <v>6272.3344430574662</v>
      </c>
      <c r="O30" s="39">
        <f t="shared" si="7"/>
        <v>6328.0158838605093</v>
      </c>
      <c r="P30" s="39">
        <f t="shared" si="7"/>
        <v>6289.1002492761427</v>
      </c>
      <c r="Q30" s="39">
        <f t="shared" si="7"/>
        <v>6718.2147465867374</v>
      </c>
      <c r="R30" s="39">
        <f t="shared" si="7"/>
        <v>6059.7823579222613</v>
      </c>
      <c r="S30" s="39">
        <f t="shared" si="7"/>
        <v>6462.6051058305848</v>
      </c>
    </row>
    <row r="31" spans="1:19">
      <c r="B31" s="1" t="s">
        <v>54</v>
      </c>
      <c r="D31" s="39">
        <f>D10*D21</f>
        <v>0</v>
      </c>
      <c r="E31" s="39">
        <f>E10*E21</f>
        <v>0</v>
      </c>
      <c r="F31" s="39">
        <f>F10*F21</f>
        <v>0</v>
      </c>
      <c r="G31" s="39">
        <f>G10*G21</f>
        <v>0</v>
      </c>
      <c r="H31" s="39">
        <f>H10*H21</f>
        <v>2658.0432762511286</v>
      </c>
      <c r="I31" s="39">
        <f t="shared" ref="I31:S31" si="8">I10*I21</f>
        <v>4238.2939221572451</v>
      </c>
      <c r="J31" s="39">
        <f t="shared" si="8"/>
        <v>4960.8656727355719</v>
      </c>
      <c r="K31" s="39">
        <f t="shared" si="8"/>
        <v>5417.9964224842006</v>
      </c>
      <c r="L31" s="39">
        <f t="shared" si="8"/>
        <v>5233.1251647348272</v>
      </c>
      <c r="M31" s="39">
        <f t="shared" si="8"/>
        <v>7715.2927083703889</v>
      </c>
      <c r="N31" s="39">
        <f t="shared" si="8"/>
        <v>16698.189661646753</v>
      </c>
      <c r="O31" s="39">
        <f t="shared" si="8"/>
        <v>27053.294946597674</v>
      </c>
      <c r="P31" s="39">
        <f t="shared" si="8"/>
        <v>30984.712137083381</v>
      </c>
      <c r="Q31" s="39">
        <f t="shared" si="8"/>
        <v>35036.619737785273</v>
      </c>
      <c r="R31" s="39">
        <f t="shared" si="8"/>
        <v>27780.05700107287</v>
      </c>
      <c r="S31" s="39">
        <f t="shared" si="8"/>
        <v>14743.634731593809</v>
      </c>
    </row>
    <row r="32" spans="1:19">
      <c r="B32" s="1" t="s">
        <v>55</v>
      </c>
      <c r="D32" s="39">
        <f>D11*D22</f>
        <v>0</v>
      </c>
      <c r="E32" s="39">
        <f t="shared" ref="E32:S32" si="9">E11*E22</f>
        <v>0</v>
      </c>
      <c r="F32" s="39">
        <f t="shared" si="9"/>
        <v>0</v>
      </c>
      <c r="G32" s="39">
        <f t="shared" si="9"/>
        <v>0</v>
      </c>
      <c r="H32" s="39">
        <f t="shared" si="9"/>
        <v>13748.239662787866</v>
      </c>
      <c r="I32" s="39">
        <f t="shared" si="9"/>
        <v>13836.438230295586</v>
      </c>
      <c r="J32" s="39">
        <f t="shared" si="9"/>
        <v>13850.12053204734</v>
      </c>
      <c r="K32" s="39">
        <f t="shared" si="9"/>
        <v>13146.452504419902</v>
      </c>
      <c r="L32" s="39">
        <f t="shared" si="9"/>
        <v>13992.088299069203</v>
      </c>
      <c r="M32" s="39">
        <f t="shared" si="9"/>
        <v>13360.800278180395</v>
      </c>
      <c r="N32" s="39">
        <f t="shared" si="9"/>
        <v>13403.976860391909</v>
      </c>
      <c r="O32" s="39">
        <f t="shared" si="9"/>
        <v>13570.722642758066</v>
      </c>
      <c r="P32" s="39">
        <f t="shared" si="9"/>
        <v>13582.998855968039</v>
      </c>
      <c r="Q32" s="39">
        <f t="shared" si="9"/>
        <v>13572.987412320159</v>
      </c>
      <c r="R32" s="39">
        <f t="shared" si="9"/>
        <v>13628.479129631914</v>
      </c>
      <c r="S32" s="39">
        <f t="shared" si="9"/>
        <v>13267.759724665813</v>
      </c>
    </row>
    <row r="33" spans="1:21">
      <c r="B33" s="1" t="s">
        <v>0</v>
      </c>
      <c r="D33" s="39">
        <f t="shared" ref="D33:S33" si="10">SUM(D26:D32)</f>
        <v>0</v>
      </c>
      <c r="E33" s="39">
        <f t="shared" si="10"/>
        <v>0</v>
      </c>
      <c r="F33" s="39">
        <f t="shared" si="10"/>
        <v>0</v>
      </c>
      <c r="G33" s="39">
        <f t="shared" si="10"/>
        <v>0</v>
      </c>
      <c r="H33" s="39">
        <f>SUM(H26:H32)</f>
        <v>560834.49019649066</v>
      </c>
      <c r="I33" s="39">
        <f t="shared" si="10"/>
        <v>640994.83401179616</v>
      </c>
      <c r="J33" s="39">
        <f t="shared" si="10"/>
        <v>642683.80573266326</v>
      </c>
      <c r="K33" s="39">
        <f t="shared" si="10"/>
        <v>573798.51365177741</v>
      </c>
      <c r="L33" s="39">
        <f t="shared" si="10"/>
        <v>534119.7236441928</v>
      </c>
      <c r="M33" s="39">
        <f t="shared" si="10"/>
        <v>469042.67284144921</v>
      </c>
      <c r="N33" s="39">
        <f t="shared" si="10"/>
        <v>459118.35887255258</v>
      </c>
      <c r="O33" s="39">
        <f t="shared" si="10"/>
        <v>474525.01353434887</v>
      </c>
      <c r="P33" s="39">
        <f t="shared" si="10"/>
        <v>538603.8734393518</v>
      </c>
      <c r="Q33" s="39">
        <f t="shared" si="10"/>
        <v>555271.89263915201</v>
      </c>
      <c r="R33" s="39">
        <f t="shared" si="10"/>
        <v>471416.3123971796</v>
      </c>
      <c r="S33" s="39">
        <f t="shared" si="10"/>
        <v>488112.50903904618</v>
      </c>
      <c r="U33" s="40">
        <f>SUM(H33:S33)</f>
        <v>6408522</v>
      </c>
    </row>
    <row r="34" spans="1:21">
      <c r="B34" s="85"/>
      <c r="C34" s="77"/>
      <c r="D34" s="85"/>
    </row>
    <row r="35" spans="1:21" ht="36" customHeight="1">
      <c r="A35" s="110" t="s">
        <v>111</v>
      </c>
      <c r="B35" s="68"/>
      <c r="C35" s="77">
        <f>'CF WA Elec'!E21</f>
        <v>0.95606855188236617</v>
      </c>
      <c r="D35" s="34">
        <f>D4</f>
        <v>44743</v>
      </c>
      <c r="E35" s="34">
        <f t="shared" ref="E35:R35" si="11">E4</f>
        <v>44774</v>
      </c>
      <c r="F35" s="34">
        <f t="shared" si="11"/>
        <v>44805</v>
      </c>
      <c r="G35" s="34">
        <f t="shared" si="11"/>
        <v>44835</v>
      </c>
      <c r="H35" s="34">
        <f t="shared" si="11"/>
        <v>45231</v>
      </c>
      <c r="I35" s="34">
        <f t="shared" si="11"/>
        <v>45261</v>
      </c>
      <c r="J35" s="34">
        <f t="shared" si="11"/>
        <v>45292</v>
      </c>
      <c r="K35" s="34">
        <f t="shared" si="11"/>
        <v>45323</v>
      </c>
      <c r="L35" s="34">
        <f t="shared" si="11"/>
        <v>45352</v>
      </c>
      <c r="M35" s="34">
        <f t="shared" si="11"/>
        <v>45383</v>
      </c>
      <c r="N35" s="34">
        <f t="shared" si="11"/>
        <v>45413</v>
      </c>
      <c r="O35" s="34">
        <f t="shared" si="11"/>
        <v>45444</v>
      </c>
      <c r="P35" s="34">
        <f t="shared" si="11"/>
        <v>45474</v>
      </c>
      <c r="Q35" s="34">
        <f t="shared" si="11"/>
        <v>45505</v>
      </c>
      <c r="R35" s="34">
        <f t="shared" si="11"/>
        <v>45536</v>
      </c>
      <c r="S35" s="34">
        <f>S4</f>
        <v>45566</v>
      </c>
    </row>
    <row r="36" spans="1:21">
      <c r="B36" s="1" t="s">
        <v>50</v>
      </c>
      <c r="D36" s="39">
        <f t="shared" ref="D36:S36" si="12">D26*$C$35</f>
        <v>0</v>
      </c>
      <c r="E36" s="39">
        <f t="shared" si="12"/>
        <v>0</v>
      </c>
      <c r="F36" s="39">
        <f t="shared" si="12"/>
        <v>0</v>
      </c>
      <c r="G36" s="39">
        <f t="shared" si="12"/>
        <v>0</v>
      </c>
      <c r="H36" s="39">
        <f t="shared" si="12"/>
        <v>258001.18986989436</v>
      </c>
      <c r="I36" s="39">
        <f t="shared" si="12"/>
        <v>325261.36776318063</v>
      </c>
      <c r="J36" s="39">
        <f t="shared" si="12"/>
        <v>329973.05872203037</v>
      </c>
      <c r="K36" s="39">
        <f t="shared" si="12"/>
        <v>279776.6466771508</v>
      </c>
      <c r="L36" s="39">
        <f t="shared" si="12"/>
        <v>246951.67686004436</v>
      </c>
      <c r="M36" s="39">
        <f t="shared" si="12"/>
        <v>199540.68410427234</v>
      </c>
      <c r="N36" s="39">
        <f t="shared" si="12"/>
        <v>179066.54121094392</v>
      </c>
      <c r="O36" s="39">
        <f t="shared" si="12"/>
        <v>176315.11296630642</v>
      </c>
      <c r="P36" s="39">
        <f t="shared" si="12"/>
        <v>210795.86164279733</v>
      </c>
      <c r="Q36" s="39">
        <f t="shared" si="12"/>
        <v>229700.30301989699</v>
      </c>
      <c r="R36" s="39">
        <f t="shared" si="12"/>
        <v>179601.44788581209</v>
      </c>
      <c r="S36" s="39">
        <f t="shared" si="12"/>
        <v>191523.41530211447</v>
      </c>
    </row>
    <row r="37" spans="1:21">
      <c r="B37" s="1" t="s">
        <v>51</v>
      </c>
      <c r="D37" s="39">
        <f t="shared" ref="D37" si="13">D27*$C$35</f>
        <v>0</v>
      </c>
      <c r="E37" s="39">
        <f t="shared" ref="E37:S37" si="14">E27*$C$35</f>
        <v>0</v>
      </c>
      <c r="F37" s="39">
        <f t="shared" si="14"/>
        <v>0</v>
      </c>
      <c r="G37" s="39">
        <f t="shared" si="14"/>
        <v>0</v>
      </c>
      <c r="H37" s="39">
        <f t="shared" si="14"/>
        <v>97432.826607200521</v>
      </c>
      <c r="I37" s="39">
        <f t="shared" si="14"/>
        <v>109691.63585510722</v>
      </c>
      <c r="J37" s="39">
        <f t="shared" si="14"/>
        <v>107516.30387334865</v>
      </c>
      <c r="K37" s="39">
        <f t="shared" si="14"/>
        <v>98822.630562172388</v>
      </c>
      <c r="L37" s="39">
        <f t="shared" si="14"/>
        <v>93651.970563394585</v>
      </c>
      <c r="M37" s="39">
        <f t="shared" si="14"/>
        <v>81743.94387472159</v>
      </c>
      <c r="N37" s="39">
        <f t="shared" si="14"/>
        <v>79285.291580894496</v>
      </c>
      <c r="O37" s="39">
        <f t="shared" si="14"/>
        <v>81559.033789701643</v>
      </c>
      <c r="P37" s="39">
        <f t="shared" si="14"/>
        <v>94126.683983862094</v>
      </c>
      <c r="Q37" s="39">
        <f t="shared" si="14"/>
        <v>93450.335199985231</v>
      </c>
      <c r="R37" s="39">
        <f t="shared" si="14"/>
        <v>83133.139042056413</v>
      </c>
      <c r="S37" s="39">
        <f t="shared" si="14"/>
        <v>86148.480178519676</v>
      </c>
    </row>
    <row r="38" spans="1:21">
      <c r="B38" s="1" t="s">
        <v>52</v>
      </c>
      <c r="D38" s="39">
        <f t="shared" ref="D38" si="15">D28*$C$35</f>
        <v>0</v>
      </c>
      <c r="E38" s="39">
        <f t="shared" ref="E38:S38" si="16">E28*$C$35</f>
        <v>0</v>
      </c>
      <c r="F38" s="39">
        <f t="shared" si="16"/>
        <v>0</v>
      </c>
      <c r="G38" s="39">
        <f t="shared" si="16"/>
        <v>0</v>
      </c>
      <c r="H38" s="39">
        <f t="shared" si="16"/>
        <v>133906.53831991125</v>
      </c>
      <c r="I38" s="39">
        <f t="shared" si="16"/>
        <v>129353.12669749313</v>
      </c>
      <c r="J38" s="39">
        <f t="shared" si="16"/>
        <v>124810.65726900363</v>
      </c>
      <c r="K38" s="39">
        <f t="shared" si="16"/>
        <v>122202.91863780115</v>
      </c>
      <c r="L38" s="39">
        <f t="shared" si="16"/>
        <v>119367.997967071</v>
      </c>
      <c r="M38" s="39">
        <f t="shared" si="16"/>
        <v>115778.65494857113</v>
      </c>
      <c r="N38" s="39">
        <f t="shared" si="16"/>
        <v>120758.82471274164</v>
      </c>
      <c r="O38" s="39">
        <f t="shared" si="16"/>
        <v>124686.27131467564</v>
      </c>
      <c r="P38" s="39">
        <f t="shared" si="16"/>
        <v>135428.8941675908</v>
      </c>
      <c r="Q38" s="39">
        <f t="shared" si="16"/>
        <v>125585.61936893135</v>
      </c>
      <c r="R38" s="39">
        <f t="shared" si="16"/>
        <v>117198.53234026264</v>
      </c>
      <c r="S38" s="39">
        <f t="shared" si="16"/>
        <v>130603.62467084601</v>
      </c>
    </row>
    <row r="39" spans="1:21">
      <c r="B39" s="1" t="s">
        <v>53</v>
      </c>
      <c r="D39" s="39">
        <f t="shared" ref="D39" si="17">D29*$C$35</f>
        <v>0</v>
      </c>
      <c r="E39" s="39">
        <f t="shared" ref="E39:S39" si="18">E29*$C$35</f>
        <v>0</v>
      </c>
      <c r="F39" s="39">
        <f t="shared" si="18"/>
        <v>0</v>
      </c>
      <c r="G39" s="39">
        <f t="shared" si="18"/>
        <v>0</v>
      </c>
      <c r="H39" s="39">
        <f t="shared" si="18"/>
        <v>24974.886283687018</v>
      </c>
      <c r="I39" s="39">
        <f t="shared" si="18"/>
        <v>25195.505541317194</v>
      </c>
      <c r="J39" s="39">
        <f t="shared" si="18"/>
        <v>27948.457664942249</v>
      </c>
      <c r="K39" s="39">
        <f t="shared" si="18"/>
        <v>24628.185627793584</v>
      </c>
      <c r="L39" s="39">
        <f t="shared" si="18"/>
        <v>26496.789946864108</v>
      </c>
      <c r="M39" s="39">
        <f t="shared" si="18"/>
        <v>24775.870408014638</v>
      </c>
      <c r="N39" s="39">
        <f t="shared" si="18"/>
        <v>25061.450542166589</v>
      </c>
      <c r="O39" s="39">
        <f t="shared" si="18"/>
        <v>26228.66180039119</v>
      </c>
      <c r="P39" s="39">
        <f t="shared" si="18"/>
        <v>25968.187645337159</v>
      </c>
      <c r="Q39" s="39">
        <f t="shared" si="18"/>
        <v>29244.546148105281</v>
      </c>
      <c r="R39" s="39">
        <f t="shared" si="18"/>
        <v>25390.225341452995</v>
      </c>
      <c r="S39" s="39">
        <f t="shared" si="18"/>
        <v>25433.992682228101</v>
      </c>
    </row>
    <row r="40" spans="1:21">
      <c r="B40" s="125" t="s">
        <v>147</v>
      </c>
      <c r="D40" s="39"/>
      <c r="E40" s="39"/>
      <c r="F40" s="39"/>
      <c r="G40" s="39"/>
      <c r="H40" s="39">
        <f>H30*$C$35</f>
        <v>6195.2466358513166</v>
      </c>
      <c r="I40" s="39">
        <f t="shared" ref="I40:S40" si="19">I30*$C$35</f>
        <v>6052.6838659802124</v>
      </c>
      <c r="J40" s="39">
        <f t="shared" si="19"/>
        <v>6216.7055954643138</v>
      </c>
      <c r="K40" s="39">
        <f t="shared" si="19"/>
        <v>5411.4467123517061</v>
      </c>
      <c r="L40" s="39">
        <f t="shared" si="19"/>
        <v>5806.0133829704828</v>
      </c>
      <c r="M40" s="39">
        <f t="shared" si="19"/>
        <v>6447.6059579894272</v>
      </c>
      <c r="N40" s="39">
        <f t="shared" si="19"/>
        <v>5996.7817078958396</v>
      </c>
      <c r="O40" s="39">
        <f t="shared" si="19"/>
        <v>6050.0169823711285</v>
      </c>
      <c r="P40" s="39">
        <f t="shared" si="19"/>
        <v>6012.8109679684694</v>
      </c>
      <c r="Q40" s="39">
        <f t="shared" si="19"/>
        <v>6423.0738440039395</v>
      </c>
      <c r="R40" s="39">
        <f t="shared" si="19"/>
        <v>5793.5673436610468</v>
      </c>
      <c r="S40" s="39">
        <f t="shared" si="19"/>
        <v>6178.6935049190333</v>
      </c>
    </row>
    <row r="41" spans="1:21">
      <c r="B41" s="1" t="s">
        <v>54</v>
      </c>
      <c r="D41" s="39">
        <f t="shared" ref="D41" si="20">D31*$C$35</f>
        <v>0</v>
      </c>
      <c r="E41" s="39">
        <f t="shared" ref="E41:G42" si="21">E31*$C$35</f>
        <v>0</v>
      </c>
      <c r="F41" s="39">
        <f t="shared" si="21"/>
        <v>0</v>
      </c>
      <c r="G41" s="39">
        <f t="shared" si="21"/>
        <v>0</v>
      </c>
      <c r="H41" s="39">
        <f>H31*$C$35</f>
        <v>2541.2715859660766</v>
      </c>
      <c r="I41" s="39">
        <f t="shared" ref="I41:S41" si="22">I31*$C$35</f>
        <v>4052.0995326087113</v>
      </c>
      <c r="J41" s="39">
        <f t="shared" si="22"/>
        <v>4742.9276598152383</v>
      </c>
      <c r="K41" s="39">
        <f t="shared" si="22"/>
        <v>5179.9759937483104</v>
      </c>
      <c r="L41" s="39">
        <f t="shared" si="22"/>
        <v>5003.2263980671951</v>
      </c>
      <c r="M41" s="39">
        <f t="shared" si="22"/>
        <v>7376.3487270402566</v>
      </c>
      <c r="N41" s="39">
        <f t="shared" si="22"/>
        <v>15964.614008867709</v>
      </c>
      <c r="O41" s="39">
        <f t="shared" si="22"/>
        <v>25864.804523240175</v>
      </c>
      <c r="P41" s="39">
        <f t="shared" si="22"/>
        <v>29623.508863393283</v>
      </c>
      <c r="Q41" s="39">
        <f t="shared" si="22"/>
        <v>33497.410295557493</v>
      </c>
      <c r="R41" s="39">
        <f t="shared" si="22"/>
        <v>26559.638868225327</v>
      </c>
      <c r="S41" s="39">
        <f t="shared" si="22"/>
        <v>14095.925507317452</v>
      </c>
    </row>
    <row r="42" spans="1:21">
      <c r="B42" s="58" t="s">
        <v>55</v>
      </c>
      <c r="D42" s="41">
        <f t="shared" ref="D42" si="23">D32*$C$35</f>
        <v>0</v>
      </c>
      <c r="E42" s="41">
        <f t="shared" si="21"/>
        <v>0</v>
      </c>
      <c r="F42" s="41">
        <f t="shared" si="21"/>
        <v>0</v>
      </c>
      <c r="G42" s="41">
        <f t="shared" si="21"/>
        <v>0</v>
      </c>
      <c r="H42" s="41">
        <f>H32*$C$35</f>
        <v>13144.259585333306</v>
      </c>
      <c r="I42" s="41">
        <f t="shared" ref="I42:S42" si="24">I32*$C$35</f>
        <v>13228.583462048509</v>
      </c>
      <c r="J42" s="41">
        <f t="shared" si="24"/>
        <v>13241.664680470727</v>
      </c>
      <c r="K42" s="41">
        <f t="shared" si="24"/>
        <v>12568.909808291042</v>
      </c>
      <c r="L42" s="41">
        <f t="shared" si="24"/>
        <v>13377.395597901292</v>
      </c>
      <c r="M42" s="41">
        <f t="shared" si="24"/>
        <v>12773.840973949445</v>
      </c>
      <c r="N42" s="41">
        <f t="shared" si="24"/>
        <v>12815.120746379638</v>
      </c>
      <c r="O42" s="41">
        <f t="shared" si="24"/>
        <v>12974.541145058942</v>
      </c>
      <c r="P42" s="41">
        <f t="shared" si="24"/>
        <v>12986.278046445199</v>
      </c>
      <c r="Q42" s="41">
        <f t="shared" si="24"/>
        <v>12976.70642001452</v>
      </c>
      <c r="R42" s="41">
        <f t="shared" si="24"/>
        <v>13029.760305826234</v>
      </c>
      <c r="S42" s="41">
        <f t="shared" si="24"/>
        <v>12684.887826684426</v>
      </c>
    </row>
    <row r="43" spans="1:21">
      <c r="B43" s="1" t="s">
        <v>0</v>
      </c>
      <c r="C43" s="31"/>
      <c r="D43" s="40">
        <f>SUM(D36:D42)</f>
        <v>0</v>
      </c>
      <c r="E43" s="40">
        <f>SUM(E36:E42)</f>
        <v>0</v>
      </c>
      <c r="F43" s="40">
        <f>SUM(F36:F42)</f>
        <v>0</v>
      </c>
      <c r="G43" s="40">
        <f t="shared" ref="G43:S43" si="25">SUM(G36:G42)</f>
        <v>0</v>
      </c>
      <c r="H43" s="40">
        <f t="shared" si="25"/>
        <v>536196.21888784377</v>
      </c>
      <c r="I43" s="40">
        <f t="shared" si="25"/>
        <v>612835.00271773571</v>
      </c>
      <c r="J43" s="40">
        <f t="shared" si="25"/>
        <v>614449.77546507528</v>
      </c>
      <c r="K43" s="40">
        <f t="shared" si="25"/>
        <v>548590.71401930891</v>
      </c>
      <c r="L43" s="40">
        <f t="shared" si="25"/>
        <v>510655.07071631309</v>
      </c>
      <c r="M43" s="40">
        <f t="shared" si="25"/>
        <v>448436.94899455883</v>
      </c>
      <c r="N43" s="40">
        <f t="shared" si="25"/>
        <v>438948.62450988987</v>
      </c>
      <c r="O43" s="40">
        <f t="shared" si="25"/>
        <v>453678.44252174516</v>
      </c>
      <c r="P43" s="40">
        <f t="shared" si="25"/>
        <v>514942.2253173943</v>
      </c>
      <c r="Q43" s="40">
        <f t="shared" si="25"/>
        <v>530877.99429649475</v>
      </c>
      <c r="R43" s="40">
        <f t="shared" si="25"/>
        <v>450706.31112729671</v>
      </c>
      <c r="S43" s="40">
        <f t="shared" si="25"/>
        <v>466669.01967262919</v>
      </c>
      <c r="U43" s="40">
        <f>SUM(H43:S43)</f>
        <v>6126986.3482462857</v>
      </c>
    </row>
    <row r="44" spans="1:21">
      <c r="C44" s="56"/>
    </row>
    <row r="45" spans="1:21">
      <c r="C45" s="56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U45" s="40">
        <f>U33-U43</f>
        <v>281535.65175371431</v>
      </c>
    </row>
    <row r="47" spans="1:21"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</row>
  </sheetData>
  <mergeCells count="2">
    <mergeCell ref="D15:G15"/>
    <mergeCell ref="H15:S15"/>
  </mergeCells>
  <phoneticPr fontId="48" type="noConversion"/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106"/>
  <sheetViews>
    <sheetView topLeftCell="E4" workbookViewId="0">
      <selection activeCell="J41" sqref="J41"/>
    </sheetView>
  </sheetViews>
  <sheetFormatPr defaultColWidth="9.140625" defaultRowHeight="15"/>
  <cols>
    <col min="1" max="1" width="16.5703125" style="44" customWidth="1"/>
    <col min="2" max="2" width="19" style="44" bestFit="1" customWidth="1"/>
    <col min="3" max="4" width="15.140625" style="44" bestFit="1" customWidth="1"/>
    <col min="5" max="5" width="15" style="44" customWidth="1"/>
    <col min="6" max="9" width="12.5703125" style="44" bestFit="1" customWidth="1"/>
    <col min="10" max="12" width="14.28515625" style="44" customWidth="1"/>
    <col min="13" max="13" width="12.5703125" style="44" bestFit="1" customWidth="1"/>
    <col min="14" max="14" width="15.5703125" style="44" customWidth="1"/>
    <col min="15" max="15" width="9.28515625" style="44" bestFit="1" customWidth="1"/>
    <col min="16" max="16" width="14.5703125" style="44" customWidth="1"/>
    <col min="17" max="16384" width="9.140625" style="44"/>
  </cols>
  <sheetData>
    <row r="1" spans="1:16">
      <c r="A1" s="178" t="s">
        <v>262</v>
      </c>
    </row>
    <row r="3" spans="1:16">
      <c r="A3" s="2" t="s">
        <v>40</v>
      </c>
    </row>
    <row r="4" spans="1:16">
      <c r="A4" s="44" t="s">
        <v>62</v>
      </c>
    </row>
    <row r="6" spans="1:16">
      <c r="B6" s="45">
        <v>45231</v>
      </c>
      <c r="C6" s="45">
        <v>45261</v>
      </c>
      <c r="D6" s="45">
        <v>45292</v>
      </c>
      <c r="E6" s="45">
        <v>45323</v>
      </c>
      <c r="F6" s="45">
        <v>45352</v>
      </c>
      <c r="G6" s="45">
        <v>45383</v>
      </c>
      <c r="H6" s="45">
        <v>45413</v>
      </c>
      <c r="I6" s="45">
        <v>45444</v>
      </c>
      <c r="J6" s="45">
        <v>45474</v>
      </c>
      <c r="K6" s="45">
        <v>45505</v>
      </c>
      <c r="L6" s="45">
        <v>45536</v>
      </c>
      <c r="M6" s="45">
        <v>45566</v>
      </c>
      <c r="N6" s="46" t="s">
        <v>0</v>
      </c>
    </row>
    <row r="7" spans="1:16">
      <c r="A7" s="47" t="s">
        <v>30</v>
      </c>
      <c r="B7" s="177">
        <v>234685770.72820219</v>
      </c>
      <c r="C7" s="177">
        <v>295838192.7049498</v>
      </c>
      <c r="D7" s="177">
        <v>300095194.06203902</v>
      </c>
      <c r="E7" s="177">
        <v>254448635.09341836</v>
      </c>
      <c r="F7" s="177">
        <v>224581696.51276612</v>
      </c>
      <c r="G7" s="177">
        <v>181513176.10017586</v>
      </c>
      <c r="H7" s="177">
        <v>162969995.6206041</v>
      </c>
      <c r="I7" s="177">
        <v>160554701.52058125</v>
      </c>
      <c r="J7" s="177">
        <v>192002592.14118013</v>
      </c>
      <c r="K7" s="177">
        <v>209238599.52396232</v>
      </c>
      <c r="L7" s="177">
        <v>163555764.92429495</v>
      </c>
      <c r="M7" s="177">
        <v>174264645.66908044</v>
      </c>
      <c r="N7" s="49">
        <f>SUM(B7:M7)</f>
        <v>2553748964.601254</v>
      </c>
      <c r="P7" s="63"/>
    </row>
    <row r="8" spans="1:16">
      <c r="A8" s="47" t="s">
        <v>93</v>
      </c>
      <c r="B8" s="177">
        <v>1260237.2587321929</v>
      </c>
      <c r="C8" s="177">
        <v>1618269.8594026286</v>
      </c>
      <c r="D8" s="177">
        <v>1670181.4696115437</v>
      </c>
      <c r="E8" s="177">
        <v>1411358.9815452725</v>
      </c>
      <c r="F8" s="177">
        <v>1259363.949745968</v>
      </c>
      <c r="G8" s="177">
        <v>969811.16483271564</v>
      </c>
      <c r="H8" s="177">
        <v>789076.90172057413</v>
      </c>
      <c r="I8" s="177">
        <v>688148.06915895524</v>
      </c>
      <c r="J8" s="177">
        <v>773425.9844162201</v>
      </c>
      <c r="K8" s="177">
        <v>825817.45901527908</v>
      </c>
      <c r="L8" s="177">
        <v>692487.87911429023</v>
      </c>
      <c r="M8" s="177">
        <v>886427.46878297767</v>
      </c>
      <c r="N8" s="49">
        <f t="shared" ref="N8:N19" si="0">SUM(B8:M8)</f>
        <v>12844606.446078617</v>
      </c>
      <c r="P8" s="63"/>
    </row>
    <row r="9" spans="1:16">
      <c r="A9" s="47" t="s">
        <v>31</v>
      </c>
      <c r="B9" s="177">
        <v>53360383.109277904</v>
      </c>
      <c r="C9" s="177">
        <v>58886735.209790573</v>
      </c>
      <c r="D9" s="177">
        <v>57541184.588071309</v>
      </c>
      <c r="E9" s="177">
        <v>53408614.277107485</v>
      </c>
      <c r="F9" s="177">
        <v>50941696.137034513</v>
      </c>
      <c r="G9" s="177">
        <v>45237575.201981515</v>
      </c>
      <c r="H9" s="177">
        <v>44366534.570227906</v>
      </c>
      <c r="I9" s="177">
        <v>45914454.561973855</v>
      </c>
      <c r="J9" s="177">
        <v>53252842.79107628</v>
      </c>
      <c r="K9" s="177">
        <v>52822257.964547381</v>
      </c>
      <c r="L9" s="177">
        <v>46913868.019383401</v>
      </c>
      <c r="M9" s="177">
        <v>48070230.72454261</v>
      </c>
      <c r="N9" s="49">
        <f t="shared" si="0"/>
        <v>610716377.15501487</v>
      </c>
      <c r="P9" s="63"/>
    </row>
    <row r="10" spans="1:16">
      <c r="A10" s="47" t="s">
        <v>32</v>
      </c>
      <c r="B10" s="177">
        <v>6594252.9411932062</v>
      </c>
      <c r="C10" s="177">
        <v>8613066.5793865137</v>
      </c>
      <c r="D10" s="177">
        <v>8619636.378646262</v>
      </c>
      <c r="E10" s="177">
        <v>7401238.0355472974</v>
      </c>
      <c r="F10" s="177">
        <v>6685612.2896619784</v>
      </c>
      <c r="G10" s="177">
        <v>5060397.8222841006</v>
      </c>
      <c r="H10" s="177">
        <v>4418153.8723235037</v>
      </c>
      <c r="I10" s="177">
        <v>4269722.5458980678</v>
      </c>
      <c r="J10" s="177">
        <v>4666681.2797292853</v>
      </c>
      <c r="K10" s="177">
        <v>4681005.3493738528</v>
      </c>
      <c r="L10" s="177">
        <v>4239191.0740534179</v>
      </c>
      <c r="M10" s="177">
        <v>4938743.8758104425</v>
      </c>
      <c r="N10" s="49">
        <f t="shared" si="0"/>
        <v>70187702.043907925</v>
      </c>
      <c r="P10" s="63"/>
    </row>
    <row r="11" spans="1:16">
      <c r="A11" s="47" t="s">
        <v>96</v>
      </c>
      <c r="B11" s="177">
        <v>14800.340775449076</v>
      </c>
      <c r="C11" s="177">
        <v>14872.76280284112</v>
      </c>
      <c r="D11" s="177">
        <v>14947.207888777773</v>
      </c>
      <c r="E11" s="177">
        <v>15001.731720092279</v>
      </c>
      <c r="F11" s="177">
        <v>15029.245167094754</v>
      </c>
      <c r="G11" s="177">
        <v>15031.465767987291</v>
      </c>
      <c r="H11" s="177">
        <v>15027.380026457709</v>
      </c>
      <c r="I11" s="177">
        <v>15016.113743829746</v>
      </c>
      <c r="J11" s="177">
        <v>14997.429282225816</v>
      </c>
      <c r="K11" s="177">
        <v>14968.761078658319</v>
      </c>
      <c r="L11" s="177">
        <v>14988.343861088579</v>
      </c>
      <c r="M11" s="177">
        <v>15000.810891982092</v>
      </c>
      <c r="N11" s="49">
        <f t="shared" si="0"/>
        <v>179681.59300648453</v>
      </c>
      <c r="P11" s="63"/>
    </row>
    <row r="12" spans="1:16">
      <c r="A12" s="47" t="s">
        <v>33</v>
      </c>
      <c r="B12" s="177">
        <v>114377238.05922967</v>
      </c>
      <c r="C12" s="177">
        <v>109523587.98144051</v>
      </c>
      <c r="D12" s="177">
        <v>105631380.9316736</v>
      </c>
      <c r="E12" s="177">
        <v>103944190.73211814</v>
      </c>
      <c r="F12" s="177">
        <v>101659611.78551148</v>
      </c>
      <c r="G12" s="177">
        <v>99026068.29631491</v>
      </c>
      <c r="H12" s="177">
        <v>103543780.15926491</v>
      </c>
      <c r="I12" s="177">
        <v>107000416.02304524</v>
      </c>
      <c r="J12" s="177">
        <v>115981061.09043947</v>
      </c>
      <c r="K12" s="177">
        <v>107394096.51101667</v>
      </c>
      <c r="L12" s="177">
        <v>100340398.62356445</v>
      </c>
      <c r="M12" s="177">
        <v>111818411.18798466</v>
      </c>
      <c r="N12" s="49">
        <f t="shared" si="0"/>
        <v>1280240241.381604</v>
      </c>
      <c r="P12" s="63"/>
    </row>
    <row r="13" spans="1:16">
      <c r="A13" s="47" t="s">
        <v>34</v>
      </c>
      <c r="B13" s="177">
        <v>2671737.5707856785</v>
      </c>
      <c r="C13" s="177">
        <v>3544925.5254625492</v>
      </c>
      <c r="D13" s="177">
        <v>3465430.9732742188</v>
      </c>
      <c r="E13" s="177">
        <v>2872581.1881589061</v>
      </c>
      <c r="F13" s="177">
        <v>2678329.8937415709</v>
      </c>
      <c r="G13" s="177">
        <v>2173540.7379691852</v>
      </c>
      <c r="H13" s="177">
        <v>2010329.5082995901</v>
      </c>
      <c r="I13" s="177">
        <v>1987648.5057544769</v>
      </c>
      <c r="J13" s="177">
        <v>2399848.1893165717</v>
      </c>
      <c r="K13" s="177">
        <v>2380246.5570945218</v>
      </c>
      <c r="L13" s="177">
        <v>2100608.7453634385</v>
      </c>
      <c r="M13" s="177">
        <v>2343507.2823852138</v>
      </c>
      <c r="N13" s="49">
        <f t="shared" si="0"/>
        <v>30628734.677605927</v>
      </c>
      <c r="P13" s="63"/>
    </row>
    <row r="14" spans="1:16">
      <c r="A14" s="47" t="s">
        <v>95</v>
      </c>
      <c r="B14" s="177">
        <v>33115.785222522187</v>
      </c>
      <c r="C14" s="177">
        <v>32271.524672647713</v>
      </c>
      <c r="D14" s="177">
        <v>32234.124558181371</v>
      </c>
      <c r="E14" s="177">
        <v>32180.122510648922</v>
      </c>
      <c r="F14" s="177">
        <v>32278.217293927126</v>
      </c>
      <c r="G14" s="177">
        <v>32244.411413059857</v>
      </c>
      <c r="H14" s="177">
        <v>32189.04202992783</v>
      </c>
      <c r="I14" s="177">
        <v>32223.796578307669</v>
      </c>
      <c r="J14" s="177">
        <v>32264.312355892445</v>
      </c>
      <c r="K14" s="177">
        <v>32296.337831088167</v>
      </c>
      <c r="L14" s="177">
        <v>32325.51950784291</v>
      </c>
      <c r="M14" s="177">
        <v>32247.95891534823</v>
      </c>
      <c r="N14" s="49">
        <f t="shared" si="0"/>
        <v>387871.15288939443</v>
      </c>
      <c r="P14" s="63"/>
    </row>
    <row r="15" spans="1:16">
      <c r="A15" s="47" t="s">
        <v>35</v>
      </c>
      <c r="B15" s="177">
        <v>49541955</v>
      </c>
      <c r="C15" s="177">
        <v>49979591</v>
      </c>
      <c r="D15" s="177">
        <v>55440542</v>
      </c>
      <c r="E15" s="177">
        <v>48854215</v>
      </c>
      <c r="F15" s="177">
        <v>52560911</v>
      </c>
      <c r="G15" s="177">
        <v>49147173</v>
      </c>
      <c r="H15" s="177">
        <v>49713670</v>
      </c>
      <c r="I15" s="177">
        <v>52029033</v>
      </c>
      <c r="J15" s="177">
        <v>51512338</v>
      </c>
      <c r="K15" s="177">
        <v>58011555</v>
      </c>
      <c r="L15" s="177">
        <v>50365851</v>
      </c>
      <c r="M15" s="177">
        <v>50452671</v>
      </c>
      <c r="N15" s="49">
        <f t="shared" si="0"/>
        <v>617609505</v>
      </c>
      <c r="P15" s="63"/>
    </row>
    <row r="16" spans="1:16">
      <c r="A16" s="47" t="s">
        <v>36</v>
      </c>
      <c r="B16" s="64">
        <v>1952766.5761318973</v>
      </c>
      <c r="C16" s="64">
        <v>3164471.982197979</v>
      </c>
      <c r="D16" s="64">
        <v>3678208.2596704336</v>
      </c>
      <c r="E16" s="64">
        <v>4039130.053974513</v>
      </c>
      <c r="F16" s="64">
        <v>3898522.7883625552</v>
      </c>
      <c r="G16" s="64">
        <v>5826340.4028385654</v>
      </c>
      <c r="H16" s="64">
        <v>12778958.490199</v>
      </c>
      <c r="I16" s="64">
        <v>20829121.136190742</v>
      </c>
      <c r="J16" s="64">
        <v>23313749.406122014</v>
      </c>
      <c r="K16" s="64">
        <v>26428761.012388594</v>
      </c>
      <c r="L16" s="64">
        <v>21309031.215128899</v>
      </c>
      <c r="M16" s="64">
        <v>11417459.090989742</v>
      </c>
      <c r="N16" s="49">
        <f t="shared" si="0"/>
        <v>138636520.41419494</v>
      </c>
      <c r="P16" s="63"/>
    </row>
    <row r="17" spans="1:16">
      <c r="A17" s="47" t="s">
        <v>37</v>
      </c>
      <c r="B17" s="64">
        <v>195768.48252099779</v>
      </c>
      <c r="C17" s="64">
        <v>261402.6685238441</v>
      </c>
      <c r="D17" s="64">
        <v>331731.65153101354</v>
      </c>
      <c r="E17" s="64">
        <v>340315.29417694558</v>
      </c>
      <c r="F17" s="64">
        <v>331488.43199998507</v>
      </c>
      <c r="G17" s="64">
        <v>410042.96225179743</v>
      </c>
      <c r="H17" s="64">
        <v>718431.19665491395</v>
      </c>
      <c r="I17" s="64">
        <v>1038450.8345790538</v>
      </c>
      <c r="J17" s="64">
        <v>1731644.2876493931</v>
      </c>
      <c r="K17" s="64">
        <v>1891848.5562757547</v>
      </c>
      <c r="L17" s="64">
        <v>1145993.0997354772</v>
      </c>
      <c r="M17" s="64">
        <v>500035.4042386869</v>
      </c>
      <c r="N17" s="49">
        <f t="shared" si="0"/>
        <v>8897152.8701378629</v>
      </c>
      <c r="P17" s="63"/>
    </row>
    <row r="18" spans="1:16">
      <c r="A18" s="47" t="s">
        <v>38</v>
      </c>
      <c r="B18" s="64">
        <v>1330329.7010500454</v>
      </c>
      <c r="C18" s="64">
        <v>1338864.1154058825</v>
      </c>
      <c r="D18" s="64">
        <v>1340188.064714706</v>
      </c>
      <c r="E18" s="64">
        <v>1272098.5856400984</v>
      </c>
      <c r="F18" s="64">
        <v>1353925.3824872593</v>
      </c>
      <c r="G18" s="64">
        <v>1292839.6562630786</v>
      </c>
      <c r="H18" s="64">
        <v>1297017.5794819526</v>
      </c>
      <c r="I18" s="64">
        <v>1313152.508189003</v>
      </c>
      <c r="J18" s="64">
        <v>1314340.3992536208</v>
      </c>
      <c r="K18" s="64">
        <v>1313371.6555335638</v>
      </c>
      <c r="L18" s="64">
        <v>1318741.2360407989</v>
      </c>
      <c r="M18" s="64">
        <v>1283836.7137207252</v>
      </c>
      <c r="N18" s="49">
        <f t="shared" si="0"/>
        <v>15768705.597780734</v>
      </c>
      <c r="P18" s="63"/>
    </row>
    <row r="19" spans="1:16">
      <c r="A19" s="47" t="s">
        <v>94</v>
      </c>
      <c r="B19" s="64">
        <v>35454061</v>
      </c>
      <c r="C19" s="64">
        <v>34638205</v>
      </c>
      <c r="D19" s="64">
        <v>35576866</v>
      </c>
      <c r="E19" s="64">
        <v>30968543</v>
      </c>
      <c r="F19" s="64">
        <v>33226563</v>
      </c>
      <c r="G19" s="64">
        <v>36898259</v>
      </c>
      <c r="H19" s="64">
        <v>34318289</v>
      </c>
      <c r="I19" s="64">
        <v>34622943</v>
      </c>
      <c r="J19" s="64">
        <v>34410021</v>
      </c>
      <c r="K19" s="64">
        <v>36757867</v>
      </c>
      <c r="L19" s="64">
        <v>33155337</v>
      </c>
      <c r="M19" s="64">
        <v>35359331</v>
      </c>
      <c r="N19" s="49">
        <f t="shared" si="0"/>
        <v>415386285</v>
      </c>
      <c r="P19" s="63"/>
    </row>
    <row r="20" spans="1:16">
      <c r="A20" s="47" t="s">
        <v>0</v>
      </c>
      <c r="B20" s="49">
        <f t="shared" ref="B20:M20" si="1">SUM(B7:B19)</f>
        <v>501472416.55312175</v>
      </c>
      <c r="C20" s="49">
        <f t="shared" si="1"/>
        <v>567454456.9140358</v>
      </c>
      <c r="D20" s="49">
        <f t="shared" si="1"/>
        <v>573437725.7116791</v>
      </c>
      <c r="E20" s="49">
        <f t="shared" si="1"/>
        <v>509008102.09591776</v>
      </c>
      <c r="F20" s="49">
        <f t="shared" si="1"/>
        <v>479225028.63377243</v>
      </c>
      <c r="G20" s="49">
        <f t="shared" si="1"/>
        <v>427602500.22209275</v>
      </c>
      <c r="H20" s="49">
        <f t="shared" si="1"/>
        <v>416971453.32083285</v>
      </c>
      <c r="I20" s="49">
        <f t="shared" si="1"/>
        <v>430295031.61569273</v>
      </c>
      <c r="J20" s="49">
        <f t="shared" si="1"/>
        <v>481405806.31082106</v>
      </c>
      <c r="K20" s="49">
        <f t="shared" si="1"/>
        <v>501792691.68811762</v>
      </c>
      <c r="L20" s="49">
        <f t="shared" si="1"/>
        <v>425184586.68004805</v>
      </c>
      <c r="M20" s="49">
        <f t="shared" si="1"/>
        <v>441382548.18734294</v>
      </c>
      <c r="N20" s="49">
        <f>SUM(N7:N19)</f>
        <v>5755232347.9334755</v>
      </c>
    </row>
    <row r="21" spans="1:16">
      <c r="A21" s="8"/>
      <c r="B21" s="8"/>
      <c r="F21" s="8"/>
      <c r="N21" s="48"/>
    </row>
    <row r="22" spans="1:16">
      <c r="A22" s="47" t="s">
        <v>74</v>
      </c>
      <c r="B22" s="49">
        <f>B7+B8</f>
        <v>235946007.98693439</v>
      </c>
      <c r="C22" s="49">
        <f t="shared" ref="C22:M22" si="2">C7+C8</f>
        <v>297456462.56435245</v>
      </c>
      <c r="D22" s="49">
        <f t="shared" si="2"/>
        <v>301765375.53165054</v>
      </c>
      <c r="E22" s="49">
        <f t="shared" si="2"/>
        <v>255859994.07496363</v>
      </c>
      <c r="F22" s="49">
        <f t="shared" si="2"/>
        <v>225841060.46251208</v>
      </c>
      <c r="G22" s="49">
        <f t="shared" si="2"/>
        <v>182482987.26500857</v>
      </c>
      <c r="H22" s="49">
        <f t="shared" si="2"/>
        <v>163759072.52232468</v>
      </c>
      <c r="I22" s="49">
        <f t="shared" si="2"/>
        <v>161242849.58974019</v>
      </c>
      <c r="J22" s="49">
        <f t="shared" si="2"/>
        <v>192776018.12559634</v>
      </c>
      <c r="K22" s="49">
        <f t="shared" si="2"/>
        <v>210064416.9829776</v>
      </c>
      <c r="L22" s="49">
        <f t="shared" si="2"/>
        <v>164248252.80340925</v>
      </c>
      <c r="M22" s="49">
        <f t="shared" si="2"/>
        <v>175151073.13786343</v>
      </c>
      <c r="N22" s="48">
        <f>SUM(B22:M22)</f>
        <v>2566593571.0473332</v>
      </c>
      <c r="O22" s="50"/>
    </row>
    <row r="23" spans="1:16">
      <c r="A23" s="47" t="s">
        <v>97</v>
      </c>
      <c r="B23" s="49">
        <f>B9+B10+B11</f>
        <v>59969436.391246565</v>
      </c>
      <c r="C23" s="49">
        <f t="shared" ref="C23:M23" si="3">C9+C10+C11</f>
        <v>67514674.551979929</v>
      </c>
      <c r="D23" s="49">
        <f t="shared" si="3"/>
        <v>66175768.174606346</v>
      </c>
      <c r="E23" s="49">
        <f t="shared" si="3"/>
        <v>60824854.044374868</v>
      </c>
      <c r="F23" s="49">
        <f t="shared" si="3"/>
        <v>57642337.671863586</v>
      </c>
      <c r="G23" s="49">
        <f t="shared" si="3"/>
        <v>50313004.490033604</v>
      </c>
      <c r="H23" s="49">
        <f t="shared" si="3"/>
        <v>48799715.822577871</v>
      </c>
      <c r="I23" s="49">
        <f t="shared" si="3"/>
        <v>50199193.221615747</v>
      </c>
      <c r="J23" s="49">
        <f t="shared" si="3"/>
        <v>57934521.50008779</v>
      </c>
      <c r="K23" s="49">
        <f t="shared" si="3"/>
        <v>57518232.074999891</v>
      </c>
      <c r="L23" s="49">
        <f t="shared" si="3"/>
        <v>51168047.43729791</v>
      </c>
      <c r="M23" s="49">
        <f t="shared" si="3"/>
        <v>53023975.411245033</v>
      </c>
      <c r="N23" s="48">
        <f t="shared" ref="N23:N27" si="4">SUM(B23:M23)</f>
        <v>681083760.79192913</v>
      </c>
    </row>
    <row r="24" spans="1:16">
      <c r="A24" s="47" t="s">
        <v>99</v>
      </c>
      <c r="B24" s="49">
        <f>B12+B13+B14</f>
        <v>117082091.41523786</v>
      </c>
      <c r="C24" s="49">
        <f t="shared" ref="C24:M24" si="5">C12+C13+C14</f>
        <v>113100785.03157571</v>
      </c>
      <c r="D24" s="49">
        <f t="shared" si="5"/>
        <v>109129046.029506</v>
      </c>
      <c r="E24" s="49">
        <f t="shared" si="5"/>
        <v>106848952.04278769</v>
      </c>
      <c r="F24" s="49">
        <f t="shared" si="5"/>
        <v>104370219.89654699</v>
      </c>
      <c r="G24" s="49">
        <f t="shared" si="5"/>
        <v>101231853.44569716</v>
      </c>
      <c r="H24" s="49">
        <f t="shared" si="5"/>
        <v>105586298.70959443</v>
      </c>
      <c r="I24" s="49">
        <f t="shared" si="5"/>
        <v>109020288.32537802</v>
      </c>
      <c r="J24" s="49">
        <f t="shared" si="5"/>
        <v>118413173.59211193</v>
      </c>
      <c r="K24" s="49">
        <f t="shared" si="5"/>
        <v>109806639.40594228</v>
      </c>
      <c r="L24" s="49">
        <f t="shared" si="5"/>
        <v>102473332.88843574</v>
      </c>
      <c r="M24" s="49">
        <f t="shared" si="5"/>
        <v>114194166.42928523</v>
      </c>
      <c r="N24" s="48">
        <f t="shared" si="4"/>
        <v>1311256847.2120991</v>
      </c>
    </row>
    <row r="25" spans="1:16">
      <c r="A25" s="47" t="s">
        <v>98</v>
      </c>
      <c r="B25" s="49">
        <f>B15+B19</f>
        <v>84996016</v>
      </c>
      <c r="C25" s="49">
        <f t="shared" ref="C25:M25" si="6">C15+C19</f>
        <v>84617796</v>
      </c>
      <c r="D25" s="49">
        <f t="shared" si="6"/>
        <v>91017408</v>
      </c>
      <c r="E25" s="49">
        <f t="shared" si="6"/>
        <v>79822758</v>
      </c>
      <c r="F25" s="49">
        <f t="shared" si="6"/>
        <v>85787474</v>
      </c>
      <c r="G25" s="49">
        <f t="shared" si="6"/>
        <v>86045432</v>
      </c>
      <c r="H25" s="49">
        <f t="shared" si="6"/>
        <v>84031959</v>
      </c>
      <c r="I25" s="49">
        <f t="shared" si="6"/>
        <v>86651976</v>
      </c>
      <c r="J25" s="49">
        <f t="shared" si="6"/>
        <v>85922359</v>
      </c>
      <c r="K25" s="49">
        <f t="shared" si="6"/>
        <v>94769422</v>
      </c>
      <c r="L25" s="49">
        <f t="shared" si="6"/>
        <v>83521188</v>
      </c>
      <c r="M25" s="49">
        <f t="shared" si="6"/>
        <v>85812002</v>
      </c>
      <c r="N25" s="48">
        <f t="shared" si="4"/>
        <v>1032995790</v>
      </c>
    </row>
    <row r="26" spans="1:16">
      <c r="A26" s="47" t="s">
        <v>39</v>
      </c>
      <c r="B26" s="49">
        <f>B16+B17</f>
        <v>2148535.058652895</v>
      </c>
      <c r="C26" s="49">
        <f t="shared" ref="C26:M26" si="7">C16+C17</f>
        <v>3425874.6507218229</v>
      </c>
      <c r="D26" s="49">
        <f t="shared" si="7"/>
        <v>4009939.9112014472</v>
      </c>
      <c r="E26" s="49">
        <f t="shared" si="7"/>
        <v>4379445.3481514584</v>
      </c>
      <c r="F26" s="49">
        <f t="shared" si="7"/>
        <v>4230011.2203625403</v>
      </c>
      <c r="G26" s="49">
        <f t="shared" si="7"/>
        <v>6236383.3650903627</v>
      </c>
      <c r="H26" s="49">
        <f t="shared" si="7"/>
        <v>13497389.686853914</v>
      </c>
      <c r="I26" s="49">
        <f t="shared" si="7"/>
        <v>21867571.970769797</v>
      </c>
      <c r="J26" s="49">
        <f t="shared" si="7"/>
        <v>25045393.693771407</v>
      </c>
      <c r="K26" s="49">
        <f t="shared" si="7"/>
        <v>28320609.56866435</v>
      </c>
      <c r="L26" s="49">
        <f t="shared" si="7"/>
        <v>22455024.314864375</v>
      </c>
      <c r="M26" s="49">
        <f t="shared" si="7"/>
        <v>11917494.495228428</v>
      </c>
      <c r="N26" s="48">
        <f t="shared" si="4"/>
        <v>147533673.28433281</v>
      </c>
    </row>
    <row r="27" spans="1:16">
      <c r="A27" s="47" t="s">
        <v>38</v>
      </c>
      <c r="B27" s="49">
        <f>B18</f>
        <v>1330329.7010500454</v>
      </c>
      <c r="C27" s="49">
        <f t="shared" ref="C27:M27" si="8">C18</f>
        <v>1338864.1154058825</v>
      </c>
      <c r="D27" s="49">
        <f t="shared" si="8"/>
        <v>1340188.064714706</v>
      </c>
      <c r="E27" s="49">
        <f t="shared" si="8"/>
        <v>1272098.5856400984</v>
      </c>
      <c r="F27" s="49">
        <f t="shared" si="8"/>
        <v>1353925.3824872593</v>
      </c>
      <c r="G27" s="49">
        <f t="shared" si="8"/>
        <v>1292839.6562630786</v>
      </c>
      <c r="H27" s="49">
        <f t="shared" si="8"/>
        <v>1297017.5794819526</v>
      </c>
      <c r="I27" s="49">
        <f t="shared" si="8"/>
        <v>1313152.508189003</v>
      </c>
      <c r="J27" s="49">
        <f t="shared" si="8"/>
        <v>1314340.3992536208</v>
      </c>
      <c r="K27" s="49">
        <f t="shared" si="8"/>
        <v>1313371.6555335638</v>
      </c>
      <c r="L27" s="49">
        <f t="shared" si="8"/>
        <v>1318741.2360407989</v>
      </c>
      <c r="M27" s="49">
        <f t="shared" si="8"/>
        <v>1283836.7137207252</v>
      </c>
      <c r="N27" s="48">
        <f t="shared" si="4"/>
        <v>15768705.597780734</v>
      </c>
    </row>
    <row r="28" spans="1:16">
      <c r="A28" s="47" t="s">
        <v>0</v>
      </c>
      <c r="B28" s="49">
        <f>SUM(B22:B27)</f>
        <v>501472416.55312175</v>
      </c>
      <c r="C28" s="48">
        <f>SUM(C22:C27)</f>
        <v>567454456.9140358</v>
      </c>
      <c r="D28" s="48">
        <f>SUM(D22:D27)</f>
        <v>573437725.71167898</v>
      </c>
      <c r="E28" s="48">
        <f>SUM(E22:E27)</f>
        <v>509008102.0959177</v>
      </c>
      <c r="F28" s="49">
        <f>SUM(F22:F27)</f>
        <v>479225028.63377243</v>
      </c>
      <c r="G28" s="48">
        <f t="shared" ref="G28:N28" si="9">SUM(G22:G27)</f>
        <v>427602500.22209275</v>
      </c>
      <c r="H28" s="48">
        <f t="shared" si="9"/>
        <v>416971453.32083285</v>
      </c>
      <c r="I28" s="48">
        <f t="shared" si="9"/>
        <v>430295031.61569279</v>
      </c>
      <c r="J28" s="48">
        <f t="shared" si="9"/>
        <v>481405806.31082112</v>
      </c>
      <c r="K28" s="48">
        <f t="shared" si="9"/>
        <v>501792691.68811768</v>
      </c>
      <c r="L28" s="48">
        <f t="shared" si="9"/>
        <v>425184586.68004805</v>
      </c>
      <c r="M28" s="48">
        <f t="shared" si="9"/>
        <v>441382548.18734282</v>
      </c>
      <c r="N28" s="48">
        <f t="shared" si="9"/>
        <v>5755232347.9334755</v>
      </c>
    </row>
    <row r="29" spans="1:16">
      <c r="A29" s="8"/>
      <c r="B29" s="8"/>
      <c r="F29" s="8"/>
      <c r="N29" s="48">
        <f>SUM(B29:M29)</f>
        <v>0</v>
      </c>
    </row>
    <row r="30" spans="1:16">
      <c r="A30" s="47" t="s">
        <v>71</v>
      </c>
      <c r="B30" s="48">
        <f>SUM(B7:B19)-SUM(B22:B27)</f>
        <v>0</v>
      </c>
      <c r="C30" s="48">
        <f>SUM(C7:C19)-SUM(C22:C27)</f>
        <v>0</v>
      </c>
      <c r="D30" s="48">
        <f t="shared" ref="D30:M30" si="10">SUM(D7:D19)-SUM(D22:D27)</f>
        <v>0</v>
      </c>
      <c r="E30" s="48">
        <f t="shared" si="10"/>
        <v>0</v>
      </c>
      <c r="F30" s="48">
        <f t="shared" si="10"/>
        <v>0</v>
      </c>
      <c r="G30" s="48">
        <f t="shared" si="10"/>
        <v>0</v>
      </c>
      <c r="H30" s="48">
        <f t="shared" si="10"/>
        <v>0</v>
      </c>
      <c r="I30" s="48">
        <f t="shared" si="10"/>
        <v>0</v>
      </c>
      <c r="J30" s="48">
        <f t="shared" si="10"/>
        <v>0</v>
      </c>
      <c r="K30" s="48">
        <f t="shared" si="10"/>
        <v>0</v>
      </c>
      <c r="L30" s="48">
        <f t="shared" si="10"/>
        <v>0</v>
      </c>
      <c r="M30" s="48">
        <f t="shared" si="10"/>
        <v>0</v>
      </c>
      <c r="N30" s="48">
        <f>SUM(N7:N19)-SUM(N22:N27)</f>
        <v>0</v>
      </c>
    </row>
    <row r="33" spans="1:17">
      <c r="A33" s="2" t="s">
        <v>41</v>
      </c>
    </row>
    <row r="34" spans="1:17">
      <c r="A34" s="44" t="s">
        <v>63</v>
      </c>
      <c r="F34" s="60"/>
    </row>
    <row r="36" spans="1:17">
      <c r="B36" s="45">
        <f t="shared" ref="B36:M36" si="11">B6</f>
        <v>45231</v>
      </c>
      <c r="C36" s="45">
        <f t="shared" si="11"/>
        <v>45261</v>
      </c>
      <c r="D36" s="45">
        <f t="shared" si="11"/>
        <v>45292</v>
      </c>
      <c r="E36" s="45">
        <f t="shared" si="11"/>
        <v>45323</v>
      </c>
      <c r="F36" s="45">
        <f t="shared" si="11"/>
        <v>45352</v>
      </c>
      <c r="G36" s="45">
        <f t="shared" si="11"/>
        <v>45383</v>
      </c>
      <c r="H36" s="45">
        <f t="shared" si="11"/>
        <v>45413</v>
      </c>
      <c r="I36" s="45">
        <f t="shared" si="11"/>
        <v>45444</v>
      </c>
      <c r="J36" s="45">
        <f t="shared" si="11"/>
        <v>45474</v>
      </c>
      <c r="K36" s="45">
        <f t="shared" si="11"/>
        <v>45505</v>
      </c>
      <c r="L36" s="45">
        <f t="shared" si="11"/>
        <v>45536</v>
      </c>
      <c r="M36" s="45">
        <f t="shared" si="11"/>
        <v>45566</v>
      </c>
      <c r="N36" s="46" t="s">
        <v>0</v>
      </c>
    </row>
    <row r="37" spans="1:17">
      <c r="A37" s="47" t="s">
        <v>30</v>
      </c>
      <c r="B37" s="177">
        <v>228224</v>
      </c>
      <c r="C37" s="177">
        <v>228854</v>
      </c>
      <c r="D37" s="177">
        <v>229261</v>
      </c>
      <c r="E37" s="177">
        <v>229083</v>
      </c>
      <c r="F37" s="177">
        <v>229051</v>
      </c>
      <c r="G37" s="177">
        <v>229282</v>
      </c>
      <c r="H37" s="177">
        <v>229066</v>
      </c>
      <c r="I37" s="177">
        <v>229123</v>
      </c>
      <c r="J37" s="177">
        <v>229071</v>
      </c>
      <c r="K37" s="177">
        <v>229658</v>
      </c>
      <c r="L37" s="177">
        <v>229822</v>
      </c>
      <c r="M37" s="177">
        <v>230043</v>
      </c>
      <c r="N37" s="49">
        <f>SUM(B37:M37)</f>
        <v>2750538</v>
      </c>
      <c r="P37" s="63"/>
      <c r="Q37" s="65"/>
    </row>
    <row r="38" spans="1:17">
      <c r="A38" s="47" t="s">
        <v>93</v>
      </c>
      <c r="B38" s="177">
        <v>934.06976744186068</v>
      </c>
      <c r="C38" s="177">
        <v>942.97674418604674</v>
      </c>
      <c r="D38" s="177">
        <v>951.88372093023281</v>
      </c>
      <c r="E38" s="177">
        <v>960.79069767441888</v>
      </c>
      <c r="F38" s="177">
        <v>969.69767441860495</v>
      </c>
      <c r="G38" s="177">
        <v>978.60465116279101</v>
      </c>
      <c r="H38" s="177">
        <v>987.51162790697708</v>
      </c>
      <c r="I38" s="177">
        <v>996.41860465116315</v>
      </c>
      <c r="J38" s="177">
        <v>1005.3255813953492</v>
      </c>
      <c r="K38" s="177">
        <v>1014.2325581395353</v>
      </c>
      <c r="L38" s="177">
        <v>1023.1395348837214</v>
      </c>
      <c r="M38" s="177">
        <v>1032.0465116279074</v>
      </c>
      <c r="N38" s="49">
        <f t="shared" ref="N38:N49" si="12">SUM(B38:M38)</f>
        <v>11796.69767441861</v>
      </c>
      <c r="P38" s="63"/>
      <c r="Q38" s="65"/>
    </row>
    <row r="39" spans="1:17">
      <c r="A39" s="47" t="s">
        <v>31</v>
      </c>
      <c r="B39" s="177">
        <v>24444.46957020331</v>
      </c>
      <c r="C39" s="177">
        <v>24632.550367720251</v>
      </c>
      <c r="D39" s="177">
        <v>24586.512898363606</v>
      </c>
      <c r="E39" s="177">
        <v>24567.305639893904</v>
      </c>
      <c r="F39" s="177">
        <v>24580.33805432951</v>
      </c>
      <c r="G39" s="177">
        <v>24657.359859782893</v>
      </c>
      <c r="H39" s="177">
        <v>24620.376007434556</v>
      </c>
      <c r="I39" s="177">
        <v>24745.392347335222</v>
      </c>
      <c r="J39" s="177">
        <v>24677.39491050104</v>
      </c>
      <c r="K39" s="177">
        <v>24656.391704004665</v>
      </c>
      <c r="L39" s="177">
        <v>24742.392165102636</v>
      </c>
      <c r="M39" s="177">
        <v>24845.396927328016</v>
      </c>
      <c r="N39" s="49">
        <f t="shared" si="12"/>
        <v>295755.88045199966</v>
      </c>
      <c r="P39" s="63"/>
      <c r="Q39" s="65"/>
    </row>
    <row r="40" spans="1:17">
      <c r="A40" s="47" t="s">
        <v>32</v>
      </c>
      <c r="B40" s="177">
        <v>10813</v>
      </c>
      <c r="C40" s="177">
        <v>10880</v>
      </c>
      <c r="D40" s="177">
        <v>10873</v>
      </c>
      <c r="E40" s="177">
        <v>10891</v>
      </c>
      <c r="F40" s="177">
        <v>10917</v>
      </c>
      <c r="G40" s="177">
        <v>10903</v>
      </c>
      <c r="H40" s="177">
        <v>10928</v>
      </c>
      <c r="I40" s="177">
        <v>10962</v>
      </c>
      <c r="J40" s="177">
        <v>10991</v>
      </c>
      <c r="K40" s="177">
        <v>10987</v>
      </c>
      <c r="L40" s="177">
        <v>10992</v>
      </c>
      <c r="M40" s="177">
        <v>11065</v>
      </c>
      <c r="N40" s="49">
        <f t="shared" si="12"/>
        <v>131202</v>
      </c>
      <c r="P40" s="63"/>
      <c r="Q40" s="65"/>
    </row>
    <row r="41" spans="1:17">
      <c r="A41" s="47" t="s">
        <v>96</v>
      </c>
      <c r="B41" s="177">
        <v>6.0918493904894575</v>
      </c>
      <c r="C41" s="177">
        <v>6.1267462363463112</v>
      </c>
      <c r="D41" s="177">
        <v>6.1559183147332126</v>
      </c>
      <c r="E41" s="177">
        <v>6.177662629843792</v>
      </c>
      <c r="F41" s="177">
        <v>6.189968418500758</v>
      </c>
      <c r="G41" s="177">
        <v>6.1904697820463843</v>
      </c>
      <c r="H41" s="177">
        <v>6.1887372705959676</v>
      </c>
      <c r="I41" s="177">
        <v>6.1842682778103173</v>
      </c>
      <c r="J41" s="177">
        <v>6.1764760857563017</v>
      </c>
      <c r="K41" s="177">
        <v>6.1646773784580553</v>
      </c>
      <c r="L41" s="177">
        <v>6.1727693771212335</v>
      </c>
      <c r="M41" s="177">
        <v>6.1778830594295577</v>
      </c>
      <c r="N41" s="49">
        <f t="shared" si="12"/>
        <v>73.997426221131335</v>
      </c>
      <c r="P41" s="63"/>
      <c r="Q41" s="65"/>
    </row>
    <row r="42" spans="1:17">
      <c r="A42" s="47" t="s">
        <v>33</v>
      </c>
      <c r="B42" s="177">
        <v>1650.3774084815138</v>
      </c>
      <c r="C42" s="177">
        <v>1654.1768272783099</v>
      </c>
      <c r="D42" s="177">
        <v>1653.9768469170021</v>
      </c>
      <c r="E42" s="177">
        <v>1652.777465597766</v>
      </c>
      <c r="F42" s="177">
        <v>1648.5786815261681</v>
      </c>
      <c r="G42" s="177">
        <v>1647.3804929131506</v>
      </c>
      <c r="H42" s="177">
        <v>1646.1828979750146</v>
      </c>
      <c r="I42" s="177">
        <v>1645.9858949334043</v>
      </c>
      <c r="J42" s="177">
        <v>1644.7894820152908</v>
      </c>
      <c r="K42" s="177">
        <v>1643.5936574529569</v>
      </c>
      <c r="L42" s="177">
        <v>1641.39841948398</v>
      </c>
      <c r="M42" s="177">
        <v>1644.2037663512169</v>
      </c>
      <c r="N42" s="49">
        <f t="shared" si="12"/>
        <v>19773.421840925774</v>
      </c>
      <c r="P42" s="63"/>
      <c r="Q42" s="65"/>
    </row>
    <row r="43" spans="1:17">
      <c r="A43" s="47" t="s">
        <v>34</v>
      </c>
      <c r="B43" s="177">
        <v>43.169499375078892</v>
      </c>
      <c r="C43" s="177">
        <v>43.516957656335471</v>
      </c>
      <c r="D43" s="177">
        <v>43.476704127696756</v>
      </c>
      <c r="E43" s="177">
        <v>43.433096138338158</v>
      </c>
      <c r="F43" s="177">
        <v>43.410159705421883</v>
      </c>
      <c r="G43" s="177">
        <v>43.394281810503337</v>
      </c>
      <c r="H43" s="177">
        <v>43.38332593514405</v>
      </c>
      <c r="I43" s="177">
        <v>43.37475045687416</v>
      </c>
      <c r="J43" s="177">
        <v>43.369028191009676</v>
      </c>
      <c r="K43" s="177">
        <v>43.366694224883936</v>
      </c>
      <c r="L43" s="177">
        <v>43.368353013077446</v>
      </c>
      <c r="M43" s="177">
        <v>43.374686222741509</v>
      </c>
      <c r="N43" s="49">
        <f t="shared" si="12"/>
        <v>520.63753685710537</v>
      </c>
      <c r="P43" s="63"/>
      <c r="Q43" s="65"/>
    </row>
    <row r="44" spans="1:17">
      <c r="A44" s="47" t="s">
        <v>95</v>
      </c>
      <c r="B44" s="177">
        <v>3.1716691591000004</v>
      </c>
      <c r="C44" s="177">
        <v>3.0888360750100006</v>
      </c>
      <c r="D44" s="177">
        <v>3.0877196825110005</v>
      </c>
      <c r="E44" s="177">
        <v>3.0854916507621004</v>
      </c>
      <c r="F44" s="177">
        <v>3.0919408158383108</v>
      </c>
      <c r="G44" s="177">
        <v>3.0888248974221417</v>
      </c>
      <c r="H44" s="177">
        <v>3.0841663871643559</v>
      </c>
      <c r="I44" s="177">
        <v>3.087687925880791</v>
      </c>
      <c r="J44" s="177">
        <v>3.0910721084688699</v>
      </c>
      <c r="K44" s="177">
        <v>3.0942562483157574</v>
      </c>
      <c r="L44" s="177">
        <v>3.0971664950473325</v>
      </c>
      <c r="M44" s="177">
        <v>3.0897162286420659</v>
      </c>
      <c r="N44" s="49">
        <f t="shared" si="12"/>
        <v>37.158547674162726</v>
      </c>
      <c r="P44" s="63"/>
      <c r="Q44" s="65"/>
    </row>
    <row r="45" spans="1:17">
      <c r="A45" s="47" t="s">
        <v>35</v>
      </c>
      <c r="B45" s="177">
        <v>21</v>
      </c>
      <c r="C45" s="177">
        <v>21</v>
      </c>
      <c r="D45" s="177">
        <v>21</v>
      </c>
      <c r="E45" s="177">
        <v>21</v>
      </c>
      <c r="F45" s="177">
        <v>21</v>
      </c>
      <c r="G45" s="177">
        <v>21</v>
      </c>
      <c r="H45" s="177">
        <v>21</v>
      </c>
      <c r="I45" s="177">
        <v>21</v>
      </c>
      <c r="J45" s="177">
        <v>21</v>
      </c>
      <c r="K45" s="177">
        <v>21</v>
      </c>
      <c r="L45" s="177">
        <v>21</v>
      </c>
      <c r="M45" s="177">
        <v>21</v>
      </c>
      <c r="N45" s="49">
        <f t="shared" si="12"/>
        <v>252</v>
      </c>
      <c r="P45" s="63"/>
      <c r="Q45" s="65"/>
    </row>
    <row r="46" spans="1:17">
      <c r="A46" s="47" t="s">
        <v>36</v>
      </c>
      <c r="B46" s="64">
        <v>1256.9908960412954</v>
      </c>
      <c r="C46" s="64">
        <v>1257.4685391017485</v>
      </c>
      <c r="D46" s="64">
        <v>1260.3438849583722</v>
      </c>
      <c r="E46" s="64">
        <v>1251.2976933902032</v>
      </c>
      <c r="F46" s="64">
        <v>1266.7916736427433</v>
      </c>
      <c r="G46" s="64">
        <v>1260.1315866982713</v>
      </c>
      <c r="H46" s="64">
        <v>1255.9402802199177</v>
      </c>
      <c r="I46" s="64">
        <v>1268.4864053493602</v>
      </c>
      <c r="J46" s="64">
        <v>1258.7559759799647</v>
      </c>
      <c r="K46" s="64">
        <v>1266.2839517735206</v>
      </c>
      <c r="L46" s="64">
        <v>1261.0697401328816</v>
      </c>
      <c r="M46" s="64">
        <v>1266.3397509633228</v>
      </c>
      <c r="N46" s="49">
        <f t="shared" si="12"/>
        <v>15129.900378251603</v>
      </c>
      <c r="P46" s="63"/>
      <c r="Q46" s="65"/>
    </row>
    <row r="47" spans="1:17">
      <c r="A47" s="47" t="s">
        <v>37</v>
      </c>
      <c r="B47" s="64">
        <v>1264.4756000241216</v>
      </c>
      <c r="C47" s="64">
        <v>1264.2235666927986</v>
      </c>
      <c r="D47" s="64">
        <v>1263.8255305838652</v>
      </c>
      <c r="E47" s="64">
        <v>1264.0609914658537</v>
      </c>
      <c r="F47" s="64">
        <v>1263.951490754675</v>
      </c>
      <c r="G47" s="64">
        <v>1263.5316497064534</v>
      </c>
      <c r="H47" s="64">
        <v>1263.7157831310656</v>
      </c>
      <c r="I47" s="64">
        <v>1263.8296912257069</v>
      </c>
      <c r="J47" s="64">
        <v>1263.8951132866002</v>
      </c>
      <c r="K47" s="64">
        <v>1264.0281772796864</v>
      </c>
      <c r="L47" s="64">
        <v>1264.0244247626854</v>
      </c>
      <c r="M47" s="64">
        <v>1264.0129067061864</v>
      </c>
      <c r="N47" s="49">
        <f t="shared" si="12"/>
        <v>15167.574925619698</v>
      </c>
      <c r="P47" s="63"/>
      <c r="Q47" s="65"/>
    </row>
    <row r="48" spans="1:17">
      <c r="A48" s="47" t="s">
        <v>38</v>
      </c>
      <c r="B48" s="64">
        <v>506.00000000000023</v>
      </c>
      <c r="C48" s="64">
        <v>507.10000000000025</v>
      </c>
      <c r="D48" s="64">
        <v>508.20000000000027</v>
      </c>
      <c r="E48" s="64">
        <v>509.3000000000003</v>
      </c>
      <c r="F48" s="64">
        <v>510.40000000000032</v>
      </c>
      <c r="G48" s="64">
        <v>511.50000000000034</v>
      </c>
      <c r="H48" s="64">
        <v>512.60000000000036</v>
      </c>
      <c r="I48" s="64">
        <v>513.70000000000039</v>
      </c>
      <c r="J48" s="64">
        <v>514.80000000000041</v>
      </c>
      <c r="K48" s="64">
        <v>515.90000000000043</v>
      </c>
      <c r="L48" s="64">
        <v>517.00000000000045</v>
      </c>
      <c r="M48" s="64">
        <v>518.10000000000048</v>
      </c>
      <c r="N48" s="49">
        <f t="shared" si="12"/>
        <v>6144.600000000004</v>
      </c>
      <c r="P48" s="63"/>
      <c r="Q48" s="65"/>
    </row>
    <row r="49" spans="1:17">
      <c r="A49" s="47" t="s">
        <v>94</v>
      </c>
      <c r="B49" s="64">
        <v>1</v>
      </c>
      <c r="C49" s="64">
        <v>1</v>
      </c>
      <c r="D49" s="64">
        <v>1</v>
      </c>
      <c r="E49" s="64">
        <v>1</v>
      </c>
      <c r="F49" s="64">
        <v>1</v>
      </c>
      <c r="G49" s="64">
        <v>1</v>
      </c>
      <c r="H49" s="64">
        <v>1</v>
      </c>
      <c r="I49" s="64">
        <v>1</v>
      </c>
      <c r="J49" s="64">
        <v>1</v>
      </c>
      <c r="K49" s="64">
        <v>1</v>
      </c>
      <c r="L49" s="64">
        <v>1</v>
      </c>
      <c r="M49" s="64">
        <v>1</v>
      </c>
      <c r="N49" s="49">
        <f t="shared" si="12"/>
        <v>12</v>
      </c>
      <c r="P49" s="63"/>
      <c r="Q49" s="65"/>
    </row>
    <row r="50" spans="1:17">
      <c r="A50" s="47" t="s">
        <v>0</v>
      </c>
      <c r="B50" s="49">
        <f>SUM(B37:B49)</f>
        <v>269167.8162601167</v>
      </c>
      <c r="C50" s="49">
        <f t="shared" ref="C50:M50" si="13">SUM(C37:C49)</f>
        <v>270067.22858494689</v>
      </c>
      <c r="D50" s="49">
        <f t="shared" si="13"/>
        <v>270433.463223878</v>
      </c>
      <c r="E50" s="49">
        <f t="shared" si="13"/>
        <v>270254.22873844113</v>
      </c>
      <c r="F50" s="49">
        <f t="shared" si="13"/>
        <v>270282.4496436115</v>
      </c>
      <c r="G50" s="49">
        <f t="shared" si="13"/>
        <v>270578.18181675352</v>
      </c>
      <c r="H50" s="49">
        <f t="shared" si="13"/>
        <v>270354.98282626044</v>
      </c>
      <c r="I50" s="49">
        <f t="shared" si="13"/>
        <v>270593.45965015551</v>
      </c>
      <c r="J50" s="49">
        <f t="shared" si="13"/>
        <v>270501.59763956349</v>
      </c>
      <c r="K50" s="49">
        <f t="shared" si="13"/>
        <v>271080.05567650206</v>
      </c>
      <c r="L50" s="49">
        <f t="shared" si="13"/>
        <v>271337.66257325117</v>
      </c>
      <c r="M50" s="49">
        <f t="shared" si="13"/>
        <v>271752.74214848748</v>
      </c>
      <c r="N50" s="49">
        <f>SUM(N37:N49)</f>
        <v>3246403.868781968</v>
      </c>
    </row>
    <row r="51" spans="1:17">
      <c r="A51" s="8"/>
      <c r="N51" s="48"/>
    </row>
    <row r="52" spans="1:17">
      <c r="A52" s="47" t="s">
        <v>74</v>
      </c>
      <c r="B52" s="49">
        <f>B37+B38</f>
        <v>229158.06976744186</v>
      </c>
      <c r="C52" s="49">
        <f t="shared" ref="C52:M52" si="14">C37+C38</f>
        <v>229796.97674418605</v>
      </c>
      <c r="D52" s="49">
        <f t="shared" si="14"/>
        <v>230212.88372093023</v>
      </c>
      <c r="E52" s="49">
        <f t="shared" si="14"/>
        <v>230043.79069767441</v>
      </c>
      <c r="F52" s="49">
        <f t="shared" si="14"/>
        <v>230020.6976744186</v>
      </c>
      <c r="G52" s="49">
        <f t="shared" si="14"/>
        <v>230260.60465116278</v>
      </c>
      <c r="H52" s="49">
        <f t="shared" si="14"/>
        <v>230053.51162790699</v>
      </c>
      <c r="I52" s="49">
        <f t="shared" si="14"/>
        <v>230119.41860465117</v>
      </c>
      <c r="J52" s="49">
        <f t="shared" si="14"/>
        <v>230076.32558139536</v>
      </c>
      <c r="K52" s="49">
        <f t="shared" si="14"/>
        <v>230672.23255813954</v>
      </c>
      <c r="L52" s="49">
        <f t="shared" si="14"/>
        <v>230845.13953488372</v>
      </c>
      <c r="M52" s="49">
        <f t="shared" si="14"/>
        <v>231075.04651162791</v>
      </c>
      <c r="N52" s="48">
        <f>SUM(B52:M52)</f>
        <v>2762334.6976744183</v>
      </c>
    </row>
    <row r="53" spans="1:17">
      <c r="A53" s="47" t="s">
        <v>97</v>
      </c>
      <c r="B53" s="49">
        <f>B39+B40+B41</f>
        <v>35263.561419593796</v>
      </c>
      <c r="C53" s="49">
        <f t="shared" ref="C53:M53" si="15">C39+C40+C41</f>
        <v>35518.677113956597</v>
      </c>
      <c r="D53" s="49">
        <f t="shared" si="15"/>
        <v>35465.668816678342</v>
      </c>
      <c r="E53" s="49">
        <f t="shared" si="15"/>
        <v>35464.483302523753</v>
      </c>
      <c r="F53" s="49">
        <f t="shared" si="15"/>
        <v>35503.528022748003</v>
      </c>
      <c r="G53" s="49">
        <f t="shared" si="15"/>
        <v>35566.55032956494</v>
      </c>
      <c r="H53" s="49">
        <f t="shared" si="15"/>
        <v>35554.564744705152</v>
      </c>
      <c r="I53" s="49">
        <f t="shared" si="15"/>
        <v>35713.576615613027</v>
      </c>
      <c r="J53" s="49">
        <f t="shared" si="15"/>
        <v>35674.571386586795</v>
      </c>
      <c r="K53" s="49">
        <f t="shared" si="15"/>
        <v>35649.556381383125</v>
      </c>
      <c r="L53" s="49">
        <f t="shared" si="15"/>
        <v>35740.564934479757</v>
      </c>
      <c r="M53" s="49">
        <f t="shared" si="15"/>
        <v>35916.574810387443</v>
      </c>
      <c r="N53" s="48">
        <f t="shared" ref="N53:N57" si="16">SUM(B53:M53)</f>
        <v>427031.87787822075</v>
      </c>
    </row>
    <row r="54" spans="1:17">
      <c r="A54" s="47" t="s">
        <v>99</v>
      </c>
      <c r="B54" s="49">
        <f>B42+B43+B44</f>
        <v>1696.7185770156927</v>
      </c>
      <c r="C54" s="49">
        <f t="shared" ref="C54:M54" si="17">C42+C43+C44</f>
        <v>1700.7826210096555</v>
      </c>
      <c r="D54" s="49">
        <f t="shared" si="17"/>
        <v>1700.5412707272101</v>
      </c>
      <c r="E54" s="49">
        <f t="shared" si="17"/>
        <v>1699.2960533868663</v>
      </c>
      <c r="F54" s="49">
        <f t="shared" si="17"/>
        <v>1695.0807820474283</v>
      </c>
      <c r="G54" s="49">
        <f t="shared" si="17"/>
        <v>1693.8635996210762</v>
      </c>
      <c r="H54" s="49">
        <f t="shared" si="17"/>
        <v>1692.6503902973229</v>
      </c>
      <c r="I54" s="49">
        <f t="shared" si="17"/>
        <v>1692.4483333161593</v>
      </c>
      <c r="J54" s="49">
        <f t="shared" si="17"/>
        <v>1691.2495823147692</v>
      </c>
      <c r="K54" s="49">
        <f t="shared" si="17"/>
        <v>1690.0546079261567</v>
      </c>
      <c r="L54" s="49">
        <f t="shared" si="17"/>
        <v>1687.8639389921047</v>
      </c>
      <c r="M54" s="49">
        <f t="shared" si="17"/>
        <v>1690.6681688026006</v>
      </c>
      <c r="N54" s="48">
        <f t="shared" si="16"/>
        <v>20331.21792545704</v>
      </c>
    </row>
    <row r="55" spans="1:17">
      <c r="A55" s="47" t="s">
        <v>98</v>
      </c>
      <c r="B55" s="49">
        <f>B45+B49</f>
        <v>22</v>
      </c>
      <c r="C55" s="49">
        <f t="shared" ref="C55:M55" si="18">C45+C49</f>
        <v>22</v>
      </c>
      <c r="D55" s="49">
        <f t="shared" si="18"/>
        <v>22</v>
      </c>
      <c r="E55" s="49">
        <f t="shared" si="18"/>
        <v>22</v>
      </c>
      <c r="F55" s="49">
        <f t="shared" si="18"/>
        <v>22</v>
      </c>
      <c r="G55" s="49">
        <f t="shared" si="18"/>
        <v>22</v>
      </c>
      <c r="H55" s="49">
        <f t="shared" si="18"/>
        <v>22</v>
      </c>
      <c r="I55" s="49">
        <f t="shared" si="18"/>
        <v>22</v>
      </c>
      <c r="J55" s="49">
        <f t="shared" si="18"/>
        <v>22</v>
      </c>
      <c r="K55" s="49">
        <f t="shared" si="18"/>
        <v>22</v>
      </c>
      <c r="L55" s="49">
        <f t="shared" si="18"/>
        <v>22</v>
      </c>
      <c r="M55" s="49">
        <f t="shared" si="18"/>
        <v>22</v>
      </c>
      <c r="N55" s="48">
        <f t="shared" si="16"/>
        <v>264</v>
      </c>
    </row>
    <row r="56" spans="1:17">
      <c r="A56" s="47" t="s">
        <v>39</v>
      </c>
      <c r="B56" s="49">
        <f>B46+B47</f>
        <v>2521.4664960654172</v>
      </c>
      <c r="C56" s="49">
        <f t="shared" ref="C56:M56" si="19">C46+C47</f>
        <v>2521.6921057945474</v>
      </c>
      <c r="D56" s="49">
        <f t="shared" si="19"/>
        <v>2524.1694155422374</v>
      </c>
      <c r="E56" s="49">
        <f t="shared" si="19"/>
        <v>2515.3586848560572</v>
      </c>
      <c r="F56" s="49">
        <f t="shared" si="19"/>
        <v>2530.7431643974182</v>
      </c>
      <c r="G56" s="49">
        <f t="shared" si="19"/>
        <v>2523.6632364047246</v>
      </c>
      <c r="H56" s="49">
        <f t="shared" si="19"/>
        <v>2519.6560633509835</v>
      </c>
      <c r="I56" s="49">
        <f t="shared" si="19"/>
        <v>2532.3160965750671</v>
      </c>
      <c r="J56" s="49">
        <f t="shared" si="19"/>
        <v>2522.6510892665647</v>
      </c>
      <c r="K56" s="49">
        <f t="shared" si="19"/>
        <v>2530.3121290532072</v>
      </c>
      <c r="L56" s="49">
        <f t="shared" si="19"/>
        <v>2525.0941648955668</v>
      </c>
      <c r="M56" s="49">
        <f t="shared" si="19"/>
        <v>2530.3526576695094</v>
      </c>
      <c r="N56" s="48">
        <f t="shared" si="16"/>
        <v>30297.475303871302</v>
      </c>
    </row>
    <row r="57" spans="1:17">
      <c r="A57" s="47" t="s">
        <v>38</v>
      </c>
      <c r="B57" s="49">
        <f>B48</f>
        <v>506.00000000000023</v>
      </c>
      <c r="C57" s="49">
        <f t="shared" ref="C57:M57" si="20">C48</f>
        <v>507.10000000000025</v>
      </c>
      <c r="D57" s="49">
        <f t="shared" si="20"/>
        <v>508.20000000000027</v>
      </c>
      <c r="E57" s="49">
        <f t="shared" si="20"/>
        <v>509.3000000000003</v>
      </c>
      <c r="F57" s="49">
        <f t="shared" si="20"/>
        <v>510.40000000000032</v>
      </c>
      <c r="G57" s="49">
        <f t="shared" si="20"/>
        <v>511.50000000000034</v>
      </c>
      <c r="H57" s="49">
        <f t="shared" si="20"/>
        <v>512.60000000000036</v>
      </c>
      <c r="I57" s="49">
        <f t="shared" si="20"/>
        <v>513.70000000000039</v>
      </c>
      <c r="J57" s="49">
        <f t="shared" si="20"/>
        <v>514.80000000000041</v>
      </c>
      <c r="K57" s="49">
        <f t="shared" si="20"/>
        <v>515.90000000000043</v>
      </c>
      <c r="L57" s="49">
        <f t="shared" si="20"/>
        <v>517.00000000000045</v>
      </c>
      <c r="M57" s="49">
        <f t="shared" si="20"/>
        <v>518.10000000000048</v>
      </c>
      <c r="N57" s="48">
        <f t="shared" si="16"/>
        <v>6144.600000000004</v>
      </c>
    </row>
    <row r="58" spans="1:17">
      <c r="A58" s="47" t="s">
        <v>0</v>
      </c>
      <c r="B58" s="48">
        <f>SUM(B52:B57)</f>
        <v>269167.81626011676</v>
      </c>
      <c r="C58" s="48">
        <f>SUM(C52:C57)</f>
        <v>270067.22858494689</v>
      </c>
      <c r="D58" s="48">
        <f>SUM(D52:D57)</f>
        <v>270433.463223878</v>
      </c>
      <c r="E58" s="48">
        <f>SUM(E52:E57)</f>
        <v>270254.22873844107</v>
      </c>
      <c r="F58" s="48">
        <f t="shared" ref="F58:N58" si="21">SUM(F52:F57)</f>
        <v>270282.44964361144</v>
      </c>
      <c r="G58" s="48">
        <f t="shared" si="21"/>
        <v>270578.18181675347</v>
      </c>
      <c r="H58" s="48">
        <f t="shared" si="21"/>
        <v>270354.98282626044</v>
      </c>
      <c r="I58" s="48">
        <f t="shared" si="21"/>
        <v>270593.45965015539</v>
      </c>
      <c r="J58" s="48">
        <f t="shared" si="21"/>
        <v>270501.59763956349</v>
      </c>
      <c r="K58" s="48">
        <f t="shared" si="21"/>
        <v>271080.05567650212</v>
      </c>
      <c r="L58" s="48">
        <f t="shared" si="21"/>
        <v>271337.66257325117</v>
      </c>
      <c r="M58" s="48">
        <f t="shared" si="21"/>
        <v>271752.74214848748</v>
      </c>
      <c r="N58" s="48">
        <f t="shared" si="21"/>
        <v>3246403.8687819671</v>
      </c>
    </row>
    <row r="59" spans="1:17">
      <c r="N59" s="48">
        <f>SUM(B59:M59)</f>
        <v>0</v>
      </c>
    </row>
    <row r="60" spans="1:17">
      <c r="A60" s="47" t="s">
        <v>71</v>
      </c>
      <c r="B60" s="48">
        <f>SUM(B37:B49)-SUM(B52:B57)</f>
        <v>0</v>
      </c>
      <c r="C60" s="48">
        <f t="shared" ref="C60:M60" si="22">SUM(C37:C49)-SUM(C52:C57)</f>
        <v>0</v>
      </c>
      <c r="D60" s="48">
        <f t="shared" si="22"/>
        <v>0</v>
      </c>
      <c r="E60" s="48">
        <f t="shared" si="22"/>
        <v>0</v>
      </c>
      <c r="F60" s="48">
        <f t="shared" si="22"/>
        <v>0</v>
      </c>
      <c r="G60" s="48">
        <f t="shared" si="22"/>
        <v>0</v>
      </c>
      <c r="H60" s="48">
        <f t="shared" si="22"/>
        <v>0</v>
      </c>
      <c r="I60" s="48">
        <f t="shared" si="22"/>
        <v>0</v>
      </c>
      <c r="J60" s="48">
        <f t="shared" si="22"/>
        <v>0</v>
      </c>
      <c r="K60" s="48">
        <f t="shared" si="22"/>
        <v>0</v>
      </c>
      <c r="L60" s="48">
        <f t="shared" si="22"/>
        <v>0</v>
      </c>
      <c r="M60" s="48">
        <f t="shared" si="22"/>
        <v>0</v>
      </c>
      <c r="N60" s="48">
        <f>SUM(B60:M60)</f>
        <v>0</v>
      </c>
    </row>
    <row r="62" spans="1:17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</row>
    <row r="63" spans="1:17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</row>
    <row r="64" spans="1:17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</row>
    <row r="65" spans="2:13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</row>
    <row r="66" spans="2:13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</row>
    <row r="67" spans="2:13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</row>
    <row r="68" spans="2:13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</row>
    <row r="69" spans="2:13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</row>
    <row r="70" spans="2:13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</row>
    <row r="71" spans="2:13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</row>
    <row r="72" spans="2:13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</row>
    <row r="73" spans="2:13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</row>
    <row r="74" spans="2:13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</row>
    <row r="75" spans="2:13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</row>
    <row r="76" spans="2:13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</row>
    <row r="77" spans="2:13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</row>
    <row r="78" spans="2:13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</row>
    <row r="79" spans="2:13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</row>
    <row r="80" spans="2:13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</row>
    <row r="81" spans="2:13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</row>
    <row r="82" spans="2:13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</row>
    <row r="83" spans="2:13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</row>
    <row r="84" spans="2:13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</row>
    <row r="85" spans="2:13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</row>
    <row r="86" spans="2:13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</row>
    <row r="87" spans="2:13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</row>
    <row r="88" spans="2:13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</row>
    <row r="89" spans="2:13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</row>
    <row r="90" spans="2:13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</row>
    <row r="91" spans="2:13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</row>
    <row r="92" spans="2:13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</row>
    <row r="93" spans="2:13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</row>
    <row r="94" spans="2:1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2:1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spans="2:1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</row>
    <row r="98" spans="2:13"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</row>
    <row r="99" spans="2:13"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</row>
    <row r="100" spans="2:13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2:13"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2:13"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2:13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2:13"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2:13"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</row>
    <row r="106" spans="2:13"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>
      <selection activeCell="B49" sqref="B49"/>
    </sheetView>
  </sheetViews>
  <sheetFormatPr defaultRowHeight="15"/>
  <cols>
    <col min="1" max="1" width="30.85546875" style="53" customWidth="1"/>
    <col min="2" max="2" width="9.140625" style="53" customWidth="1"/>
    <col min="3" max="3" width="9.7109375" style="53" customWidth="1"/>
    <col min="4" max="4" width="15.140625" style="53" customWidth="1"/>
    <col min="5" max="5" width="11.85546875" style="53" bestFit="1" customWidth="1"/>
    <col min="6" max="8" width="9.140625" style="53"/>
    <col min="9" max="9" width="9.42578125" style="53" customWidth="1"/>
    <col min="10" max="255" width="9.140625" style="53"/>
    <col min="256" max="256" width="30.85546875" style="53" customWidth="1"/>
    <col min="257" max="257" width="9.140625" style="53" customWidth="1"/>
    <col min="258" max="258" width="9.7109375" style="53" customWidth="1"/>
    <col min="259" max="259" width="15.140625" style="53" customWidth="1"/>
    <col min="260" max="260" width="12" style="53" customWidth="1"/>
    <col min="261" max="264" width="9.140625" style="53"/>
    <col min="265" max="265" width="9.42578125" style="53" customWidth="1"/>
    <col min="266" max="511" width="9.140625" style="53"/>
    <col min="512" max="512" width="30.85546875" style="53" customWidth="1"/>
    <col min="513" max="513" width="9.140625" style="53" customWidth="1"/>
    <col min="514" max="514" width="9.7109375" style="53" customWidth="1"/>
    <col min="515" max="515" width="15.140625" style="53" customWidth="1"/>
    <col min="516" max="516" width="12" style="53" customWidth="1"/>
    <col min="517" max="520" width="9.140625" style="53"/>
    <col min="521" max="521" width="9.42578125" style="53" customWidth="1"/>
    <col min="522" max="767" width="9.140625" style="53"/>
    <col min="768" max="768" width="30.85546875" style="53" customWidth="1"/>
    <col min="769" max="769" width="9.140625" style="53" customWidth="1"/>
    <col min="770" max="770" width="9.7109375" style="53" customWidth="1"/>
    <col min="771" max="771" width="15.140625" style="53" customWidth="1"/>
    <col min="772" max="772" width="12" style="53" customWidth="1"/>
    <col min="773" max="776" width="9.140625" style="53"/>
    <col min="777" max="777" width="9.42578125" style="53" customWidth="1"/>
    <col min="778" max="1023" width="9.140625" style="53"/>
    <col min="1024" max="1024" width="30.85546875" style="53" customWidth="1"/>
    <col min="1025" max="1025" width="9.140625" style="53" customWidth="1"/>
    <col min="1026" max="1026" width="9.7109375" style="53" customWidth="1"/>
    <col min="1027" max="1027" width="15.140625" style="53" customWidth="1"/>
    <col min="1028" max="1028" width="12" style="53" customWidth="1"/>
    <col min="1029" max="1032" width="9.140625" style="53"/>
    <col min="1033" max="1033" width="9.42578125" style="53" customWidth="1"/>
    <col min="1034" max="1279" width="9.140625" style="53"/>
    <col min="1280" max="1280" width="30.85546875" style="53" customWidth="1"/>
    <col min="1281" max="1281" width="9.140625" style="53" customWidth="1"/>
    <col min="1282" max="1282" width="9.7109375" style="53" customWidth="1"/>
    <col min="1283" max="1283" width="15.140625" style="53" customWidth="1"/>
    <col min="1284" max="1284" width="12" style="53" customWidth="1"/>
    <col min="1285" max="1288" width="9.140625" style="53"/>
    <col min="1289" max="1289" width="9.42578125" style="53" customWidth="1"/>
    <col min="1290" max="1535" width="9.140625" style="53"/>
    <col min="1536" max="1536" width="30.85546875" style="53" customWidth="1"/>
    <col min="1537" max="1537" width="9.140625" style="53" customWidth="1"/>
    <col min="1538" max="1538" width="9.7109375" style="53" customWidth="1"/>
    <col min="1539" max="1539" width="15.140625" style="53" customWidth="1"/>
    <col min="1540" max="1540" width="12" style="53" customWidth="1"/>
    <col min="1541" max="1544" width="9.140625" style="53"/>
    <col min="1545" max="1545" width="9.42578125" style="53" customWidth="1"/>
    <col min="1546" max="1791" width="9.140625" style="53"/>
    <col min="1792" max="1792" width="30.85546875" style="53" customWidth="1"/>
    <col min="1793" max="1793" width="9.140625" style="53" customWidth="1"/>
    <col min="1794" max="1794" width="9.7109375" style="53" customWidth="1"/>
    <col min="1795" max="1795" width="15.140625" style="53" customWidth="1"/>
    <col min="1796" max="1796" width="12" style="53" customWidth="1"/>
    <col min="1797" max="1800" width="9.140625" style="53"/>
    <col min="1801" max="1801" width="9.42578125" style="53" customWidth="1"/>
    <col min="1802" max="2047" width="9.140625" style="53"/>
    <col min="2048" max="2048" width="30.85546875" style="53" customWidth="1"/>
    <col min="2049" max="2049" width="9.140625" style="53" customWidth="1"/>
    <col min="2050" max="2050" width="9.7109375" style="53" customWidth="1"/>
    <col min="2051" max="2051" width="15.140625" style="53" customWidth="1"/>
    <col min="2052" max="2052" width="12" style="53" customWidth="1"/>
    <col min="2053" max="2056" width="9.140625" style="53"/>
    <col min="2057" max="2057" width="9.42578125" style="53" customWidth="1"/>
    <col min="2058" max="2303" width="9.140625" style="53"/>
    <col min="2304" max="2304" width="30.85546875" style="53" customWidth="1"/>
    <col min="2305" max="2305" width="9.140625" style="53" customWidth="1"/>
    <col min="2306" max="2306" width="9.7109375" style="53" customWidth="1"/>
    <col min="2307" max="2307" width="15.140625" style="53" customWidth="1"/>
    <col min="2308" max="2308" width="12" style="53" customWidth="1"/>
    <col min="2309" max="2312" width="9.140625" style="53"/>
    <col min="2313" max="2313" width="9.42578125" style="53" customWidth="1"/>
    <col min="2314" max="2559" width="9.140625" style="53"/>
    <col min="2560" max="2560" width="30.85546875" style="53" customWidth="1"/>
    <col min="2561" max="2561" width="9.140625" style="53" customWidth="1"/>
    <col min="2562" max="2562" width="9.7109375" style="53" customWidth="1"/>
    <col min="2563" max="2563" width="15.140625" style="53" customWidth="1"/>
    <col min="2564" max="2564" width="12" style="53" customWidth="1"/>
    <col min="2565" max="2568" width="9.140625" style="53"/>
    <col min="2569" max="2569" width="9.42578125" style="53" customWidth="1"/>
    <col min="2570" max="2815" width="9.140625" style="53"/>
    <col min="2816" max="2816" width="30.85546875" style="53" customWidth="1"/>
    <col min="2817" max="2817" width="9.140625" style="53" customWidth="1"/>
    <col min="2818" max="2818" width="9.7109375" style="53" customWidth="1"/>
    <col min="2819" max="2819" width="15.140625" style="53" customWidth="1"/>
    <col min="2820" max="2820" width="12" style="53" customWidth="1"/>
    <col min="2821" max="2824" width="9.140625" style="53"/>
    <col min="2825" max="2825" width="9.42578125" style="53" customWidth="1"/>
    <col min="2826" max="3071" width="9.140625" style="53"/>
    <col min="3072" max="3072" width="30.85546875" style="53" customWidth="1"/>
    <col min="3073" max="3073" width="9.140625" style="53" customWidth="1"/>
    <col min="3074" max="3074" width="9.7109375" style="53" customWidth="1"/>
    <col min="3075" max="3075" width="15.140625" style="53" customWidth="1"/>
    <col min="3076" max="3076" width="12" style="53" customWidth="1"/>
    <col min="3077" max="3080" width="9.140625" style="53"/>
    <col min="3081" max="3081" width="9.42578125" style="53" customWidth="1"/>
    <col min="3082" max="3327" width="9.140625" style="53"/>
    <col min="3328" max="3328" width="30.85546875" style="53" customWidth="1"/>
    <col min="3329" max="3329" width="9.140625" style="53" customWidth="1"/>
    <col min="3330" max="3330" width="9.7109375" style="53" customWidth="1"/>
    <col min="3331" max="3331" width="15.140625" style="53" customWidth="1"/>
    <col min="3332" max="3332" width="12" style="53" customWidth="1"/>
    <col min="3333" max="3336" width="9.140625" style="53"/>
    <col min="3337" max="3337" width="9.42578125" style="53" customWidth="1"/>
    <col min="3338" max="3583" width="9.140625" style="53"/>
    <col min="3584" max="3584" width="30.85546875" style="53" customWidth="1"/>
    <col min="3585" max="3585" width="9.140625" style="53" customWidth="1"/>
    <col min="3586" max="3586" width="9.7109375" style="53" customWidth="1"/>
    <col min="3587" max="3587" width="15.140625" style="53" customWidth="1"/>
    <col min="3588" max="3588" width="12" style="53" customWidth="1"/>
    <col min="3589" max="3592" width="9.140625" style="53"/>
    <col min="3593" max="3593" width="9.42578125" style="53" customWidth="1"/>
    <col min="3594" max="3839" width="9.140625" style="53"/>
    <col min="3840" max="3840" width="30.85546875" style="53" customWidth="1"/>
    <col min="3841" max="3841" width="9.140625" style="53" customWidth="1"/>
    <col min="3842" max="3842" width="9.7109375" style="53" customWidth="1"/>
    <col min="3843" max="3843" width="15.140625" style="53" customWidth="1"/>
    <col min="3844" max="3844" width="12" style="53" customWidth="1"/>
    <col min="3845" max="3848" width="9.140625" style="53"/>
    <col min="3849" max="3849" width="9.42578125" style="53" customWidth="1"/>
    <col min="3850" max="4095" width="9.140625" style="53"/>
    <col min="4096" max="4096" width="30.85546875" style="53" customWidth="1"/>
    <col min="4097" max="4097" width="9.140625" style="53" customWidth="1"/>
    <col min="4098" max="4098" width="9.7109375" style="53" customWidth="1"/>
    <col min="4099" max="4099" width="15.140625" style="53" customWidth="1"/>
    <col min="4100" max="4100" width="12" style="53" customWidth="1"/>
    <col min="4101" max="4104" width="9.140625" style="53"/>
    <col min="4105" max="4105" width="9.42578125" style="53" customWidth="1"/>
    <col min="4106" max="4351" width="9.140625" style="53"/>
    <col min="4352" max="4352" width="30.85546875" style="53" customWidth="1"/>
    <col min="4353" max="4353" width="9.140625" style="53" customWidth="1"/>
    <col min="4354" max="4354" width="9.7109375" style="53" customWidth="1"/>
    <col min="4355" max="4355" width="15.140625" style="53" customWidth="1"/>
    <col min="4356" max="4356" width="12" style="53" customWidth="1"/>
    <col min="4357" max="4360" width="9.140625" style="53"/>
    <col min="4361" max="4361" width="9.42578125" style="53" customWidth="1"/>
    <col min="4362" max="4607" width="9.140625" style="53"/>
    <col min="4608" max="4608" width="30.85546875" style="53" customWidth="1"/>
    <col min="4609" max="4609" width="9.140625" style="53" customWidth="1"/>
    <col min="4610" max="4610" width="9.7109375" style="53" customWidth="1"/>
    <col min="4611" max="4611" width="15.140625" style="53" customWidth="1"/>
    <col min="4612" max="4612" width="12" style="53" customWidth="1"/>
    <col min="4613" max="4616" width="9.140625" style="53"/>
    <col min="4617" max="4617" width="9.42578125" style="53" customWidth="1"/>
    <col min="4618" max="4863" width="9.140625" style="53"/>
    <col min="4864" max="4864" width="30.85546875" style="53" customWidth="1"/>
    <col min="4865" max="4865" width="9.140625" style="53" customWidth="1"/>
    <col min="4866" max="4866" width="9.7109375" style="53" customWidth="1"/>
    <col min="4867" max="4867" width="15.140625" style="53" customWidth="1"/>
    <col min="4868" max="4868" width="12" style="53" customWidth="1"/>
    <col min="4869" max="4872" width="9.140625" style="53"/>
    <col min="4873" max="4873" width="9.42578125" style="53" customWidth="1"/>
    <col min="4874" max="5119" width="9.140625" style="53"/>
    <col min="5120" max="5120" width="30.85546875" style="53" customWidth="1"/>
    <col min="5121" max="5121" width="9.140625" style="53" customWidth="1"/>
    <col min="5122" max="5122" width="9.7109375" style="53" customWidth="1"/>
    <col min="5123" max="5123" width="15.140625" style="53" customWidth="1"/>
    <col min="5124" max="5124" width="12" style="53" customWidth="1"/>
    <col min="5125" max="5128" width="9.140625" style="53"/>
    <col min="5129" max="5129" width="9.42578125" style="53" customWidth="1"/>
    <col min="5130" max="5375" width="9.140625" style="53"/>
    <col min="5376" max="5376" width="30.85546875" style="53" customWidth="1"/>
    <col min="5377" max="5377" width="9.140625" style="53" customWidth="1"/>
    <col min="5378" max="5378" width="9.7109375" style="53" customWidth="1"/>
    <col min="5379" max="5379" width="15.140625" style="53" customWidth="1"/>
    <col min="5380" max="5380" width="12" style="53" customWidth="1"/>
    <col min="5381" max="5384" width="9.140625" style="53"/>
    <col min="5385" max="5385" width="9.42578125" style="53" customWidth="1"/>
    <col min="5386" max="5631" width="9.140625" style="53"/>
    <col min="5632" max="5632" width="30.85546875" style="53" customWidth="1"/>
    <col min="5633" max="5633" width="9.140625" style="53" customWidth="1"/>
    <col min="5634" max="5634" width="9.7109375" style="53" customWidth="1"/>
    <col min="5635" max="5635" width="15.140625" style="53" customWidth="1"/>
    <col min="5636" max="5636" width="12" style="53" customWidth="1"/>
    <col min="5637" max="5640" width="9.140625" style="53"/>
    <col min="5641" max="5641" width="9.42578125" style="53" customWidth="1"/>
    <col min="5642" max="5887" width="9.140625" style="53"/>
    <col min="5888" max="5888" width="30.85546875" style="53" customWidth="1"/>
    <col min="5889" max="5889" width="9.140625" style="53" customWidth="1"/>
    <col min="5890" max="5890" width="9.7109375" style="53" customWidth="1"/>
    <col min="5891" max="5891" width="15.140625" style="53" customWidth="1"/>
    <col min="5892" max="5892" width="12" style="53" customWidth="1"/>
    <col min="5893" max="5896" width="9.140625" style="53"/>
    <col min="5897" max="5897" width="9.42578125" style="53" customWidth="1"/>
    <col min="5898" max="6143" width="9.140625" style="53"/>
    <col min="6144" max="6144" width="30.85546875" style="53" customWidth="1"/>
    <col min="6145" max="6145" width="9.140625" style="53" customWidth="1"/>
    <col min="6146" max="6146" width="9.7109375" style="53" customWidth="1"/>
    <col min="6147" max="6147" width="15.140625" style="53" customWidth="1"/>
    <col min="6148" max="6148" width="12" style="53" customWidth="1"/>
    <col min="6149" max="6152" width="9.140625" style="53"/>
    <col min="6153" max="6153" width="9.42578125" style="53" customWidth="1"/>
    <col min="6154" max="6399" width="9.140625" style="53"/>
    <col min="6400" max="6400" width="30.85546875" style="53" customWidth="1"/>
    <col min="6401" max="6401" width="9.140625" style="53" customWidth="1"/>
    <col min="6402" max="6402" width="9.7109375" style="53" customWidth="1"/>
    <col min="6403" max="6403" width="15.140625" style="53" customWidth="1"/>
    <col min="6404" max="6404" width="12" style="53" customWidth="1"/>
    <col min="6405" max="6408" width="9.140625" style="53"/>
    <col min="6409" max="6409" width="9.42578125" style="53" customWidth="1"/>
    <col min="6410" max="6655" width="9.140625" style="53"/>
    <col min="6656" max="6656" width="30.85546875" style="53" customWidth="1"/>
    <col min="6657" max="6657" width="9.140625" style="53" customWidth="1"/>
    <col min="6658" max="6658" width="9.7109375" style="53" customWidth="1"/>
    <col min="6659" max="6659" width="15.140625" style="53" customWidth="1"/>
    <col min="6660" max="6660" width="12" style="53" customWidth="1"/>
    <col min="6661" max="6664" width="9.140625" style="53"/>
    <col min="6665" max="6665" width="9.42578125" style="53" customWidth="1"/>
    <col min="6666" max="6911" width="9.140625" style="53"/>
    <col min="6912" max="6912" width="30.85546875" style="53" customWidth="1"/>
    <col min="6913" max="6913" width="9.140625" style="53" customWidth="1"/>
    <col min="6914" max="6914" width="9.7109375" style="53" customWidth="1"/>
    <col min="6915" max="6915" width="15.140625" style="53" customWidth="1"/>
    <col min="6916" max="6916" width="12" style="53" customWidth="1"/>
    <col min="6917" max="6920" width="9.140625" style="53"/>
    <col min="6921" max="6921" width="9.42578125" style="53" customWidth="1"/>
    <col min="6922" max="7167" width="9.140625" style="53"/>
    <col min="7168" max="7168" width="30.85546875" style="53" customWidth="1"/>
    <col min="7169" max="7169" width="9.140625" style="53" customWidth="1"/>
    <col min="7170" max="7170" width="9.7109375" style="53" customWidth="1"/>
    <col min="7171" max="7171" width="15.140625" style="53" customWidth="1"/>
    <col min="7172" max="7172" width="12" style="53" customWidth="1"/>
    <col min="7173" max="7176" width="9.140625" style="53"/>
    <col min="7177" max="7177" width="9.42578125" style="53" customWidth="1"/>
    <col min="7178" max="7423" width="9.140625" style="53"/>
    <col min="7424" max="7424" width="30.85546875" style="53" customWidth="1"/>
    <col min="7425" max="7425" width="9.140625" style="53" customWidth="1"/>
    <col min="7426" max="7426" width="9.7109375" style="53" customWidth="1"/>
    <col min="7427" max="7427" width="15.140625" style="53" customWidth="1"/>
    <col min="7428" max="7428" width="12" style="53" customWidth="1"/>
    <col min="7429" max="7432" width="9.140625" style="53"/>
    <col min="7433" max="7433" width="9.42578125" style="53" customWidth="1"/>
    <col min="7434" max="7679" width="9.140625" style="53"/>
    <col min="7680" max="7680" width="30.85546875" style="53" customWidth="1"/>
    <col min="7681" max="7681" width="9.140625" style="53" customWidth="1"/>
    <col min="7682" max="7682" width="9.7109375" style="53" customWidth="1"/>
    <col min="7683" max="7683" width="15.140625" style="53" customWidth="1"/>
    <col min="7684" max="7684" width="12" style="53" customWidth="1"/>
    <col min="7685" max="7688" width="9.140625" style="53"/>
    <col min="7689" max="7689" width="9.42578125" style="53" customWidth="1"/>
    <col min="7690" max="7935" width="9.140625" style="53"/>
    <col min="7936" max="7936" width="30.85546875" style="53" customWidth="1"/>
    <col min="7937" max="7937" width="9.140625" style="53" customWidth="1"/>
    <col min="7938" max="7938" width="9.7109375" style="53" customWidth="1"/>
    <col min="7939" max="7939" width="15.140625" style="53" customWidth="1"/>
    <col min="7940" max="7940" width="12" style="53" customWidth="1"/>
    <col min="7941" max="7944" width="9.140625" style="53"/>
    <col min="7945" max="7945" width="9.42578125" style="53" customWidth="1"/>
    <col min="7946" max="8191" width="9.140625" style="53"/>
    <col min="8192" max="8192" width="30.85546875" style="53" customWidth="1"/>
    <col min="8193" max="8193" width="9.140625" style="53" customWidth="1"/>
    <col min="8194" max="8194" width="9.7109375" style="53" customWidth="1"/>
    <col min="8195" max="8195" width="15.140625" style="53" customWidth="1"/>
    <col min="8196" max="8196" width="12" style="53" customWidth="1"/>
    <col min="8197" max="8200" width="9.140625" style="53"/>
    <col min="8201" max="8201" width="9.42578125" style="53" customWidth="1"/>
    <col min="8202" max="8447" width="9.140625" style="53"/>
    <col min="8448" max="8448" width="30.85546875" style="53" customWidth="1"/>
    <col min="8449" max="8449" width="9.140625" style="53" customWidth="1"/>
    <col min="8450" max="8450" width="9.7109375" style="53" customWidth="1"/>
    <col min="8451" max="8451" width="15.140625" style="53" customWidth="1"/>
    <col min="8452" max="8452" width="12" style="53" customWidth="1"/>
    <col min="8453" max="8456" width="9.140625" style="53"/>
    <col min="8457" max="8457" width="9.42578125" style="53" customWidth="1"/>
    <col min="8458" max="8703" width="9.140625" style="53"/>
    <col min="8704" max="8704" width="30.85546875" style="53" customWidth="1"/>
    <col min="8705" max="8705" width="9.140625" style="53" customWidth="1"/>
    <col min="8706" max="8706" width="9.7109375" style="53" customWidth="1"/>
    <col min="8707" max="8707" width="15.140625" style="53" customWidth="1"/>
    <col min="8708" max="8708" width="12" style="53" customWidth="1"/>
    <col min="8709" max="8712" width="9.140625" style="53"/>
    <col min="8713" max="8713" width="9.42578125" style="53" customWidth="1"/>
    <col min="8714" max="8959" width="9.140625" style="53"/>
    <col min="8960" max="8960" width="30.85546875" style="53" customWidth="1"/>
    <col min="8961" max="8961" width="9.140625" style="53" customWidth="1"/>
    <col min="8962" max="8962" width="9.7109375" style="53" customWidth="1"/>
    <col min="8963" max="8963" width="15.140625" style="53" customWidth="1"/>
    <col min="8964" max="8964" width="12" style="53" customWidth="1"/>
    <col min="8965" max="8968" width="9.140625" style="53"/>
    <col min="8969" max="8969" width="9.42578125" style="53" customWidth="1"/>
    <col min="8970" max="9215" width="9.140625" style="53"/>
    <col min="9216" max="9216" width="30.85546875" style="53" customWidth="1"/>
    <col min="9217" max="9217" width="9.140625" style="53" customWidth="1"/>
    <col min="9218" max="9218" width="9.7109375" style="53" customWidth="1"/>
    <col min="9219" max="9219" width="15.140625" style="53" customWidth="1"/>
    <col min="9220" max="9220" width="12" style="53" customWidth="1"/>
    <col min="9221" max="9224" width="9.140625" style="53"/>
    <col min="9225" max="9225" width="9.42578125" style="53" customWidth="1"/>
    <col min="9226" max="9471" width="9.140625" style="53"/>
    <col min="9472" max="9472" width="30.85546875" style="53" customWidth="1"/>
    <col min="9473" max="9473" width="9.140625" style="53" customWidth="1"/>
    <col min="9474" max="9474" width="9.7109375" style="53" customWidth="1"/>
    <col min="9475" max="9475" width="15.140625" style="53" customWidth="1"/>
    <col min="9476" max="9476" width="12" style="53" customWidth="1"/>
    <col min="9477" max="9480" width="9.140625" style="53"/>
    <col min="9481" max="9481" width="9.42578125" style="53" customWidth="1"/>
    <col min="9482" max="9727" width="9.140625" style="53"/>
    <col min="9728" max="9728" width="30.85546875" style="53" customWidth="1"/>
    <col min="9729" max="9729" width="9.140625" style="53" customWidth="1"/>
    <col min="9730" max="9730" width="9.7109375" style="53" customWidth="1"/>
    <col min="9731" max="9731" width="15.140625" style="53" customWidth="1"/>
    <col min="9732" max="9732" width="12" style="53" customWidth="1"/>
    <col min="9733" max="9736" width="9.140625" style="53"/>
    <col min="9737" max="9737" width="9.42578125" style="53" customWidth="1"/>
    <col min="9738" max="9983" width="9.140625" style="53"/>
    <col min="9984" max="9984" width="30.85546875" style="53" customWidth="1"/>
    <col min="9985" max="9985" width="9.140625" style="53" customWidth="1"/>
    <col min="9986" max="9986" width="9.7109375" style="53" customWidth="1"/>
    <col min="9987" max="9987" width="15.140625" style="53" customWidth="1"/>
    <col min="9988" max="9988" width="12" style="53" customWidth="1"/>
    <col min="9989" max="9992" width="9.140625" style="53"/>
    <col min="9993" max="9993" width="9.42578125" style="53" customWidth="1"/>
    <col min="9994" max="10239" width="9.140625" style="53"/>
    <col min="10240" max="10240" width="30.85546875" style="53" customWidth="1"/>
    <col min="10241" max="10241" width="9.140625" style="53" customWidth="1"/>
    <col min="10242" max="10242" width="9.7109375" style="53" customWidth="1"/>
    <col min="10243" max="10243" width="15.140625" style="53" customWidth="1"/>
    <col min="10244" max="10244" width="12" style="53" customWidth="1"/>
    <col min="10245" max="10248" width="9.140625" style="53"/>
    <col min="10249" max="10249" width="9.42578125" style="53" customWidth="1"/>
    <col min="10250" max="10495" width="9.140625" style="53"/>
    <col min="10496" max="10496" width="30.85546875" style="53" customWidth="1"/>
    <col min="10497" max="10497" width="9.140625" style="53" customWidth="1"/>
    <col min="10498" max="10498" width="9.7109375" style="53" customWidth="1"/>
    <col min="10499" max="10499" width="15.140625" style="53" customWidth="1"/>
    <col min="10500" max="10500" width="12" style="53" customWidth="1"/>
    <col min="10501" max="10504" width="9.140625" style="53"/>
    <col min="10505" max="10505" width="9.42578125" style="53" customWidth="1"/>
    <col min="10506" max="10751" width="9.140625" style="53"/>
    <col min="10752" max="10752" width="30.85546875" style="53" customWidth="1"/>
    <col min="10753" max="10753" width="9.140625" style="53" customWidth="1"/>
    <col min="10754" max="10754" width="9.7109375" style="53" customWidth="1"/>
    <col min="10755" max="10755" width="15.140625" style="53" customWidth="1"/>
    <col min="10756" max="10756" width="12" style="53" customWidth="1"/>
    <col min="10757" max="10760" width="9.140625" style="53"/>
    <col min="10761" max="10761" width="9.42578125" style="53" customWidth="1"/>
    <col min="10762" max="11007" width="9.140625" style="53"/>
    <col min="11008" max="11008" width="30.85546875" style="53" customWidth="1"/>
    <col min="11009" max="11009" width="9.140625" style="53" customWidth="1"/>
    <col min="11010" max="11010" width="9.7109375" style="53" customWidth="1"/>
    <col min="11011" max="11011" width="15.140625" style="53" customWidth="1"/>
    <col min="11012" max="11012" width="12" style="53" customWidth="1"/>
    <col min="11013" max="11016" width="9.140625" style="53"/>
    <col min="11017" max="11017" width="9.42578125" style="53" customWidth="1"/>
    <col min="11018" max="11263" width="9.140625" style="53"/>
    <col min="11264" max="11264" width="30.85546875" style="53" customWidth="1"/>
    <col min="11265" max="11265" width="9.140625" style="53" customWidth="1"/>
    <col min="11266" max="11266" width="9.7109375" style="53" customWidth="1"/>
    <col min="11267" max="11267" width="15.140625" style="53" customWidth="1"/>
    <col min="11268" max="11268" width="12" style="53" customWidth="1"/>
    <col min="11269" max="11272" width="9.140625" style="53"/>
    <col min="11273" max="11273" width="9.42578125" style="53" customWidth="1"/>
    <col min="11274" max="11519" width="9.140625" style="53"/>
    <col min="11520" max="11520" width="30.85546875" style="53" customWidth="1"/>
    <col min="11521" max="11521" width="9.140625" style="53" customWidth="1"/>
    <col min="11522" max="11522" width="9.7109375" style="53" customWidth="1"/>
    <col min="11523" max="11523" width="15.140625" style="53" customWidth="1"/>
    <col min="11524" max="11524" width="12" style="53" customWidth="1"/>
    <col min="11525" max="11528" width="9.140625" style="53"/>
    <col min="11529" max="11529" width="9.42578125" style="53" customWidth="1"/>
    <col min="11530" max="11775" width="9.140625" style="53"/>
    <col min="11776" max="11776" width="30.85546875" style="53" customWidth="1"/>
    <col min="11777" max="11777" width="9.140625" style="53" customWidth="1"/>
    <col min="11778" max="11778" width="9.7109375" style="53" customWidth="1"/>
    <col min="11779" max="11779" width="15.140625" style="53" customWidth="1"/>
    <col min="11780" max="11780" width="12" style="53" customWidth="1"/>
    <col min="11781" max="11784" width="9.140625" style="53"/>
    <col min="11785" max="11785" width="9.42578125" style="53" customWidth="1"/>
    <col min="11786" max="12031" width="9.140625" style="53"/>
    <col min="12032" max="12032" width="30.85546875" style="53" customWidth="1"/>
    <col min="12033" max="12033" width="9.140625" style="53" customWidth="1"/>
    <col min="12034" max="12034" width="9.7109375" style="53" customWidth="1"/>
    <col min="12035" max="12035" width="15.140625" style="53" customWidth="1"/>
    <col min="12036" max="12036" width="12" style="53" customWidth="1"/>
    <col min="12037" max="12040" width="9.140625" style="53"/>
    <col min="12041" max="12041" width="9.42578125" style="53" customWidth="1"/>
    <col min="12042" max="12287" width="9.140625" style="53"/>
    <col min="12288" max="12288" width="30.85546875" style="53" customWidth="1"/>
    <col min="12289" max="12289" width="9.140625" style="53" customWidth="1"/>
    <col min="12290" max="12290" width="9.7109375" style="53" customWidth="1"/>
    <col min="12291" max="12291" width="15.140625" style="53" customWidth="1"/>
    <col min="12292" max="12292" width="12" style="53" customWidth="1"/>
    <col min="12293" max="12296" width="9.140625" style="53"/>
    <col min="12297" max="12297" width="9.42578125" style="53" customWidth="1"/>
    <col min="12298" max="12543" width="9.140625" style="53"/>
    <col min="12544" max="12544" width="30.85546875" style="53" customWidth="1"/>
    <col min="12545" max="12545" width="9.140625" style="53" customWidth="1"/>
    <col min="12546" max="12546" width="9.7109375" style="53" customWidth="1"/>
    <col min="12547" max="12547" width="15.140625" style="53" customWidth="1"/>
    <col min="12548" max="12548" width="12" style="53" customWidth="1"/>
    <col min="12549" max="12552" width="9.140625" style="53"/>
    <col min="12553" max="12553" width="9.42578125" style="53" customWidth="1"/>
    <col min="12554" max="12799" width="9.140625" style="53"/>
    <col min="12800" max="12800" width="30.85546875" style="53" customWidth="1"/>
    <col min="12801" max="12801" width="9.140625" style="53" customWidth="1"/>
    <col min="12802" max="12802" width="9.7109375" style="53" customWidth="1"/>
    <col min="12803" max="12803" width="15.140625" style="53" customWidth="1"/>
    <col min="12804" max="12804" width="12" style="53" customWidth="1"/>
    <col min="12805" max="12808" width="9.140625" style="53"/>
    <col min="12809" max="12809" width="9.42578125" style="53" customWidth="1"/>
    <col min="12810" max="13055" width="9.140625" style="53"/>
    <col min="13056" max="13056" width="30.85546875" style="53" customWidth="1"/>
    <col min="13057" max="13057" width="9.140625" style="53" customWidth="1"/>
    <col min="13058" max="13058" width="9.7109375" style="53" customWidth="1"/>
    <col min="13059" max="13059" width="15.140625" style="53" customWidth="1"/>
    <col min="13060" max="13060" width="12" style="53" customWidth="1"/>
    <col min="13061" max="13064" width="9.140625" style="53"/>
    <col min="13065" max="13065" width="9.42578125" style="53" customWidth="1"/>
    <col min="13066" max="13311" width="9.140625" style="53"/>
    <col min="13312" max="13312" width="30.85546875" style="53" customWidth="1"/>
    <col min="13313" max="13313" width="9.140625" style="53" customWidth="1"/>
    <col min="13314" max="13314" width="9.7109375" style="53" customWidth="1"/>
    <col min="13315" max="13315" width="15.140625" style="53" customWidth="1"/>
    <col min="13316" max="13316" width="12" style="53" customWidth="1"/>
    <col min="13317" max="13320" width="9.140625" style="53"/>
    <col min="13321" max="13321" width="9.42578125" style="53" customWidth="1"/>
    <col min="13322" max="13567" width="9.140625" style="53"/>
    <col min="13568" max="13568" width="30.85546875" style="53" customWidth="1"/>
    <col min="13569" max="13569" width="9.140625" style="53" customWidth="1"/>
    <col min="13570" max="13570" width="9.7109375" style="53" customWidth="1"/>
    <col min="13571" max="13571" width="15.140625" style="53" customWidth="1"/>
    <col min="13572" max="13572" width="12" style="53" customWidth="1"/>
    <col min="13573" max="13576" width="9.140625" style="53"/>
    <col min="13577" max="13577" width="9.42578125" style="53" customWidth="1"/>
    <col min="13578" max="13823" width="9.140625" style="53"/>
    <col min="13824" max="13824" width="30.85546875" style="53" customWidth="1"/>
    <col min="13825" max="13825" width="9.140625" style="53" customWidth="1"/>
    <col min="13826" max="13826" width="9.7109375" style="53" customWidth="1"/>
    <col min="13827" max="13827" width="15.140625" style="53" customWidth="1"/>
    <col min="13828" max="13828" width="12" style="53" customWidth="1"/>
    <col min="13829" max="13832" width="9.140625" style="53"/>
    <col min="13833" max="13833" width="9.42578125" style="53" customWidth="1"/>
    <col min="13834" max="14079" width="9.140625" style="53"/>
    <col min="14080" max="14080" width="30.85546875" style="53" customWidth="1"/>
    <col min="14081" max="14081" width="9.140625" style="53" customWidth="1"/>
    <col min="14082" max="14082" width="9.7109375" style="53" customWidth="1"/>
    <col min="14083" max="14083" width="15.140625" style="53" customWidth="1"/>
    <col min="14084" max="14084" width="12" style="53" customWidth="1"/>
    <col min="14085" max="14088" width="9.140625" style="53"/>
    <col min="14089" max="14089" width="9.42578125" style="53" customWidth="1"/>
    <col min="14090" max="14335" width="9.140625" style="53"/>
    <col min="14336" max="14336" width="30.85546875" style="53" customWidth="1"/>
    <col min="14337" max="14337" width="9.140625" style="53" customWidth="1"/>
    <col min="14338" max="14338" width="9.7109375" style="53" customWidth="1"/>
    <col min="14339" max="14339" width="15.140625" style="53" customWidth="1"/>
    <col min="14340" max="14340" width="12" style="53" customWidth="1"/>
    <col min="14341" max="14344" width="9.140625" style="53"/>
    <col min="14345" max="14345" width="9.42578125" style="53" customWidth="1"/>
    <col min="14346" max="14591" width="9.140625" style="53"/>
    <col min="14592" max="14592" width="30.85546875" style="53" customWidth="1"/>
    <col min="14593" max="14593" width="9.140625" style="53" customWidth="1"/>
    <col min="14594" max="14594" width="9.7109375" style="53" customWidth="1"/>
    <col min="14595" max="14595" width="15.140625" style="53" customWidth="1"/>
    <col min="14596" max="14596" width="12" style="53" customWidth="1"/>
    <col min="14597" max="14600" width="9.140625" style="53"/>
    <col min="14601" max="14601" width="9.42578125" style="53" customWidth="1"/>
    <col min="14602" max="14847" width="9.140625" style="53"/>
    <col min="14848" max="14848" width="30.85546875" style="53" customWidth="1"/>
    <col min="14849" max="14849" width="9.140625" style="53" customWidth="1"/>
    <col min="14850" max="14850" width="9.7109375" style="53" customWidth="1"/>
    <col min="14851" max="14851" width="15.140625" style="53" customWidth="1"/>
    <col min="14852" max="14852" width="12" style="53" customWidth="1"/>
    <col min="14853" max="14856" width="9.140625" style="53"/>
    <col min="14857" max="14857" width="9.42578125" style="53" customWidth="1"/>
    <col min="14858" max="15103" width="9.140625" style="53"/>
    <col min="15104" max="15104" width="30.85546875" style="53" customWidth="1"/>
    <col min="15105" max="15105" width="9.140625" style="53" customWidth="1"/>
    <col min="15106" max="15106" width="9.7109375" style="53" customWidth="1"/>
    <col min="15107" max="15107" width="15.140625" style="53" customWidth="1"/>
    <col min="15108" max="15108" width="12" style="53" customWidth="1"/>
    <col min="15109" max="15112" width="9.140625" style="53"/>
    <col min="15113" max="15113" width="9.42578125" style="53" customWidth="1"/>
    <col min="15114" max="15359" width="9.140625" style="53"/>
    <col min="15360" max="15360" width="30.85546875" style="53" customWidth="1"/>
    <col min="15361" max="15361" width="9.140625" style="53" customWidth="1"/>
    <col min="15362" max="15362" width="9.7109375" style="53" customWidth="1"/>
    <col min="15363" max="15363" width="15.140625" style="53" customWidth="1"/>
    <col min="15364" max="15364" width="12" style="53" customWidth="1"/>
    <col min="15365" max="15368" width="9.140625" style="53"/>
    <col min="15369" max="15369" width="9.42578125" style="53" customWidth="1"/>
    <col min="15370" max="15615" width="9.140625" style="53"/>
    <col min="15616" max="15616" width="30.85546875" style="53" customWidth="1"/>
    <col min="15617" max="15617" width="9.140625" style="53" customWidth="1"/>
    <col min="15618" max="15618" width="9.7109375" style="53" customWidth="1"/>
    <col min="15619" max="15619" width="15.140625" style="53" customWidth="1"/>
    <col min="15620" max="15620" width="12" style="53" customWidth="1"/>
    <col min="15621" max="15624" width="9.140625" style="53"/>
    <col min="15625" max="15625" width="9.42578125" style="53" customWidth="1"/>
    <col min="15626" max="15871" width="9.140625" style="53"/>
    <col min="15872" max="15872" width="30.85546875" style="53" customWidth="1"/>
    <col min="15873" max="15873" width="9.140625" style="53" customWidth="1"/>
    <col min="15874" max="15874" width="9.7109375" style="53" customWidth="1"/>
    <col min="15875" max="15875" width="15.140625" style="53" customWidth="1"/>
    <col min="15876" max="15876" width="12" style="53" customWidth="1"/>
    <col min="15877" max="15880" width="9.140625" style="53"/>
    <col min="15881" max="15881" width="9.42578125" style="53" customWidth="1"/>
    <col min="15882" max="16127" width="9.140625" style="53"/>
    <col min="16128" max="16128" width="30.85546875" style="53" customWidth="1"/>
    <col min="16129" max="16129" width="9.140625" style="53" customWidth="1"/>
    <col min="16130" max="16130" width="9.7109375" style="53" customWidth="1"/>
    <col min="16131" max="16131" width="15.140625" style="53" customWidth="1"/>
    <col min="16132" max="16132" width="12" style="53" customWidth="1"/>
    <col min="16133" max="16136" width="9.140625" style="53"/>
    <col min="16137" max="16137" width="9.42578125" style="53" customWidth="1"/>
    <col min="16138" max="16384" width="9.140625" style="53"/>
  </cols>
  <sheetData>
    <row r="1" spans="1:5" s="51" customFormat="1">
      <c r="A1" s="79" t="str">
        <f>[5]SharedInputs!B4</f>
        <v>AVISTA UTILITIES</v>
      </c>
      <c r="B1" s="79"/>
      <c r="C1" s="79"/>
      <c r="D1" s="79"/>
      <c r="E1" s="79"/>
    </row>
    <row r="2" spans="1:5" s="51" customFormat="1">
      <c r="A2" s="79" t="s">
        <v>65</v>
      </c>
      <c r="B2" s="79"/>
      <c r="C2" s="79"/>
      <c r="D2" s="79"/>
    </row>
    <row r="3" spans="1:5" s="51" customFormat="1">
      <c r="A3" s="79" t="s">
        <v>261</v>
      </c>
      <c r="B3" s="79"/>
      <c r="C3" s="79"/>
      <c r="D3" s="79"/>
      <c r="E3" s="91"/>
    </row>
    <row r="4" spans="1:5" s="51" customFormat="1">
      <c r="A4" s="79"/>
      <c r="B4" s="79"/>
      <c r="C4" s="79"/>
      <c r="D4" s="79"/>
      <c r="E4" s="91"/>
    </row>
    <row r="5" spans="1:5" s="51" customFormat="1">
      <c r="A5" s="79"/>
      <c r="B5" s="79"/>
      <c r="C5" s="79"/>
      <c r="D5" s="79"/>
      <c r="E5" s="79"/>
    </row>
    <row r="6" spans="1:5">
      <c r="A6" s="79"/>
      <c r="B6" s="52"/>
      <c r="C6" s="52"/>
      <c r="E6" s="79"/>
    </row>
    <row r="7" spans="1:5">
      <c r="A7" s="52"/>
      <c r="B7" s="52"/>
      <c r="C7" s="52"/>
      <c r="E7" s="52"/>
    </row>
    <row r="8" spans="1:5">
      <c r="A8" s="52" t="s">
        <v>66</v>
      </c>
      <c r="B8" s="52"/>
      <c r="C8" s="52"/>
      <c r="E8" s="52">
        <v>1</v>
      </c>
    </row>
    <row r="9" spans="1:5">
      <c r="A9" s="52"/>
      <c r="B9" s="52"/>
      <c r="C9" s="52"/>
      <c r="E9" s="52"/>
    </row>
    <row r="10" spans="1:5">
      <c r="A10" s="52" t="s">
        <v>43</v>
      </c>
      <c r="B10" s="52"/>
      <c r="C10" s="52"/>
      <c r="E10" s="52"/>
    </row>
    <row r="11" spans="1:5">
      <c r="A11" s="52"/>
      <c r="B11" s="52"/>
      <c r="C11" s="52"/>
      <c r="E11" s="52"/>
    </row>
    <row r="12" spans="1:5">
      <c r="A12" s="52" t="s">
        <v>67</v>
      </c>
      <c r="B12" s="52"/>
      <c r="C12" s="52"/>
      <c r="E12" s="52">
        <v>3.3262885794710221E-3</v>
      </c>
    </row>
    <row r="13" spans="1:5">
      <c r="A13" s="52"/>
      <c r="B13" s="52"/>
      <c r="C13" s="52"/>
      <c r="E13" s="52"/>
    </row>
    <row r="14" spans="1:5">
      <c r="A14" s="52" t="s">
        <v>68</v>
      </c>
      <c r="B14" s="52"/>
      <c r="C14" s="52"/>
      <c r="E14" s="52">
        <v>2E-3</v>
      </c>
    </row>
    <row r="15" spans="1:5">
      <c r="A15" s="52"/>
      <c r="B15" s="52"/>
      <c r="C15" s="52"/>
      <c r="E15" s="52"/>
    </row>
    <row r="16" spans="1:5">
      <c r="A16" s="52" t="s">
        <v>69</v>
      </c>
      <c r="B16" s="52"/>
      <c r="C16" s="52"/>
      <c r="E16" s="52">
        <v>3.8605159538162764E-2</v>
      </c>
    </row>
    <row r="17" spans="1:10">
      <c r="A17" s="52"/>
      <c r="B17" s="52"/>
      <c r="C17" s="52"/>
      <c r="E17" s="52"/>
    </row>
    <row r="18" spans="1:10">
      <c r="A18" s="52"/>
      <c r="B18" s="52"/>
      <c r="C18" s="52"/>
    </row>
    <row r="19" spans="1:10">
      <c r="A19" s="52" t="s">
        <v>44</v>
      </c>
      <c r="B19" s="52"/>
      <c r="C19" s="52"/>
      <c r="E19" s="92">
        <f>SUM(E11:E17)</f>
        <v>4.393144811763379E-2</v>
      </c>
      <c r="J19" s="54"/>
    </row>
    <row r="20" spans="1:10" ht="15.75" thickBot="1">
      <c r="A20" s="52"/>
      <c r="B20" s="52"/>
      <c r="C20" s="52"/>
    </row>
    <row r="21" spans="1:10" ht="16.5" thickTop="1" thickBot="1">
      <c r="A21" s="52" t="s">
        <v>45</v>
      </c>
      <c r="B21" s="52"/>
      <c r="C21" s="52"/>
      <c r="E21" s="78">
        <f>E8-E19</f>
        <v>0.95606855188236617</v>
      </c>
    </row>
    <row r="22" spans="1:10" ht="15.75" thickTop="1">
      <c r="A22" s="52"/>
      <c r="B22" s="52"/>
      <c r="C22" s="52"/>
      <c r="E22" s="52"/>
    </row>
    <row r="23" spans="1:10">
      <c r="A23" s="52" t="s">
        <v>70</v>
      </c>
      <c r="B23" s="73">
        <v>0.21</v>
      </c>
      <c r="C23" s="93"/>
      <c r="E23" s="52">
        <v>0.20077439589529689</v>
      </c>
    </row>
    <row r="24" spans="1:10">
      <c r="A24" s="52"/>
      <c r="B24" s="52"/>
      <c r="C24" s="52"/>
      <c r="E24" s="52"/>
    </row>
    <row r="25" spans="1:10">
      <c r="A25" s="52" t="s">
        <v>42</v>
      </c>
      <c r="B25" s="52"/>
      <c r="C25" s="52"/>
      <c r="E25" s="92">
        <f>E21-E23</f>
        <v>0.75529415598706928</v>
      </c>
    </row>
    <row r="26" spans="1:10">
      <c r="A26" s="52"/>
      <c r="B26" s="52"/>
      <c r="C26" s="52"/>
      <c r="E26" s="52"/>
    </row>
    <row r="27" spans="1:10">
      <c r="A27" s="52"/>
      <c r="B27" s="52"/>
      <c r="C27" s="52"/>
      <c r="E27" s="52"/>
    </row>
    <row r="28" spans="1:10">
      <c r="A28" s="52"/>
      <c r="B28" s="52"/>
      <c r="C28" s="52"/>
      <c r="D28" s="52"/>
      <c r="E28" s="52"/>
    </row>
    <row r="33" spans="2:6">
      <c r="F33" s="61"/>
    </row>
    <row r="41" spans="2:6">
      <c r="B41" s="59"/>
    </row>
    <row r="42" spans="2:6">
      <c r="C42" s="55"/>
    </row>
    <row r="43" spans="2:6">
      <c r="C43" s="57"/>
    </row>
    <row r="44" spans="2:6">
      <c r="C44" s="57"/>
    </row>
    <row r="49" spans="2:2">
      <c r="B49" s="53" t="s">
        <v>72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2:E27"/>
  <sheetViews>
    <sheetView workbookViewId="0">
      <selection activeCell="J45" sqref="J45"/>
    </sheetView>
  </sheetViews>
  <sheetFormatPr defaultColWidth="9.140625" defaultRowHeight="12.75"/>
  <cols>
    <col min="1" max="1" width="9.140625" style="75"/>
    <col min="2" max="2" width="11.140625" style="75" bestFit="1" customWidth="1"/>
    <col min="3" max="3" width="26.28515625" style="75" bestFit="1" customWidth="1"/>
    <col min="4" max="4" width="20.85546875" style="75" bestFit="1" customWidth="1"/>
    <col min="5" max="5" width="12.42578125" style="75" customWidth="1"/>
    <col min="6" max="16384" width="9.140625" style="75"/>
  </cols>
  <sheetData>
    <row r="12" spans="5:5">
      <c r="E12" s="76"/>
    </row>
    <row r="17" spans="2:4">
      <c r="B17" s="250" t="s">
        <v>121</v>
      </c>
      <c r="C17" s="250"/>
      <c r="D17" s="250"/>
    </row>
    <row r="18" spans="2:4">
      <c r="B18" s="106" t="s">
        <v>76</v>
      </c>
      <c r="C18" s="104" t="s">
        <v>79</v>
      </c>
      <c r="D18" s="105" t="s">
        <v>89</v>
      </c>
    </row>
    <row r="19" spans="2:4">
      <c r="B19" s="80" t="s">
        <v>77</v>
      </c>
      <c r="C19" s="81" t="s">
        <v>80</v>
      </c>
      <c r="D19" s="89">
        <f>'Rate Design'!D24</f>
        <v>2.0726548860077743E-3</v>
      </c>
    </row>
    <row r="20" spans="2:4">
      <c r="B20" s="80" t="s">
        <v>103</v>
      </c>
      <c r="C20" s="81" t="s">
        <v>81</v>
      </c>
      <c r="D20" s="89">
        <f>'Rate Design'!E24</f>
        <v>2.8944118947064109E-3</v>
      </c>
    </row>
    <row r="21" spans="2:4">
      <c r="B21" s="80" t="s">
        <v>104</v>
      </c>
      <c r="C21" s="81" t="s">
        <v>82</v>
      </c>
      <c r="D21" s="89">
        <f>'Rate Design'!F24</f>
        <v>2.5663550829392355E-3</v>
      </c>
    </row>
    <row r="22" spans="2:4">
      <c r="B22" s="80" t="s">
        <v>124</v>
      </c>
      <c r="C22" s="81" t="s">
        <v>84</v>
      </c>
      <c r="D22" s="89">
        <f>'Rate Design'!G24</f>
        <v>1.0952709516557615E-3</v>
      </c>
    </row>
    <row r="23" spans="2:4">
      <c r="B23" s="80" t="s">
        <v>122</v>
      </c>
      <c r="C23" s="81" t="s">
        <v>123</v>
      </c>
      <c r="D23" s="89">
        <f>'Rate Design'!H24</f>
        <v>2.0652314063113438E-3</v>
      </c>
    </row>
    <row r="24" spans="2:4">
      <c r="B24" s="80" t="s">
        <v>78</v>
      </c>
      <c r="C24" s="81" t="s">
        <v>83</v>
      </c>
      <c r="D24" s="89">
        <f>'Rate Design'!I24</f>
        <v>3.9001893451284272E-3</v>
      </c>
    </row>
    <row r="25" spans="2:4">
      <c r="B25" s="82" t="s">
        <v>85</v>
      </c>
      <c r="C25" s="81" t="s">
        <v>55</v>
      </c>
      <c r="D25" s="89">
        <f>'Rate Design'!J24</f>
        <v>5.849701473923663E-3</v>
      </c>
    </row>
    <row r="26" spans="2:4">
      <c r="B26" s="83"/>
      <c r="C26" s="84" t="s">
        <v>86</v>
      </c>
      <c r="D26" s="88">
        <f>'Rate Design'!C24</f>
        <v>2.3161445734503406E-3</v>
      </c>
    </row>
    <row r="27" spans="2:4">
      <c r="B27" s="108"/>
      <c r="C27" s="107"/>
      <c r="D27" s="109"/>
    </row>
  </sheetData>
  <mergeCells count="1">
    <mergeCell ref="B17:D17"/>
  </mergeCells>
  <pageMargins left="0.7" right="0.7" top="0.75" bottom="0.75" header="0.3" footer="0.3"/>
  <pageSetup orientation="portrait" r:id="rId1"/>
  <customProperties>
    <customPr name="xxe4aPID" r:id="rId2"/>
  </customProperties>
  <ignoredErrors>
    <ignoredError sqref="B20" twoDigitTextYear="1"/>
    <ignoredError sqref="B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866B0EBBF94F40B06B1E9B24A43578" ma:contentTypeVersion="24" ma:contentTypeDescription="" ma:contentTypeScope="" ma:versionID="eb6d444341d27873a369156ece88c2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2023-09-01T07:00:00+00:00</OpenedDate>
    <SignificantOrder xmlns="dc463f71-b30c-4ab2-9473-d307f9d35888">false</SignificantOrder>
    <Date1 xmlns="dc463f71-b30c-4ab2-9473-d307f9d35888">2023-10-03T07:00:00+00:00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F0D61E26-3ACF-4258-A4B1-3EC0AC3A5510}"/>
</file>

<file path=customXml/itemProps3.xml><?xml version="1.0" encoding="utf-8"?>
<ds:datastoreItem xmlns:ds="http://schemas.openxmlformats.org/officeDocument/2006/customXml" ds:itemID="{0AB30E71-4D79-4294-BEE7-67F0896ED5A8}"/>
</file>

<file path=customXml/itemProps4.xml><?xml version="1.0" encoding="utf-8"?>
<ds:datastoreItem xmlns:ds="http://schemas.openxmlformats.org/officeDocument/2006/customXml" ds:itemID="{25E9F924-F6DD-4F1D-8AFB-6199D3B63816}"/>
</file>

<file path=customXml/itemProps5.xml><?xml version="1.0" encoding="utf-8"?>
<ds:datastoreItem xmlns:ds="http://schemas.openxmlformats.org/officeDocument/2006/customXml" ds:itemID="{38D45649-AFF9-47B9-8F02-ECAE6C7BF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Rate Design</vt:lpstr>
      <vt:lpstr>Incremental Exp</vt:lpstr>
      <vt:lpstr>Deferral Balance</vt:lpstr>
      <vt:lpstr>Deferral Schedule</vt:lpstr>
      <vt:lpstr>Forecasted Revenue</vt:lpstr>
      <vt:lpstr>kWh Forecast</vt:lpstr>
      <vt:lpstr>CF WA Elec</vt:lpstr>
      <vt:lpstr>Tables for Cust Notice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Anderson, Joel</cp:lastModifiedBy>
  <cp:lastPrinted>2022-11-08T19:42:35Z</cp:lastPrinted>
  <dcterms:created xsi:type="dcterms:W3CDTF">2016-02-09T19:01:57Z</dcterms:created>
  <dcterms:modified xsi:type="dcterms:W3CDTF">2023-10-03T18:22:24Z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0x0101006E56B4D1795A2E4DB2F0B01679ED314A003D866B0EBBF94F40B06B1E9B24A43578</vt:lpwstr>
  </property>
  <property fmtid="{D5CDD505-2E9C-101B-9397-08002B2CF9AE}" pid="3" name="_docset_NoMedatataSyncRequired">
    <vt:lpwstr>False</vt:lpwstr>
  </property>
</Properties>
</file>