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A\Quarterly Results of Operations Reports\2021\Q1 2021 (6-29-21) UE-21____\Working Docs\"/>
    </mc:Choice>
  </mc:AlternateContent>
  <xr:revisionPtr revIDLastSave="0" documentId="13_ncr:1_{EFB2CFAB-7906-4631-B874-48364B686F8F}" xr6:coauthVersionLast="45" xr6:coauthVersionMax="45" xr10:uidLastSave="{00000000-0000-0000-0000-000000000000}"/>
  <bookViews>
    <workbookView xWindow="28680" yWindow="-120" windowWidth="19440" windowHeight="15000" xr2:uid="{3F1B1B99-7C74-4FAB-BE3C-E893BC3C03AC}"/>
  </bookViews>
  <sheets>
    <sheet name="Balance" sheetId="1" r:id="rId1"/>
    <sheet name="Deferra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1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1" hidden="1">{#N/A,#N/A,FALSE,"schA"}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1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1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1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hidden="1">{#N/A,#N/A,FALSE,"schA"}</definedName>
    <definedName name="__123Graph_A" localSheetId="0" hidden="1">[3]Inputs!#REF!</definedName>
    <definedName name="__123Graph_A" localSheetId="1" hidden="1">[3]Inputs!#REF!</definedName>
    <definedName name="__123Graph_A" hidden="1">'[4]OR kWh'!#REF!</definedName>
    <definedName name="__123Graph_B" localSheetId="0" hidden="1">[3]Inputs!#REF!</definedName>
    <definedName name="__123Graph_B" localSheetId="1" hidden="1">[3]Inputs!#REF!</definedName>
    <definedName name="__123Graph_B" hidden="1">'[4]OR kWh'!#REF!</definedName>
    <definedName name="__123Graph_D" localSheetId="0" hidden="1">[3]Inputs!#REF!</definedName>
    <definedName name="__123Graph_D" localSheetId="1" hidden="1">[3]Inputs!#REF!</definedName>
    <definedName name="__123Graph_D" hidden="1">'[4]OR kWh'!#REF!</definedName>
    <definedName name="__123Graph_E" hidden="1">[5]Input!$E$22:$E$37</definedName>
    <definedName name="__123Graph_ECURRENT" localSheetId="0" hidden="1">[6]ConsolidatingPL!#REF!</definedName>
    <definedName name="__123Graph_ECURRENT" localSheetId="1" hidden="1">[6]ConsolidatingPL!#REF!</definedName>
    <definedName name="__123Graph_ECURRENT" hidden="1">[6]ConsolidatingPL!#REF!</definedName>
    <definedName name="__123Graph_F" hidden="1">[5]Input!$D$22:$D$37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hidden="1">{#N/A,#N/A,FALSE,"schA"}</definedName>
    <definedName name="_1Price_Ta">#REF!</definedName>
    <definedName name="_2Price_Ta">#REF!</definedName>
    <definedName name="_B">'[7]Rate Design'!#REF!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EN2">[1]Jan!#REF!</definedName>
    <definedName name="_MEN3">[1]Jan!#REF!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>#REF!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TOP1">[1]Jan!#REF!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cct108364">'[8]Func Study'!#REF!</definedName>
    <definedName name="Acct108364S">'[8]Func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>'[11]Functional Study'!#REF!</definedName>
    <definedName name="Acct41011BADDEBT">'[11]Functional Study'!#REF!</definedName>
    <definedName name="Acct41011DITEXP">'[11]Functional Study'!#REF!</definedName>
    <definedName name="Acct41011S">'[11]Functional Study'!#REF!</definedName>
    <definedName name="Acct41011SE">'[11]Functional Study'!#REF!</definedName>
    <definedName name="Acct41011SG1">'[11]Functional Study'!#REF!</definedName>
    <definedName name="Acct41011SG2">'[11]Functional Study'!#REF!</definedName>
    <definedName name="ACCT41011SGCT">'[11]Functional Study'!#REF!</definedName>
    <definedName name="Acct41011SGPP">'[11]Functional Study'!#REF!</definedName>
    <definedName name="Acct41011SNP">'[11]Functional Study'!#REF!</definedName>
    <definedName name="ACCT41011SNPD">'[11]Functional Study'!#REF!</definedName>
    <definedName name="Acct41011SO">'[11]Functional Study'!#REF!</definedName>
    <definedName name="Acct41011TROJP">'[11]Functional Study'!#REF!</definedName>
    <definedName name="Acct41111">'[11]Functional Study'!#REF!</definedName>
    <definedName name="Acct41111BADDEBT">'[11]Functional Study'!#REF!</definedName>
    <definedName name="Acct41111DITEXP">'[11]Functional Study'!#REF!</definedName>
    <definedName name="Acct41111S">'[11]Functional Study'!#REF!</definedName>
    <definedName name="Acct41111SE">'[11]Functional Study'!#REF!</definedName>
    <definedName name="Acct41111SG1">'[11]Functional Study'!#REF!</definedName>
    <definedName name="Acct41111SG2">'[11]Functional Study'!#REF!</definedName>
    <definedName name="Acct41111SG3">'[11]Functional Study'!#REF!</definedName>
    <definedName name="Acct41111SGPP">'[11]Functional Study'!#REF!</definedName>
    <definedName name="Acct41111SNP">'[11]Functional Study'!#REF!</definedName>
    <definedName name="Acct41111SNTP">'[11]Functional Study'!#REF!</definedName>
    <definedName name="Acct41111SO">'[11]Functional Study'!#REF!</definedName>
    <definedName name="Acct41111TROJP">'[11]Functional Study'!#REF!</definedName>
    <definedName name="Acct411BADDEBT">'[11]Functional Study'!#REF!</definedName>
    <definedName name="Acct411DGP">'[11]Functional Study'!#REF!</definedName>
    <definedName name="Acct411DGU">'[11]Functional Study'!#REF!</definedName>
    <definedName name="Acct411DITEXP">'[11]Functional Study'!#REF!</definedName>
    <definedName name="Acct411DNPP">'[11]Functional Study'!#REF!</definedName>
    <definedName name="Acct411DNPTP">'[11]Functional Study'!#REF!</definedName>
    <definedName name="Acct411S">'[11]Functional Study'!#REF!</definedName>
    <definedName name="Acct411SE">'[11]Functional Study'!#REF!</definedName>
    <definedName name="Acct411SG">'[11]Functional Study'!#REF!</definedName>
    <definedName name="Acct411SGPP">'[11]Functional Study'!#REF!</definedName>
    <definedName name="Acct411SO">'[11]Functional Study'!#REF!</definedName>
    <definedName name="Acct411TROJP">'[11]Functional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djustInput">[15]Inputs!$L$3:$T$998</definedName>
    <definedName name="AdjustSwitch">[15]Variables!$AG$3:$AI$3</definedName>
    <definedName name="anscount" hidden="1">1</definedName>
    <definedName name="APR">[16]Backup!#REF!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[16]Backup!#REF!</definedName>
    <definedName name="AUGT">#REF!</definedName>
    <definedName name="AverageFactors">[15]UTCR!$AC$22:$AQ$108</definedName>
    <definedName name="AverageInput">[15]Inputs!$F$3:$I$1719</definedName>
    <definedName name="AvgFactors">[13]Factors!$B$3:$P$99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ACK1">#REF!</definedName>
    <definedName name="BACK2">#REF!</definedName>
    <definedName name="BACK3">#REF!</definedName>
    <definedName name="BACKUP1">#REF!</definedName>
    <definedName name="BEx0017DGUEDPCFJUPUZOOLJCS2B" localSheetId="0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1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1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0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0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1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1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0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0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1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1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1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1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1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1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0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0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1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1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1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1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1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1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1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1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0" hidden="1">#REF!</definedName>
    <definedName name="BExMBYPQDG9AYDQ5E8IECVFREPO6" localSheetId="1" hidden="1">#REF!</definedName>
    <definedName name="BExMBYPQDG9AYDQ5E8IECVFREPO6" hidden="1">#REF!</definedName>
    <definedName name="BExMC7PESEESXVMDCGGIP5LPMUGY" localSheetId="0" hidden="1">#REF!</definedName>
    <definedName name="BExMC7PESEESXVMDCGGIP5LPMUGY" localSheetId="1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1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1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0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0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1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1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1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1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0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0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1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1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1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1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1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1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1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1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1" hidden="1">#REF!</definedName>
    <definedName name="BExZZZEMIIFKMLLV4DJKX5TB9R5V" hidden="1">#REF!</definedName>
    <definedName name="BOOKADJ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[17]Readings!$B$2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[15]Inputs!$J$1</definedName>
    <definedName name="Classification">'[10]Func Study'!$AB$251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>#REF!</definedName>
    <definedName name="COMPACTUAL">#REF!</definedName>
    <definedName name="COMPT">#REF!</definedName>
    <definedName name="COMPWEATHER">#REF!</definedName>
    <definedName name="copy" localSheetId="0" hidden="1">#REF!</definedName>
    <definedName name="copy" localSheetId="1" hidden="1">#REF!</definedName>
    <definedName name="copy" hidden="1">#REF!</definedName>
    <definedName name="COSFacVal">[10]Inputs!$R$5</definedName>
    <definedName name="dad">[18]Variables!$H$2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_xlnm.Database">#REF!</definedName>
    <definedName name="DATE">[19]Jan!#REF!</definedName>
    <definedName name="DEC">[16]Backup!#REF!</definedName>
    <definedName name="DECT">#REF!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emand">[9]Inputs!$D$8</definedName>
    <definedName name="Demand2">[20]Inputs!$D$11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is">'[10]Func Study'!$AB$250</definedName>
    <definedName name="DisFac">'[10]Func Dist Factor Table'!$A$11:$G$25</definedName>
    <definedName name="Dist_factor">#REF!</definedName>
    <definedName name="DistPeakMethod">[12]Inputs!#REF!</definedName>
    <definedName name="dsd" localSheetId="0" hidden="1">[21]Inputs!#REF!</definedName>
    <definedName name="dsd" localSheetId="1" hidden="1">[21]Inputs!#REF!</definedName>
    <definedName name="dsd" hidden="1">[21]Inputs!#REF!</definedName>
    <definedName name="DUDE" localSheetId="0" hidden="1">#REF!</definedName>
    <definedName name="DUDE" localSheetId="1" hidden="1">#REF!</definedName>
    <definedName name="DUDE" hidden="1">#REF!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ergy">[17]Readings!$B$3</definedName>
    <definedName name="Engy">[9]Inputs!$D$9</definedName>
    <definedName name="Engy2">[20]Inputs!$D$12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>#REF!</definedName>
    <definedName name="f104top">#REF!</definedName>
    <definedName name="f138top">#REF!</definedName>
    <definedName name="f140top">#REF!</definedName>
    <definedName name="Factorck">'[10]COS Factor Table'!$O$15:$O$113</definedName>
    <definedName name="FactorMethod">[15]Variables!$AB$2</definedName>
    <definedName name="FactorType">[13]Variables!$AK$2:$AL$12</definedName>
    <definedName name="FACTP">#REF!</definedName>
    <definedName name="FactSum">'[10]COS Factor Table'!$A$14:$O$113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EB">[16]Backup!#REF!</definedName>
    <definedName name="FEBT">#REF!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[14]Variables!$D$26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'[10]Func Factor Table'!$A$10:$H$77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>'[10]Func Study'!$AB$250</definedName>
    <definedName name="GREATER10MW">#REF!</definedName>
    <definedName name="GTD_Percents">#REF!</definedName>
    <definedName name="HEIGHT">#REF!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>#REF!</definedName>
    <definedName name="IDcontractsRVN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>#REF!</definedName>
    <definedName name="INPUT">[22]Summary!#REF!</definedName>
    <definedName name="Instructions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>[16]Backup!#REF!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>#REF!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jj">[23]Inputs!$N$18</definedName>
    <definedName name="JUL">[16]Backup!#REF!</definedName>
    <definedName name="JULT">#REF!</definedName>
    <definedName name="JUN">[16]Backup!#REF!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[13]Variables!$AK$15</definedName>
    <definedName name="JurisNumber">[13]Variables!$AL$15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>#REF!</definedName>
    <definedName name="LABORROLL">#REF!</definedName>
    <definedName name="limcount" hidden="1">1</definedName>
    <definedName name="Line_Ext_Credit">#REF!</definedName>
    <definedName name="LinkCos">'[10]JAM Download'!$K$4</definedName>
    <definedName name="ListOffset" hidden="1">1</definedName>
    <definedName name="LOG">[16]Backup!#REF!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LOSS">[16]Backup!#REF!</definedName>
    <definedName name="MACTIT">#REF!</definedName>
    <definedName name="MAR">[16]Backup!#REF!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[16]Backup!#REF!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[9]Inputs!$C$6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[16]Backup!#REF!</definedName>
    <definedName name="monthlist">[24]Table!$R$2:$S$13</definedName>
    <definedName name="monthtotals">#REF!</definedName>
    <definedName name="MSPAverageInput">[15]Inputs!#REF!</definedName>
    <definedName name="MSPYearEndInput">[15]Inputs!#REF!</definedName>
    <definedName name="MTKWH">#REF!</definedName>
    <definedName name="MTR_YR3">[25]Variables!$E$14</definedName>
    <definedName name="MTREV">#REF!</definedName>
    <definedName name="MULT">#REF!</definedName>
    <definedName name="Net_to_Gross_Factor">[10]Inputs!$G$8</definedName>
    <definedName name="NetToGross">[14]Variables!$D$23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[1]Jan!#REF!</definedName>
    <definedName name="NEWMO2">[1]Jan!#REF!</definedName>
    <definedName name="NEWMONTH">[1]Jan!#REF!</definedName>
    <definedName name="NORMALIZE">#REF!</definedName>
    <definedName name="NOV">[16]Backup!#REF!</definedName>
    <definedName name="NOVT">#REF!</definedName>
    <definedName name="NPC">[12]Inputs!$N$18</definedName>
    <definedName name="NUM">#REF!</definedName>
    <definedName name="OCT">[16]Backup!#REF!</definedName>
    <definedName name="OCTT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'[26]Dist Misc'!$F$120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[27]TransInvest!#REF!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[16]Backup!#REF!</definedName>
    <definedName name="PRESENT">#REF!</definedName>
    <definedName name="PRICCHNG">#REF!</definedName>
    <definedName name="PricingInfo" localSheetId="0" hidden="1">[3]Inputs!#REF!</definedName>
    <definedName name="PricingInfo" localSheetId="1" hidden="1">[3]Inputs!#REF!</definedName>
    <definedName name="PricingInfo" hidden="1">[3]Inputs!#REF!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Query1">#REF!</definedName>
    <definedName name="Rates">[28]Codes!$A$1:$C$497</definedName>
    <definedName name="RC_ADJ">#REF!</definedName>
    <definedName name="RESADJ">#REF!</definedName>
    <definedName name="ResourceSupplier">[14]Variables!$D$28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ass">[28]Codes!$F$2:$G$10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CH33CUSTS">#REF!</definedName>
    <definedName name="SCH48ADJ">#REF!</definedName>
    <definedName name="SCH98NOR">#REF!</definedName>
    <definedName name="SCHED47">#REF!</definedName>
    <definedName name="Schedule">[12]Inputs!$N$14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">#REF!</definedName>
    <definedName name="SECOND">[1]Jan!#REF!</definedName>
    <definedName name="SEP">[16]Backup!#REF!</definedName>
    <definedName name="SEPT">#REF!</definedName>
    <definedName name="SERVICES_3">#REF!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g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[15]Variables!$AE$32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TART">[1]Jan!#REF!</definedName>
    <definedName name="SUM_TAB1">#REF!</definedName>
    <definedName name="SUM_TAB2">#REF!</definedName>
    <definedName name="SUM_TAB3">#REF!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[9]Inputs!$G$29</definedName>
    <definedName name="TDMOD">#REF!</definedName>
    <definedName name="TDROLL">#REF!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[10]Inputs!$C$5</definedName>
    <definedName name="TotalRateBase">'[10]G+T+D+R+M'!$H$58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hidden="1">#REF!</definedName>
    <definedName name="TRANSM_2">[29]Transm2!$A$1:$M$461:'[29]10 Yr FC'!$M$47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>'[12]Functional Study'!#REF!</definedName>
    <definedName name="UACCT115DGP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>'[11]Functional Study'!#REF!</definedName>
    <definedName name="UACCT41020BADDEBT">'[11]Functional Study'!#REF!</definedName>
    <definedName name="UACCT41020DITEXP">'[11]Functional Study'!#REF!</definedName>
    <definedName name="UACCT41020DNPU">'[11]Functional Study'!#REF!</definedName>
    <definedName name="UACCT41020S">'[11]Functional Study'!#REF!</definedName>
    <definedName name="UACCT41020SE">'[11]Functional Study'!#REF!</definedName>
    <definedName name="UACCT41020SG">'[11]Functional Study'!#REF!</definedName>
    <definedName name="UACCT41020SGCT">'[11]Functional Study'!#REF!</definedName>
    <definedName name="UACCT41020SGPP">'[11]Functional Study'!#REF!</definedName>
    <definedName name="UACCT41020SO">'[11]Functional Study'!#REF!</definedName>
    <definedName name="UACCT41020TROJP">'[11]Functional Study'!#REF!</definedName>
    <definedName name="UACCT4102SNPD">'[11]Functional Study'!#REF!</definedName>
    <definedName name="UAcct41110">'[10]Func Study'!$AB$1325</definedName>
    <definedName name="UAcct41111">'[11]Functional Study'!#REF!</definedName>
    <definedName name="UAcct41111Baddebt">'[11]Functional Study'!#REF!</definedName>
    <definedName name="UAcct41111Dgp">'[11]Functional Study'!#REF!</definedName>
    <definedName name="UAcct41111Dgu">'[11]Functional Study'!#REF!</definedName>
    <definedName name="UAcct41111Ditexp">'[11]Functional Study'!#REF!</definedName>
    <definedName name="UAcct41111Dnpp">'[11]Functional Study'!#REF!</definedName>
    <definedName name="UAcct41111Dnptp">'[11]Functional Study'!#REF!</definedName>
    <definedName name="UAcct41111S">'[11]Functional Study'!#REF!</definedName>
    <definedName name="UAcct41111Se">'[11]Functional Study'!#REF!</definedName>
    <definedName name="UAcct41111Sg">'[11]Functional Study'!#REF!</definedName>
    <definedName name="UAcct41111Sgpp">'[11]Functional Study'!#REF!</definedName>
    <definedName name="UAcct41111So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>'[8]Func Study'!#REF!</definedName>
    <definedName name="UAcct447CAGE">'[8]Func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>'[8]Func Study'!#REF!</definedName>
    <definedName name="UAcct506">'[10]Func Study'!$AB$455</definedName>
    <definedName name="UAcct506CAGE">'[10]Func Study'!$AB$452</definedName>
    <definedName name="UAcct506JBG">'[8]Func Study'!#REF!</definedName>
    <definedName name="UAcct507">'[10]Func Study'!$AB$464</definedName>
    <definedName name="UAcct507CAGE">'[10]Func Study'!$AB$462</definedName>
    <definedName name="UAcct507JBG">'[8]Func Study'!#REF!</definedName>
    <definedName name="UAcct510">'[10]Func Study'!$AB$469</definedName>
    <definedName name="UAcct510CAGE">'[10]Func Study'!$AB$467</definedName>
    <definedName name="UAcct510JBG">'[8]Func Study'!#REF!</definedName>
    <definedName name="UAcct511">'[10]Func Study'!$AB$474</definedName>
    <definedName name="UAcct511CAGE">'[10]Func Study'!$AB$472</definedName>
    <definedName name="UAcct511JBG">'[8]Func Study'!#REF!</definedName>
    <definedName name="UAcct512">'[10]Func Study'!$AB$479</definedName>
    <definedName name="UAcct512CAGE">'[10]Func Study'!$AB$477</definedName>
    <definedName name="UAcct512JBG">'[8]Func Study'!#REF!</definedName>
    <definedName name="UAcct513">'[10]Func Study'!$AB$484</definedName>
    <definedName name="UAcct513CAGE">'[10]Func Study'!$AB$482</definedName>
    <definedName name="UAcct513JBG">'[8]Func Study'!#REF!</definedName>
    <definedName name="UAcct514">'[10]Func Study'!$AB$489</definedName>
    <definedName name="UAcct514CAGE">'[10]Func Study'!$AB$487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>'[8]Func Study'!#REF!</definedName>
    <definedName name="UAcct555CAEW">'[10]Func Study'!$AB$665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>#REF!</definedName>
    <definedName name="UncollectibleAccounts">[14]Variables!$D$25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[14]Variables!$D$29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idAccount">[13]Variables!$AK$43:$AK$369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VAR">[16]Backup!#REF!</definedName>
    <definedName name="VARIABLE">[22]Summary!#REF!</definedName>
    <definedName name="VOUCHER">#REF!</definedName>
    <definedName name="w" localSheetId="0" hidden="1">[30]Inputs!#REF!</definedName>
    <definedName name="w" localSheetId="1" hidden="1">[30]Inputs!#REF!</definedName>
    <definedName name="w" hidden="1">[30]Inputs!#REF!</definedName>
    <definedName name="WaRevenueTax">[14]Variables!$D$27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EATHER">#REF!</definedName>
    <definedName name="WEATHRNORM">#REF!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IDTH">#REF!</definedName>
    <definedName name="WinterPeak">'[31]Load Data'!$D$9:$H$12,'[31]Load Data'!$D$20:$H$22</definedName>
    <definedName name="WORK1">#REF!</definedName>
    <definedName name="WORK2">#REF!</definedName>
    <definedName name="WORK3">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>'[32]Weather Present'!$K$7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hidden="1">#REF!</definedName>
    <definedName name="Year">#REF!</definedName>
    <definedName name="YearEndFactors">[15]UTCR!$G$22:$U$108</definedName>
    <definedName name="YearEndInput">[15]Inputs!$A$3:$D$1668</definedName>
    <definedName name="YEFactors">[13]Factors!$S$3:$AG$99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  <definedName name="ZA">'[33] annual balance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57" i="2" l="1"/>
  <c r="BJ148" i="2"/>
  <c r="BJ147" i="2"/>
  <c r="BJ146" i="2"/>
  <c r="BJ158" i="2"/>
  <c r="BM143" i="2"/>
  <c r="BL143" i="2"/>
  <c r="BK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BJ142" i="2"/>
  <c r="BJ151" i="2" s="1"/>
  <c r="AY142" i="2"/>
  <c r="AD142" i="2"/>
  <c r="T142" i="2"/>
  <c r="J142" i="2"/>
  <c r="G142" i="2"/>
  <c r="BM141" i="2"/>
  <c r="BL141" i="2"/>
  <c r="BK141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X142" i="2" s="1"/>
  <c r="AW141" i="2"/>
  <c r="AV141" i="2"/>
  <c r="AU141" i="2"/>
  <c r="AT141" i="2"/>
  <c r="AS141" i="2"/>
  <c r="AR141" i="2"/>
  <c r="AQ141" i="2"/>
  <c r="AP141" i="2"/>
  <c r="AO141" i="2"/>
  <c r="AN141" i="2"/>
  <c r="AN142" i="2" s="1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BM140" i="2"/>
  <c r="BL140" i="2"/>
  <c r="BK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S140" i="2"/>
  <c r="U140" i="2" s="1"/>
  <c r="R140" i="2"/>
  <c r="Q140" i="2"/>
  <c r="P140" i="2"/>
  <c r="O140" i="2"/>
  <c r="N140" i="2"/>
  <c r="M140" i="2"/>
  <c r="L140" i="2"/>
  <c r="K140" i="2"/>
  <c r="J140" i="2"/>
  <c r="I140" i="2"/>
  <c r="H140" i="2"/>
  <c r="BM139" i="2"/>
  <c r="BL139" i="2"/>
  <c r="BK139" i="2"/>
  <c r="BK142" i="2" s="1"/>
  <c r="BI139" i="2"/>
  <c r="BH139" i="2"/>
  <c r="BG139" i="2"/>
  <c r="BF139" i="2"/>
  <c r="BE139" i="2"/>
  <c r="BE142" i="2" s="1"/>
  <c r="BD139" i="2"/>
  <c r="BC139" i="2"/>
  <c r="BB139" i="2"/>
  <c r="BB142" i="2" s="1"/>
  <c r="BA139" i="2"/>
  <c r="AZ139" i="2"/>
  <c r="AY139" i="2"/>
  <c r="AX139" i="2"/>
  <c r="AW139" i="2"/>
  <c r="AW142" i="2" s="1"/>
  <c r="AV139" i="2"/>
  <c r="AU139" i="2"/>
  <c r="AT139" i="2"/>
  <c r="AT142" i="2" s="1"/>
  <c r="AS139" i="2"/>
  <c r="AR139" i="2"/>
  <c r="AQ139" i="2"/>
  <c r="AQ142" i="2" s="1"/>
  <c r="AP139" i="2"/>
  <c r="AO139" i="2"/>
  <c r="AO142" i="2" s="1"/>
  <c r="AN139" i="2"/>
  <c r="AM139" i="2"/>
  <c r="AL139" i="2"/>
  <c r="AL142" i="2" s="1"/>
  <c r="AK139" i="2"/>
  <c r="AJ139" i="2"/>
  <c r="AI139" i="2"/>
  <c r="AH139" i="2"/>
  <c r="AG139" i="2"/>
  <c r="AG142" i="2" s="1"/>
  <c r="AF139" i="2"/>
  <c r="AE139" i="2"/>
  <c r="AD139" i="2"/>
  <c r="AC139" i="2"/>
  <c r="AB139" i="2"/>
  <c r="AA139" i="2"/>
  <c r="AA142" i="2" s="1"/>
  <c r="Z139" i="2"/>
  <c r="Y139" i="2"/>
  <c r="Y142" i="2" s="1"/>
  <c r="X139" i="2"/>
  <c r="W139" i="2"/>
  <c r="V139" i="2"/>
  <c r="V142" i="2" s="1"/>
  <c r="S139" i="2"/>
  <c r="U139" i="2" s="1"/>
  <c r="R139" i="2"/>
  <c r="Q139" i="2"/>
  <c r="Q142" i="2" s="1"/>
  <c r="P139" i="2"/>
  <c r="P142" i="2" s="1"/>
  <c r="O139" i="2"/>
  <c r="O142" i="2" s="1"/>
  <c r="N139" i="2"/>
  <c r="N142" i="2" s="1"/>
  <c r="M139" i="2"/>
  <c r="M142" i="2" s="1"/>
  <c r="L139" i="2"/>
  <c r="L142" i="2" s="1"/>
  <c r="K139" i="2"/>
  <c r="K142" i="2" s="1"/>
  <c r="J139" i="2"/>
  <c r="I139" i="2"/>
  <c r="H139" i="2"/>
  <c r="H142" i="2" s="1"/>
  <c r="BJ130" i="2"/>
  <c r="BJ118" i="2"/>
  <c r="S111" i="2"/>
  <c r="S101" i="2"/>
  <c r="T113" i="2"/>
  <c r="G101" i="2"/>
  <c r="H101" i="2"/>
  <c r="BJ106" i="2"/>
  <c r="T99" i="2"/>
  <c r="S99" i="2"/>
  <c r="BJ97" i="2"/>
  <c r="BJ96" i="2"/>
  <c r="BM96" i="2" s="1"/>
  <c r="BM104" i="2" s="1"/>
  <c r="BJ95" i="2"/>
  <c r="BJ103" i="2" s="1"/>
  <c r="BM92" i="2"/>
  <c r="BL92" i="2"/>
  <c r="BK92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BJ91" i="2"/>
  <c r="T91" i="2"/>
  <c r="G91" i="2"/>
  <c r="BM90" i="2"/>
  <c r="BL90" i="2"/>
  <c r="BK90" i="2"/>
  <c r="BI90" i="2"/>
  <c r="BH90" i="2"/>
  <c r="BG90" i="2"/>
  <c r="BF90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S90" i="2"/>
  <c r="U90" i="2" s="1"/>
  <c r="R90" i="2"/>
  <c r="Q90" i="2"/>
  <c r="P90" i="2"/>
  <c r="O90" i="2"/>
  <c r="N90" i="2"/>
  <c r="M90" i="2"/>
  <c r="L90" i="2"/>
  <c r="K90" i="2"/>
  <c r="J90" i="2"/>
  <c r="I90" i="2"/>
  <c r="H90" i="2"/>
  <c r="BM89" i="2"/>
  <c r="BL89" i="2"/>
  <c r="BK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S89" i="2"/>
  <c r="U89" i="2" s="1"/>
  <c r="R89" i="2"/>
  <c r="Q89" i="2"/>
  <c r="P89" i="2"/>
  <c r="O89" i="2"/>
  <c r="N89" i="2"/>
  <c r="M89" i="2"/>
  <c r="L89" i="2"/>
  <c r="K89" i="2"/>
  <c r="J89" i="2"/>
  <c r="I89" i="2"/>
  <c r="H89" i="2"/>
  <c r="BM88" i="2"/>
  <c r="BL88" i="2"/>
  <c r="BK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S88" i="2"/>
  <c r="R88" i="2"/>
  <c r="Q88" i="2"/>
  <c r="P88" i="2"/>
  <c r="O88" i="2"/>
  <c r="N88" i="2"/>
  <c r="M88" i="2"/>
  <c r="L88" i="2"/>
  <c r="L91" i="2" s="1"/>
  <c r="K88" i="2"/>
  <c r="J88" i="2"/>
  <c r="I88" i="2"/>
  <c r="H88" i="2"/>
  <c r="BJ79" i="2"/>
  <c r="S62" i="2"/>
  <c r="H62" i="2"/>
  <c r="BJ67" i="2"/>
  <c r="T50" i="2"/>
  <c r="S50" i="2"/>
  <c r="T62" i="2"/>
  <c r="G50" i="2"/>
  <c r="H50" i="2"/>
  <c r="BJ55" i="2"/>
  <c r="T48" i="2"/>
  <c r="S48" i="2"/>
  <c r="H48" i="2"/>
  <c r="BJ46" i="2"/>
  <c r="BL46" i="2" s="1"/>
  <c r="BJ45" i="2"/>
  <c r="BM45" i="2" s="1"/>
  <c r="BM53" i="2" s="1"/>
  <c r="BJ44" i="2"/>
  <c r="BM41" i="2"/>
  <c r="BL41" i="2"/>
  <c r="BK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BJ40" i="2"/>
  <c r="BJ49" i="2" s="1"/>
  <c r="T40" i="2"/>
  <c r="G40" i="2"/>
  <c r="BM39" i="2"/>
  <c r="BL39" i="2"/>
  <c r="BK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S39" i="2"/>
  <c r="U39" i="2" s="1"/>
  <c r="R39" i="2"/>
  <c r="Q39" i="2"/>
  <c r="P39" i="2"/>
  <c r="O39" i="2"/>
  <c r="N39" i="2"/>
  <c r="M39" i="2"/>
  <c r="L39" i="2"/>
  <c r="K39" i="2"/>
  <c r="J39" i="2"/>
  <c r="I39" i="2"/>
  <c r="H39" i="2"/>
  <c r="BM38" i="2"/>
  <c r="BL38" i="2"/>
  <c r="BK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P40" i="2" s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S38" i="2"/>
  <c r="U38" i="2" s="1"/>
  <c r="R38" i="2"/>
  <c r="Q38" i="2"/>
  <c r="P38" i="2"/>
  <c r="O38" i="2"/>
  <c r="N38" i="2"/>
  <c r="M38" i="2"/>
  <c r="L38" i="2"/>
  <c r="K38" i="2"/>
  <c r="J38" i="2"/>
  <c r="I38" i="2"/>
  <c r="H38" i="2"/>
  <c r="H40" i="2" s="1"/>
  <c r="BM37" i="2"/>
  <c r="BM40" i="2" s="1"/>
  <c r="BL37" i="2"/>
  <c r="BK37" i="2"/>
  <c r="BI37" i="2"/>
  <c r="BH37" i="2"/>
  <c r="BG37" i="2"/>
  <c r="BG40" i="2" s="1"/>
  <c r="BF37" i="2"/>
  <c r="BE37" i="2"/>
  <c r="BE40" i="2" s="1"/>
  <c r="BD37" i="2"/>
  <c r="BD40" i="2" s="1"/>
  <c r="BC37" i="2"/>
  <c r="BB37" i="2"/>
  <c r="BA37" i="2"/>
  <c r="BA40" i="2" s="1"/>
  <c r="AZ37" i="2"/>
  <c r="AZ40" i="2" s="1"/>
  <c r="AY37" i="2"/>
  <c r="AY40" i="2" s="1"/>
  <c r="AX37" i="2"/>
  <c r="AW37" i="2"/>
  <c r="AW40" i="2" s="1"/>
  <c r="AV37" i="2"/>
  <c r="AU37" i="2"/>
  <c r="AT37" i="2"/>
  <c r="AS37" i="2"/>
  <c r="AR37" i="2"/>
  <c r="AQ37" i="2"/>
  <c r="AQ40" i="2" s="1"/>
  <c r="AP37" i="2"/>
  <c r="AO37" i="2"/>
  <c r="AO40" i="2" s="1"/>
  <c r="AN37" i="2"/>
  <c r="AM37" i="2"/>
  <c r="AL37" i="2"/>
  <c r="AK37" i="2"/>
  <c r="AJ37" i="2"/>
  <c r="AI37" i="2"/>
  <c r="AI40" i="2" s="1"/>
  <c r="AH37" i="2"/>
  <c r="AG37" i="2"/>
  <c r="AG40" i="2" s="1"/>
  <c r="AF37" i="2"/>
  <c r="AF40" i="2" s="1"/>
  <c r="AE37" i="2"/>
  <c r="AD37" i="2"/>
  <c r="AC37" i="2"/>
  <c r="AC40" i="2" s="1"/>
  <c r="AB37" i="2"/>
  <c r="AA37" i="2"/>
  <c r="AA40" i="2" s="1"/>
  <c r="Z37" i="2"/>
  <c r="Y37" i="2"/>
  <c r="Y40" i="2" s="1"/>
  <c r="X37" i="2"/>
  <c r="W37" i="2"/>
  <c r="V37" i="2"/>
  <c r="S37" i="2"/>
  <c r="R37" i="2"/>
  <c r="Q37" i="2"/>
  <c r="Q40" i="2" s="1"/>
  <c r="P37" i="2"/>
  <c r="O37" i="2"/>
  <c r="N37" i="2"/>
  <c r="M37" i="2"/>
  <c r="L37" i="2"/>
  <c r="K37" i="2"/>
  <c r="J37" i="2"/>
  <c r="I37" i="2"/>
  <c r="H37" i="2"/>
  <c r="BJ31" i="2"/>
  <c r="BJ22" i="2"/>
  <c r="BJ21" i="2"/>
  <c r="BM21" i="2" s="1"/>
  <c r="BJ20" i="2"/>
  <c r="BJ32" i="2"/>
  <c r="BM17" i="2"/>
  <c r="BL17" i="2"/>
  <c r="BK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BJ16" i="2"/>
  <c r="BJ25" i="2" s="1"/>
  <c r="T16" i="2"/>
  <c r="G16" i="2"/>
  <c r="BM15" i="2"/>
  <c r="BM32" i="2" s="1"/>
  <c r="BL15" i="2"/>
  <c r="BK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S15" i="2"/>
  <c r="U15" i="2" s="1"/>
  <c r="R15" i="2"/>
  <c r="Q15" i="2"/>
  <c r="P15" i="2"/>
  <c r="O15" i="2"/>
  <c r="N15" i="2"/>
  <c r="M15" i="2"/>
  <c r="L15" i="2"/>
  <c r="K15" i="2"/>
  <c r="J15" i="2"/>
  <c r="I15" i="2"/>
  <c r="H15" i="2"/>
  <c r="BM14" i="2"/>
  <c r="BL14" i="2"/>
  <c r="BK14" i="2"/>
  <c r="BI14" i="2"/>
  <c r="BH14" i="2"/>
  <c r="BG14" i="2"/>
  <c r="BF14" i="2"/>
  <c r="BF16" i="2" s="1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Z16" i="2" s="1"/>
  <c r="Y14" i="2"/>
  <c r="X14" i="2"/>
  <c r="W14" i="2"/>
  <c r="V14" i="2"/>
  <c r="S14" i="2"/>
  <c r="U14" i="2" s="1"/>
  <c r="R14" i="2"/>
  <c r="Q14" i="2"/>
  <c r="P14" i="2"/>
  <c r="O14" i="2"/>
  <c r="N14" i="2"/>
  <c r="M14" i="2"/>
  <c r="L14" i="2"/>
  <c r="K14" i="2"/>
  <c r="J14" i="2"/>
  <c r="I14" i="2"/>
  <c r="H14" i="2"/>
  <c r="BM13" i="2"/>
  <c r="BL13" i="2"/>
  <c r="BK13" i="2"/>
  <c r="BI13" i="2"/>
  <c r="BH13" i="2"/>
  <c r="BG13" i="2"/>
  <c r="BG16" i="2" s="1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N16" i="2" s="1"/>
  <c r="AM13" i="2"/>
  <c r="AL13" i="2"/>
  <c r="AK13" i="2"/>
  <c r="AJ13" i="2"/>
  <c r="AI13" i="2"/>
  <c r="AI16" i="2" s="1"/>
  <c r="AH13" i="2"/>
  <c r="AG13" i="2"/>
  <c r="AF13" i="2"/>
  <c r="AF16" i="2" s="1"/>
  <c r="AE13" i="2"/>
  <c r="AD13" i="2"/>
  <c r="AC13" i="2"/>
  <c r="AB13" i="2"/>
  <c r="AA13" i="2"/>
  <c r="AA16" i="2" s="1"/>
  <c r="Z13" i="2"/>
  <c r="Y13" i="2"/>
  <c r="X13" i="2"/>
  <c r="X16" i="2" s="1"/>
  <c r="W13" i="2"/>
  <c r="V13" i="2"/>
  <c r="U13" i="2"/>
  <c r="S13" i="2"/>
  <c r="R13" i="2"/>
  <c r="Q13" i="2"/>
  <c r="P13" i="2"/>
  <c r="P16" i="2" s="1"/>
  <c r="O13" i="2"/>
  <c r="O16" i="2" s="1"/>
  <c r="N13" i="2"/>
  <c r="M13" i="2"/>
  <c r="L13" i="2"/>
  <c r="K13" i="2"/>
  <c r="J13" i="2"/>
  <c r="J16" i="2" s="1"/>
  <c r="I13" i="2"/>
  <c r="H13" i="2"/>
  <c r="BM6" i="2"/>
  <c r="BL6" i="2"/>
  <c r="BK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E409" i="1"/>
  <c r="E404" i="1"/>
  <c r="H399" i="1"/>
  <c r="G399" i="1"/>
  <c r="F399" i="1"/>
  <c r="F147" i="1" s="1"/>
  <c r="F148" i="1" s="1"/>
  <c r="E399" i="1"/>
  <c r="E395" i="1"/>
  <c r="E394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BG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BG387" i="1"/>
  <c r="BF387" i="1"/>
  <c r="BE387" i="1"/>
  <c r="BD387" i="1"/>
  <c r="BC387" i="1"/>
  <c r="BB387" i="1"/>
  <c r="BA387" i="1"/>
  <c r="AZ387" i="1"/>
  <c r="AY387" i="1"/>
  <c r="AX387" i="1"/>
  <c r="AW387" i="1"/>
  <c r="AV387" i="1"/>
  <c r="AU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N386" i="1"/>
  <c r="M386" i="1"/>
  <c r="L386" i="1"/>
  <c r="K386" i="1"/>
  <c r="J386" i="1"/>
  <c r="I386" i="1"/>
  <c r="H386" i="1"/>
  <c r="G386" i="1"/>
  <c r="F386" i="1"/>
  <c r="E386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BG193" i="1"/>
  <c r="BF193" i="1"/>
  <c r="BE193" i="1"/>
  <c r="BE393" i="1" s="1"/>
  <c r="BD193" i="1"/>
  <c r="BC193" i="1"/>
  <c r="BC393" i="1" s="1"/>
  <c r="BB193" i="1"/>
  <c r="BA193" i="1"/>
  <c r="BA393" i="1" s="1"/>
  <c r="AZ193" i="1"/>
  <c r="AY193" i="1"/>
  <c r="AY393" i="1" s="1"/>
  <c r="AX193" i="1"/>
  <c r="AW193" i="1"/>
  <c r="AW393" i="1" s="1"/>
  <c r="AV193" i="1"/>
  <c r="AU193" i="1"/>
  <c r="AU393" i="1" s="1"/>
  <c r="AT193" i="1"/>
  <c r="AS193" i="1"/>
  <c r="AR193" i="1"/>
  <c r="AQ193" i="1"/>
  <c r="AP193" i="1"/>
  <c r="AO193" i="1"/>
  <c r="AO393" i="1" s="1"/>
  <c r="AN193" i="1"/>
  <c r="AM193" i="1"/>
  <c r="AM393" i="1" s="1"/>
  <c r="AL193" i="1"/>
  <c r="AK193" i="1"/>
  <c r="AJ193" i="1"/>
  <c r="AI193" i="1"/>
  <c r="AH193" i="1"/>
  <c r="AG193" i="1"/>
  <c r="AG393" i="1" s="1"/>
  <c r="AF193" i="1"/>
  <c r="AE193" i="1"/>
  <c r="AE393" i="1" s="1"/>
  <c r="AD193" i="1"/>
  <c r="AC193" i="1"/>
  <c r="AC393" i="1" s="1"/>
  <c r="AB193" i="1"/>
  <c r="AA193" i="1"/>
  <c r="AA393" i="1" s="1"/>
  <c r="Z193" i="1"/>
  <c r="Y193" i="1"/>
  <c r="Y393" i="1" s="1"/>
  <c r="X193" i="1"/>
  <c r="W193" i="1"/>
  <c r="W393" i="1" s="1"/>
  <c r="V193" i="1"/>
  <c r="U193" i="1"/>
  <c r="T193" i="1"/>
  <c r="S193" i="1"/>
  <c r="R193" i="1"/>
  <c r="Q193" i="1"/>
  <c r="Q393" i="1" s="1"/>
  <c r="P193" i="1"/>
  <c r="O193" i="1"/>
  <c r="O393" i="1" s="1"/>
  <c r="N193" i="1"/>
  <c r="M193" i="1"/>
  <c r="L193" i="1"/>
  <c r="K193" i="1"/>
  <c r="J193" i="1"/>
  <c r="I193" i="1"/>
  <c r="I393" i="1" s="1"/>
  <c r="H193" i="1"/>
  <c r="G193" i="1"/>
  <c r="G393" i="1" s="1"/>
  <c r="F193" i="1"/>
  <c r="E193" i="1"/>
  <c r="I40" i="2" l="1"/>
  <c r="I81" i="2" s="1"/>
  <c r="AH16" i="2"/>
  <c r="AH25" i="2" s="1"/>
  <c r="AD420" i="1" s="1"/>
  <c r="AQ16" i="2"/>
  <c r="Z40" i="2"/>
  <c r="BF40" i="2"/>
  <c r="W91" i="2"/>
  <c r="W112" i="2" s="1"/>
  <c r="AE91" i="2"/>
  <c r="AM91" i="2"/>
  <c r="AM132" i="2" s="1"/>
  <c r="AU91" i="2"/>
  <c r="AU124" i="2" s="1"/>
  <c r="AQ432" i="1" s="1"/>
  <c r="BC91" i="2"/>
  <c r="BL91" i="2"/>
  <c r="BM106" i="2"/>
  <c r="BE91" i="2"/>
  <c r="BD142" i="2"/>
  <c r="AB40" i="2"/>
  <c r="AJ40" i="2"/>
  <c r="AJ61" i="2" s="1"/>
  <c r="AR40" i="2"/>
  <c r="AR49" i="2" s="1"/>
  <c r="O91" i="2"/>
  <c r="AG91" i="2"/>
  <c r="BF142" i="2"/>
  <c r="H91" i="2"/>
  <c r="P91" i="2"/>
  <c r="P100" i="2" s="1"/>
  <c r="Z91" i="2"/>
  <c r="AH91" i="2"/>
  <c r="AH120" i="2" s="1"/>
  <c r="AP91" i="2"/>
  <c r="AP112" i="2" s="1"/>
  <c r="AX91" i="2"/>
  <c r="BF91" i="2"/>
  <c r="M16" i="2"/>
  <c r="AD40" i="2"/>
  <c r="BK40" i="2"/>
  <c r="BK73" i="2" s="1"/>
  <c r="R16" i="2"/>
  <c r="BB16" i="2"/>
  <c r="BB33" i="2" s="1"/>
  <c r="BK16" i="2"/>
  <c r="BB40" i="2"/>
  <c r="W16" i="2"/>
  <c r="AE16" i="2"/>
  <c r="AM16" i="2"/>
  <c r="AU16" i="2"/>
  <c r="AU33" i="2" s="1"/>
  <c r="BC16" i="2"/>
  <c r="BL16" i="2"/>
  <c r="BL25" i="2" s="1"/>
  <c r="W40" i="2"/>
  <c r="W57" i="2" s="1"/>
  <c r="AE40" i="2"/>
  <c r="AE81" i="2" s="1"/>
  <c r="AM40" i="2"/>
  <c r="AM73" i="2" s="1"/>
  <c r="AI422" i="1" s="1"/>
  <c r="AU40" i="2"/>
  <c r="BC40" i="2"/>
  <c r="BL40" i="2"/>
  <c r="BL61" i="2" s="1"/>
  <c r="AC142" i="2"/>
  <c r="AK142" i="2"/>
  <c r="AK151" i="2" s="1"/>
  <c r="AG425" i="1" s="1"/>
  <c r="AS142" i="2"/>
  <c r="BA142" i="2"/>
  <c r="BI142" i="2"/>
  <c r="AV16" i="2"/>
  <c r="BD16" i="2"/>
  <c r="BM16" i="2"/>
  <c r="BM25" i="2" s="1"/>
  <c r="AW16" i="2"/>
  <c r="N40" i="2"/>
  <c r="N81" i="2" s="1"/>
  <c r="K91" i="2"/>
  <c r="K112" i="2" s="1"/>
  <c r="L393" i="1"/>
  <c r="T393" i="1"/>
  <c r="AB393" i="1"/>
  <c r="AJ393" i="1"/>
  <c r="AR393" i="1"/>
  <c r="AZ393" i="1"/>
  <c r="G147" i="1"/>
  <c r="F100" i="1"/>
  <c r="F101" i="1" s="1"/>
  <c r="G100" i="1" s="1"/>
  <c r="G101" i="1" s="1"/>
  <c r="F288" i="1"/>
  <c r="F289" i="1" s="1"/>
  <c r="G288" i="1" s="1"/>
  <c r="G289" i="1" s="1"/>
  <c r="F382" i="1"/>
  <c r="F383" i="1" s="1"/>
  <c r="F194" i="1"/>
  <c r="F195" i="1" s="1"/>
  <c r="F335" i="1"/>
  <c r="F336" i="1" s="1"/>
  <c r="G335" i="1" s="1"/>
  <c r="G336" i="1" s="1"/>
  <c r="V16" i="2"/>
  <c r="AD16" i="2"/>
  <c r="AL16" i="2"/>
  <c r="AT16" i="2"/>
  <c r="K16" i="2"/>
  <c r="K33" i="2" s="1"/>
  <c r="AB16" i="2"/>
  <c r="AB25" i="2" s="1"/>
  <c r="X412" i="1" s="1"/>
  <c r="AJ16" i="2"/>
  <c r="AR16" i="2"/>
  <c r="AR33" i="2" s="1"/>
  <c r="AZ16" i="2"/>
  <c r="AZ25" i="2" s="1"/>
  <c r="AV428" i="1" s="1"/>
  <c r="P40" i="2"/>
  <c r="AH40" i="2"/>
  <c r="AH61" i="2" s="1"/>
  <c r="BL45" i="2"/>
  <c r="BL65" i="2" s="1"/>
  <c r="BJ65" i="2"/>
  <c r="X91" i="2"/>
  <c r="X112" i="2" s="1"/>
  <c r="AF91" i="2"/>
  <c r="AN91" i="2"/>
  <c r="AN132" i="2" s="1"/>
  <c r="AV91" i="2"/>
  <c r="AV120" i="2" s="1"/>
  <c r="BD91" i="2"/>
  <c r="Y91" i="2"/>
  <c r="Y132" i="2" s="1"/>
  <c r="Y133" i="2" s="1"/>
  <c r="U250" i="1" s="1"/>
  <c r="AO91" i="2"/>
  <c r="AO108" i="2" s="1"/>
  <c r="AW91" i="2"/>
  <c r="AW132" i="2" s="1"/>
  <c r="X142" i="2"/>
  <c r="X151" i="2" s="1"/>
  <c r="T417" i="1" s="1"/>
  <c r="AF142" i="2"/>
  <c r="AV142" i="2"/>
  <c r="AV159" i="2" s="1"/>
  <c r="BM142" i="2"/>
  <c r="BM91" i="2"/>
  <c r="BH40" i="2"/>
  <c r="BH73" i="2" s="1"/>
  <c r="AH142" i="2"/>
  <c r="AH159" i="2" s="1"/>
  <c r="J40" i="2"/>
  <c r="J57" i="2" s="1"/>
  <c r="R40" i="2"/>
  <c r="R61" i="2" s="1"/>
  <c r="AK40" i="2"/>
  <c r="L40" i="2"/>
  <c r="L73" i="2" s="1"/>
  <c r="AS40" i="2"/>
  <c r="AS57" i="2" s="1"/>
  <c r="BI40" i="2"/>
  <c r="V50" i="2"/>
  <c r="J91" i="2"/>
  <c r="J120" i="2" s="1"/>
  <c r="J121" i="2" s="1"/>
  <c r="R91" i="2"/>
  <c r="R112" i="2" s="1"/>
  <c r="AB91" i="2"/>
  <c r="AB100" i="2" s="1"/>
  <c r="V40" i="2"/>
  <c r="AL40" i="2"/>
  <c r="AL73" i="2" s="1"/>
  <c r="AH422" i="1" s="1"/>
  <c r="AT40" i="2"/>
  <c r="AT73" i="2" s="1"/>
  <c r="AP430" i="1" s="1"/>
  <c r="I91" i="2"/>
  <c r="Q91" i="2"/>
  <c r="Q132" i="2" s="1"/>
  <c r="AA91" i="2"/>
  <c r="AA100" i="2" s="1"/>
  <c r="AI91" i="2"/>
  <c r="AQ91" i="2"/>
  <c r="AQ124" i="2" s="1"/>
  <c r="AM432" i="1" s="1"/>
  <c r="AY91" i="2"/>
  <c r="BG91" i="2"/>
  <c r="BG120" i="2" s="1"/>
  <c r="BL96" i="2"/>
  <c r="BL104" i="2" s="1"/>
  <c r="BG142" i="2"/>
  <c r="Y16" i="2"/>
  <c r="Y33" i="2" s="1"/>
  <c r="AO16" i="2"/>
  <c r="AO25" i="2" s="1"/>
  <c r="AK420" i="1" s="1"/>
  <c r="BE16" i="2"/>
  <c r="BE25" i="2" s="1"/>
  <c r="M40" i="2"/>
  <c r="M57" i="2" s="1"/>
  <c r="AC91" i="2"/>
  <c r="AK91" i="2"/>
  <c r="AK124" i="2" s="1"/>
  <c r="AG424" i="1" s="1"/>
  <c r="AS91" i="2"/>
  <c r="AS124" i="2" s="1"/>
  <c r="AO432" i="1" s="1"/>
  <c r="BA91" i="2"/>
  <c r="BI91" i="2"/>
  <c r="BI108" i="2" s="1"/>
  <c r="BK91" i="2"/>
  <c r="BK132" i="2" s="1"/>
  <c r="H16" i="2"/>
  <c r="H33" i="2" s="1"/>
  <c r="X40" i="2"/>
  <c r="X73" i="2" s="1"/>
  <c r="T414" i="1" s="1"/>
  <c r="AN40" i="2"/>
  <c r="AV40" i="2"/>
  <c r="AV81" i="2" s="1"/>
  <c r="M91" i="2"/>
  <c r="M124" i="2" s="1"/>
  <c r="AX40" i="2"/>
  <c r="O40" i="2"/>
  <c r="O81" i="2" s="1"/>
  <c r="W142" i="2"/>
  <c r="W159" i="2" s="1"/>
  <c r="AE142" i="2"/>
  <c r="BC142" i="2"/>
  <c r="BC151" i="2" s="1"/>
  <c r="N393" i="1"/>
  <c r="AD393" i="1"/>
  <c r="V393" i="1"/>
  <c r="AL393" i="1"/>
  <c r="AT393" i="1"/>
  <c r="BB393" i="1"/>
  <c r="P393" i="1"/>
  <c r="AF393" i="1"/>
  <c r="AN393" i="1"/>
  <c r="BD393" i="1"/>
  <c r="F393" i="1"/>
  <c r="J393" i="1"/>
  <c r="R393" i="1"/>
  <c r="Z393" i="1"/>
  <c r="AP393" i="1"/>
  <c r="AX393" i="1"/>
  <c r="BF393" i="1"/>
  <c r="X33" i="2"/>
  <c r="X25" i="2"/>
  <c r="T412" i="1" s="1"/>
  <c r="AF33" i="2"/>
  <c r="AN33" i="2"/>
  <c r="AN34" i="2" s="1"/>
  <c r="AN25" i="2"/>
  <c r="AJ420" i="1" s="1"/>
  <c r="G148" i="1"/>
  <c r="H288" i="1"/>
  <c r="H289" i="1" s="1"/>
  <c r="M33" i="2"/>
  <c r="M25" i="2"/>
  <c r="AS16" i="2"/>
  <c r="Q16" i="2"/>
  <c r="BK33" i="2"/>
  <c r="BK25" i="2"/>
  <c r="AH393" i="1"/>
  <c r="AW33" i="2"/>
  <c r="J33" i="2"/>
  <c r="J25" i="2"/>
  <c r="AH33" i="2"/>
  <c r="BF25" i="2"/>
  <c r="L16" i="2"/>
  <c r="U16" i="2"/>
  <c r="AC16" i="2"/>
  <c r="AK16" i="2"/>
  <c r="BA16" i="2"/>
  <c r="BI16" i="2"/>
  <c r="Z25" i="2"/>
  <c r="V412" i="1" s="1"/>
  <c r="Z33" i="2"/>
  <c r="BF33" i="2"/>
  <c r="W33" i="2"/>
  <c r="K393" i="1"/>
  <c r="S393" i="1"/>
  <c r="AI393" i="1"/>
  <c r="AQ393" i="1"/>
  <c r="BG393" i="1"/>
  <c r="E393" i="1"/>
  <c r="M393" i="1"/>
  <c r="U393" i="1"/>
  <c r="AK393" i="1"/>
  <c r="AS393" i="1"/>
  <c r="AA25" i="2"/>
  <c r="W412" i="1" s="1"/>
  <c r="BG25" i="2"/>
  <c r="R25" i="2"/>
  <c r="P412" i="1" s="1"/>
  <c r="R33" i="2"/>
  <c r="AQ25" i="2"/>
  <c r="AM428" i="1" s="1"/>
  <c r="AQ33" i="2"/>
  <c r="BE33" i="2"/>
  <c r="AB33" i="2"/>
  <c r="N16" i="2"/>
  <c r="AE33" i="2"/>
  <c r="AM33" i="2"/>
  <c r="BC33" i="2"/>
  <c r="K25" i="2"/>
  <c r="AJ33" i="2"/>
  <c r="AJ34" i="2" s="1"/>
  <c r="AJ25" i="2"/>
  <c r="AF420" i="1" s="1"/>
  <c r="AR25" i="2"/>
  <c r="AN428" i="1" s="1"/>
  <c r="AI25" i="2"/>
  <c r="AE420" i="1" s="1"/>
  <c r="AI33" i="2"/>
  <c r="BL21" i="2"/>
  <c r="BL29" i="2" s="1"/>
  <c r="H393" i="1"/>
  <c r="X393" i="1"/>
  <c r="AV393" i="1"/>
  <c r="BG33" i="2"/>
  <c r="BL22" i="2"/>
  <c r="BM22" i="2"/>
  <c r="BM30" i="2" s="1"/>
  <c r="F241" i="1"/>
  <c r="F242" i="1" s="1"/>
  <c r="F53" i="1"/>
  <c r="S16" i="2"/>
  <c r="W25" i="2"/>
  <c r="S412" i="1" s="1"/>
  <c r="AM25" i="2"/>
  <c r="AI420" i="1" s="1"/>
  <c r="I16" i="2"/>
  <c r="AP16" i="2"/>
  <c r="AX16" i="2"/>
  <c r="BL31" i="2"/>
  <c r="G33" i="2"/>
  <c r="G25" i="2"/>
  <c r="AE25" i="2"/>
  <c r="AA420" i="1" s="1"/>
  <c r="BC25" i="2"/>
  <c r="O33" i="2"/>
  <c r="P25" i="2"/>
  <c r="AF25" i="2"/>
  <c r="AB420" i="1" s="1"/>
  <c r="AV33" i="2"/>
  <c r="BD33" i="2"/>
  <c r="AY16" i="2"/>
  <c r="BM31" i="2"/>
  <c r="T33" i="2"/>
  <c r="T25" i="2"/>
  <c r="BD25" i="2"/>
  <c r="I49" i="2"/>
  <c r="Y61" i="2"/>
  <c r="AO73" i="2"/>
  <c r="AK422" i="1" s="1"/>
  <c r="AW61" i="2"/>
  <c r="BH16" i="2"/>
  <c r="AG16" i="2"/>
  <c r="AW25" i="2"/>
  <c r="AS428" i="1" s="1"/>
  <c r="BH81" i="2"/>
  <c r="W81" i="2"/>
  <c r="W61" i="2"/>
  <c r="W69" i="2"/>
  <c r="AE61" i="2"/>
  <c r="AE49" i="2"/>
  <c r="AE69" i="2"/>
  <c r="AU81" i="2"/>
  <c r="AU73" i="2"/>
  <c r="AQ430" i="1" s="1"/>
  <c r="AU69" i="2"/>
  <c r="AU61" i="2"/>
  <c r="AU57" i="2"/>
  <c r="AU49" i="2"/>
  <c r="BC81" i="2"/>
  <c r="BC73" i="2"/>
  <c r="BC61" i="2"/>
  <c r="BC69" i="2"/>
  <c r="BC57" i="2"/>
  <c r="BC49" i="2"/>
  <c r="BL73" i="2"/>
  <c r="BL49" i="2"/>
  <c r="AK81" i="2"/>
  <c r="AK69" i="2"/>
  <c r="AK73" i="2"/>
  <c r="AG422" i="1" s="1"/>
  <c r="AK57" i="2"/>
  <c r="AK49" i="2"/>
  <c r="AK61" i="2"/>
  <c r="I57" i="2"/>
  <c r="I69" i="2"/>
  <c r="AX73" i="2"/>
  <c r="AT430" i="1" s="1"/>
  <c r="AX81" i="2"/>
  <c r="AX82" i="2" s="1"/>
  <c r="AT121" i="1" s="1"/>
  <c r="AX69" i="2"/>
  <c r="AX70" i="2" s="1"/>
  <c r="AX61" i="2"/>
  <c r="AX57" i="2"/>
  <c r="AX49" i="2"/>
  <c r="AF73" i="2"/>
  <c r="AB422" i="1" s="1"/>
  <c r="AF81" i="2"/>
  <c r="AF61" i="2"/>
  <c r="AF57" i="2"/>
  <c r="AF49" i="2"/>
  <c r="AF69" i="2"/>
  <c r="BD73" i="2"/>
  <c r="BD81" i="2"/>
  <c r="BD61" i="2"/>
  <c r="BD69" i="2"/>
  <c r="BD57" i="2"/>
  <c r="BD49" i="2"/>
  <c r="BM73" i="2"/>
  <c r="BM61" i="2"/>
  <c r="BM49" i="2"/>
  <c r="V81" i="2"/>
  <c r="V57" i="2"/>
  <c r="Y81" i="2"/>
  <c r="Y73" i="2"/>
  <c r="U414" i="1" s="1"/>
  <c r="Y69" i="2"/>
  <c r="Y57" i="2"/>
  <c r="Y49" i="2"/>
  <c r="AG81" i="2"/>
  <c r="AG82" i="2" s="1"/>
  <c r="AC115" i="1" s="1"/>
  <c r="AG73" i="2"/>
  <c r="AC422" i="1" s="1"/>
  <c r="AG61" i="2"/>
  <c r="AG57" i="2"/>
  <c r="AG69" i="2"/>
  <c r="AG49" i="2"/>
  <c r="AO81" i="2"/>
  <c r="AO57" i="2"/>
  <c r="AO69" i="2"/>
  <c r="AO49" i="2"/>
  <c r="M81" i="2"/>
  <c r="M73" i="2"/>
  <c r="P81" i="2"/>
  <c r="P73" i="2"/>
  <c r="P69" i="2"/>
  <c r="P70" i="2" s="1"/>
  <c r="P61" i="2"/>
  <c r="P57" i="2"/>
  <c r="P49" i="2"/>
  <c r="AH73" i="2"/>
  <c r="AD422" i="1" s="1"/>
  <c r="AH81" i="2"/>
  <c r="X81" i="2"/>
  <c r="AN81" i="2"/>
  <c r="AN73" i="2"/>
  <c r="AJ422" i="1" s="1"/>
  <c r="AN69" i="2"/>
  <c r="AN61" i="2"/>
  <c r="AN57" i="2"/>
  <c r="AN49" i="2"/>
  <c r="AV57" i="2"/>
  <c r="L81" i="2"/>
  <c r="AS69" i="2"/>
  <c r="AS73" i="2"/>
  <c r="AO430" i="1" s="1"/>
  <c r="BI81" i="2"/>
  <c r="BI69" i="2"/>
  <c r="BI73" i="2"/>
  <c r="BI57" i="2"/>
  <c r="BI49" i="2"/>
  <c r="BI61" i="2"/>
  <c r="O49" i="2"/>
  <c r="J73" i="2"/>
  <c r="J81" i="2"/>
  <c r="J61" i="2"/>
  <c r="J69" i="2"/>
  <c r="R69" i="2"/>
  <c r="AB81" i="2"/>
  <c r="AB73" i="2"/>
  <c r="X414" i="1" s="1"/>
  <c r="AB69" i="2"/>
  <c r="AB57" i="2"/>
  <c r="AB61" i="2"/>
  <c r="AB49" i="2"/>
  <c r="AR73" i="2"/>
  <c r="AN430" i="1" s="1"/>
  <c r="AR57" i="2"/>
  <c r="AR69" i="2"/>
  <c r="AR61" i="2"/>
  <c r="T49" i="2"/>
  <c r="BJ28" i="2"/>
  <c r="AC69" i="2"/>
  <c r="AC70" i="2" s="1"/>
  <c r="AC81" i="2"/>
  <c r="AC82" i="2" s="1"/>
  <c r="Y109" i="1" s="1"/>
  <c r="AC73" i="2"/>
  <c r="Y414" i="1" s="1"/>
  <c r="AC57" i="2"/>
  <c r="AC49" i="2"/>
  <c r="Y413" i="1" s="1"/>
  <c r="AC61" i="2"/>
  <c r="BA69" i="2"/>
  <c r="BA81" i="2"/>
  <c r="BA73" i="2"/>
  <c r="AW430" i="1" s="1"/>
  <c r="BA57" i="2"/>
  <c r="BA58" i="2" s="1"/>
  <c r="BA49" i="2"/>
  <c r="BA61" i="2"/>
  <c r="BL28" i="2"/>
  <c r="BM28" i="2"/>
  <c r="AP81" i="2"/>
  <c r="AP73" i="2"/>
  <c r="AL422" i="1" s="1"/>
  <c r="AP61" i="2"/>
  <c r="AP57" i="2"/>
  <c r="AP49" i="2"/>
  <c r="AP69" i="2"/>
  <c r="AP70" i="2" s="1"/>
  <c r="AZ81" i="2"/>
  <c r="AZ82" i="2" s="1"/>
  <c r="AV121" i="1" s="1"/>
  <c r="AZ73" i="2"/>
  <c r="AV430" i="1" s="1"/>
  <c r="AZ57" i="2"/>
  <c r="AZ69" i="2"/>
  <c r="AZ70" i="2" s="1"/>
  <c r="AZ61" i="2"/>
  <c r="H60" i="2"/>
  <c r="H61" i="2" s="1"/>
  <c r="G60" i="2"/>
  <c r="G61" i="2" s="1"/>
  <c r="H72" i="2"/>
  <c r="H73" i="2" s="1"/>
  <c r="BJ54" i="2"/>
  <c r="BL64" i="2"/>
  <c r="V33" i="2"/>
  <c r="AD33" i="2"/>
  <c r="AL33" i="2"/>
  <c r="AT33" i="2"/>
  <c r="BL79" i="2"/>
  <c r="BL55" i="2"/>
  <c r="BL67" i="2"/>
  <c r="G57" i="2"/>
  <c r="BJ73" i="2"/>
  <c r="BJ61" i="2"/>
  <c r="BM65" i="2"/>
  <c r="BJ30" i="2"/>
  <c r="AA81" i="2"/>
  <c r="AA73" i="2"/>
  <c r="W414" i="1" s="1"/>
  <c r="AA69" i="2"/>
  <c r="AA61" i="2"/>
  <c r="AA57" i="2"/>
  <c r="AA49" i="2"/>
  <c r="AI81" i="2"/>
  <c r="AI73" i="2"/>
  <c r="AE422" i="1" s="1"/>
  <c r="AI69" i="2"/>
  <c r="AI61" i="2"/>
  <c r="AI57" i="2"/>
  <c r="AI49" i="2"/>
  <c r="AQ81" i="2"/>
  <c r="AQ73" i="2"/>
  <c r="AM430" i="1" s="1"/>
  <c r="AQ69" i="2"/>
  <c r="AQ61" i="2"/>
  <c r="AQ57" i="2"/>
  <c r="AQ49" i="2"/>
  <c r="AY81" i="2"/>
  <c r="AY73" i="2"/>
  <c r="AU430" i="1" s="1"/>
  <c r="AY69" i="2"/>
  <c r="AY61" i="2"/>
  <c r="AY57" i="2"/>
  <c r="AY49" i="2"/>
  <c r="BG81" i="2"/>
  <c r="BG73" i="2"/>
  <c r="BG69" i="2"/>
  <c r="BG61" i="2"/>
  <c r="BG57" i="2"/>
  <c r="BG49" i="2"/>
  <c r="BM79" i="2"/>
  <c r="BM67" i="2"/>
  <c r="BM55" i="2"/>
  <c r="H69" i="2"/>
  <c r="H57" i="2"/>
  <c r="H49" i="2"/>
  <c r="Q81" i="2"/>
  <c r="Q73" i="2"/>
  <c r="O414" i="1" s="1"/>
  <c r="Q69" i="2"/>
  <c r="Q61" i="2"/>
  <c r="Q57" i="2"/>
  <c r="Z73" i="2"/>
  <c r="V414" i="1" s="1"/>
  <c r="Z81" i="2"/>
  <c r="Z61" i="2"/>
  <c r="Z69" i="2"/>
  <c r="Z57" i="2"/>
  <c r="Z49" i="2"/>
  <c r="AJ81" i="2"/>
  <c r="AJ57" i="2"/>
  <c r="AJ69" i="2"/>
  <c r="BL52" i="2"/>
  <c r="AD57" i="2"/>
  <c r="BL30" i="2"/>
  <c r="K40" i="2"/>
  <c r="S40" i="2"/>
  <c r="BJ80" i="2"/>
  <c r="BJ56" i="2"/>
  <c r="BJ68" i="2"/>
  <c r="AZ49" i="2"/>
  <c r="AV429" i="1" s="1"/>
  <c r="BM52" i="2"/>
  <c r="BJ29" i="2"/>
  <c r="U37" i="2"/>
  <c r="U40" i="2" s="1"/>
  <c r="BL80" i="2"/>
  <c r="BL56" i="2"/>
  <c r="BL68" i="2"/>
  <c r="T81" i="2"/>
  <c r="T73" i="2"/>
  <c r="T57" i="2"/>
  <c r="T58" i="2" s="1"/>
  <c r="T69" i="2"/>
  <c r="AD49" i="2"/>
  <c r="BB73" i="2"/>
  <c r="AX430" i="1" s="1"/>
  <c r="BJ78" i="2"/>
  <c r="BM46" i="2"/>
  <c r="BM54" i="2" s="1"/>
  <c r="BL54" i="2"/>
  <c r="BM56" i="2"/>
  <c r="AD81" i="2"/>
  <c r="AD69" i="2"/>
  <c r="AD73" i="2"/>
  <c r="Z414" i="1" s="1"/>
  <c r="AD61" i="2"/>
  <c r="AM81" i="2"/>
  <c r="AM61" i="2"/>
  <c r="AM49" i="2"/>
  <c r="BE81" i="2"/>
  <c r="BE73" i="2"/>
  <c r="BE61" i="2"/>
  <c r="BE69" i="2"/>
  <c r="BE57" i="2"/>
  <c r="AT81" i="2"/>
  <c r="BE49" i="2"/>
  <c r="BM29" i="2"/>
  <c r="BF73" i="2"/>
  <c r="BF81" i="2"/>
  <c r="BF61" i="2"/>
  <c r="BF69" i="2"/>
  <c r="BF57" i="2"/>
  <c r="BF49" i="2"/>
  <c r="N61" i="2"/>
  <c r="G48" i="2"/>
  <c r="G49" i="2" s="1"/>
  <c r="Q49" i="2"/>
  <c r="U50" i="2"/>
  <c r="T60" i="2"/>
  <c r="T61" i="2" s="1"/>
  <c r="U62" i="2"/>
  <c r="V62" i="2"/>
  <c r="V69" i="2" s="1"/>
  <c r="AB108" i="2"/>
  <c r="BJ53" i="2"/>
  <c r="S60" i="2"/>
  <c r="G62" i="2"/>
  <c r="G69" i="2" s="1"/>
  <c r="BJ66" i="2"/>
  <c r="G72" i="2"/>
  <c r="G73" i="2" s="1"/>
  <c r="BL66" i="2"/>
  <c r="BK100" i="2"/>
  <c r="BK108" i="2"/>
  <c r="BJ52" i="2"/>
  <c r="BM64" i="2"/>
  <c r="H74" i="2"/>
  <c r="H81" i="2" s="1"/>
  <c r="I132" i="2"/>
  <c r="I124" i="2"/>
  <c r="I120" i="2"/>
  <c r="I112" i="2"/>
  <c r="I100" i="2"/>
  <c r="I108" i="2"/>
  <c r="Q112" i="2"/>
  <c r="Q100" i="2"/>
  <c r="Y124" i="2"/>
  <c r="U416" i="1" s="1"/>
  <c r="Y100" i="2"/>
  <c r="AO124" i="2"/>
  <c r="AK424" i="1" s="1"/>
  <c r="AO120" i="2"/>
  <c r="AO112" i="2"/>
  <c r="AO100" i="2"/>
  <c r="AW124" i="2"/>
  <c r="AS432" i="1" s="1"/>
  <c r="AW112" i="2"/>
  <c r="AW108" i="2"/>
  <c r="AW100" i="2"/>
  <c r="G74" i="2"/>
  <c r="G81" i="2" s="1"/>
  <c r="G82" i="2" s="1"/>
  <c r="E103" i="1" s="1"/>
  <c r="BJ64" i="2"/>
  <c r="BM80" i="2"/>
  <c r="BM68" i="2"/>
  <c r="W132" i="2"/>
  <c r="W124" i="2"/>
  <c r="S416" i="1" s="1"/>
  <c r="W120" i="2"/>
  <c r="W100" i="2"/>
  <c r="AE132" i="2"/>
  <c r="AE124" i="2"/>
  <c r="AA424" i="1" s="1"/>
  <c r="AE120" i="2"/>
  <c r="AE100" i="2"/>
  <c r="AE112" i="2"/>
  <c r="AE108" i="2"/>
  <c r="AM120" i="2"/>
  <c r="AM100" i="2"/>
  <c r="AM108" i="2"/>
  <c r="BC132" i="2"/>
  <c r="BC124" i="2"/>
  <c r="BC120" i="2"/>
  <c r="BC100" i="2"/>
  <c r="BC108" i="2"/>
  <c r="BC112" i="2"/>
  <c r="N91" i="2"/>
  <c r="X132" i="2"/>
  <c r="X120" i="2"/>
  <c r="AF132" i="2"/>
  <c r="AF124" i="2"/>
  <c r="AB424" i="1" s="1"/>
  <c r="AF120" i="2"/>
  <c r="AF112" i="2"/>
  <c r="AF108" i="2"/>
  <c r="AF100" i="2"/>
  <c r="AN108" i="2"/>
  <c r="AV132" i="2"/>
  <c r="AV124" i="2"/>
  <c r="AR432" i="1" s="1"/>
  <c r="AV108" i="2"/>
  <c r="BD132" i="2"/>
  <c r="BD133" i="2" s="1"/>
  <c r="AZ268" i="1" s="1"/>
  <c r="BD124" i="2"/>
  <c r="BD120" i="2"/>
  <c r="BD112" i="2"/>
  <c r="BD108" i="2"/>
  <c r="BD100" i="2"/>
  <c r="V91" i="2"/>
  <c r="AD91" i="2"/>
  <c r="AL91" i="2"/>
  <c r="AT91" i="2"/>
  <c r="BB91" i="2"/>
  <c r="J132" i="2"/>
  <c r="J112" i="2"/>
  <c r="J100" i="2"/>
  <c r="R132" i="2"/>
  <c r="R120" i="2"/>
  <c r="R124" i="2"/>
  <c r="P416" i="1" s="1"/>
  <c r="R100" i="2"/>
  <c r="G108" i="2"/>
  <c r="BE132" i="2"/>
  <c r="BE124" i="2"/>
  <c r="BE112" i="2"/>
  <c r="BE120" i="2"/>
  <c r="BE108" i="2"/>
  <c r="BE100" i="2"/>
  <c r="BL76" i="2"/>
  <c r="BL130" i="2"/>
  <c r="BL118" i="2"/>
  <c r="BL106" i="2"/>
  <c r="BM97" i="2"/>
  <c r="BM105" i="2" s="1"/>
  <c r="BL97" i="2"/>
  <c r="BL117" i="2" s="1"/>
  <c r="BJ105" i="2"/>
  <c r="H108" i="2"/>
  <c r="P124" i="2"/>
  <c r="P120" i="2"/>
  <c r="P121" i="2" s="1"/>
  <c r="P112" i="2"/>
  <c r="P108" i="2"/>
  <c r="Z132" i="2"/>
  <c r="Z120" i="2"/>
  <c r="Z124" i="2"/>
  <c r="V416" i="1" s="1"/>
  <c r="Z112" i="2"/>
  <c r="Z108" i="2"/>
  <c r="Z109" i="2" s="1"/>
  <c r="Z100" i="2"/>
  <c r="AH132" i="2"/>
  <c r="AH112" i="2"/>
  <c r="AH100" i="2"/>
  <c r="AD423" i="1" s="1"/>
  <c r="AP132" i="2"/>
  <c r="AP120" i="2"/>
  <c r="AP124" i="2"/>
  <c r="AL424" i="1" s="1"/>
  <c r="AP100" i="2"/>
  <c r="AX132" i="2"/>
  <c r="AX120" i="2"/>
  <c r="AX121" i="2" s="1"/>
  <c r="AX124" i="2"/>
  <c r="AT432" i="1" s="1"/>
  <c r="AX112" i="2"/>
  <c r="AX108" i="2"/>
  <c r="AX100" i="2"/>
  <c r="BF132" i="2"/>
  <c r="BF120" i="2"/>
  <c r="BF124" i="2"/>
  <c r="BF112" i="2"/>
  <c r="BF108" i="2"/>
  <c r="BF109" i="2" s="1"/>
  <c r="BF100" i="2"/>
  <c r="L132" i="2"/>
  <c r="L120" i="2"/>
  <c r="L124" i="2"/>
  <c r="L112" i="2"/>
  <c r="L100" i="2"/>
  <c r="L108" i="2"/>
  <c r="AG132" i="2"/>
  <c r="AG124" i="2"/>
  <c r="AC424" i="1" s="1"/>
  <c r="AG120" i="2"/>
  <c r="AG112" i="2"/>
  <c r="AG108" i="2"/>
  <c r="AG100" i="2"/>
  <c r="AA132" i="2"/>
  <c r="AA112" i="2"/>
  <c r="AA120" i="2"/>
  <c r="AA108" i="2"/>
  <c r="AI132" i="2"/>
  <c r="AI124" i="2"/>
  <c r="AE424" i="1" s="1"/>
  <c r="AI120" i="2"/>
  <c r="AI112" i="2"/>
  <c r="AI108" i="2"/>
  <c r="AI100" i="2"/>
  <c r="AQ108" i="2"/>
  <c r="AY124" i="2"/>
  <c r="AU432" i="1" s="1"/>
  <c r="AY132" i="2"/>
  <c r="AY120" i="2"/>
  <c r="AY112" i="2"/>
  <c r="AY108" i="2"/>
  <c r="AY100" i="2"/>
  <c r="BG132" i="2"/>
  <c r="BG112" i="2"/>
  <c r="M120" i="2"/>
  <c r="M100" i="2"/>
  <c r="M108" i="2"/>
  <c r="O132" i="2"/>
  <c r="O124" i="2"/>
  <c r="O120" i="2"/>
  <c r="O100" i="2"/>
  <c r="O112" i="2"/>
  <c r="O108" i="2"/>
  <c r="BM124" i="2"/>
  <c r="BM112" i="2"/>
  <c r="BM100" i="2"/>
  <c r="BL105" i="2"/>
  <c r="BJ76" i="2"/>
  <c r="AJ91" i="2"/>
  <c r="AR91" i="2"/>
  <c r="AZ91" i="2"/>
  <c r="BH91" i="2"/>
  <c r="K132" i="2"/>
  <c r="K124" i="2"/>
  <c r="K120" i="2"/>
  <c r="K100" i="2"/>
  <c r="S91" i="2"/>
  <c r="U88" i="2"/>
  <c r="U91" i="2" s="1"/>
  <c r="T132" i="2"/>
  <c r="T120" i="2"/>
  <c r="T124" i="2"/>
  <c r="T100" i="2"/>
  <c r="AU132" i="2"/>
  <c r="AU120" i="2"/>
  <c r="AU100" i="2"/>
  <c r="AU108" i="2"/>
  <c r="AU112" i="2"/>
  <c r="H99" i="2"/>
  <c r="H100" i="2" s="1"/>
  <c r="G99" i="2"/>
  <c r="G100" i="2" s="1"/>
  <c r="BL78" i="2"/>
  <c r="BM76" i="2"/>
  <c r="BM77" i="2"/>
  <c r="BL124" i="2"/>
  <c r="BL112" i="2"/>
  <c r="BL100" i="2"/>
  <c r="AC124" i="2"/>
  <c r="Y416" i="1" s="1"/>
  <c r="AC132" i="2"/>
  <c r="AC133" i="2" s="1"/>
  <c r="Y250" i="1" s="1"/>
  <c r="AC112" i="2"/>
  <c r="AC120" i="2"/>
  <c r="AC108" i="2"/>
  <c r="AC100" i="2"/>
  <c r="AK132" i="2"/>
  <c r="AS120" i="2"/>
  <c r="AS100" i="2"/>
  <c r="AS108" i="2"/>
  <c r="AS109" i="2" s="1"/>
  <c r="BA124" i="2"/>
  <c r="AW432" i="1" s="1"/>
  <c r="BA132" i="2"/>
  <c r="BA112" i="2"/>
  <c r="BA120" i="2"/>
  <c r="BA100" i="2"/>
  <c r="AW431" i="1" s="1"/>
  <c r="BA108" i="2"/>
  <c r="BI132" i="2"/>
  <c r="BI124" i="2"/>
  <c r="BI112" i="2"/>
  <c r="BI120" i="2"/>
  <c r="U111" i="2"/>
  <c r="BJ77" i="2"/>
  <c r="BJ124" i="2"/>
  <c r="BJ112" i="2"/>
  <c r="BJ131" i="2"/>
  <c r="BJ119" i="2"/>
  <c r="BJ107" i="2"/>
  <c r="G111" i="2"/>
  <c r="G112" i="2" s="1"/>
  <c r="BM130" i="2"/>
  <c r="BM118" i="2"/>
  <c r="T101" i="2"/>
  <c r="BL103" i="2"/>
  <c r="BJ104" i="2"/>
  <c r="T111" i="2"/>
  <c r="U99" i="2" s="1"/>
  <c r="BL131" i="2"/>
  <c r="BL119" i="2"/>
  <c r="BL107" i="2"/>
  <c r="G123" i="2"/>
  <c r="G124" i="2" s="1"/>
  <c r="BM131" i="2"/>
  <c r="BM119" i="2"/>
  <c r="BM107" i="2"/>
  <c r="BJ100" i="2"/>
  <c r="H113" i="2"/>
  <c r="H120" i="2" s="1"/>
  <c r="G113" i="2"/>
  <c r="G120" i="2" s="1"/>
  <c r="BM103" i="2"/>
  <c r="H111" i="2"/>
  <c r="H112" i="2" s="1"/>
  <c r="S113" i="2"/>
  <c r="V101" i="2" s="1"/>
  <c r="BJ117" i="2"/>
  <c r="BM128" i="2"/>
  <c r="BJ115" i="2"/>
  <c r="O159" i="2"/>
  <c r="O151" i="2"/>
  <c r="X159" i="2"/>
  <c r="BM151" i="2"/>
  <c r="BL115" i="2"/>
  <c r="BM115" i="2"/>
  <c r="BJ116" i="2"/>
  <c r="BF159" i="2"/>
  <c r="BF151" i="2"/>
  <c r="BL116" i="2"/>
  <c r="BL120" i="2" s="1"/>
  <c r="BL121" i="2" s="1"/>
  <c r="H123" i="2"/>
  <c r="H124" i="2" s="1"/>
  <c r="H125" i="2"/>
  <c r="H132" i="2" s="1"/>
  <c r="BM116" i="2"/>
  <c r="BJ127" i="2"/>
  <c r="W151" i="2"/>
  <c r="S417" i="1" s="1"/>
  <c r="AE159" i="2"/>
  <c r="AE151" i="2"/>
  <c r="AA425" i="1" s="1"/>
  <c r="BC159" i="2"/>
  <c r="BI159" i="2"/>
  <c r="BI151" i="2"/>
  <c r="BL127" i="2"/>
  <c r="BM127" i="2"/>
  <c r="M159" i="2"/>
  <c r="M151" i="2"/>
  <c r="V159" i="2"/>
  <c r="V151" i="2"/>
  <c r="Q159" i="2"/>
  <c r="Q151" i="2"/>
  <c r="O417" i="1" s="1"/>
  <c r="AG159" i="2"/>
  <c r="AG151" i="2"/>
  <c r="AC425" i="1" s="1"/>
  <c r="AX159" i="2"/>
  <c r="AX151" i="2"/>
  <c r="AT433" i="1" s="1"/>
  <c r="AY159" i="2"/>
  <c r="AY151" i="2"/>
  <c r="AU433" i="1" s="1"/>
  <c r="BL147" i="2"/>
  <c r="BL155" i="2" s="1"/>
  <c r="BM147" i="2"/>
  <c r="BM155" i="2" s="1"/>
  <c r="BL148" i="2"/>
  <c r="BL156" i="2" s="1"/>
  <c r="BJ129" i="2"/>
  <c r="AF159" i="2"/>
  <c r="AF151" i="2"/>
  <c r="AB425" i="1" s="1"/>
  <c r="AL159" i="2"/>
  <c r="AL151" i="2"/>
  <c r="AH425" i="1" s="1"/>
  <c r="BM148" i="2"/>
  <c r="BM156" i="2" s="1"/>
  <c r="H159" i="2"/>
  <c r="H151" i="2"/>
  <c r="P159" i="2"/>
  <c r="P151" i="2"/>
  <c r="Y159" i="2"/>
  <c r="Y151" i="2"/>
  <c r="U417" i="1" s="1"/>
  <c r="AW159" i="2"/>
  <c r="AW151" i="2"/>
  <c r="AS433" i="1" s="1"/>
  <c r="BE159" i="2"/>
  <c r="BE151" i="2"/>
  <c r="G159" i="2"/>
  <c r="G151" i="2"/>
  <c r="AN159" i="2"/>
  <c r="AN151" i="2"/>
  <c r="AJ425" i="1" s="1"/>
  <c r="BD159" i="2"/>
  <c r="BD151" i="2"/>
  <c r="BJ128" i="2"/>
  <c r="I142" i="2"/>
  <c r="Z142" i="2"/>
  <c r="AP142" i="2"/>
  <c r="AM142" i="2"/>
  <c r="AU142" i="2"/>
  <c r="BL157" i="2"/>
  <c r="BL142" i="2"/>
  <c r="BL151" i="2" s="1"/>
  <c r="S142" i="2"/>
  <c r="U141" i="2"/>
  <c r="U142" i="2" s="1"/>
  <c r="J159" i="2"/>
  <c r="J151" i="2"/>
  <c r="AO159" i="2"/>
  <c r="AO151" i="2"/>
  <c r="AK425" i="1" s="1"/>
  <c r="BL128" i="2"/>
  <c r="BG159" i="2"/>
  <c r="BG151" i="2"/>
  <c r="K159" i="2"/>
  <c r="K151" i="2"/>
  <c r="AA159" i="2"/>
  <c r="AA151" i="2"/>
  <c r="W417" i="1" s="1"/>
  <c r="AQ159" i="2"/>
  <c r="AQ151" i="2"/>
  <c r="AM433" i="1" s="1"/>
  <c r="G125" i="2"/>
  <c r="G132" i="2" s="1"/>
  <c r="BL158" i="2"/>
  <c r="N159" i="2"/>
  <c r="N151" i="2"/>
  <c r="AD159" i="2"/>
  <c r="AD151" i="2"/>
  <c r="Z417" i="1" s="1"/>
  <c r="AT159" i="2"/>
  <c r="AT151" i="2"/>
  <c r="AP433" i="1" s="1"/>
  <c r="L159" i="2"/>
  <c r="L151" i="2"/>
  <c r="AC159" i="2"/>
  <c r="AC151" i="2"/>
  <c r="Y417" i="1" s="1"/>
  <c r="AK159" i="2"/>
  <c r="AS159" i="2"/>
  <c r="AS151" i="2"/>
  <c r="AO433" i="1" s="1"/>
  <c r="BA159" i="2"/>
  <c r="BA151" i="2"/>
  <c r="AW433" i="1" s="1"/>
  <c r="BB159" i="2"/>
  <c r="BB151" i="2"/>
  <c r="AX433" i="1" s="1"/>
  <c r="BK159" i="2"/>
  <c r="BK151" i="2"/>
  <c r="BM158" i="2"/>
  <c r="R142" i="2"/>
  <c r="AI142" i="2"/>
  <c r="BM157" i="2"/>
  <c r="AB142" i="2"/>
  <c r="AJ142" i="2"/>
  <c r="AR142" i="2"/>
  <c r="AZ142" i="2"/>
  <c r="BH142" i="2"/>
  <c r="BJ155" i="2"/>
  <c r="T159" i="2"/>
  <c r="T151" i="2"/>
  <c r="BJ154" i="2"/>
  <c r="BL154" i="2"/>
  <c r="BM154" i="2"/>
  <c r="BJ156" i="2"/>
  <c r="J58" i="2" l="1"/>
  <c r="W58" i="2"/>
  <c r="AS112" i="2"/>
  <c r="V99" i="2"/>
  <c r="V100" i="2" s="1"/>
  <c r="M112" i="2"/>
  <c r="AI121" i="2"/>
  <c r="AA124" i="2"/>
  <c r="W416" i="1" s="1"/>
  <c r="AH108" i="2"/>
  <c r="P132" i="2"/>
  <c r="J108" i="2"/>
  <c r="AV100" i="2"/>
  <c r="AM112" i="2"/>
  <c r="BL77" i="2"/>
  <c r="AW120" i="2"/>
  <c r="AO132" i="2"/>
  <c r="AO133" i="2" s="1"/>
  <c r="AK256" i="1" s="1"/>
  <c r="Q108" i="2"/>
  <c r="BK120" i="2"/>
  <c r="AB124" i="2"/>
  <c r="X416" i="1" s="1"/>
  <c r="AJ49" i="2"/>
  <c r="AM57" i="2"/>
  <c r="AM58" i="2" s="1"/>
  <c r="AD82" i="2"/>
  <c r="Z109" i="1" s="1"/>
  <c r="BJ33" i="2"/>
  <c r="BJ34" i="2" s="1"/>
  <c r="AJ73" i="2"/>
  <c r="AF422" i="1" s="1"/>
  <c r="AR81" i="2"/>
  <c r="R73" i="2"/>
  <c r="P414" i="1" s="1"/>
  <c r="O57" i="2"/>
  <c r="AS81" i="2"/>
  <c r="AN82" i="2"/>
  <c r="AJ115" i="1" s="1"/>
  <c r="AE57" i="2"/>
  <c r="AE58" i="2" s="1"/>
  <c r="W73" i="2"/>
  <c r="S414" i="1" s="1"/>
  <c r="AS121" i="2"/>
  <c r="O61" i="2"/>
  <c r="BE34" i="2"/>
  <c r="P160" i="2"/>
  <c r="N338" i="1" s="1"/>
  <c r="AH151" i="2"/>
  <c r="AD425" i="1" s="1"/>
  <c r="BI100" i="2"/>
  <c r="BI109" i="2" s="1"/>
  <c r="AS132" i="2"/>
  <c r="AS133" i="2" s="1"/>
  <c r="AO262" i="1" s="1"/>
  <c r="K108" i="2"/>
  <c r="M132" i="2"/>
  <c r="M133" i="2" s="1"/>
  <c r="K244" i="1" s="1"/>
  <c r="BF133" i="2"/>
  <c r="BB268" i="1" s="1"/>
  <c r="AP108" i="2"/>
  <c r="AP109" i="2" s="1"/>
  <c r="AH124" i="2"/>
  <c r="AD424" i="1" s="1"/>
  <c r="Z133" i="2"/>
  <c r="V250" i="1" s="1"/>
  <c r="BJ108" i="2"/>
  <c r="BJ109" i="2" s="1"/>
  <c r="BJ136" i="2" s="1"/>
  <c r="R108" i="2"/>
  <c r="J124" i="2"/>
  <c r="AV112" i="2"/>
  <c r="AR431" i="1" s="1"/>
  <c r="AF121" i="2"/>
  <c r="AM124" i="2"/>
  <c r="AI424" i="1" s="1"/>
  <c r="W108" i="2"/>
  <c r="Y108" i="2"/>
  <c r="Q120" i="2"/>
  <c r="BE58" i="2"/>
  <c r="BE84" i="2" s="1"/>
  <c r="BA80" i="1" s="1"/>
  <c r="AM69" i="2"/>
  <c r="BL53" i="2"/>
  <c r="BL57" i="2" s="1"/>
  <c r="BL58" i="2" s="1"/>
  <c r="BL84" i="2" s="1"/>
  <c r="Q70" i="2"/>
  <c r="AU429" i="1"/>
  <c r="J49" i="2"/>
  <c r="O69" i="2"/>
  <c r="AH69" i="2"/>
  <c r="AH70" i="2" s="1"/>
  <c r="AF70" i="2"/>
  <c r="AE73" i="2"/>
  <c r="AA422" i="1" s="1"/>
  <c r="BH49" i="2"/>
  <c r="H25" i="2"/>
  <c r="H34" i="2" s="1"/>
  <c r="F9" i="1" s="1"/>
  <c r="AO33" i="2"/>
  <c r="BG121" i="2"/>
  <c r="AL160" i="2"/>
  <c r="AH350" i="1" s="1"/>
  <c r="BJ159" i="2"/>
  <c r="BJ160" i="2" s="1"/>
  <c r="M121" i="2"/>
  <c r="M136" i="2" s="1"/>
  <c r="K291" i="1" s="1"/>
  <c r="BM33" i="2"/>
  <c r="BM34" i="2" s="1"/>
  <c r="BJ132" i="2"/>
  <c r="BJ133" i="2" s="1"/>
  <c r="T112" i="2"/>
  <c r="L121" i="2"/>
  <c r="AT431" i="1"/>
  <c r="BJ69" i="2"/>
  <c r="Y120" i="2"/>
  <c r="Y121" i="2" s="1"/>
  <c r="Q124" i="2"/>
  <c r="O416" i="1" s="1"/>
  <c r="H82" i="2"/>
  <c r="F103" i="1" s="1"/>
  <c r="T82" i="2"/>
  <c r="O73" i="2"/>
  <c r="AS61" i="2"/>
  <c r="AS70" i="2" s="1"/>
  <c r="AH49" i="2"/>
  <c r="AD421" i="1" s="1"/>
  <c r="BH61" i="2"/>
  <c r="Y25" i="2"/>
  <c r="U412" i="1" s="1"/>
  <c r="BM159" i="2"/>
  <c r="BM160" i="2" s="1"/>
  <c r="BG362" i="1" s="1"/>
  <c r="Y112" i="2"/>
  <c r="G70" i="2"/>
  <c r="AM82" i="2"/>
  <c r="AI115" i="1" s="1"/>
  <c r="AS49" i="2"/>
  <c r="AO429" i="1" s="1"/>
  <c r="AH57" i="2"/>
  <c r="W49" i="2"/>
  <c r="BH57" i="2"/>
  <c r="BH58" i="2" s="1"/>
  <c r="AZ33" i="2"/>
  <c r="AZ34" i="2" s="1"/>
  <c r="BI160" i="2"/>
  <c r="AE423" i="1"/>
  <c r="I109" i="2"/>
  <c r="O413" i="1"/>
  <c r="BK57" i="2"/>
  <c r="AU82" i="2"/>
  <c r="AQ121" i="1" s="1"/>
  <c r="BH69" i="2"/>
  <c r="BH70" i="2" s="1"/>
  <c r="AM109" i="2"/>
  <c r="AM135" i="2" s="1"/>
  <c r="AI209" i="1" s="1"/>
  <c r="Z82" i="2"/>
  <c r="V109" i="1" s="1"/>
  <c r="BD70" i="2"/>
  <c r="AF82" i="2"/>
  <c r="AB115" i="1" s="1"/>
  <c r="W70" i="2"/>
  <c r="G382" i="1"/>
  <c r="G383" i="1" s="1"/>
  <c r="H382" i="1" s="1"/>
  <c r="H383" i="1" s="1"/>
  <c r="I382" i="1" s="1"/>
  <c r="I383" i="1" s="1"/>
  <c r="R70" i="2"/>
  <c r="L82" i="2"/>
  <c r="J103" i="1" s="1"/>
  <c r="BB160" i="2"/>
  <c r="AX356" i="1" s="1"/>
  <c r="BA121" i="2"/>
  <c r="Y415" i="1"/>
  <c r="BG124" i="2"/>
  <c r="AQ100" i="2"/>
  <c r="L109" i="2"/>
  <c r="AN100" i="2"/>
  <c r="AN109" i="2" s="1"/>
  <c r="X124" i="2"/>
  <c r="T416" i="1" s="1"/>
  <c r="AE109" i="2"/>
  <c r="S415" i="1"/>
  <c r="AO109" i="2"/>
  <c r="BL69" i="2"/>
  <c r="BL70" i="2" s="1"/>
  <c r="AB112" i="2"/>
  <c r="BF82" i="2"/>
  <c r="BB127" i="1" s="1"/>
  <c r="Z70" i="2"/>
  <c r="AN429" i="1"/>
  <c r="AB58" i="2"/>
  <c r="AB85" i="2" s="1"/>
  <c r="X156" i="1" s="1"/>
  <c r="R81" i="2"/>
  <c r="BI58" i="2"/>
  <c r="AV49" i="2"/>
  <c r="M69" i="2"/>
  <c r="BD58" i="2"/>
  <c r="BD85" i="2" s="1"/>
  <c r="AZ174" i="1" s="1"/>
  <c r="AB70" i="2"/>
  <c r="AK108" i="2"/>
  <c r="AK109" i="2" s="1"/>
  <c r="AU431" i="1"/>
  <c r="AQ112" i="2"/>
  <c r="AN112" i="2"/>
  <c r="AJ423" i="1" s="1"/>
  <c r="AS431" i="1"/>
  <c r="AB120" i="2"/>
  <c r="AB121" i="2" s="1"/>
  <c r="AL81" i="2"/>
  <c r="AL82" i="2" s="1"/>
  <c r="AH115" i="1" s="1"/>
  <c r="AJ70" i="2"/>
  <c r="H58" i="2"/>
  <c r="L49" i="2"/>
  <c r="AV69" i="2"/>
  <c r="X49" i="2"/>
  <c r="T413" i="1" s="1"/>
  <c r="AH58" i="2"/>
  <c r="AH84" i="2" s="1"/>
  <c r="AD68" i="1" s="1"/>
  <c r="AE70" i="2"/>
  <c r="AV61" i="2"/>
  <c r="AR429" i="1" s="1"/>
  <c r="G34" i="2"/>
  <c r="BL159" i="2"/>
  <c r="BL160" i="2" s="1"/>
  <c r="AW160" i="2"/>
  <c r="AS356" i="1" s="1"/>
  <c r="AY160" i="2"/>
  <c r="AU356" i="1" s="1"/>
  <c r="BJ120" i="2"/>
  <c r="BJ121" i="2" s="1"/>
  <c r="V111" i="2"/>
  <c r="V112" i="2" s="1"/>
  <c r="AK100" i="2"/>
  <c r="AU109" i="2"/>
  <c r="AU135" i="2" s="1"/>
  <c r="AQ215" i="1" s="1"/>
  <c r="AQ120" i="2"/>
  <c r="AH121" i="2"/>
  <c r="AN120" i="2"/>
  <c r="AB132" i="2"/>
  <c r="AE421" i="1"/>
  <c r="AL421" i="1"/>
  <c r="AB82" i="2"/>
  <c r="X109" i="1" s="1"/>
  <c r="O70" i="2"/>
  <c r="BI82" i="2"/>
  <c r="L61" i="2"/>
  <c r="X57" i="2"/>
  <c r="AG58" i="2"/>
  <c r="AG84" i="2" s="1"/>
  <c r="AC68" i="1" s="1"/>
  <c r="AT429" i="1"/>
  <c r="T34" i="2"/>
  <c r="BG34" i="2"/>
  <c r="BC33" i="1" s="1"/>
  <c r="BG133" i="2"/>
  <c r="BC268" i="1" s="1"/>
  <c r="M82" i="2"/>
  <c r="K103" i="1" s="1"/>
  <c r="AV151" i="2"/>
  <c r="AR433" i="1" s="1"/>
  <c r="AK120" i="2"/>
  <c r="BG100" i="2"/>
  <c r="AQ132" i="2"/>
  <c r="AN124" i="2"/>
  <c r="AJ424" i="1" s="1"/>
  <c r="X100" i="2"/>
  <c r="AF421" i="1"/>
  <c r="R49" i="2"/>
  <c r="P413" i="1" s="1"/>
  <c r="L69" i="2"/>
  <c r="X69" i="2"/>
  <c r="X70" i="2" s="1"/>
  <c r="M61" i="2"/>
  <c r="M70" i="2" s="1"/>
  <c r="AK133" i="2"/>
  <c r="AG256" i="1" s="1"/>
  <c r="G109" i="2"/>
  <c r="G135" i="2" s="1"/>
  <c r="E197" i="1" s="1"/>
  <c r="AQ109" i="2"/>
  <c r="AS82" i="2"/>
  <c r="AO121" i="1" s="1"/>
  <c r="BM108" i="2"/>
  <c r="BM109" i="2" s="1"/>
  <c r="AO431" i="1"/>
  <c r="AK112" i="2"/>
  <c r="O133" i="2"/>
  <c r="M244" i="1" s="1"/>
  <c r="BG108" i="2"/>
  <c r="AY121" i="2"/>
  <c r="AA109" i="2"/>
  <c r="L133" i="2"/>
  <c r="J244" i="1" s="1"/>
  <c r="BD109" i="2"/>
  <c r="X108" i="2"/>
  <c r="X109" i="2" s="1"/>
  <c r="X135" i="2" s="1"/>
  <c r="T203" i="1" s="1"/>
  <c r="BC109" i="2"/>
  <c r="Z413" i="1"/>
  <c r="R57" i="2"/>
  <c r="R58" i="2" s="1"/>
  <c r="L57" i="2"/>
  <c r="L58" i="2" s="1"/>
  <c r="AN58" i="2"/>
  <c r="X61" i="2"/>
  <c r="M49" i="2"/>
  <c r="M58" i="2" s="1"/>
  <c r="AU58" i="2"/>
  <c r="AU85" i="2" s="1"/>
  <c r="AQ168" i="1" s="1"/>
  <c r="W82" i="2"/>
  <c r="S109" i="1" s="1"/>
  <c r="X160" i="2"/>
  <c r="T344" i="1" s="1"/>
  <c r="W121" i="2"/>
  <c r="M109" i="2"/>
  <c r="AY133" i="2"/>
  <c r="AU262" i="1" s="1"/>
  <c r="AA121" i="2"/>
  <c r="AP133" i="2"/>
  <c r="AL256" i="1" s="1"/>
  <c r="J133" i="2"/>
  <c r="H244" i="1" s="1"/>
  <c r="AB423" i="1"/>
  <c r="U415" i="1"/>
  <c r="V413" i="1"/>
  <c r="AH34" i="2"/>
  <c r="AD21" i="1" s="1"/>
  <c r="AB34" i="2"/>
  <c r="I288" i="1"/>
  <c r="I289" i="1" s="1"/>
  <c r="E104" i="1"/>
  <c r="E105" i="1" s="1"/>
  <c r="H100" i="1"/>
  <c r="H101" i="1" s="1"/>
  <c r="BG33" i="1"/>
  <c r="BD34" i="2"/>
  <c r="AT82" i="2"/>
  <c r="AP121" i="1" s="1"/>
  <c r="AI34" i="2"/>
  <c r="J34" i="2"/>
  <c r="BA82" i="2"/>
  <c r="AW121" i="1" s="1"/>
  <c r="AR82" i="2"/>
  <c r="AN121" i="1" s="1"/>
  <c r="AV73" i="2"/>
  <c r="AR430" i="1" s="1"/>
  <c r="X58" i="2"/>
  <c r="P82" i="2"/>
  <c r="N103" i="1" s="1"/>
  <c r="AW69" i="2"/>
  <c r="AW70" i="2" s="1"/>
  <c r="AO82" i="2"/>
  <c r="AK115" i="1" s="1"/>
  <c r="Y58" i="2"/>
  <c r="AL57" i="2"/>
  <c r="AX58" i="2"/>
  <c r="I61" i="2"/>
  <c r="I70" i="2" s="1"/>
  <c r="AK82" i="2"/>
  <c r="AG115" i="1" s="1"/>
  <c r="BC58" i="2"/>
  <c r="AU70" i="2"/>
  <c r="AE82" i="2"/>
  <c r="AA115" i="1" s="1"/>
  <c r="AG33" i="2"/>
  <c r="AG25" i="2"/>
  <c r="AC420" i="1" s="1"/>
  <c r="G241" i="1"/>
  <c r="G242" i="1" s="1"/>
  <c r="K34" i="2"/>
  <c r="AU25" i="2"/>
  <c r="AQ428" i="1" s="1"/>
  <c r="AQ34" i="2"/>
  <c r="AT25" i="2"/>
  <c r="AP428" i="1" s="1"/>
  <c r="P33" i="2"/>
  <c r="P34" i="2" s="1"/>
  <c r="AA33" i="2"/>
  <c r="AA34" i="2" s="1"/>
  <c r="BF34" i="2"/>
  <c r="AK33" i="2"/>
  <c r="AK25" i="2"/>
  <c r="AG420" i="1" s="1"/>
  <c r="Q33" i="2"/>
  <c r="Q25" i="2"/>
  <c r="O412" i="1" s="1"/>
  <c r="H147" i="1"/>
  <c r="H148" i="1" s="1"/>
  <c r="AP159" i="2"/>
  <c r="AP151" i="2"/>
  <c r="AL425" i="1" s="1"/>
  <c r="K81" i="2"/>
  <c r="K73" i="2"/>
  <c r="K69" i="2"/>
  <c r="K61" i="2"/>
  <c r="K57" i="2"/>
  <c r="K49" i="2"/>
  <c r="BK61" i="2"/>
  <c r="BH159" i="2"/>
  <c r="BH151" i="2"/>
  <c r="AC160" i="2"/>
  <c r="Y344" i="1" s="1"/>
  <c r="Z159" i="2"/>
  <c r="Z160" i="2" s="1"/>
  <c r="V344" i="1" s="1"/>
  <c r="Z151" i="2"/>
  <c r="V417" i="1" s="1"/>
  <c r="BL81" i="2"/>
  <c r="BL82" i="2" s="1"/>
  <c r="AE133" i="2"/>
  <c r="AA256" i="1" s="1"/>
  <c r="AW109" i="2"/>
  <c r="AO121" i="2"/>
  <c r="U81" i="2"/>
  <c r="U69" i="2"/>
  <c r="U73" i="2"/>
  <c r="U57" i="2"/>
  <c r="AZ159" i="2"/>
  <c r="AZ151" i="2"/>
  <c r="AV433" i="1" s="1"/>
  <c r="BK160" i="2"/>
  <c r="BF362" i="1" s="1"/>
  <c r="I159" i="2"/>
  <c r="I151" i="2"/>
  <c r="BE160" i="2"/>
  <c r="BA362" i="1" s="1"/>
  <c r="H160" i="2"/>
  <c r="F338" i="1" s="1"/>
  <c r="BM117" i="2"/>
  <c r="BM120" i="2" s="1"/>
  <c r="BM121" i="2" s="1"/>
  <c r="BM135" i="2" s="1"/>
  <c r="BG221" i="1" s="1"/>
  <c r="BL108" i="2"/>
  <c r="BL109" i="2" s="1"/>
  <c r="AC109" i="2"/>
  <c r="O121" i="2"/>
  <c r="AI109" i="2"/>
  <c r="AX133" i="2"/>
  <c r="AT262" i="1" s="1"/>
  <c r="AH109" i="2"/>
  <c r="P133" i="2"/>
  <c r="N244" i="1" s="1"/>
  <c r="BE109" i="2"/>
  <c r="G121" i="2"/>
  <c r="R121" i="2"/>
  <c r="BB124" i="2"/>
  <c r="AX432" i="1" s="1"/>
  <c r="BB132" i="2"/>
  <c r="BB112" i="2"/>
  <c r="BB120" i="2"/>
  <c r="BB121" i="2" s="1"/>
  <c r="BB100" i="2"/>
  <c r="BB108" i="2"/>
  <c r="BD121" i="2"/>
  <c r="AV133" i="2"/>
  <c r="AR262" i="1" s="1"/>
  <c r="AF109" i="2"/>
  <c r="X121" i="2"/>
  <c r="W109" i="2"/>
  <c r="O415" i="1"/>
  <c r="BM66" i="2"/>
  <c r="BM69" i="2" s="1"/>
  <c r="BM70" i="2" s="1"/>
  <c r="BK109" i="2"/>
  <c r="V60" i="2"/>
  <c r="U60" i="2"/>
  <c r="U61" i="2" s="1"/>
  <c r="BF58" i="2"/>
  <c r="AM70" i="2"/>
  <c r="BK81" i="2"/>
  <c r="BK82" i="2" s="1"/>
  <c r="Q58" i="2"/>
  <c r="H70" i="2"/>
  <c r="W413" i="1"/>
  <c r="AR159" i="2"/>
  <c r="AR151" i="2"/>
  <c r="AN433" i="1" s="1"/>
  <c r="AI159" i="2"/>
  <c r="AI151" i="2"/>
  <c r="AE425" i="1" s="1"/>
  <c r="BA160" i="2"/>
  <c r="AW356" i="1" s="1"/>
  <c r="L160" i="2"/>
  <c r="J338" i="1" s="1"/>
  <c r="AT160" i="2"/>
  <c r="AP356" i="1" s="1"/>
  <c r="AQ160" i="2"/>
  <c r="AM356" i="1" s="1"/>
  <c r="S159" i="2"/>
  <c r="S151" i="2"/>
  <c r="Q417" i="1" s="1"/>
  <c r="G160" i="2"/>
  <c r="E338" i="1" s="1"/>
  <c r="AF160" i="2"/>
  <c r="AB350" i="1" s="1"/>
  <c r="AX160" i="2"/>
  <c r="AT356" i="1" s="1"/>
  <c r="M160" i="2"/>
  <c r="K338" i="1" s="1"/>
  <c r="W160" i="2"/>
  <c r="S344" i="1" s="1"/>
  <c r="U101" i="2"/>
  <c r="BI121" i="2"/>
  <c r="BA133" i="2"/>
  <c r="AW262" i="1" s="1"/>
  <c r="AC121" i="2"/>
  <c r="BM78" i="2"/>
  <c r="BM81" i="2" s="1"/>
  <c r="BM82" i="2" s="1"/>
  <c r="BG127" i="1" s="1"/>
  <c r="T108" i="2"/>
  <c r="T109" i="2" s="1"/>
  <c r="K133" i="2"/>
  <c r="I244" i="1" s="1"/>
  <c r="AM431" i="1"/>
  <c r="AG133" i="2"/>
  <c r="AC256" i="1" s="1"/>
  <c r="BF121" i="2"/>
  <c r="BF136" i="2" s="1"/>
  <c r="BB315" i="1" s="1"/>
  <c r="AL423" i="1"/>
  <c r="Z121" i="2"/>
  <c r="Z136" i="2" s="1"/>
  <c r="V297" i="1" s="1"/>
  <c r="BE121" i="2"/>
  <c r="R133" i="2"/>
  <c r="P250" i="1" s="1"/>
  <c r="AT124" i="2"/>
  <c r="AP432" i="1" s="1"/>
  <c r="AT132" i="2"/>
  <c r="AT120" i="2"/>
  <c r="AT112" i="2"/>
  <c r="AT100" i="2"/>
  <c r="AP431" i="1" s="1"/>
  <c r="AT108" i="2"/>
  <c r="BC121" i="2"/>
  <c r="BC136" i="2" s="1"/>
  <c r="AY315" i="1" s="1"/>
  <c r="AM133" i="2"/>
  <c r="AI256" i="1" s="1"/>
  <c r="AW121" i="2"/>
  <c r="Q109" i="2"/>
  <c r="I121" i="2"/>
  <c r="I135" i="2" s="1"/>
  <c r="G197" i="1" s="1"/>
  <c r="BK112" i="2"/>
  <c r="BK121" i="2" s="1"/>
  <c r="AB133" i="2"/>
  <c r="X250" i="1" s="1"/>
  <c r="BF70" i="2"/>
  <c r="BE70" i="2"/>
  <c r="BB69" i="2"/>
  <c r="BG58" i="2"/>
  <c r="AY70" i="2"/>
  <c r="AQ82" i="2"/>
  <c r="AM121" i="1" s="1"/>
  <c r="AA58" i="2"/>
  <c r="G58" i="2"/>
  <c r="G163" i="2" s="1"/>
  <c r="AP58" i="2"/>
  <c r="BA70" i="2"/>
  <c r="BA85" i="2" s="1"/>
  <c r="AW168" i="1" s="1"/>
  <c r="V48" i="2"/>
  <c r="V49" i="2" s="1"/>
  <c r="V58" i="2" s="1"/>
  <c r="X413" i="1"/>
  <c r="J82" i="2"/>
  <c r="H103" i="1" s="1"/>
  <c r="O82" i="2"/>
  <c r="M103" i="1" s="1"/>
  <c r="AS58" i="2"/>
  <c r="AJ421" i="1"/>
  <c r="AH82" i="2"/>
  <c r="AD115" i="1" s="1"/>
  <c r="AW73" i="2"/>
  <c r="AS430" i="1" s="1"/>
  <c r="AC421" i="1"/>
  <c r="Y70" i="2"/>
  <c r="AL49" i="2"/>
  <c r="V61" i="2"/>
  <c r="V70" i="2" s="1"/>
  <c r="BD82" i="2"/>
  <c r="AZ127" i="1" s="1"/>
  <c r="N57" i="2"/>
  <c r="I73" i="2"/>
  <c r="I82" i="2" s="1"/>
  <c r="G103" i="1" s="1"/>
  <c r="BC70" i="2"/>
  <c r="S413" i="1"/>
  <c r="BH82" i="2"/>
  <c r="BD127" i="1" s="1"/>
  <c r="H335" i="1"/>
  <c r="H336" i="1" s="1"/>
  <c r="AE34" i="2"/>
  <c r="BA33" i="1"/>
  <c r="Z34" i="2"/>
  <c r="AC33" i="2"/>
  <c r="AC25" i="2"/>
  <c r="Y412" i="1" s="1"/>
  <c r="AW34" i="2"/>
  <c r="AS33" i="2"/>
  <c r="AS25" i="2"/>
  <c r="AO428" i="1" s="1"/>
  <c r="AJ21" i="1"/>
  <c r="AN85" i="2"/>
  <c r="AJ162" i="1" s="1"/>
  <c r="AW81" i="2"/>
  <c r="AG70" i="2"/>
  <c r="AT49" i="2"/>
  <c r="AL61" i="2"/>
  <c r="V73" i="2"/>
  <c r="N49" i="2"/>
  <c r="W84" i="2"/>
  <c r="S62" i="1" s="1"/>
  <c r="W85" i="2"/>
  <c r="S156" i="1" s="1"/>
  <c r="BH33" i="2"/>
  <c r="BH25" i="2"/>
  <c r="G194" i="1"/>
  <c r="G195" i="1" s="1"/>
  <c r="N33" i="2"/>
  <c r="N25" i="2"/>
  <c r="R34" i="2"/>
  <c r="AL25" i="2"/>
  <c r="AH420" i="1" s="1"/>
  <c r="U33" i="2"/>
  <c r="U25" i="2"/>
  <c r="AA135" i="2"/>
  <c r="W203" i="1" s="1"/>
  <c r="H133" i="2"/>
  <c r="F244" i="1" s="1"/>
  <c r="BH132" i="2"/>
  <c r="BH120" i="2"/>
  <c r="BH124" i="2"/>
  <c r="BH112" i="2"/>
  <c r="BH108" i="2"/>
  <c r="BH100" i="2"/>
  <c r="J109" i="2"/>
  <c r="AD124" i="2"/>
  <c r="Z416" i="1" s="1"/>
  <c r="AD132" i="2"/>
  <c r="AD133" i="2" s="1"/>
  <c r="Z250" i="1" s="1"/>
  <c r="AD112" i="2"/>
  <c r="AD120" i="2"/>
  <c r="AD108" i="2"/>
  <c r="AD100" i="2"/>
  <c r="N124" i="2"/>
  <c r="N132" i="2"/>
  <c r="N120" i="2"/>
  <c r="N112" i="2"/>
  <c r="N100" i="2"/>
  <c r="N108" i="2"/>
  <c r="BC133" i="2"/>
  <c r="AY268" i="1" s="1"/>
  <c r="AW133" i="2"/>
  <c r="AS262" i="1" s="1"/>
  <c r="Q121" i="2"/>
  <c r="BB57" i="2"/>
  <c r="BB49" i="2"/>
  <c r="T70" i="2"/>
  <c r="T85" i="2" s="1"/>
  <c r="AB84" i="2"/>
  <c r="X62" i="1" s="1"/>
  <c r="AG85" i="2"/>
  <c r="AC162" i="1" s="1"/>
  <c r="AT57" i="2"/>
  <c r="V82" i="2"/>
  <c r="N73" i="2"/>
  <c r="N82" i="2" s="1"/>
  <c r="L103" i="1" s="1"/>
  <c r="AO34" i="2"/>
  <c r="L33" i="2"/>
  <c r="L25" i="2"/>
  <c r="M34" i="2"/>
  <c r="AF34" i="2"/>
  <c r="AJ132" i="2"/>
  <c r="AJ133" i="2" s="1"/>
  <c r="AF256" i="1" s="1"/>
  <c r="AJ120" i="2"/>
  <c r="AJ124" i="2"/>
  <c r="AF424" i="1" s="1"/>
  <c r="AJ112" i="2"/>
  <c r="AJ100" i="2"/>
  <c r="AJ108" i="2"/>
  <c r="AJ109" i="2" s="1"/>
  <c r="BG160" i="2"/>
  <c r="BC362" i="1" s="1"/>
  <c r="AN160" i="2"/>
  <c r="AJ350" i="1" s="1"/>
  <c r="AE160" i="2"/>
  <c r="AA350" i="1" s="1"/>
  <c r="V113" i="2"/>
  <c r="V120" i="2" s="1"/>
  <c r="U113" i="2"/>
  <c r="U120" i="2" s="1"/>
  <c r="AU133" i="2"/>
  <c r="AQ262" i="1" s="1"/>
  <c r="K121" i="2"/>
  <c r="AM121" i="2"/>
  <c r="AU159" i="2"/>
  <c r="AU151" i="2"/>
  <c r="AQ433" i="1" s="1"/>
  <c r="BM129" i="2"/>
  <c r="BM132" i="2" s="1"/>
  <c r="BM133" i="2" s="1"/>
  <c r="L136" i="2"/>
  <c r="J291" i="1" s="1"/>
  <c r="L135" i="2"/>
  <c r="J197" i="1" s="1"/>
  <c r="G133" i="2"/>
  <c r="E244" i="1" s="1"/>
  <c r="AL124" i="2"/>
  <c r="AH424" i="1" s="1"/>
  <c r="AL132" i="2"/>
  <c r="AL112" i="2"/>
  <c r="AL120" i="2"/>
  <c r="AL121" i="2" s="1"/>
  <c r="AL100" i="2"/>
  <c r="AH423" i="1" s="1"/>
  <c r="AL108" i="2"/>
  <c r="BJ70" i="2"/>
  <c r="T160" i="2"/>
  <c r="AB159" i="2"/>
  <c r="AB151" i="2"/>
  <c r="X417" i="1" s="1"/>
  <c r="AS160" i="2"/>
  <c r="AO356" i="1" s="1"/>
  <c r="AA160" i="2"/>
  <c r="W344" i="1" s="1"/>
  <c r="BL129" i="2"/>
  <c r="BL132" i="2" s="1"/>
  <c r="BL133" i="2" s="1"/>
  <c r="AG160" i="2"/>
  <c r="AC350" i="1" s="1"/>
  <c r="S132" i="2"/>
  <c r="S124" i="2"/>
  <c r="Q416" i="1" s="1"/>
  <c r="S120" i="2"/>
  <c r="S112" i="2"/>
  <c r="S108" i="2"/>
  <c r="S100" i="2"/>
  <c r="BJ81" i="2"/>
  <c r="BJ82" i="2" s="1"/>
  <c r="Y109" i="2"/>
  <c r="I133" i="2"/>
  <c r="G244" i="1" s="1"/>
  <c r="BG70" i="2"/>
  <c r="AY82" i="2"/>
  <c r="AU121" i="1" s="1"/>
  <c r="AI58" i="2"/>
  <c r="Y160" i="2"/>
  <c r="U344" i="1" s="1"/>
  <c r="AH160" i="2"/>
  <c r="AD350" i="1" s="1"/>
  <c r="BI133" i="2"/>
  <c r="BE268" i="1" s="1"/>
  <c r="AQ431" i="1"/>
  <c r="T121" i="2"/>
  <c r="AZ132" i="2"/>
  <c r="AZ120" i="2"/>
  <c r="AZ124" i="2"/>
  <c r="AV432" i="1" s="1"/>
  <c r="AZ112" i="2"/>
  <c r="AZ108" i="2"/>
  <c r="AZ100" i="2"/>
  <c r="AY109" i="2"/>
  <c r="AQ121" i="2"/>
  <c r="AQ135" i="2" s="1"/>
  <c r="AM215" i="1" s="1"/>
  <c r="AI133" i="2"/>
  <c r="AE256" i="1" s="1"/>
  <c r="AC423" i="1"/>
  <c r="AX109" i="2"/>
  <c r="AH133" i="2"/>
  <c r="AD256" i="1" s="1"/>
  <c r="P109" i="2"/>
  <c r="H121" i="2"/>
  <c r="BE133" i="2"/>
  <c r="BA268" i="1" s="1"/>
  <c r="P415" i="1"/>
  <c r="V124" i="2"/>
  <c r="V132" i="2"/>
  <c r="V108" i="2"/>
  <c r="AV109" i="2"/>
  <c r="AF133" i="2"/>
  <c r="AB256" i="1" s="1"/>
  <c r="AA423" i="1"/>
  <c r="AO135" i="2"/>
  <c r="AK209" i="1" s="1"/>
  <c r="BJ57" i="2"/>
  <c r="BJ58" i="2" s="1"/>
  <c r="BK124" i="2"/>
  <c r="X415" i="1"/>
  <c r="BE82" i="2"/>
  <c r="BA127" i="1" s="1"/>
  <c r="U48" i="2"/>
  <c r="U49" i="2" s="1"/>
  <c r="BK49" i="2"/>
  <c r="BB81" i="2"/>
  <c r="BB82" i="2" s="1"/>
  <c r="AX121" i="1" s="1"/>
  <c r="Q82" i="2"/>
  <c r="O109" i="1" s="1"/>
  <c r="AM429" i="1"/>
  <c r="AZ58" i="2"/>
  <c r="AP82" i="2"/>
  <c r="AL115" i="1" s="1"/>
  <c r="AC58" i="2"/>
  <c r="AV58" i="2"/>
  <c r="AN70" i="2"/>
  <c r="X82" i="2"/>
  <c r="T109" i="1" s="1"/>
  <c r="P58" i="2"/>
  <c r="AO70" i="2"/>
  <c r="Y82" i="2"/>
  <c r="U109" i="1" s="1"/>
  <c r="AT61" i="2"/>
  <c r="AL69" i="2"/>
  <c r="AB421" i="1"/>
  <c r="AG421" i="1"/>
  <c r="BC82" i="2"/>
  <c r="AY127" i="1" s="1"/>
  <c r="AA421" i="1"/>
  <c r="AD25" i="2"/>
  <c r="Z412" i="1" s="1"/>
  <c r="BE362" i="1"/>
  <c r="J160" i="2"/>
  <c r="H338" i="1" s="1"/>
  <c r="V160" i="2"/>
  <c r="U159" i="2"/>
  <c r="U151" i="2"/>
  <c r="R417" i="1" s="1"/>
  <c r="AG121" i="2"/>
  <c r="BC135" i="2"/>
  <c r="AY221" i="1" s="1"/>
  <c r="AJ159" i="2"/>
  <c r="AJ151" i="2"/>
  <c r="AF425" i="1" s="1"/>
  <c r="R159" i="2"/>
  <c r="R151" i="2"/>
  <c r="P417" i="1" s="1"/>
  <c r="U124" i="2"/>
  <c r="U132" i="2"/>
  <c r="U112" i="2"/>
  <c r="U100" i="2"/>
  <c r="U108" i="2"/>
  <c r="U109" i="2" s="1"/>
  <c r="H109" i="2"/>
  <c r="BM57" i="2"/>
  <c r="BM58" i="2" s="1"/>
  <c r="BB61" i="2"/>
  <c r="AD160" i="2"/>
  <c r="Z344" i="1" s="1"/>
  <c r="AM159" i="2"/>
  <c r="AM151" i="2"/>
  <c r="AI425" i="1" s="1"/>
  <c r="AS135" i="2"/>
  <c r="AO215" i="1" s="1"/>
  <c r="AD58" i="2"/>
  <c r="BK69" i="2"/>
  <c r="Z58" i="2"/>
  <c r="AA70" i="2"/>
  <c r="O160" i="2"/>
  <c r="M338" i="1" s="1"/>
  <c r="AK160" i="2"/>
  <c r="AG350" i="1" s="1"/>
  <c r="N160" i="2"/>
  <c r="L338" i="1" s="1"/>
  <c r="K160" i="2"/>
  <c r="I338" i="1" s="1"/>
  <c r="AO160" i="2"/>
  <c r="AK350" i="1" s="1"/>
  <c r="BD160" i="2"/>
  <c r="AZ362" i="1" s="1"/>
  <c r="Q160" i="2"/>
  <c r="O344" i="1" s="1"/>
  <c r="BC160" i="2"/>
  <c r="AY362" i="1" s="1"/>
  <c r="BF160" i="2"/>
  <c r="BB362" i="1" s="1"/>
  <c r="BA109" i="2"/>
  <c r="AU121" i="2"/>
  <c r="T133" i="2"/>
  <c r="K109" i="2"/>
  <c r="AR132" i="2"/>
  <c r="AR120" i="2"/>
  <c r="AR121" i="2" s="1"/>
  <c r="AR124" i="2"/>
  <c r="AN432" i="1" s="1"/>
  <c r="AR112" i="2"/>
  <c r="AR100" i="2"/>
  <c r="AN431" i="1" s="1"/>
  <c r="AR108" i="2"/>
  <c r="O109" i="2"/>
  <c r="AQ133" i="2"/>
  <c r="AM262" i="1" s="1"/>
  <c r="W415" i="1"/>
  <c r="AG109" i="2"/>
  <c r="AP121" i="2"/>
  <c r="V415" i="1"/>
  <c r="R109" i="2"/>
  <c r="T415" i="1"/>
  <c r="AI423" i="1"/>
  <c r="AE121" i="2"/>
  <c r="AE135" i="2" s="1"/>
  <c r="AA209" i="1" s="1"/>
  <c r="W133" i="2"/>
  <c r="S250" i="1" s="1"/>
  <c r="AK423" i="1"/>
  <c r="Q133" i="2"/>
  <c r="O250" i="1" s="1"/>
  <c r="AB109" i="2"/>
  <c r="AI421" i="1"/>
  <c r="AD70" i="2"/>
  <c r="S81" i="2"/>
  <c r="S73" i="2"/>
  <c r="Q414" i="1" s="1"/>
  <c r="S69" i="2"/>
  <c r="S61" i="2"/>
  <c r="S57" i="2"/>
  <c r="S49" i="2"/>
  <c r="BG82" i="2"/>
  <c r="BC127" i="1" s="1"/>
  <c r="AQ58" i="2"/>
  <c r="AI70" i="2"/>
  <c r="AA82" i="2"/>
  <c r="W109" i="1" s="1"/>
  <c r="AW429" i="1"/>
  <c r="AR70" i="2"/>
  <c r="J70" i="2"/>
  <c r="J84" i="2" s="1"/>
  <c r="H56" i="1" s="1"/>
  <c r="O58" i="2"/>
  <c r="BI70" i="2"/>
  <c r="BI85" i="2" s="1"/>
  <c r="AW49" i="2"/>
  <c r="AS429" i="1" s="1"/>
  <c r="AO58" i="2"/>
  <c r="AT69" i="2"/>
  <c r="AF58" i="2"/>
  <c r="N69" i="2"/>
  <c r="N70" i="2" s="1"/>
  <c r="AK58" i="2"/>
  <c r="AQ429" i="1"/>
  <c r="AX25" i="2"/>
  <c r="AT428" i="1" s="1"/>
  <c r="AX33" i="2"/>
  <c r="BL32" i="2"/>
  <c r="BL33" i="2" s="1"/>
  <c r="BL34" i="2" s="1"/>
  <c r="AR34" i="2"/>
  <c r="BC34" i="2"/>
  <c r="Y34" i="2"/>
  <c r="W34" i="2"/>
  <c r="X34" i="2"/>
  <c r="BA84" i="2"/>
  <c r="AW74" i="1" s="1"/>
  <c r="AR58" i="2"/>
  <c r="BE127" i="1"/>
  <c r="AW57" i="2"/>
  <c r="AW58" i="2" s="1"/>
  <c r="AO61" i="2"/>
  <c r="AK421" i="1" s="1"/>
  <c r="E9" i="1"/>
  <c r="AP25" i="2"/>
  <c r="AL420" i="1" s="1"/>
  <c r="AP33" i="2"/>
  <c r="S25" i="2"/>
  <c r="Q412" i="1" s="1"/>
  <c r="S33" i="2"/>
  <c r="BB25" i="2"/>
  <c r="AX428" i="1" s="1"/>
  <c r="V25" i="2"/>
  <c r="V34" i="2" s="1"/>
  <c r="BI33" i="2"/>
  <c r="BI25" i="2"/>
  <c r="AV25" i="2"/>
  <c r="AR428" i="1" s="1"/>
  <c r="O25" i="2"/>
  <c r="O34" i="2" s="1"/>
  <c r="AJ58" i="2"/>
  <c r="AY58" i="2"/>
  <c r="AQ70" i="2"/>
  <c r="AI82" i="2"/>
  <c r="AE115" i="1" s="1"/>
  <c r="AV82" i="2"/>
  <c r="AR121" i="1" s="1"/>
  <c r="U413" i="1"/>
  <c r="I58" i="2"/>
  <c r="AK70" i="2"/>
  <c r="AY25" i="2"/>
  <c r="AU428" i="1" s="1"/>
  <c r="AY33" i="2"/>
  <c r="I33" i="2"/>
  <c r="I25" i="2"/>
  <c r="F394" i="1"/>
  <c r="F54" i="1"/>
  <c r="AF21" i="1"/>
  <c r="AM34" i="2"/>
  <c r="BA33" i="2"/>
  <c r="BA25" i="2"/>
  <c r="AW428" i="1" s="1"/>
  <c r="BK34" i="2"/>
  <c r="AS136" i="2" l="1"/>
  <c r="AO309" i="1" s="1"/>
  <c r="BH85" i="2"/>
  <c r="BD174" i="1" s="1"/>
  <c r="BH84" i="2"/>
  <c r="BD80" i="1" s="1"/>
  <c r="BL85" i="2"/>
  <c r="AU84" i="2"/>
  <c r="AQ74" i="1" s="1"/>
  <c r="AV70" i="2"/>
  <c r="AV84" i="2" s="1"/>
  <c r="AR74" i="1" s="1"/>
  <c r="AN121" i="2"/>
  <c r="V121" i="2"/>
  <c r="AM84" i="2"/>
  <c r="AI68" i="1" s="1"/>
  <c r="BL163" i="2"/>
  <c r="V109" i="2"/>
  <c r="V135" i="2" s="1"/>
  <c r="AI160" i="2"/>
  <c r="AE350" i="1" s="1"/>
  <c r="M84" i="2"/>
  <c r="K56" i="1" s="1"/>
  <c r="S34" i="2"/>
  <c r="BK70" i="2"/>
  <c r="AV121" i="2"/>
  <c r="M135" i="2"/>
  <c r="K197" i="1" s="1"/>
  <c r="AJ82" i="2"/>
  <c r="AF115" i="1" s="1"/>
  <c r="AT133" i="2"/>
  <c r="AP262" i="1" s="1"/>
  <c r="AA133" i="2"/>
  <c r="W250" i="1" s="1"/>
  <c r="AO136" i="2"/>
  <c r="AK303" i="1" s="1"/>
  <c r="AP136" i="2"/>
  <c r="AL303" i="1" s="1"/>
  <c r="BD84" i="2"/>
  <c r="AZ80" i="1" s="1"/>
  <c r="BJ135" i="2"/>
  <c r="T84" i="2"/>
  <c r="AM136" i="2"/>
  <c r="AI303" i="1" s="1"/>
  <c r="BH34" i="2"/>
  <c r="BD33" i="1" s="1"/>
  <c r="H84" i="2"/>
  <c r="F56" i="1" s="1"/>
  <c r="R82" i="2"/>
  <c r="P109" i="1" s="1"/>
  <c r="Z135" i="2"/>
  <c r="V203" i="1" s="1"/>
  <c r="BI84" i="2"/>
  <c r="BB58" i="2"/>
  <c r="AZ160" i="2"/>
  <c r="AV356" i="1" s="1"/>
  <c r="H85" i="2"/>
  <c r="F150" i="1" s="1"/>
  <c r="AK34" i="2"/>
  <c r="AK163" i="2" s="1"/>
  <c r="AR133" i="2"/>
  <c r="AN262" i="1" s="1"/>
  <c r="AX34" i="2"/>
  <c r="AT70" i="2"/>
  <c r="J85" i="2"/>
  <c r="H150" i="1" s="1"/>
  <c r="S82" i="2"/>
  <c r="Q109" i="1" s="1"/>
  <c r="AZ121" i="2"/>
  <c r="AL133" i="2"/>
  <c r="AH256" i="1" s="1"/>
  <c r="BF127" i="1"/>
  <c r="BD135" i="2"/>
  <c r="AZ221" i="1" s="1"/>
  <c r="G136" i="2"/>
  <c r="E291" i="1" s="1"/>
  <c r="E292" i="1" s="1"/>
  <c r="E293" i="1" s="1"/>
  <c r="AV160" i="2"/>
  <c r="AR356" i="1" s="1"/>
  <c r="BK133" i="2"/>
  <c r="BF268" i="1" s="1"/>
  <c r="L70" i="2"/>
  <c r="AK121" i="2"/>
  <c r="AK136" i="2" s="1"/>
  <c r="AG303" i="1" s="1"/>
  <c r="X133" i="2"/>
  <c r="T250" i="1" s="1"/>
  <c r="AP429" i="1"/>
  <c r="BE163" i="2"/>
  <c r="AR109" i="2"/>
  <c r="AU136" i="2"/>
  <c r="AQ309" i="1" s="1"/>
  <c r="U133" i="2"/>
  <c r="BF135" i="2"/>
  <c r="BB221" i="1" s="1"/>
  <c r="AE136" i="2"/>
  <c r="AA303" i="1" s="1"/>
  <c r="AA304" i="1" s="1"/>
  <c r="AA305" i="1" s="1"/>
  <c r="AT58" i="2"/>
  <c r="AT85" i="2" s="1"/>
  <c r="AP168" i="1" s="1"/>
  <c r="Z415" i="1"/>
  <c r="AS34" i="2"/>
  <c r="AX431" i="1"/>
  <c r="R414" i="1"/>
  <c r="K58" i="2"/>
  <c r="BG109" i="2"/>
  <c r="M85" i="2"/>
  <c r="K150" i="1" s="1"/>
  <c r="AH85" i="2"/>
  <c r="AD162" i="1" s="1"/>
  <c r="S58" i="2"/>
  <c r="S85" i="2" s="1"/>
  <c r="Q156" i="1" s="1"/>
  <c r="H163" i="2"/>
  <c r="AV431" i="1"/>
  <c r="L34" i="2"/>
  <c r="L163" i="2" s="1"/>
  <c r="T163" i="2"/>
  <c r="N109" i="2"/>
  <c r="AD121" i="2"/>
  <c r="BH109" i="2"/>
  <c r="I160" i="2"/>
  <c r="G338" i="1" s="1"/>
  <c r="BH160" i="2"/>
  <c r="BD362" i="1" s="1"/>
  <c r="AG423" i="1"/>
  <c r="AN133" i="2"/>
  <c r="AJ256" i="1" s="1"/>
  <c r="O163" i="2"/>
  <c r="M9" i="1"/>
  <c r="I335" i="1"/>
  <c r="I336" i="1" s="1"/>
  <c r="AA210" i="1"/>
  <c r="AA211" i="1" s="1"/>
  <c r="I100" i="1"/>
  <c r="I101" i="1" s="1"/>
  <c r="V85" i="2"/>
  <c r="V84" i="2"/>
  <c r="I147" i="1"/>
  <c r="I148" i="1" s="1"/>
  <c r="BM136" i="2"/>
  <c r="BG315" i="1" s="1"/>
  <c r="J382" i="1"/>
  <c r="J383" i="1" s="1"/>
  <c r="BG268" i="1"/>
  <c r="BM163" i="2"/>
  <c r="R413" i="1"/>
  <c r="BJ85" i="2"/>
  <c r="BE174" i="1" s="1"/>
  <c r="BJ84" i="2"/>
  <c r="BC163" i="2"/>
  <c r="AY33" i="1"/>
  <c r="O251" i="1"/>
  <c r="O252" i="1" s="1"/>
  <c r="Z84" i="2"/>
  <c r="V62" i="1" s="1"/>
  <c r="Z85" i="2"/>
  <c r="V156" i="1" s="1"/>
  <c r="AQ136" i="2"/>
  <c r="AM309" i="1" s="1"/>
  <c r="AJ160" i="2"/>
  <c r="AF350" i="1" s="1"/>
  <c r="AZ85" i="2"/>
  <c r="AV168" i="1" s="1"/>
  <c r="AZ84" i="2"/>
  <c r="AV74" i="1" s="1"/>
  <c r="P135" i="2"/>
  <c r="N197" i="1" s="1"/>
  <c r="P136" i="2"/>
  <c r="N291" i="1" s="1"/>
  <c r="AZ109" i="2"/>
  <c r="Y135" i="2"/>
  <c r="U203" i="1" s="1"/>
  <c r="Y136" i="2"/>
  <c r="U297" i="1" s="1"/>
  <c r="Q415" i="1"/>
  <c r="M163" i="2"/>
  <c r="K9" i="1"/>
  <c r="R412" i="1"/>
  <c r="AN84" i="2"/>
  <c r="AJ68" i="1" s="1"/>
  <c r="AS84" i="2"/>
  <c r="AO74" i="1" s="1"/>
  <c r="AS85" i="2"/>
  <c r="AO168" i="1" s="1"/>
  <c r="BI136" i="2"/>
  <c r="BE315" i="1" s="1"/>
  <c r="BI135" i="2"/>
  <c r="Q34" i="2"/>
  <c r="BC84" i="2"/>
  <c r="AY80" i="1" s="1"/>
  <c r="BC85" i="2"/>
  <c r="AY174" i="1" s="1"/>
  <c r="AV34" i="2"/>
  <c r="BJ163" i="2"/>
  <c r="J288" i="1"/>
  <c r="J289" i="1" s="1"/>
  <c r="AJ85" i="2"/>
  <c r="AF162" i="1" s="1"/>
  <c r="AJ84" i="2"/>
  <c r="AF68" i="1" s="1"/>
  <c r="AM216" i="1"/>
  <c r="AM217" i="1" s="1"/>
  <c r="BI34" i="2"/>
  <c r="AM263" i="1"/>
  <c r="AM264" i="1" s="1"/>
  <c r="AM160" i="2"/>
  <c r="AI350" i="1" s="1"/>
  <c r="AN27" i="1"/>
  <c r="AF84" i="2"/>
  <c r="AB68" i="1" s="1"/>
  <c r="AF85" i="2"/>
  <c r="AB162" i="1" s="1"/>
  <c r="Q413" i="1"/>
  <c r="AY363" i="1"/>
  <c r="AY364" i="1" s="1"/>
  <c r="R416" i="1"/>
  <c r="AY316" i="1"/>
  <c r="AY317" i="1" s="1"/>
  <c r="P84" i="2"/>
  <c r="N56" i="1" s="1"/>
  <c r="P85" i="2"/>
  <c r="N150" i="1" s="1"/>
  <c r="AV136" i="2"/>
  <c r="AR309" i="1" s="1"/>
  <c r="AV135" i="2"/>
  <c r="AR215" i="1" s="1"/>
  <c r="AI84" i="2"/>
  <c r="AE68" i="1" s="1"/>
  <c r="AI85" i="2"/>
  <c r="AE162" i="1" s="1"/>
  <c r="S109" i="2"/>
  <c r="AJ121" i="2"/>
  <c r="AX429" i="1"/>
  <c r="AY269" i="1"/>
  <c r="AY270" i="1" s="1"/>
  <c r="AD109" i="2"/>
  <c r="U34" i="2"/>
  <c r="AC34" i="2"/>
  <c r="AH421" i="1"/>
  <c r="BB70" i="2"/>
  <c r="BB85" i="2" s="1"/>
  <c r="AX168" i="1" s="1"/>
  <c r="AT121" i="2"/>
  <c r="E339" i="1"/>
  <c r="E340" i="1" s="1"/>
  <c r="BE85" i="2"/>
  <c r="BA174" i="1" s="1"/>
  <c r="BB109" i="2"/>
  <c r="BE135" i="2"/>
  <c r="BA221" i="1" s="1"/>
  <c r="BE136" i="2"/>
  <c r="BA315" i="1" s="1"/>
  <c r="U58" i="2"/>
  <c r="K70" i="2"/>
  <c r="I9" i="1"/>
  <c r="X84" i="2"/>
  <c r="T62" i="1" s="1"/>
  <c r="X85" i="2"/>
  <c r="T156" i="1" s="1"/>
  <c r="AK84" i="2"/>
  <c r="AG68" i="1" s="1"/>
  <c r="AK85" i="2"/>
  <c r="AG162" i="1" s="1"/>
  <c r="AY128" i="1"/>
  <c r="AY129" i="1" s="1"/>
  <c r="J9" i="1"/>
  <c r="Z163" i="2"/>
  <c r="V15" i="1"/>
  <c r="Q85" i="2"/>
  <c r="O156" i="1" s="1"/>
  <c r="Q84" i="2"/>
  <c r="O62" i="1" s="1"/>
  <c r="BF84" i="2"/>
  <c r="BB80" i="1" s="1"/>
  <c r="BF85" i="2"/>
  <c r="BB174" i="1" s="1"/>
  <c r="BL136" i="2"/>
  <c r="BL135" i="2"/>
  <c r="AW135" i="2"/>
  <c r="AS215" i="1" s="1"/>
  <c r="AW136" i="2"/>
  <c r="AS309" i="1" s="1"/>
  <c r="AG21" i="1"/>
  <c r="H241" i="1"/>
  <c r="H242" i="1" s="1"/>
  <c r="J163" i="2"/>
  <c r="H9" i="1"/>
  <c r="F104" i="1"/>
  <c r="F105" i="1" s="1"/>
  <c r="AQ84" i="2"/>
  <c r="AM74" i="1" s="1"/>
  <c r="AQ85" i="2"/>
  <c r="AM168" i="1" s="1"/>
  <c r="O136" i="2"/>
  <c r="M291" i="1" s="1"/>
  <c r="O135" i="2"/>
  <c r="M197" i="1" s="1"/>
  <c r="S121" i="2"/>
  <c r="AA351" i="1"/>
  <c r="AA352" i="1" s="1"/>
  <c r="P15" i="1"/>
  <c r="G84" i="2"/>
  <c r="E56" i="1" s="1"/>
  <c r="G85" i="2"/>
  <c r="E150" i="1" s="1"/>
  <c r="S160" i="2"/>
  <c r="Q344" i="1" s="1"/>
  <c r="W136" i="2"/>
  <c r="S297" i="1" s="1"/>
  <c r="W135" i="2"/>
  <c r="S203" i="1" s="1"/>
  <c r="U70" i="2"/>
  <c r="AA257" i="1"/>
  <c r="AA258" i="1" s="1"/>
  <c r="K82" i="2"/>
  <c r="I103" i="1" s="1"/>
  <c r="BF163" i="2"/>
  <c r="BB33" i="1"/>
  <c r="AX84" i="2"/>
  <c r="AT74" i="1" s="1"/>
  <c r="AX85" i="2"/>
  <c r="AT168" i="1" s="1"/>
  <c r="AI163" i="2"/>
  <c r="AE21" i="1"/>
  <c r="BB34" i="2"/>
  <c r="AD34" i="2"/>
  <c r="AH163" i="2"/>
  <c r="AB136" i="2"/>
  <c r="X297" i="1" s="1"/>
  <c r="AB135" i="2"/>
  <c r="X203" i="1" s="1"/>
  <c r="AD85" i="2"/>
  <c r="Z156" i="1" s="1"/>
  <c r="AD84" i="2"/>
  <c r="Z62" i="1" s="1"/>
  <c r="BE80" i="1"/>
  <c r="AR135" i="2"/>
  <c r="AN215" i="1" s="1"/>
  <c r="BA34" i="2"/>
  <c r="T15" i="1"/>
  <c r="AO85" i="2"/>
  <c r="AK162" i="1" s="1"/>
  <c r="AO84" i="2"/>
  <c r="AK68" i="1" s="1"/>
  <c r="S70" i="2"/>
  <c r="BM85" i="2"/>
  <c r="BG174" i="1" s="1"/>
  <c r="BM84" i="2"/>
  <c r="BG80" i="1" s="1"/>
  <c r="AV85" i="2"/>
  <c r="AR168" i="1" s="1"/>
  <c r="AZ133" i="2"/>
  <c r="AV262" i="1" s="1"/>
  <c r="AN135" i="2"/>
  <c r="AJ209" i="1" s="1"/>
  <c r="E245" i="1"/>
  <c r="E246" i="1" s="1"/>
  <c r="AO163" i="2"/>
  <c r="AK21" i="1"/>
  <c r="BB84" i="2"/>
  <c r="AX74" i="1" s="1"/>
  <c r="AA84" i="2"/>
  <c r="W62" i="1" s="1"/>
  <c r="AA85" i="2"/>
  <c r="W156" i="1" s="1"/>
  <c r="AR160" i="2"/>
  <c r="AN356" i="1" s="1"/>
  <c r="AH136" i="2"/>
  <c r="AD303" i="1" s="1"/>
  <c r="AH135" i="2"/>
  <c r="AD209" i="1" s="1"/>
  <c r="U82" i="2"/>
  <c r="R109" i="1" s="1"/>
  <c r="BD136" i="2"/>
  <c r="AZ315" i="1" s="1"/>
  <c r="AP160" i="2"/>
  <c r="AL350" i="1" s="1"/>
  <c r="AA163" i="2"/>
  <c r="W15" i="1"/>
  <c r="AL58" i="2"/>
  <c r="AT34" i="2"/>
  <c r="X15" i="1"/>
  <c r="BF33" i="1"/>
  <c r="O84" i="2"/>
  <c r="M56" i="1" s="1"/>
  <c r="O85" i="2"/>
  <c r="M150" i="1" s="1"/>
  <c r="K136" i="2"/>
  <c r="I291" i="1" s="1"/>
  <c r="K135" i="2"/>
  <c r="I197" i="1" s="1"/>
  <c r="I85" i="2"/>
  <c r="G150" i="1" s="1"/>
  <c r="I84" i="2"/>
  <c r="G56" i="1" s="1"/>
  <c r="Q15" i="1"/>
  <c r="AX163" i="2"/>
  <c r="AT27" i="1"/>
  <c r="AI21" i="1"/>
  <c r="I34" i="2"/>
  <c r="AP34" i="2"/>
  <c r="AR85" i="2"/>
  <c r="AN168" i="1" s="1"/>
  <c r="AR84" i="2"/>
  <c r="AN74" i="1" s="1"/>
  <c r="AE84" i="2"/>
  <c r="AA68" i="1" s="1"/>
  <c r="AE85" i="2"/>
  <c r="AA162" i="1" s="1"/>
  <c r="R415" i="1"/>
  <c r="AL70" i="2"/>
  <c r="S133" i="2"/>
  <c r="Q250" i="1" s="1"/>
  <c r="AB160" i="2"/>
  <c r="X344" i="1" s="1"/>
  <c r="AP135" i="2"/>
  <c r="AL209" i="1" s="1"/>
  <c r="AU160" i="2"/>
  <c r="AQ356" i="1" s="1"/>
  <c r="AJ136" i="2"/>
  <c r="AF303" i="1" s="1"/>
  <c r="AV27" i="1"/>
  <c r="N121" i="2"/>
  <c r="BH121" i="2"/>
  <c r="AM85" i="2"/>
  <c r="AI162" i="1" s="1"/>
  <c r="AA136" i="2"/>
  <c r="W297" i="1" s="1"/>
  <c r="N34" i="2"/>
  <c r="AW82" i="2"/>
  <c r="AS121" i="1" s="1"/>
  <c r="AM122" i="1"/>
  <c r="AM123" i="1" s="1"/>
  <c r="Q136" i="2"/>
  <c r="O297" i="1" s="1"/>
  <c r="Q135" i="2"/>
  <c r="O203" i="1" s="1"/>
  <c r="AM357" i="1"/>
  <c r="AM358" i="1" s="1"/>
  <c r="BB133" i="2"/>
  <c r="AX262" i="1" s="1"/>
  <c r="P163" i="2"/>
  <c r="N9" i="1"/>
  <c r="AG34" i="2"/>
  <c r="Y85" i="2"/>
  <c r="U156" i="1" s="1"/>
  <c r="Y84" i="2"/>
  <c r="U62" i="1" s="1"/>
  <c r="AL34" i="2"/>
  <c r="R136" i="2"/>
  <c r="P297" i="1" s="1"/>
  <c r="R135" i="2"/>
  <c r="P203" i="1" s="1"/>
  <c r="F395" i="1"/>
  <c r="G53" i="1"/>
  <c r="G394" i="1" s="1"/>
  <c r="AW84" i="2"/>
  <c r="AS74" i="1" s="1"/>
  <c r="O345" i="1"/>
  <c r="O346" i="1" s="1"/>
  <c r="AY222" i="1"/>
  <c r="AY223" i="1" s="1"/>
  <c r="AX136" i="2"/>
  <c r="AT309" i="1" s="1"/>
  <c r="AX135" i="2"/>
  <c r="AT215" i="1" s="1"/>
  <c r="AY34" i="2"/>
  <c r="AY84" i="2"/>
  <c r="AU74" i="1" s="1"/>
  <c r="AY85" i="2"/>
  <c r="AU168" i="1" s="1"/>
  <c r="W163" i="2"/>
  <c r="S15" i="1"/>
  <c r="AG135" i="2"/>
  <c r="AC209" i="1" s="1"/>
  <c r="AG136" i="2"/>
  <c r="AC303" i="1" s="1"/>
  <c r="BA135" i="2"/>
  <c r="AW215" i="1" s="1"/>
  <c r="BA136" i="2"/>
  <c r="AW309" i="1" s="1"/>
  <c r="H135" i="2"/>
  <c r="F197" i="1" s="1"/>
  <c r="H136" i="2"/>
  <c r="F291" i="1" s="1"/>
  <c r="U121" i="2"/>
  <c r="U135" i="2" s="1"/>
  <c r="R160" i="2"/>
  <c r="P344" i="1" s="1"/>
  <c r="U160" i="2"/>
  <c r="R344" i="1" s="1"/>
  <c r="AC84" i="2"/>
  <c r="Y62" i="1" s="1"/>
  <c r="AC85" i="2"/>
  <c r="Y156" i="1" s="1"/>
  <c r="O110" i="1"/>
  <c r="O111" i="1" s="1"/>
  <c r="V133" i="2"/>
  <c r="R250" i="1" s="1"/>
  <c r="AY136" i="2"/>
  <c r="AU309" i="1" s="1"/>
  <c r="AY135" i="2"/>
  <c r="AU215" i="1" s="1"/>
  <c r="AL109" i="2"/>
  <c r="AF423" i="1"/>
  <c r="N133" i="2"/>
  <c r="L244" i="1" s="1"/>
  <c r="J135" i="2"/>
  <c r="H197" i="1" s="1"/>
  <c r="J136" i="2"/>
  <c r="H291" i="1" s="1"/>
  <c r="BH133" i="2"/>
  <c r="BD268" i="1" s="1"/>
  <c r="AS163" i="2"/>
  <c r="AO27" i="1"/>
  <c r="AE163" i="2"/>
  <c r="AA21" i="1"/>
  <c r="N58" i="2"/>
  <c r="AP84" i="2"/>
  <c r="AL68" i="1" s="1"/>
  <c r="AP85" i="2"/>
  <c r="AL162" i="1" s="1"/>
  <c r="AT109" i="2"/>
  <c r="AF136" i="2"/>
  <c r="AB303" i="1" s="1"/>
  <c r="AF135" i="2"/>
  <c r="AB209" i="1" s="1"/>
  <c r="AI136" i="2"/>
  <c r="AE303" i="1" s="1"/>
  <c r="AI135" i="2"/>
  <c r="AE209" i="1" s="1"/>
  <c r="AA116" i="1"/>
  <c r="AA117" i="1" s="1"/>
  <c r="R84" i="2"/>
  <c r="P62" i="1" s="1"/>
  <c r="R85" i="2"/>
  <c r="P156" i="1" s="1"/>
  <c r="BD163" i="2"/>
  <c r="AZ33" i="1"/>
  <c r="AU34" i="2"/>
  <c r="E10" i="1"/>
  <c r="E11" i="1" s="1"/>
  <c r="Y163" i="2"/>
  <c r="U15" i="1"/>
  <c r="I136" i="2"/>
  <c r="G291" i="1" s="1"/>
  <c r="AF163" i="2"/>
  <c r="AB21" i="1"/>
  <c r="H194" i="1"/>
  <c r="H195" i="1" s="1"/>
  <c r="AS27" i="1"/>
  <c r="BG84" i="2"/>
  <c r="BC80" i="1" s="1"/>
  <c r="BG85" i="2"/>
  <c r="BC174" i="1" s="1"/>
  <c r="T136" i="2"/>
  <c r="T135" i="2"/>
  <c r="BK135" i="2"/>
  <c r="BF221" i="1" s="1"/>
  <c r="BK136" i="2"/>
  <c r="AC135" i="2"/>
  <c r="Y203" i="1" s="1"/>
  <c r="AC136" i="2"/>
  <c r="Y297" i="1" s="1"/>
  <c r="K84" i="2"/>
  <c r="I56" i="1" s="1"/>
  <c r="K85" i="2"/>
  <c r="I150" i="1" s="1"/>
  <c r="E198" i="1"/>
  <c r="E199" i="1"/>
  <c r="AQ163" i="2"/>
  <c r="AM27" i="1"/>
  <c r="BK58" i="2"/>
  <c r="X163" i="2" l="1"/>
  <c r="AK135" i="2"/>
  <c r="AG209" i="1" s="1"/>
  <c r="AJ163" i="2"/>
  <c r="BF315" i="1"/>
  <c r="S84" i="2"/>
  <c r="Q62" i="1" s="1"/>
  <c r="N136" i="2"/>
  <c r="L291" i="1" s="1"/>
  <c r="AW163" i="2"/>
  <c r="K163" i="2"/>
  <c r="BE221" i="1"/>
  <c r="AH412" i="1"/>
  <c r="AH18" i="1" s="1"/>
  <c r="AH415" i="1"/>
  <c r="AH206" i="1" s="1"/>
  <c r="BF431" i="1"/>
  <c r="BF218" i="1" s="1"/>
  <c r="AT423" i="1"/>
  <c r="BF429" i="1"/>
  <c r="V136" i="2"/>
  <c r="AH414" i="1"/>
  <c r="AH112" i="1" s="1"/>
  <c r="BF433" i="1"/>
  <c r="BF359" i="1" s="1"/>
  <c r="U136" i="2"/>
  <c r="R297" i="1" s="1"/>
  <c r="AH416" i="1"/>
  <c r="AH253" i="1" s="1"/>
  <c r="BG135" i="2"/>
  <c r="BC221" i="1" s="1"/>
  <c r="BG136" i="2"/>
  <c r="BC315" i="1" s="1"/>
  <c r="L85" i="2"/>
  <c r="J150" i="1" s="1"/>
  <c r="L84" i="2"/>
  <c r="J56" i="1" s="1"/>
  <c r="AN163" i="2"/>
  <c r="AR136" i="2"/>
  <c r="AN309" i="1" s="1"/>
  <c r="R203" i="1"/>
  <c r="AT84" i="2"/>
  <c r="AP74" i="1" s="1"/>
  <c r="BF430" i="1"/>
  <c r="BF124" i="1" s="1"/>
  <c r="V163" i="2"/>
  <c r="BG163" i="2"/>
  <c r="AN136" i="2"/>
  <c r="AJ303" i="1" s="1"/>
  <c r="BH135" i="2"/>
  <c r="BD221" i="1" s="1"/>
  <c r="AT422" i="1"/>
  <c r="AT118" i="1" s="1"/>
  <c r="X136" i="2"/>
  <c r="T297" i="1" s="1"/>
  <c r="AT212" i="1"/>
  <c r="AN357" i="1"/>
  <c r="AN358" i="1" s="1"/>
  <c r="AZ316" i="1"/>
  <c r="AZ317" i="1" s="1"/>
  <c r="K288" i="1"/>
  <c r="K289" i="1" s="1"/>
  <c r="J100" i="1"/>
  <c r="J101" i="1" s="1"/>
  <c r="J335" i="1"/>
  <c r="J336" i="1" s="1"/>
  <c r="I194" i="1"/>
  <c r="I195" i="1" s="1"/>
  <c r="F10" i="1"/>
  <c r="F11" i="1" s="1"/>
  <c r="AN263" i="1"/>
  <c r="AN264" i="1" s="1"/>
  <c r="AZ363" i="1"/>
  <c r="AZ364" i="1" s="1"/>
  <c r="AB210" i="1"/>
  <c r="AB211" i="1" s="1"/>
  <c r="AB351" i="1"/>
  <c r="AB352" i="1" s="1"/>
  <c r="G104" i="1"/>
  <c r="G105" i="1" s="1"/>
  <c r="AZ128" i="1"/>
  <c r="AZ129" i="1" s="1"/>
  <c r="AN216" i="1"/>
  <c r="AN217" i="1" s="1"/>
  <c r="AB304" i="1"/>
  <c r="AB305" i="1" s="1"/>
  <c r="P110" i="1"/>
  <c r="P111" i="1" s="1"/>
  <c r="AL135" i="2"/>
  <c r="AH209" i="1" s="1"/>
  <c r="AL136" i="2"/>
  <c r="AH303" i="1" s="1"/>
  <c r="AZ222" i="1"/>
  <c r="AZ223" i="1" s="1"/>
  <c r="AT424" i="1"/>
  <c r="AT259" i="1" s="1"/>
  <c r="AM28" i="1"/>
  <c r="AM29" i="1" s="1"/>
  <c r="AT135" i="2"/>
  <c r="AP215" i="1" s="1"/>
  <c r="AT136" i="2"/>
  <c r="AP309" i="1" s="1"/>
  <c r="BH136" i="2"/>
  <c r="BD315" i="1" s="1"/>
  <c r="U84" i="2"/>
  <c r="R62" i="1" s="1"/>
  <c r="U85" i="2"/>
  <c r="R156" i="1" s="1"/>
  <c r="F339" i="1"/>
  <c r="F340" i="1" s="1"/>
  <c r="U163" i="2"/>
  <c r="R15" i="1"/>
  <c r="Q163" i="2"/>
  <c r="O15" i="1"/>
  <c r="AH417" i="1"/>
  <c r="AH347" i="1" s="1"/>
  <c r="AM310" i="1"/>
  <c r="AM311" i="1" s="1"/>
  <c r="BF432" i="1"/>
  <c r="BF265" i="1" s="1"/>
  <c r="J147" i="1"/>
  <c r="J148" i="1" s="1"/>
  <c r="AU163" i="2"/>
  <c r="AQ27" i="1"/>
  <c r="AP163" i="2"/>
  <c r="AL21" i="1"/>
  <c r="AB116" i="1"/>
  <c r="AB117" i="1" s="1"/>
  <c r="AG163" i="2"/>
  <c r="AC21" i="1"/>
  <c r="AM163" i="2"/>
  <c r="BB163" i="2"/>
  <c r="AX27" i="1"/>
  <c r="E151" i="1"/>
  <c r="E152" i="1" s="1"/>
  <c r="O63" i="1"/>
  <c r="O64" i="1" s="1"/>
  <c r="AV163" i="2"/>
  <c r="AR27" i="1"/>
  <c r="O204" i="1"/>
  <c r="O205" i="1" s="1"/>
  <c r="AA163" i="1"/>
  <c r="AA164" i="1" s="1"/>
  <c r="AB257" i="1"/>
  <c r="AB258" i="1" s="1"/>
  <c r="E57" i="1"/>
  <c r="E58" i="1" s="1"/>
  <c r="O157" i="1"/>
  <c r="O158" i="1" s="1"/>
  <c r="AD136" i="2"/>
  <c r="Z297" i="1" s="1"/>
  <c r="AD135" i="2"/>
  <c r="Z203" i="1" s="1"/>
  <c r="S136" i="2"/>
  <c r="Q297" i="1" s="1"/>
  <c r="S135" i="2"/>
  <c r="Q203" i="1" s="1"/>
  <c r="AZ136" i="2"/>
  <c r="AV309" i="1" s="1"/>
  <c r="AZ135" i="2"/>
  <c r="AV215" i="1" s="1"/>
  <c r="K382" i="1"/>
  <c r="K383" i="1"/>
  <c r="AT421" i="1"/>
  <c r="AH413" i="1"/>
  <c r="AT425" i="1"/>
  <c r="AT353" i="1" s="1"/>
  <c r="F198" i="1"/>
  <c r="F199" i="1" s="1"/>
  <c r="N85" i="2"/>
  <c r="L150" i="1" s="1"/>
  <c r="N84" i="2"/>
  <c r="L56" i="1" s="1"/>
  <c r="AL163" i="2"/>
  <c r="AH21" i="1"/>
  <c r="O298" i="1"/>
  <c r="O299" i="1" s="1"/>
  <c r="AA69" i="1"/>
  <c r="AA70" i="1" s="1"/>
  <c r="AB163" i="2"/>
  <c r="F245" i="1"/>
  <c r="F246" i="1" s="1"/>
  <c r="AA22" i="1"/>
  <c r="AA23" i="1" s="1"/>
  <c r="AY163" i="2"/>
  <c r="AU27" i="1"/>
  <c r="AW85" i="2"/>
  <c r="AS168" i="1" s="1"/>
  <c r="AT163" i="2"/>
  <c r="AP27" i="1"/>
  <c r="BA163" i="2"/>
  <c r="AW27" i="1"/>
  <c r="R163" i="2"/>
  <c r="AM169" i="1"/>
  <c r="AM170" i="1" s="1"/>
  <c r="AZ269" i="1"/>
  <c r="AZ270" i="1" s="1"/>
  <c r="G54" i="1"/>
  <c r="AN122" i="1"/>
  <c r="AN123" i="1" s="1"/>
  <c r="AZ163" i="2"/>
  <c r="S163" i="2"/>
  <c r="AL85" i="2"/>
  <c r="AH162" i="1" s="1"/>
  <c r="AL84" i="2"/>
  <c r="AH68" i="1" s="1"/>
  <c r="AD163" i="2"/>
  <c r="Z15" i="1"/>
  <c r="AM75" i="1"/>
  <c r="AM76" i="1" s="1"/>
  <c r="BB135" i="2"/>
  <c r="AX215" i="1" s="1"/>
  <c r="BB136" i="2"/>
  <c r="AX309" i="1" s="1"/>
  <c r="BI163" i="2"/>
  <c r="BE33" i="1"/>
  <c r="P251" i="1"/>
  <c r="P252" i="1" s="1"/>
  <c r="BF428" i="1"/>
  <c r="BF30" i="1" s="1"/>
  <c r="F292" i="1"/>
  <c r="F293" i="1" s="1"/>
  <c r="AT420" i="1"/>
  <c r="AT24" i="1" s="1"/>
  <c r="I241" i="1"/>
  <c r="I242" i="1" s="1"/>
  <c r="BH163" i="2"/>
  <c r="AY175" i="1"/>
  <c r="AY176" i="1" s="1"/>
  <c r="AY34" i="1"/>
  <c r="AY35" i="1" s="1"/>
  <c r="BF77" i="1"/>
  <c r="N135" i="2"/>
  <c r="L197" i="1" s="1"/>
  <c r="BK84" i="2"/>
  <c r="BF80" i="1" s="1"/>
  <c r="BK85" i="2"/>
  <c r="BF174" i="1" s="1"/>
  <c r="P345" i="1"/>
  <c r="P346" i="1" s="1"/>
  <c r="N163" i="2"/>
  <c r="L9" i="1"/>
  <c r="AJ135" i="2"/>
  <c r="AF209" i="1" s="1"/>
  <c r="I163" i="2"/>
  <c r="G9" i="1"/>
  <c r="BK163" i="2"/>
  <c r="AC163" i="2"/>
  <c r="Y15" i="1"/>
  <c r="AR163" i="2"/>
  <c r="AY81" i="1"/>
  <c r="AY82" i="1" s="1"/>
  <c r="BF171" i="1" l="1"/>
  <c r="BF312" i="1"/>
  <c r="AH300" i="1"/>
  <c r="J194" i="1"/>
  <c r="J195" i="1" s="1"/>
  <c r="AB163" i="1"/>
  <c r="AB164" i="1"/>
  <c r="AN310" i="1"/>
  <c r="AN311" i="1" s="1"/>
  <c r="BA269" i="1"/>
  <c r="BA270" i="1" s="1"/>
  <c r="Q110" i="1"/>
  <c r="Q111" i="1" s="1"/>
  <c r="BA363" i="1"/>
  <c r="BA364" i="1" s="1"/>
  <c r="K100" i="1"/>
  <c r="K101" i="1" s="1"/>
  <c r="AN169" i="1"/>
  <c r="AN170" i="1" s="1"/>
  <c r="BA222" i="1"/>
  <c r="BA223" i="1" s="1"/>
  <c r="AZ175" i="1"/>
  <c r="AZ176" i="1" s="1"/>
  <c r="G245" i="1"/>
  <c r="G246" i="1" s="1"/>
  <c r="P157" i="1"/>
  <c r="P158" i="1" s="1"/>
  <c r="AO263" i="1"/>
  <c r="AO264" i="1" s="1"/>
  <c r="F57" i="1"/>
  <c r="F58" i="1" s="1"/>
  <c r="G198" i="1"/>
  <c r="G199" i="1" s="1"/>
  <c r="AC257" i="1"/>
  <c r="AC258" i="1" s="1"/>
  <c r="AC116" i="1"/>
  <c r="AC117" i="1" s="1"/>
  <c r="BA316" i="1"/>
  <c r="BA317" i="1" s="1"/>
  <c r="AN75" i="1"/>
  <c r="AN76" i="1" s="1"/>
  <c r="AO357" i="1"/>
  <c r="AO358" i="1" s="1"/>
  <c r="Q251" i="1"/>
  <c r="Q252" i="1" s="1"/>
  <c r="AO216" i="1"/>
  <c r="AO217" i="1" s="1"/>
  <c r="AT71" i="1"/>
  <c r="AT165" i="1"/>
  <c r="O16" i="1"/>
  <c r="O17" i="1" s="1"/>
  <c r="G292" i="1"/>
  <c r="G293" i="1" s="1"/>
  <c r="AO122" i="1"/>
  <c r="AO123" i="1" s="1"/>
  <c r="H104" i="1"/>
  <c r="H105" i="1" s="1"/>
  <c r="L288" i="1"/>
  <c r="L289" i="1" s="1"/>
  <c r="AA387" i="1"/>
  <c r="AB22" i="1"/>
  <c r="AB23" i="1" s="1"/>
  <c r="AB69" i="1"/>
  <c r="AB70" i="1" s="1"/>
  <c r="K147" i="1"/>
  <c r="K148" i="1" s="1"/>
  <c r="AC351" i="1"/>
  <c r="AC352" i="1" s="1"/>
  <c r="K335" i="1"/>
  <c r="K336" i="1" s="1"/>
  <c r="G395" i="1"/>
  <c r="H53" i="1"/>
  <c r="H394" i="1" s="1"/>
  <c r="AZ81" i="1"/>
  <c r="AZ82" i="1" s="1"/>
  <c r="J241" i="1"/>
  <c r="J242" i="1" s="1"/>
  <c r="P298" i="1"/>
  <c r="P299" i="1" s="1"/>
  <c r="L382" i="1"/>
  <c r="L383" i="1" s="1"/>
  <c r="P63" i="1"/>
  <c r="P64" i="1" s="1"/>
  <c r="P204" i="1"/>
  <c r="P205" i="1" s="1"/>
  <c r="F151" i="1"/>
  <c r="F152" i="1" s="1"/>
  <c r="G339" i="1"/>
  <c r="G340" i="1" s="1"/>
  <c r="AM388" i="1"/>
  <c r="AN28" i="1"/>
  <c r="AN29" i="1" s="1"/>
  <c r="AC304" i="1"/>
  <c r="AC305" i="1" s="1"/>
  <c r="BA128" i="1"/>
  <c r="BA129" i="1" s="1"/>
  <c r="AC210" i="1"/>
  <c r="AC211" i="1" s="1"/>
  <c r="G10" i="1"/>
  <c r="G11" i="1" s="1"/>
  <c r="Q345" i="1"/>
  <c r="Q346" i="1" s="1"/>
  <c r="AZ34" i="1"/>
  <c r="AZ35" i="1" s="1"/>
  <c r="AY389" i="1"/>
  <c r="AH159" i="1"/>
  <c r="AH65" i="1"/>
  <c r="E385" i="1"/>
  <c r="AT306" i="1"/>
  <c r="BB128" i="1" l="1"/>
  <c r="BB129" i="1" s="1"/>
  <c r="Q204" i="1"/>
  <c r="Q205" i="1" s="1"/>
  <c r="AB387" i="1"/>
  <c r="AC22" i="1"/>
  <c r="AC23" i="1" s="1"/>
  <c r="H245" i="1"/>
  <c r="H246" i="1" s="1"/>
  <c r="AO310" i="1"/>
  <c r="AO311" i="1" s="1"/>
  <c r="BB363" i="1"/>
  <c r="BB364" i="1" s="1"/>
  <c r="Q157" i="1"/>
  <c r="Q158" i="1" s="1"/>
  <c r="M288" i="1"/>
  <c r="M289" i="1" s="1"/>
  <c r="Q298" i="1"/>
  <c r="Q299" i="1" s="1"/>
  <c r="AZ389" i="1"/>
  <c r="BA34" i="1"/>
  <c r="BA35" i="1" s="1"/>
  <c r="L100" i="1"/>
  <c r="L101" i="1" s="1"/>
  <c r="AO28" i="1"/>
  <c r="AO29" i="1" s="1"/>
  <c r="AN388" i="1"/>
  <c r="AD116" i="1"/>
  <c r="AD117" i="1" s="1"/>
  <c r="H10" i="1"/>
  <c r="H11" i="1" s="1"/>
  <c r="H339" i="1"/>
  <c r="H340" i="1" s="1"/>
  <c r="BB222" i="1"/>
  <c r="BB223" i="1" s="1"/>
  <c r="M382" i="1"/>
  <c r="M383" i="1" s="1"/>
  <c r="AP216" i="1"/>
  <c r="AP217" i="1" s="1"/>
  <c r="H198" i="1"/>
  <c r="H199" i="1" s="1"/>
  <c r="BB269" i="1"/>
  <c r="BB270" i="1" s="1"/>
  <c r="H54" i="1"/>
  <c r="AP122" i="1"/>
  <c r="AP123" i="1" s="1"/>
  <c r="O386" i="1"/>
  <c r="P16" i="1"/>
  <c r="P17" i="1" s="1"/>
  <c r="AP357" i="1"/>
  <c r="AP358" i="1" s="1"/>
  <c r="AD257" i="1"/>
  <c r="AD258" i="1" s="1"/>
  <c r="G57" i="1"/>
  <c r="G58" i="1" s="1"/>
  <c r="AD210" i="1"/>
  <c r="AD211" i="1" s="1"/>
  <c r="K241" i="1"/>
  <c r="K242" i="1" s="1"/>
  <c r="L147" i="1"/>
  <c r="L148" i="1" s="1"/>
  <c r="AO75" i="1"/>
  <c r="AO76" i="1" s="1"/>
  <c r="AC163" i="1"/>
  <c r="AC164" i="1" s="1"/>
  <c r="Q63" i="1"/>
  <c r="Q64" i="1" s="1"/>
  <c r="I104" i="1"/>
  <c r="I105" i="1" s="1"/>
  <c r="AD304" i="1"/>
  <c r="AD305" i="1" s="1"/>
  <c r="G151" i="1"/>
  <c r="G152" i="1" s="1"/>
  <c r="BA81" i="1"/>
  <c r="BA82" i="1" s="1"/>
  <c r="L335" i="1"/>
  <c r="L336" i="1" s="1"/>
  <c r="AC69" i="1"/>
  <c r="AC70" i="1" s="1"/>
  <c r="BB316" i="1"/>
  <c r="BB317" i="1" s="1"/>
  <c r="AP263" i="1"/>
  <c r="AP264" i="1" s="1"/>
  <c r="BA175" i="1"/>
  <c r="BA176" i="1" s="1"/>
  <c r="AO169" i="1"/>
  <c r="AO170" i="1" s="1"/>
  <c r="H292" i="1"/>
  <c r="H293" i="1" s="1"/>
  <c r="R110" i="1"/>
  <c r="R111" i="1" s="1"/>
  <c r="R345" i="1"/>
  <c r="R346" i="1" s="1"/>
  <c r="AD351" i="1"/>
  <c r="AD352" i="1" s="1"/>
  <c r="R251" i="1"/>
  <c r="R252" i="1" s="1"/>
  <c r="K194" i="1"/>
  <c r="K195" i="1" s="1"/>
  <c r="F385" i="1"/>
  <c r="BB175" i="1" l="1"/>
  <c r="BB176" i="1" s="1"/>
  <c r="BC269" i="1"/>
  <c r="BC270" i="1" s="1"/>
  <c r="BC316" i="1"/>
  <c r="BC317" i="1" s="1"/>
  <c r="AD163" i="1"/>
  <c r="AD164" i="1" s="1"/>
  <c r="I198" i="1"/>
  <c r="I199" i="1" s="1"/>
  <c r="BC222" i="1"/>
  <c r="BC223" i="1" s="1"/>
  <c r="H57" i="1"/>
  <c r="H58" i="1" s="1"/>
  <c r="I339" i="1"/>
  <c r="I340" i="1" s="1"/>
  <c r="I10" i="1"/>
  <c r="I11" i="1" s="1"/>
  <c r="AD69" i="1"/>
  <c r="AD70" i="1" s="1"/>
  <c r="AE116" i="1"/>
  <c r="AE117" i="1" s="1"/>
  <c r="L194" i="1"/>
  <c r="L195" i="1" s="1"/>
  <c r="M335" i="1"/>
  <c r="M336" i="1" s="1"/>
  <c r="R204" i="1"/>
  <c r="R205" i="1" s="1"/>
  <c r="I292" i="1"/>
  <c r="I293" i="1" s="1"/>
  <c r="S251" i="1"/>
  <c r="S252" i="1" s="1"/>
  <c r="J104" i="1"/>
  <c r="J105" i="1" s="1"/>
  <c r="AQ357" i="1"/>
  <c r="AQ358" i="1" s="1"/>
  <c r="BC128" i="1"/>
  <c r="BC129" i="1" s="1"/>
  <c r="S345" i="1"/>
  <c r="S346" i="1" s="1"/>
  <c r="N288" i="1"/>
  <c r="N289" i="1" s="1"/>
  <c r="S110" i="1"/>
  <c r="S111" i="1" s="1"/>
  <c r="AQ263" i="1"/>
  <c r="AQ264" i="1" s="1"/>
  <c r="R63" i="1"/>
  <c r="R64" i="1" s="1"/>
  <c r="R157" i="1"/>
  <c r="R158" i="1" s="1"/>
  <c r="M100" i="1"/>
  <c r="M101" i="1" s="1"/>
  <c r="AC387" i="1"/>
  <c r="AD22" i="1"/>
  <c r="AD23" i="1" s="1"/>
  <c r="AE351" i="1"/>
  <c r="AE352" i="1" s="1"/>
  <c r="N382" i="1"/>
  <c r="N383" i="1" s="1"/>
  <c r="BA389" i="1"/>
  <c r="BB34" i="1"/>
  <c r="BB35" i="1" s="1"/>
  <c r="H151" i="1"/>
  <c r="H152" i="1" s="1"/>
  <c r="H385" i="1" s="1"/>
  <c r="AE304" i="1"/>
  <c r="AE305" i="1" s="1"/>
  <c r="AE210" i="1"/>
  <c r="AE211" i="1" s="1"/>
  <c r="P386" i="1"/>
  <c r="Q16" i="1"/>
  <c r="Q17" i="1" s="1"/>
  <c r="BC363" i="1"/>
  <c r="BC364" i="1" s="1"/>
  <c r="BB81" i="1"/>
  <c r="BB82" i="1" s="1"/>
  <c r="AP310" i="1"/>
  <c r="AP311" i="1" s="1"/>
  <c r="AP169" i="1"/>
  <c r="AP170" i="1" s="1"/>
  <c r="M147" i="1"/>
  <c r="M148" i="1" s="1"/>
  <c r="AE257" i="1"/>
  <c r="AE258" i="1" s="1"/>
  <c r="AQ122" i="1"/>
  <c r="AQ123" i="1" s="1"/>
  <c r="I245" i="1"/>
  <c r="I246" i="1" s="1"/>
  <c r="AP75" i="1"/>
  <c r="AP76" i="1" s="1"/>
  <c r="AO388" i="1"/>
  <c r="AP28" i="1"/>
  <c r="AP29" i="1"/>
  <c r="R298" i="1"/>
  <c r="R299" i="1" s="1"/>
  <c r="H395" i="1"/>
  <c r="I53" i="1"/>
  <c r="I394" i="1" s="1"/>
  <c r="L241" i="1"/>
  <c r="L242" i="1" s="1"/>
  <c r="AQ216" i="1"/>
  <c r="AQ217" i="1" s="1"/>
  <c r="G385" i="1"/>
  <c r="I54" i="1" l="1"/>
  <c r="J53" i="1" s="1"/>
  <c r="J394" i="1" s="1"/>
  <c r="N100" i="1"/>
  <c r="N101" i="1" s="1"/>
  <c r="AF116" i="1"/>
  <c r="AF117" i="1" s="1"/>
  <c r="J198" i="1"/>
  <c r="J199" i="1" s="1"/>
  <c r="AE163" i="1"/>
  <c r="AE164" i="1"/>
  <c r="M194" i="1"/>
  <c r="M195" i="1" s="1"/>
  <c r="AR216" i="1"/>
  <c r="AR217" i="1" s="1"/>
  <c r="AQ310" i="1"/>
  <c r="AQ311" i="1" s="1"/>
  <c r="BB389" i="1"/>
  <c r="BC34" i="1"/>
  <c r="BC35" i="1" s="1"/>
  <c r="BD316" i="1"/>
  <c r="BD317" i="1" s="1"/>
  <c r="S298" i="1"/>
  <c r="S299" i="1" s="1"/>
  <c r="Q386" i="1"/>
  <c r="R16" i="1"/>
  <c r="R17" i="1" s="1"/>
  <c r="T110" i="1"/>
  <c r="T111" i="1" s="1"/>
  <c r="AR357" i="1"/>
  <c r="AR358" i="1" s="1"/>
  <c r="AE69" i="1"/>
  <c r="AE70" i="1" s="1"/>
  <c r="I57" i="1"/>
  <c r="I58" i="1" s="1"/>
  <c r="S157" i="1"/>
  <c r="S158" i="1" s="1"/>
  <c r="K104" i="1"/>
  <c r="K105" i="1" s="1"/>
  <c r="N147" i="1"/>
  <c r="N148" i="1" s="1"/>
  <c r="AF210" i="1"/>
  <c r="AF211" i="1" s="1"/>
  <c r="AF351" i="1"/>
  <c r="AF352" i="1" s="1"/>
  <c r="T251" i="1"/>
  <c r="T252" i="1" s="1"/>
  <c r="AD387" i="1"/>
  <c r="AE22" i="1"/>
  <c r="AE23" i="1" s="1"/>
  <c r="S63" i="1"/>
  <c r="S64" i="1" s="1"/>
  <c r="J10" i="1"/>
  <c r="J11" i="1" s="1"/>
  <c r="M241" i="1"/>
  <c r="M242" i="1" s="1"/>
  <c r="BD363" i="1"/>
  <c r="BD364" i="1" s="1"/>
  <c r="AR263" i="1"/>
  <c r="AR264" i="1"/>
  <c r="S204" i="1"/>
  <c r="S205" i="1" s="1"/>
  <c r="AF257" i="1"/>
  <c r="AF258" i="1" s="1"/>
  <c r="AQ75" i="1"/>
  <c r="AQ76" i="1" s="1"/>
  <c r="T345" i="1"/>
  <c r="T346" i="1" s="1"/>
  <c r="AQ169" i="1"/>
  <c r="AQ170" i="1" s="1"/>
  <c r="AF304" i="1"/>
  <c r="AF305" i="1" s="1"/>
  <c r="J245" i="1"/>
  <c r="J246" i="1" s="1"/>
  <c r="I151" i="1"/>
  <c r="I152" i="1" s="1"/>
  <c r="BD128" i="1"/>
  <c r="BD129" i="1" s="1"/>
  <c r="BD222" i="1"/>
  <c r="BD223" i="1" s="1"/>
  <c r="BD269" i="1"/>
  <c r="BD270" i="1" s="1"/>
  <c r="N335" i="1"/>
  <c r="N336" i="1" s="1"/>
  <c r="BC81" i="1"/>
  <c r="BC82" i="1" s="1"/>
  <c r="AP388" i="1"/>
  <c r="AQ28" i="1"/>
  <c r="AQ29" i="1" s="1"/>
  <c r="AR122" i="1"/>
  <c r="AR123" i="1" s="1"/>
  <c r="J292" i="1"/>
  <c r="J293" i="1" s="1"/>
  <c r="J339" i="1"/>
  <c r="J340" i="1" s="1"/>
  <c r="BC175" i="1"/>
  <c r="BC176" i="1" s="1"/>
  <c r="I395" i="1" l="1"/>
  <c r="U345" i="1"/>
  <c r="U346" i="1" s="1"/>
  <c r="U110" i="1"/>
  <c r="U111" i="1" s="1"/>
  <c r="J151" i="1"/>
  <c r="J152" i="1" s="1"/>
  <c r="J385" i="1" s="1"/>
  <c r="I385" i="1"/>
  <c r="R386" i="1"/>
  <c r="S16" i="1"/>
  <c r="S17" i="1" s="1"/>
  <c r="BD175" i="1"/>
  <c r="BD176" i="1" s="1"/>
  <c r="BD81" i="1"/>
  <c r="BD82" i="1" s="1"/>
  <c r="K245" i="1"/>
  <c r="K246" i="1" s="1"/>
  <c r="N241" i="1"/>
  <c r="N242" i="1" s="1"/>
  <c r="BE316" i="1"/>
  <c r="BE317" i="1" s="1"/>
  <c r="AS216" i="1"/>
  <c r="AS217" i="1" s="1"/>
  <c r="AG116" i="1"/>
  <c r="AG117" i="1" s="1"/>
  <c r="K292" i="1"/>
  <c r="K293" i="1" s="1"/>
  <c r="AG304" i="1"/>
  <c r="AG305" i="1" s="1"/>
  <c r="AG257" i="1"/>
  <c r="AG258" i="1" s="1"/>
  <c r="K339" i="1"/>
  <c r="K340" i="1" s="1"/>
  <c r="T298" i="1"/>
  <c r="T299" i="1" s="1"/>
  <c r="AR169" i="1"/>
  <c r="AR170" i="1" s="1"/>
  <c r="L104" i="1"/>
  <c r="L105" i="1" s="1"/>
  <c r="AS357" i="1"/>
  <c r="AS358" i="1" s="1"/>
  <c r="T63" i="1"/>
  <c r="T64" i="1" s="1"/>
  <c r="BE128" i="1"/>
  <c r="BE129" i="1" s="1"/>
  <c r="T157" i="1"/>
  <c r="T158" i="1" s="1"/>
  <c r="AS263" i="1"/>
  <c r="AS264" i="1" s="1"/>
  <c r="AG210" i="1"/>
  <c r="AG211" i="1" s="1"/>
  <c r="BE269" i="1"/>
  <c r="BE270" i="1" s="1"/>
  <c r="AQ388" i="1"/>
  <c r="AR28" i="1"/>
  <c r="AR29" i="1" s="1"/>
  <c r="AF69" i="1"/>
  <c r="AF70" i="1" s="1"/>
  <c r="BE363" i="1"/>
  <c r="BE364" i="1" s="1"/>
  <c r="BC389" i="1"/>
  <c r="BD34" i="1"/>
  <c r="BD35" i="1" s="1"/>
  <c r="N194" i="1"/>
  <c r="N195" i="1" s="1"/>
  <c r="BE222" i="1"/>
  <c r="BE223" i="1" s="1"/>
  <c r="AF163" i="1"/>
  <c r="AF164" i="1" s="1"/>
  <c r="AS122" i="1"/>
  <c r="AS123" i="1" s="1"/>
  <c r="T204" i="1"/>
  <c r="T205" i="1" s="1"/>
  <c r="K10" i="1"/>
  <c r="K11" i="1" s="1"/>
  <c r="AF22" i="1"/>
  <c r="AF23" i="1" s="1"/>
  <c r="AE387" i="1"/>
  <c r="AG351" i="1"/>
  <c r="AG352" i="1" s="1"/>
  <c r="J57" i="1"/>
  <c r="J58" i="1" s="1"/>
  <c r="K198" i="1"/>
  <c r="K199" i="1" s="1"/>
  <c r="AR310" i="1"/>
  <c r="AR311" i="1" s="1"/>
  <c r="AR75" i="1"/>
  <c r="AR76" i="1" s="1"/>
  <c r="U251" i="1"/>
  <c r="U252" i="1" s="1"/>
  <c r="J54" i="1"/>
  <c r="BF222" i="1" l="1"/>
  <c r="BF223" i="1" s="1"/>
  <c r="BF363" i="1"/>
  <c r="BF364" i="1" s="1"/>
  <c r="V251" i="1"/>
  <c r="V252" i="1" s="1"/>
  <c r="AH304" i="1"/>
  <c r="AH305" i="1" s="1"/>
  <c r="U204" i="1"/>
  <c r="U205" i="1" s="1"/>
  <c r="AS169" i="1"/>
  <c r="AS170" i="1" s="1"/>
  <c r="L292" i="1"/>
  <c r="L293" i="1" s="1"/>
  <c r="L245" i="1"/>
  <c r="L246" i="1" s="1"/>
  <c r="AT122" i="1"/>
  <c r="AT123" i="1" s="1"/>
  <c r="BE81" i="1"/>
  <c r="BE82" i="1" s="1"/>
  <c r="AS310" i="1"/>
  <c r="AS311" i="1" s="1"/>
  <c r="BF269" i="1"/>
  <c r="BF270" i="1" s="1"/>
  <c r="L339" i="1"/>
  <c r="L340" i="1" s="1"/>
  <c r="V110" i="1"/>
  <c r="V111" i="1" s="1"/>
  <c r="L198" i="1"/>
  <c r="L199" i="1" s="1"/>
  <c r="AT263" i="1"/>
  <c r="AT264" i="1" s="1"/>
  <c r="AT357" i="1"/>
  <c r="AT358" i="1" s="1"/>
  <c r="AG69" i="1"/>
  <c r="AG70" i="1" s="1"/>
  <c r="AH257" i="1"/>
  <c r="AH258" i="1" s="1"/>
  <c r="AT216" i="1"/>
  <c r="AT217" i="1" s="1"/>
  <c r="L10" i="1"/>
  <c r="L11" i="1" s="1"/>
  <c r="AS75" i="1"/>
  <c r="AS76" i="1" s="1"/>
  <c r="K57" i="1"/>
  <c r="K58" i="1" s="1"/>
  <c r="U157" i="1"/>
  <c r="U158" i="1" s="1"/>
  <c r="BD389" i="1"/>
  <c r="BE34" i="1"/>
  <c r="BE35" i="1" s="1"/>
  <c r="M104" i="1"/>
  <c r="M105" i="1" s="1"/>
  <c r="BF316" i="1"/>
  <c r="BF317" i="1" s="1"/>
  <c r="BE175" i="1"/>
  <c r="BE176" i="1" s="1"/>
  <c r="K151" i="1"/>
  <c r="K152" i="1" s="1"/>
  <c r="U298" i="1"/>
  <c r="U299" i="1" s="1"/>
  <c r="AF387" i="1"/>
  <c r="AG22" i="1"/>
  <c r="AG23" i="1" s="1"/>
  <c r="AH351" i="1"/>
  <c r="AH352" i="1" s="1"/>
  <c r="AH116" i="1"/>
  <c r="AH117" i="1" s="1"/>
  <c r="S386" i="1"/>
  <c r="T16" i="1"/>
  <c r="T17" i="1" s="1"/>
  <c r="J395" i="1"/>
  <c r="K53" i="1"/>
  <c r="K394" i="1" s="1"/>
  <c r="BF128" i="1"/>
  <c r="BF129" i="1" s="1"/>
  <c r="AR388" i="1"/>
  <c r="AS28" i="1"/>
  <c r="AS29" i="1" s="1"/>
  <c r="U63" i="1"/>
  <c r="U64" i="1" s="1"/>
  <c r="AG163" i="1"/>
  <c r="AG164" i="1" s="1"/>
  <c r="AH210" i="1"/>
  <c r="AH211" i="1" s="1"/>
  <c r="V345" i="1"/>
  <c r="V346" i="1" s="1"/>
  <c r="AG387" i="1" l="1"/>
  <c r="AH22" i="1"/>
  <c r="AH23" i="1" s="1"/>
  <c r="AU216" i="1"/>
  <c r="AU217" i="1" s="1"/>
  <c r="M245" i="1"/>
  <c r="M246" i="1" s="1"/>
  <c r="V298" i="1"/>
  <c r="V299" i="1" s="1"/>
  <c r="BG269" i="1"/>
  <c r="BG270" i="1" s="1"/>
  <c r="N104" i="1"/>
  <c r="N105" i="1" s="1"/>
  <c r="O105" i="1" s="1"/>
  <c r="M198" i="1"/>
  <c r="M199" i="1" s="1"/>
  <c r="AT310" i="1"/>
  <c r="AT311" i="1" s="1"/>
  <c r="AT169" i="1"/>
  <c r="AT170" i="1" s="1"/>
  <c r="AH163" i="1"/>
  <c r="AH164" i="1" s="1"/>
  <c r="L151" i="1"/>
  <c r="L152" i="1" s="1"/>
  <c r="K385" i="1"/>
  <c r="AT75" i="1"/>
  <c r="AT76" i="1" s="1"/>
  <c r="V63" i="1"/>
  <c r="V64" i="1" s="1"/>
  <c r="BF175" i="1"/>
  <c r="BF176" i="1" s="1"/>
  <c r="W110" i="1"/>
  <c r="W111" i="1" s="1"/>
  <c r="BG363" i="1"/>
  <c r="BG364" i="1" s="1"/>
  <c r="M339" i="1"/>
  <c r="M340" i="1" s="1"/>
  <c r="U16" i="1"/>
  <c r="U17" i="1" s="1"/>
  <c r="T386" i="1"/>
  <c r="AU122" i="1"/>
  <c r="AU123" i="1" s="1"/>
  <c r="BE389" i="1"/>
  <c r="BF34" i="1"/>
  <c r="BF35" i="1" s="1"/>
  <c r="AU263" i="1"/>
  <c r="AU264" i="1" s="1"/>
  <c r="AI304" i="1"/>
  <c r="AI305" i="1" s="1"/>
  <c r="AI351" i="1"/>
  <c r="AI352" i="1" s="1"/>
  <c r="AI116" i="1"/>
  <c r="AI117" i="1" s="1"/>
  <c r="BG316" i="1"/>
  <c r="BG317" i="1" s="1"/>
  <c r="AI257" i="1"/>
  <c r="AI258" i="1" s="1"/>
  <c r="V204" i="1"/>
  <c r="V205" i="1" s="1"/>
  <c r="W251" i="1"/>
  <c r="W252" i="1" s="1"/>
  <c r="V157" i="1"/>
  <c r="V158" i="1" s="1"/>
  <c r="AH69" i="1"/>
  <c r="AH70" i="1" s="1"/>
  <c r="AS388" i="1"/>
  <c r="AT28" i="1"/>
  <c r="AT29" i="1" s="1"/>
  <c r="K54" i="1"/>
  <c r="M10" i="1"/>
  <c r="M11" i="1" s="1"/>
  <c r="AI210" i="1"/>
  <c r="AI211" i="1" s="1"/>
  <c r="BG128" i="1"/>
  <c r="BG129" i="1" s="1"/>
  <c r="L57" i="1"/>
  <c r="L58" i="1" s="1"/>
  <c r="AU357" i="1"/>
  <c r="AU358" i="1" s="1"/>
  <c r="BF81" i="1"/>
  <c r="BF82" i="1" s="1"/>
  <c r="M292" i="1"/>
  <c r="M293" i="1" s="1"/>
  <c r="BG222" i="1"/>
  <c r="BG223" i="1" s="1"/>
  <c r="W345" i="1"/>
  <c r="W346" i="1" s="1"/>
  <c r="AV357" i="1" l="1"/>
  <c r="AV358" i="1" s="1"/>
  <c r="M57" i="1"/>
  <c r="M58" i="1" s="1"/>
  <c r="N10" i="1"/>
  <c r="N11" i="1" s="1"/>
  <c r="W157" i="1"/>
  <c r="W158" i="1" s="1"/>
  <c r="AJ116" i="1"/>
  <c r="AJ117" i="1" s="1"/>
  <c r="X345" i="1"/>
  <c r="X346" i="1" s="1"/>
  <c r="N339" i="1"/>
  <c r="N340" i="1" s="1"/>
  <c r="O340" i="1" s="1"/>
  <c r="M151" i="1"/>
  <c r="M152" i="1" s="1"/>
  <c r="L385" i="1"/>
  <c r="AI163" i="1"/>
  <c r="AI164" i="1" s="1"/>
  <c r="N292" i="1"/>
  <c r="N293" i="1" s="1"/>
  <c r="O293" i="1" s="1"/>
  <c r="W63" i="1"/>
  <c r="W64" i="1" s="1"/>
  <c r="AU75" i="1"/>
  <c r="AU76" i="1" s="1"/>
  <c r="X251" i="1"/>
  <c r="X252" i="1" s="1"/>
  <c r="AJ304" i="1"/>
  <c r="AJ305" i="1" s="1"/>
  <c r="AJ257" i="1"/>
  <c r="AJ258" i="1" s="1"/>
  <c r="AV263" i="1"/>
  <c r="AV264" i="1" s="1"/>
  <c r="U386" i="1"/>
  <c r="V16" i="1"/>
  <c r="V17" i="1" s="1"/>
  <c r="AU310" i="1"/>
  <c r="AU311" i="1" s="1"/>
  <c r="W204" i="1"/>
  <c r="W205" i="1" s="1"/>
  <c r="BG81" i="1"/>
  <c r="BG82" i="1" s="1"/>
  <c r="AJ210" i="1"/>
  <c r="AJ211" i="1" s="1"/>
  <c r="AJ351" i="1"/>
  <c r="AJ352" i="1" s="1"/>
  <c r="BG175" i="1"/>
  <c r="BG176" i="1" s="1"/>
  <c r="W298" i="1"/>
  <c r="W299" i="1" s="1"/>
  <c r="AU169" i="1"/>
  <c r="AU170" i="1" s="1"/>
  <c r="N245" i="1"/>
  <c r="N246" i="1" s="1"/>
  <c r="O246" i="1" s="1"/>
  <c r="X110" i="1"/>
  <c r="X111" i="1" s="1"/>
  <c r="BF389" i="1"/>
  <c r="BG34" i="1"/>
  <c r="BG35" i="1" s="1"/>
  <c r="AV216" i="1"/>
  <c r="AV217" i="1" s="1"/>
  <c r="AI69" i="1"/>
  <c r="AI70" i="1" s="1"/>
  <c r="N198" i="1"/>
  <c r="N199" i="1" s="1"/>
  <c r="O199" i="1" s="1"/>
  <c r="AU28" i="1"/>
  <c r="AU29" i="1" s="1"/>
  <c r="AT388" i="1"/>
  <c r="AV122" i="1"/>
  <c r="AV123" i="1" s="1"/>
  <c r="AH387" i="1"/>
  <c r="AI22" i="1"/>
  <c r="AI23" i="1" s="1"/>
  <c r="K395" i="1"/>
  <c r="L53" i="1"/>
  <c r="L394" i="1" s="1"/>
  <c r="L54" i="1" l="1"/>
  <c r="Y110" i="1"/>
  <c r="Y111" i="1" s="1"/>
  <c r="X63" i="1"/>
  <c r="X64" i="1" s="1"/>
  <c r="X157" i="1"/>
  <c r="X158" i="1" s="1"/>
  <c r="AJ69" i="1"/>
  <c r="AJ70" i="1" s="1"/>
  <c r="O11" i="1"/>
  <c r="AK304" i="1"/>
  <c r="AK305" i="1" s="1"/>
  <c r="X298" i="1"/>
  <c r="X299" i="1" s="1"/>
  <c r="N151" i="1"/>
  <c r="N152" i="1" s="1"/>
  <c r="O152" i="1" s="1"/>
  <c r="M385" i="1"/>
  <c r="AV310" i="1"/>
  <c r="AV311" i="1" s="1"/>
  <c r="Y251" i="1"/>
  <c r="Y252" i="1" s="1"/>
  <c r="AW122" i="1"/>
  <c r="AW123" i="1"/>
  <c r="BG389" i="1"/>
  <c r="AV169" i="1"/>
  <c r="AV170" i="1" s="1"/>
  <c r="V386" i="1"/>
  <c r="W16" i="1"/>
  <c r="W17" i="1" s="1"/>
  <c r="AK351" i="1"/>
  <c r="AK352" i="1" s="1"/>
  <c r="AW263" i="1"/>
  <c r="AW264" i="1" s="1"/>
  <c r="AV75" i="1"/>
  <c r="AV76" i="1" s="1"/>
  <c r="AJ163" i="1"/>
  <c r="AJ164" i="1" s="1"/>
  <c r="AK257" i="1"/>
  <c r="AK258" i="1" s="1"/>
  <c r="X204" i="1"/>
  <c r="X205" i="1" s="1"/>
  <c r="Y345" i="1"/>
  <c r="Y346" i="1" s="1"/>
  <c r="AK210" i="1"/>
  <c r="AK211" i="1" s="1"/>
  <c r="AU388" i="1"/>
  <c r="AV28" i="1"/>
  <c r="AV29" i="1" s="1"/>
  <c r="N57" i="1"/>
  <c r="N58" i="1" s="1"/>
  <c r="O58" i="1" s="1"/>
  <c r="M408" i="1"/>
  <c r="E408" i="1"/>
  <c r="G408" i="1"/>
  <c r="N408" i="1"/>
  <c r="H408" i="1"/>
  <c r="F408" i="1"/>
  <c r="K408" i="1"/>
  <c r="J408" i="1"/>
  <c r="I408" i="1"/>
  <c r="L408" i="1"/>
  <c r="AK116" i="1"/>
  <c r="AK117" i="1" s="1"/>
  <c r="H407" i="1"/>
  <c r="I407" i="1"/>
  <c r="E407" i="1"/>
  <c r="N407" i="1"/>
  <c r="L407" i="1"/>
  <c r="G407" i="1"/>
  <c r="M407" i="1"/>
  <c r="J407" i="1"/>
  <c r="F407" i="1"/>
  <c r="K407" i="1"/>
  <c r="L395" i="1"/>
  <c r="M53" i="1"/>
  <c r="M394" i="1" s="1"/>
  <c r="AI387" i="1"/>
  <c r="AJ22" i="1"/>
  <c r="AJ23" i="1" s="1"/>
  <c r="AW216" i="1"/>
  <c r="AW217" i="1" s="1"/>
  <c r="AW357" i="1"/>
  <c r="AW358" i="1" s="1"/>
  <c r="AX216" i="1" l="1"/>
  <c r="AX217" i="1" s="1"/>
  <c r="AW169" i="1"/>
  <c r="AW170" i="1" s="1"/>
  <c r="AJ387" i="1"/>
  <c r="AK22" i="1"/>
  <c r="AK23" i="1" s="1"/>
  <c r="AL116" i="1"/>
  <c r="AL117" i="1" s="1"/>
  <c r="AK163" i="1"/>
  <c r="AK164" i="1" s="1"/>
  <c r="AL351" i="1"/>
  <c r="AL352" i="1" s="1"/>
  <c r="AV388" i="1"/>
  <c r="AW28" i="1"/>
  <c r="AW29" i="1" s="1"/>
  <c r="AL304" i="1"/>
  <c r="AL305" i="1" s="1"/>
  <c r="Z345" i="1"/>
  <c r="Z346" i="1" s="1"/>
  <c r="AX263" i="1"/>
  <c r="AX264" i="1" s="1"/>
  <c r="Y204" i="1"/>
  <c r="Y205" i="1" s="1"/>
  <c r="Z251" i="1"/>
  <c r="Z252" i="1" s="1"/>
  <c r="AK69" i="1"/>
  <c r="AK70" i="1" s="1"/>
  <c r="N405" i="1"/>
  <c r="F405" i="1"/>
  <c r="L405" i="1"/>
  <c r="G405" i="1"/>
  <c r="E405" i="1"/>
  <c r="K405" i="1"/>
  <c r="J405" i="1"/>
  <c r="H405" i="1"/>
  <c r="M405" i="1"/>
  <c r="I405" i="1"/>
  <c r="Y157" i="1"/>
  <c r="Y158" i="1" s="1"/>
  <c r="AL210" i="1"/>
  <c r="AL211" i="1" s="1"/>
  <c r="AL257" i="1"/>
  <c r="AL258" i="1" s="1"/>
  <c r="AW75" i="1"/>
  <c r="AW76" i="1" s="1"/>
  <c r="AW310" i="1"/>
  <c r="AW311" i="1" s="1"/>
  <c r="K406" i="1"/>
  <c r="H406" i="1"/>
  <c r="J406" i="1"/>
  <c r="F406" i="1"/>
  <c r="G406" i="1"/>
  <c r="E406" i="1"/>
  <c r="N406" i="1"/>
  <c r="L406" i="1"/>
  <c r="M406" i="1"/>
  <c r="I406" i="1"/>
  <c r="Y298" i="1"/>
  <c r="Y299" i="1" s="1"/>
  <c r="O385" i="1"/>
  <c r="N385" i="1"/>
  <c r="Y63" i="1"/>
  <c r="Y64" i="1" s="1"/>
  <c r="AX357" i="1"/>
  <c r="AX358" i="1" s="1"/>
  <c r="W386" i="1"/>
  <c r="X16" i="1"/>
  <c r="X17" i="1" s="1"/>
  <c r="AX122" i="1"/>
  <c r="AX123" i="1" s="1"/>
  <c r="M54" i="1"/>
  <c r="Z110" i="1"/>
  <c r="Z111" i="1" s="1"/>
  <c r="O407" i="1" l="1"/>
  <c r="O200" i="1" s="1"/>
  <c r="O201" i="1" s="1"/>
  <c r="O408" i="1"/>
  <c r="O247" i="1" s="1"/>
  <c r="O248" i="1" s="1"/>
  <c r="O288" i="1" s="1"/>
  <c r="O289" i="1" s="1"/>
  <c r="Z63" i="1"/>
  <c r="Z64" i="1" s="1"/>
  <c r="Z204" i="1"/>
  <c r="Z205" i="1" s="1"/>
  <c r="AM351" i="1"/>
  <c r="AM352" i="1" s="1"/>
  <c r="AX75" i="1"/>
  <c r="AX76" i="1" s="1"/>
  <c r="AM116" i="1"/>
  <c r="AM117" i="1" s="1"/>
  <c r="X386" i="1"/>
  <c r="Y16" i="1"/>
  <c r="Y17" i="1" s="1"/>
  <c r="AK387" i="1"/>
  <c r="AL22" i="1"/>
  <c r="AL23" i="1" s="1"/>
  <c r="Z298" i="1"/>
  <c r="Z299" i="1" s="1"/>
  <c r="AM304" i="1"/>
  <c r="AM305" i="1" s="1"/>
  <c r="AY263" i="1"/>
  <c r="AY264" i="1" s="1"/>
  <c r="AA110" i="1"/>
  <c r="AA111" i="1" s="1"/>
  <c r="AA251" i="1"/>
  <c r="AA252" i="1" s="1"/>
  <c r="AY357" i="1"/>
  <c r="AY358" i="1" s="1"/>
  <c r="AX28" i="1"/>
  <c r="AX29" i="1" s="1"/>
  <c r="AW388" i="1"/>
  <c r="N53" i="1"/>
  <c r="N394" i="1" s="1"/>
  <c r="M395" i="1"/>
  <c r="AX169" i="1"/>
  <c r="AX170" i="1" s="1"/>
  <c r="AY122" i="1"/>
  <c r="AY123" i="1" s="1"/>
  <c r="AX310" i="1"/>
  <c r="AX311" i="1" s="1"/>
  <c r="AM257" i="1"/>
  <c r="AM258" i="1" s="1"/>
  <c r="AA345" i="1"/>
  <c r="AA346" i="1" s="1"/>
  <c r="O406" i="1"/>
  <c r="O106" i="1" s="1"/>
  <c r="O107" i="1" s="1"/>
  <c r="AL69" i="1"/>
  <c r="AL70" i="1" s="1"/>
  <c r="AM210" i="1"/>
  <c r="AM211" i="1" s="1"/>
  <c r="Z157" i="1"/>
  <c r="Z158" i="1" s="1"/>
  <c r="O404" i="1"/>
  <c r="O12" i="1" s="1"/>
  <c r="O13" i="1" s="1"/>
  <c r="O405" i="1"/>
  <c r="O409" i="1"/>
  <c r="O341" i="1" s="1"/>
  <c r="O342" i="1" s="1"/>
  <c r="AL163" i="1"/>
  <c r="AL164" i="1" s="1"/>
  <c r="AY216" i="1"/>
  <c r="AY217" i="1" s="1"/>
  <c r="O294" i="1" l="1"/>
  <c r="O295" i="1" s="1"/>
  <c r="O335" i="1" s="1"/>
  <c r="O336" i="1" s="1"/>
  <c r="N54" i="1"/>
  <c r="N395" i="1" s="1"/>
  <c r="AN116" i="1"/>
  <c r="AN117" i="1" s="1"/>
  <c r="AB251" i="1"/>
  <c r="AB252" i="1" s="1"/>
  <c r="AB110" i="1"/>
  <c r="AB111" i="1" s="1"/>
  <c r="AN351" i="1"/>
  <c r="AN352" i="1" s="1"/>
  <c r="AY310" i="1"/>
  <c r="AY311" i="1" s="1"/>
  <c r="AZ216" i="1"/>
  <c r="AZ217" i="1" s="1"/>
  <c r="AA298" i="1"/>
  <c r="AA299" i="1" s="1"/>
  <c r="AA204" i="1"/>
  <c r="AA205" i="1" s="1"/>
  <c r="AL387" i="1"/>
  <c r="AM22" i="1"/>
  <c r="AM23" i="1" s="1"/>
  <c r="AZ357" i="1"/>
  <c r="AZ358" i="1" s="1"/>
  <c r="P288" i="1"/>
  <c r="P289" i="1" s="1"/>
  <c r="AY75" i="1"/>
  <c r="AY76" i="1" s="1"/>
  <c r="AM69" i="1"/>
  <c r="AM70" i="1" s="1"/>
  <c r="AA63" i="1"/>
  <c r="AA64" i="1" s="1"/>
  <c r="AB345" i="1"/>
  <c r="AB346" i="1" s="1"/>
  <c r="AZ122" i="1"/>
  <c r="AZ123" i="1" s="1"/>
  <c r="AA157" i="1"/>
  <c r="AA158" i="1" s="1"/>
  <c r="AN304" i="1"/>
  <c r="AN305" i="1" s="1"/>
  <c r="AY169" i="1"/>
  <c r="AY170" i="1" s="1"/>
  <c r="AZ263" i="1"/>
  <c r="AZ264" i="1" s="1"/>
  <c r="Y386" i="1"/>
  <c r="Z16" i="1"/>
  <c r="Z17" i="1" s="1"/>
  <c r="AM163" i="1"/>
  <c r="AM164" i="1" s="1"/>
  <c r="AN210" i="1"/>
  <c r="AN211" i="1" s="1"/>
  <c r="AX388" i="1"/>
  <c r="AY28" i="1"/>
  <c r="AY29" i="1" s="1"/>
  <c r="O382" i="1"/>
  <c r="O383" i="1" s="1"/>
  <c r="O241" i="1"/>
  <c r="O242" i="1" s="1"/>
  <c r="AN257" i="1"/>
  <c r="AN258" i="1" s="1"/>
  <c r="O147" i="1"/>
  <c r="O148" i="1" s="1"/>
  <c r="O153" i="1"/>
  <c r="O154" i="1" s="1"/>
  <c r="O59" i="1"/>
  <c r="O60" i="1" s="1"/>
  <c r="O53" i="1" l="1"/>
  <c r="O54" i="1" s="1"/>
  <c r="P53" i="1" s="1"/>
  <c r="Q288" i="1"/>
  <c r="Q289" i="1" s="1"/>
  <c r="AC110" i="1"/>
  <c r="AC111" i="1" s="1"/>
  <c r="BA122" i="1"/>
  <c r="BA123" i="1" s="1"/>
  <c r="AB157" i="1"/>
  <c r="AB158" i="1" s="1"/>
  <c r="AZ75" i="1"/>
  <c r="AZ76" i="1" s="1"/>
  <c r="BA357" i="1"/>
  <c r="BA358" i="1" s="1"/>
  <c r="AB63" i="1"/>
  <c r="AB64" i="1" s="1"/>
  <c r="AO257" i="1"/>
  <c r="AO258" i="1" s="1"/>
  <c r="AN22" i="1"/>
  <c r="AN23" i="1" s="1"/>
  <c r="AM387" i="1"/>
  <c r="AO116" i="1"/>
  <c r="AO117" i="1" s="1"/>
  <c r="AO304" i="1"/>
  <c r="AO305" i="1" s="1"/>
  <c r="BA263" i="1"/>
  <c r="BA264" i="1" s="1"/>
  <c r="AZ169" i="1"/>
  <c r="AZ170" i="1" s="1"/>
  <c r="AC345" i="1"/>
  <c r="AC346" i="1" s="1"/>
  <c r="AZ310" i="1"/>
  <c r="AZ311" i="1" s="1"/>
  <c r="AY388" i="1"/>
  <c r="AZ28" i="1"/>
  <c r="AZ29" i="1" s="1"/>
  <c r="AB204" i="1"/>
  <c r="AB205" i="1" s="1"/>
  <c r="AO351" i="1"/>
  <c r="AO352" i="1" s="1"/>
  <c r="P335" i="1"/>
  <c r="P336" i="1" s="1"/>
  <c r="Z386" i="1"/>
  <c r="AA16" i="1"/>
  <c r="AA17" i="1" s="1"/>
  <c r="P241" i="1"/>
  <c r="P242" i="1" s="1"/>
  <c r="BA216" i="1"/>
  <c r="BA217" i="1" s="1"/>
  <c r="AC251" i="1"/>
  <c r="AC252" i="1" s="1"/>
  <c r="AO210" i="1"/>
  <c r="AO211" i="1" s="1"/>
  <c r="AN163" i="1"/>
  <c r="AN164" i="1" s="1"/>
  <c r="AN69" i="1"/>
  <c r="AN70" i="1" s="1"/>
  <c r="AB298" i="1"/>
  <c r="AB299" i="1"/>
  <c r="P382" i="1"/>
  <c r="P383" i="1" s="1"/>
  <c r="O194" i="1"/>
  <c r="O195" i="1" s="1"/>
  <c r="P147" i="1"/>
  <c r="P148" i="1" s="1"/>
  <c r="O100" i="1"/>
  <c r="O101" i="1" s="1"/>
  <c r="O395" i="1" l="1"/>
  <c r="O394" i="1"/>
  <c r="Q335" i="1"/>
  <c r="Q336" i="1" s="1"/>
  <c r="AD345" i="1"/>
  <c r="AD346" i="1" s="1"/>
  <c r="BA75" i="1"/>
  <c r="BA76" i="1" s="1"/>
  <c r="AC157" i="1"/>
  <c r="AC158" i="1" s="1"/>
  <c r="AP351" i="1"/>
  <c r="AP352" i="1" s="1"/>
  <c r="AP116" i="1"/>
  <c r="AP117" i="1" s="1"/>
  <c r="AC63" i="1"/>
  <c r="AC64" i="1" s="1"/>
  <c r="AO69" i="1"/>
  <c r="AO70" i="1" s="1"/>
  <c r="Q382" i="1"/>
  <c r="Q383" i="1" s="1"/>
  <c r="P100" i="1"/>
  <c r="P101" i="1" s="1"/>
  <c r="AA386" i="1"/>
  <c r="AB16" i="1"/>
  <c r="AB17" i="1" s="1"/>
  <c r="AZ388" i="1"/>
  <c r="BA28" i="1"/>
  <c r="BA29" i="1" s="1"/>
  <c r="AD110" i="1"/>
  <c r="AD111" i="1" s="1"/>
  <c r="AD251" i="1"/>
  <c r="AD252" i="1" s="1"/>
  <c r="R288" i="1"/>
  <c r="R289" i="1" s="1"/>
  <c r="Q147" i="1"/>
  <c r="Q148" i="1" s="1"/>
  <c r="Q241" i="1"/>
  <c r="Q242" i="1" s="1"/>
  <c r="BB357" i="1"/>
  <c r="BB358" i="1" s="1"/>
  <c r="BA310" i="1"/>
  <c r="BA311" i="1" s="1"/>
  <c r="BB263" i="1"/>
  <c r="BB264" i="1" s="1"/>
  <c r="AN387" i="1"/>
  <c r="AO22" i="1"/>
  <c r="AO23" i="1" s="1"/>
  <c r="AP257" i="1"/>
  <c r="AP258" i="1" s="1"/>
  <c r="BB122" i="1"/>
  <c r="BB123" i="1" s="1"/>
  <c r="AO163" i="1"/>
  <c r="AO164" i="1" s="1"/>
  <c r="BB216" i="1"/>
  <c r="BB217" i="1" s="1"/>
  <c r="AC298" i="1"/>
  <c r="AC299" i="1" s="1"/>
  <c r="AP210" i="1"/>
  <c r="AP211" i="1" s="1"/>
  <c r="BA169" i="1"/>
  <c r="BA170" i="1" s="1"/>
  <c r="AP304" i="1"/>
  <c r="AP305" i="1" s="1"/>
  <c r="AC204" i="1"/>
  <c r="AC205" i="1" s="1"/>
  <c r="P194" i="1"/>
  <c r="P394" i="1" s="1"/>
  <c r="P54" i="1"/>
  <c r="P195" i="1" l="1"/>
  <c r="Q194" i="1" s="1"/>
  <c r="Q195" i="1" s="1"/>
  <c r="AD298" i="1"/>
  <c r="AD299" i="1" s="1"/>
  <c r="BB75" i="1"/>
  <c r="BB76" i="1" s="1"/>
  <c r="AO387" i="1"/>
  <c r="AP22" i="1"/>
  <c r="AP23" i="1"/>
  <c r="R147" i="1"/>
  <c r="R148" i="1" s="1"/>
  <c r="AB386" i="1"/>
  <c r="AC16" i="1"/>
  <c r="AC17" i="1" s="1"/>
  <c r="AD63" i="1"/>
  <c r="AD64" i="1" s="1"/>
  <c r="R382" i="1"/>
  <c r="R383" i="1" s="1"/>
  <c r="BB169" i="1"/>
  <c r="BB170" i="1" s="1"/>
  <c r="Q100" i="1"/>
  <c r="Q101" i="1" s="1"/>
  <c r="S288" i="1"/>
  <c r="S289" i="1" s="1"/>
  <c r="BC216" i="1"/>
  <c r="BC217" i="1" s="1"/>
  <c r="AQ351" i="1"/>
  <c r="AQ352" i="1" s="1"/>
  <c r="BC122" i="1"/>
  <c r="BC123" i="1" s="1"/>
  <c r="BC263" i="1"/>
  <c r="BC264" i="1" s="1"/>
  <c r="BC357" i="1"/>
  <c r="BC358" i="1" s="1"/>
  <c r="AE110" i="1"/>
  <c r="AE111" i="1" s="1"/>
  <c r="AD157" i="1"/>
  <c r="AD158" i="1" s="1"/>
  <c r="R335" i="1"/>
  <c r="R336" i="1" s="1"/>
  <c r="AP69" i="1"/>
  <c r="AP70" i="1" s="1"/>
  <c r="AQ116" i="1"/>
  <c r="AQ117" i="1" s="1"/>
  <c r="Q53" i="1"/>
  <c r="Q54" i="1" s="1"/>
  <c r="R241" i="1"/>
  <c r="R242" i="1" s="1"/>
  <c r="AE251" i="1"/>
  <c r="AE252" i="1" s="1"/>
  <c r="AQ210" i="1"/>
  <c r="AQ211" i="1" s="1"/>
  <c r="BB310" i="1"/>
  <c r="BB311" i="1" s="1"/>
  <c r="AE345" i="1"/>
  <c r="AE346" i="1" s="1"/>
  <c r="BA388" i="1"/>
  <c r="BB28" i="1"/>
  <c r="BB29" i="1" s="1"/>
  <c r="AP163" i="1"/>
  <c r="AP164" i="1" s="1"/>
  <c r="AD204" i="1"/>
  <c r="AD205" i="1" s="1"/>
  <c r="AQ304" i="1"/>
  <c r="AQ305" i="1"/>
  <c r="AQ257" i="1"/>
  <c r="AQ258" i="1" s="1"/>
  <c r="P395" i="1" l="1"/>
  <c r="BD357" i="1"/>
  <c r="BD358" i="1" s="1"/>
  <c r="AD16" i="1"/>
  <c r="AD17" i="1" s="1"/>
  <c r="AC386" i="1"/>
  <c r="BD216" i="1"/>
  <c r="BD217" i="1" s="1"/>
  <c r="BC28" i="1"/>
  <c r="BC29" i="1" s="1"/>
  <c r="BB388" i="1"/>
  <c r="T288" i="1"/>
  <c r="T289" i="1" s="1"/>
  <c r="BC169" i="1"/>
  <c r="BC170" i="1" s="1"/>
  <c r="AE204" i="1"/>
  <c r="AE205" i="1" s="1"/>
  <c r="BD263" i="1"/>
  <c r="BD264" i="1" s="1"/>
  <c r="S382" i="1"/>
  <c r="S383" i="1" s="1"/>
  <c r="BC310" i="1"/>
  <c r="BC311" i="1" s="1"/>
  <c r="AR351" i="1"/>
  <c r="AR352" i="1" s="1"/>
  <c r="AF345" i="1"/>
  <c r="AF346" i="1" s="1"/>
  <c r="BD122" i="1"/>
  <c r="BD123" i="1" s="1"/>
  <c r="AE63" i="1"/>
  <c r="AE64" i="1" s="1"/>
  <c r="AQ163" i="1"/>
  <c r="AQ164" i="1" s="1"/>
  <c r="BC75" i="1"/>
  <c r="BC76" i="1" s="1"/>
  <c r="AR116" i="1"/>
  <c r="AR117" i="1" s="1"/>
  <c r="S335" i="1"/>
  <c r="S336" i="1" s="1"/>
  <c r="R194" i="1"/>
  <c r="R195" i="1" s="1"/>
  <c r="AQ69" i="1"/>
  <c r="AQ70" i="1" s="1"/>
  <c r="AE157" i="1"/>
  <c r="AE158" i="1" s="1"/>
  <c r="S147" i="1"/>
  <c r="S148" i="1" s="1"/>
  <c r="AR210" i="1"/>
  <c r="AR211" i="1" s="1"/>
  <c r="S241" i="1"/>
  <c r="S242" i="1" s="1"/>
  <c r="R100" i="1"/>
  <c r="R101" i="1" s="1"/>
  <c r="AF251" i="1"/>
  <c r="AF252" i="1" s="1"/>
  <c r="AR304" i="1"/>
  <c r="AR305" i="1" s="1"/>
  <c r="AF110" i="1"/>
  <c r="AF111" i="1" s="1"/>
  <c r="AP387" i="1"/>
  <c r="AQ22" i="1"/>
  <c r="AQ23" i="1" s="1"/>
  <c r="AR257" i="1"/>
  <c r="AR258" i="1" s="1"/>
  <c r="Q395" i="1"/>
  <c r="R53" i="1"/>
  <c r="AE298" i="1"/>
  <c r="AE299" i="1" s="1"/>
  <c r="Q394" i="1"/>
  <c r="T382" i="1" l="1"/>
  <c r="T383" i="1" s="1"/>
  <c r="AQ387" i="1"/>
  <c r="AR22" i="1"/>
  <c r="AR23" i="1" s="1"/>
  <c r="BD75" i="1"/>
  <c r="BD76" i="1" s="1"/>
  <c r="AR69" i="1"/>
  <c r="AR70" i="1" s="1"/>
  <c r="AS210" i="1"/>
  <c r="AS211" i="1" s="1"/>
  <c r="AT211" i="1" s="1"/>
  <c r="AT213" i="1" s="1"/>
  <c r="BC388" i="1"/>
  <c r="BD28" i="1"/>
  <c r="BD29" i="1" s="1"/>
  <c r="T241" i="1"/>
  <c r="T242" i="1" s="1"/>
  <c r="AG345" i="1"/>
  <c r="AG346" i="1" s="1"/>
  <c r="AH346" i="1" s="1"/>
  <c r="AH348" i="1" s="1"/>
  <c r="BE216" i="1"/>
  <c r="BE217" i="1" s="1"/>
  <c r="BF217" i="1" s="1"/>
  <c r="BF219" i="1" s="1"/>
  <c r="S194" i="1"/>
  <c r="S195" i="1" s="1"/>
  <c r="BD310" i="1"/>
  <c r="BD311" i="1" s="1"/>
  <c r="BE263" i="1"/>
  <c r="BE264" i="1" s="1"/>
  <c r="BF264" i="1" s="1"/>
  <c r="BF266" i="1" s="1"/>
  <c r="T147" i="1"/>
  <c r="T148" i="1" s="1"/>
  <c r="T335" i="1"/>
  <c r="T336" i="1" s="1"/>
  <c r="AD386" i="1"/>
  <c r="AE16" i="1"/>
  <c r="AE17" i="1" s="1"/>
  <c r="AF157" i="1"/>
  <c r="AF158" i="1" s="1"/>
  <c r="AR163" i="1"/>
  <c r="AR164" i="1" s="1"/>
  <c r="AG110" i="1"/>
  <c r="AG111" i="1" s="1"/>
  <c r="AH111" i="1" s="1"/>
  <c r="AH113" i="1" s="1"/>
  <c r="AS304" i="1"/>
  <c r="AS305" i="1" s="1"/>
  <c r="AT305" i="1" s="1"/>
  <c r="AT307" i="1" s="1"/>
  <c r="AG251" i="1"/>
  <c r="AG252" i="1" s="1"/>
  <c r="AH252" i="1" s="1"/>
  <c r="AH254" i="1" s="1"/>
  <c r="BD169" i="1"/>
  <c r="BD170" i="1" s="1"/>
  <c r="BE357" i="1"/>
  <c r="BE358" i="1" s="1"/>
  <c r="BF358" i="1" s="1"/>
  <c r="BF360" i="1" s="1"/>
  <c r="AS116" i="1"/>
  <c r="AS117" i="1" s="1"/>
  <c r="AT117" i="1" s="1"/>
  <c r="AT119" i="1" s="1"/>
  <c r="AF63" i="1"/>
  <c r="AF64" i="1" s="1"/>
  <c r="AF204" i="1"/>
  <c r="AF205" i="1" s="1"/>
  <c r="S100" i="1"/>
  <c r="S101" i="1" s="1"/>
  <c r="AS351" i="1"/>
  <c r="AS352" i="1" s="1"/>
  <c r="AT352" i="1" s="1"/>
  <c r="AT354" i="1" s="1"/>
  <c r="U288" i="1"/>
  <c r="U289" i="1" s="1"/>
  <c r="AS257" i="1"/>
  <c r="AS258" i="1" s="1"/>
  <c r="AT258" i="1" s="1"/>
  <c r="AT260" i="1" s="1"/>
  <c r="R394" i="1"/>
  <c r="R54" i="1"/>
  <c r="AF298" i="1"/>
  <c r="AF299" i="1" s="1"/>
  <c r="BE122" i="1"/>
  <c r="BE123" i="1" s="1"/>
  <c r="BF123" i="1" s="1"/>
  <c r="BF125" i="1" s="1"/>
  <c r="T100" i="1" l="1"/>
  <c r="T101" i="1" s="1"/>
  <c r="BE310" i="1"/>
  <c r="BE311" i="1"/>
  <c r="BF311" i="1" s="1"/>
  <c r="BF313" i="1" s="1"/>
  <c r="AS69" i="1"/>
  <c r="AS70" i="1" s="1"/>
  <c r="AT70" i="1" s="1"/>
  <c r="AT72" i="1" s="1"/>
  <c r="T194" i="1"/>
  <c r="T195" i="1" s="1"/>
  <c r="BD388" i="1"/>
  <c r="BE28" i="1"/>
  <c r="BE29" i="1" s="1"/>
  <c r="BE75" i="1"/>
  <c r="BE76" i="1" s="1"/>
  <c r="BF76" i="1" s="1"/>
  <c r="BF78" i="1" s="1"/>
  <c r="AR387" i="1"/>
  <c r="AS22" i="1"/>
  <c r="AS23" i="1" s="1"/>
  <c r="V288" i="1"/>
  <c r="V289" i="1" s="1"/>
  <c r="U382" i="1"/>
  <c r="U383" i="1" s="1"/>
  <c r="AG298" i="1"/>
  <c r="AG299" i="1" s="1"/>
  <c r="AH299" i="1" s="1"/>
  <c r="AH301" i="1" s="1"/>
  <c r="U147" i="1"/>
  <c r="U148" i="1" s="1"/>
  <c r="AG204" i="1"/>
  <c r="AG205" i="1" s="1"/>
  <c r="AH205" i="1" s="1"/>
  <c r="AH207" i="1" s="1"/>
  <c r="AS163" i="1"/>
  <c r="AS164" i="1" s="1"/>
  <c r="AT164" i="1" s="1"/>
  <c r="AT166" i="1" s="1"/>
  <c r="AE386" i="1"/>
  <c r="AF16" i="1"/>
  <c r="AF17" i="1" s="1"/>
  <c r="BE169" i="1"/>
  <c r="BE170" i="1" s="1"/>
  <c r="BF170" i="1" s="1"/>
  <c r="BF172" i="1" s="1"/>
  <c r="U241" i="1"/>
  <c r="U242" i="1" s="1"/>
  <c r="AG63" i="1"/>
  <c r="AG64" i="1" s="1"/>
  <c r="AH64" i="1" s="1"/>
  <c r="AH66" i="1" s="1"/>
  <c r="AG157" i="1"/>
  <c r="AG158" i="1" s="1"/>
  <c r="AH158" i="1" s="1"/>
  <c r="AH160" i="1" s="1"/>
  <c r="U335" i="1"/>
  <c r="U336" i="1" s="1"/>
  <c r="R395" i="1"/>
  <c r="S53" i="1"/>
  <c r="S394" i="1" s="1"/>
  <c r="BE388" i="1" l="1"/>
  <c r="BF29" i="1"/>
  <c r="V147" i="1"/>
  <c r="V148" i="1" s="1"/>
  <c r="AS387" i="1"/>
  <c r="AT23" i="1"/>
  <c r="V241" i="1"/>
  <c r="V242" i="1" s="1"/>
  <c r="AF386" i="1"/>
  <c r="AG16" i="1"/>
  <c r="AG17" i="1" s="1"/>
  <c r="V335" i="1"/>
  <c r="V336" i="1" s="1"/>
  <c r="V382" i="1"/>
  <c r="V383" i="1" s="1"/>
  <c r="U100" i="1"/>
  <c r="U101" i="1" s="1"/>
  <c r="W288" i="1"/>
  <c r="W289" i="1" s="1"/>
  <c r="U194" i="1"/>
  <c r="U195" i="1" s="1"/>
  <c r="S54" i="1"/>
  <c r="X288" i="1" l="1"/>
  <c r="X289" i="1" s="1"/>
  <c r="W335" i="1"/>
  <c r="W336" i="1" s="1"/>
  <c r="W147" i="1"/>
  <c r="W148" i="1" s="1"/>
  <c r="S395" i="1"/>
  <c r="T53" i="1"/>
  <c r="T394" i="1" s="1"/>
  <c r="W382" i="1"/>
  <c r="W383" i="1" s="1"/>
  <c r="AG386" i="1"/>
  <c r="AH17" i="1"/>
  <c r="V194" i="1"/>
  <c r="V195" i="1" s="1"/>
  <c r="AT387" i="1"/>
  <c r="AT25" i="1"/>
  <c r="BF31" i="1"/>
  <c r="BF388" i="1"/>
  <c r="V100" i="1"/>
  <c r="V101" i="1" s="1"/>
  <c r="W241" i="1"/>
  <c r="W242" i="1" s="1"/>
  <c r="T54" i="1" l="1"/>
  <c r="T395" i="1" s="1"/>
  <c r="X241" i="1"/>
  <c r="X242" i="1" s="1"/>
  <c r="Y288" i="1"/>
  <c r="Y289" i="1" s="1"/>
  <c r="X147" i="1"/>
  <c r="X148" i="1" s="1"/>
  <c r="AH386" i="1"/>
  <c r="AH19" i="1"/>
  <c r="X335" i="1"/>
  <c r="X336" i="1" s="1"/>
  <c r="W100" i="1"/>
  <c r="W101" i="1" s="1"/>
  <c r="X382" i="1"/>
  <c r="X383" i="1" s="1"/>
  <c r="W194" i="1"/>
  <c r="W195" i="1" s="1"/>
  <c r="U53" i="1" l="1"/>
  <c r="U394" i="1" s="1"/>
  <c r="X100" i="1"/>
  <c r="X101" i="1" s="1"/>
  <c r="Y147" i="1"/>
  <c r="Y148" i="1" s="1"/>
  <c r="Y335" i="1"/>
  <c r="Y336" i="1" s="1"/>
  <c r="Y241" i="1"/>
  <c r="Y242" i="1" s="1"/>
  <c r="Y382" i="1"/>
  <c r="Y383" i="1" s="1"/>
  <c r="Z288" i="1"/>
  <c r="Z289" i="1" s="1"/>
  <c r="X194" i="1"/>
  <c r="X195" i="1" s="1"/>
  <c r="U54" i="1" l="1"/>
  <c r="U395" i="1" s="1"/>
  <c r="Z335" i="1"/>
  <c r="Z336" i="1" s="1"/>
  <c r="Z382" i="1"/>
  <c r="Z383" i="1" s="1"/>
  <c r="Z241" i="1"/>
  <c r="Z242" i="1" s="1"/>
  <c r="Z147" i="1"/>
  <c r="Z148" i="1" s="1"/>
  <c r="Y194" i="1"/>
  <c r="Y195" i="1" s="1"/>
  <c r="AA288" i="1"/>
  <c r="AA289" i="1" s="1"/>
  <c r="Y100" i="1"/>
  <c r="Y101" i="1" s="1"/>
  <c r="V53" i="1"/>
  <c r="V394" i="1" s="1"/>
  <c r="Z194" i="1" l="1"/>
  <c r="Z195" i="1" s="1"/>
  <c r="AA147" i="1"/>
  <c r="AA148" i="1" s="1"/>
  <c r="AA382" i="1"/>
  <c r="AA383" i="1" s="1"/>
  <c r="Z100" i="1"/>
  <c r="Z101" i="1" s="1"/>
  <c r="AA335" i="1"/>
  <c r="AA336" i="1" s="1"/>
  <c r="AB288" i="1"/>
  <c r="AB289" i="1" s="1"/>
  <c r="AA241" i="1"/>
  <c r="AA242" i="1" s="1"/>
  <c r="V54" i="1"/>
  <c r="AB382" i="1" l="1"/>
  <c r="AB383" i="1" s="1"/>
  <c r="AC288" i="1"/>
  <c r="AC289" i="1" s="1"/>
  <c r="AB147" i="1"/>
  <c r="AB148" i="1" s="1"/>
  <c r="AB241" i="1"/>
  <c r="AB242" i="1" s="1"/>
  <c r="AB335" i="1"/>
  <c r="AB336" i="1" s="1"/>
  <c r="AA194" i="1"/>
  <c r="AA195" i="1" s="1"/>
  <c r="V395" i="1"/>
  <c r="W53" i="1"/>
  <c r="W394" i="1" s="1"/>
  <c r="AA100" i="1"/>
  <c r="AA101" i="1" s="1"/>
  <c r="AC335" i="1" l="1"/>
  <c r="AC336" i="1" s="1"/>
  <c r="AB194" i="1"/>
  <c r="AB195" i="1" s="1"/>
  <c r="AB100" i="1"/>
  <c r="AB101" i="1" s="1"/>
  <c r="AC241" i="1"/>
  <c r="AC242" i="1" s="1"/>
  <c r="AC382" i="1"/>
  <c r="AC383" i="1" s="1"/>
  <c r="AC147" i="1"/>
  <c r="AC148" i="1" s="1"/>
  <c r="W54" i="1"/>
  <c r="AD288" i="1"/>
  <c r="AD289" i="1" s="1"/>
  <c r="AD147" i="1" l="1"/>
  <c r="AD148" i="1" s="1"/>
  <c r="AD382" i="1"/>
  <c r="AD383" i="1" s="1"/>
  <c r="AC100" i="1"/>
  <c r="AC101" i="1" s="1"/>
  <c r="AD335" i="1"/>
  <c r="AD336" i="1" s="1"/>
  <c r="AE288" i="1"/>
  <c r="AE289" i="1" s="1"/>
  <c r="AD241" i="1"/>
  <c r="AD242" i="1" s="1"/>
  <c r="W395" i="1"/>
  <c r="X53" i="1"/>
  <c r="X394" i="1" s="1"/>
  <c r="AC194" i="1"/>
  <c r="AC195" i="1" s="1"/>
  <c r="AF288" i="1" l="1"/>
  <c r="AF289" i="1" s="1"/>
  <c r="AE241" i="1"/>
  <c r="AE242" i="1" s="1"/>
  <c r="AE382" i="1"/>
  <c r="AE383" i="1" s="1"/>
  <c r="AE147" i="1"/>
  <c r="AE148" i="1" s="1"/>
  <c r="AD194" i="1"/>
  <c r="AD195" i="1" s="1"/>
  <c r="AE335" i="1"/>
  <c r="AE336" i="1" s="1"/>
  <c r="AD100" i="1"/>
  <c r="AD101" i="1" s="1"/>
  <c r="X54" i="1"/>
  <c r="AE194" i="1" l="1"/>
  <c r="AE195" i="1" s="1"/>
  <c r="AF147" i="1"/>
  <c r="AF148" i="1" s="1"/>
  <c r="AF382" i="1"/>
  <c r="AF383" i="1" s="1"/>
  <c r="AE100" i="1"/>
  <c r="AE101" i="1" s="1"/>
  <c r="AG288" i="1"/>
  <c r="AG289" i="1" s="1"/>
  <c r="X395" i="1"/>
  <c r="Y53" i="1"/>
  <c r="Y394" i="1" s="1"/>
  <c r="AF335" i="1"/>
  <c r="AF336" i="1" s="1"/>
  <c r="AF241" i="1"/>
  <c r="AF242" i="1" s="1"/>
  <c r="Y54" i="1" l="1"/>
  <c r="Z53" i="1" s="1"/>
  <c r="Z394" i="1" s="1"/>
  <c r="AH288" i="1"/>
  <c r="AH289" i="1" s="1"/>
  <c r="AG335" i="1"/>
  <c r="AG336" i="1" s="1"/>
  <c r="AF194" i="1"/>
  <c r="AF195" i="1" s="1"/>
  <c r="AG241" i="1"/>
  <c r="AG242" i="1" s="1"/>
  <c r="AF100" i="1"/>
  <c r="AF101" i="1" s="1"/>
  <c r="AG382" i="1"/>
  <c r="AG383" i="1" s="1"/>
  <c r="AG147" i="1"/>
  <c r="AG148" i="1" s="1"/>
  <c r="Y395" i="1" l="1"/>
  <c r="Z54" i="1"/>
  <c r="Z395" i="1" s="1"/>
  <c r="AH382" i="1"/>
  <c r="AH383" i="1" s="1"/>
  <c r="AG194" i="1"/>
  <c r="AG195" i="1" s="1"/>
  <c r="AG100" i="1"/>
  <c r="AG101" i="1" s="1"/>
  <c r="AI288" i="1"/>
  <c r="AI289" i="1" s="1"/>
  <c r="AH147" i="1"/>
  <c r="AH148" i="1" s="1"/>
  <c r="AH241" i="1"/>
  <c r="AH242" i="1" s="1"/>
  <c r="AH335" i="1"/>
  <c r="AH336" i="1" s="1"/>
  <c r="AA53" i="1" l="1"/>
  <c r="AA394" i="1" s="1"/>
  <c r="AI147" i="1"/>
  <c r="AI148" i="1" s="1"/>
  <c r="AI382" i="1"/>
  <c r="AI383" i="1" s="1"/>
  <c r="AI335" i="1"/>
  <c r="AI336" i="1" s="1"/>
  <c r="AI241" i="1"/>
  <c r="AI242" i="1" s="1"/>
  <c r="AJ288" i="1"/>
  <c r="AJ289" i="1" s="1"/>
  <c r="AH100" i="1"/>
  <c r="AH101" i="1" s="1"/>
  <c r="AH194" i="1"/>
  <c r="AH195" i="1" s="1"/>
  <c r="AA54" i="1" l="1"/>
  <c r="AA395" i="1" s="1"/>
  <c r="AJ241" i="1"/>
  <c r="AJ242" i="1" s="1"/>
  <c r="AI100" i="1"/>
  <c r="AI101" i="1" s="1"/>
  <c r="AI194" i="1"/>
  <c r="AI195" i="1" s="1"/>
  <c r="AJ335" i="1"/>
  <c r="AJ336" i="1" s="1"/>
  <c r="AJ147" i="1"/>
  <c r="AJ148" i="1" s="1"/>
  <c r="AJ382" i="1"/>
  <c r="AJ383" i="1" s="1"/>
  <c r="AK288" i="1"/>
  <c r="AK289" i="1" s="1"/>
  <c r="AB53" i="1" l="1"/>
  <c r="AB394" i="1" s="1"/>
  <c r="AL288" i="1"/>
  <c r="AL289" i="1" s="1"/>
  <c r="AK335" i="1"/>
  <c r="AK336" i="1" s="1"/>
  <c r="AK382" i="1"/>
  <c r="AK383" i="1" s="1"/>
  <c r="AJ194" i="1"/>
  <c r="AJ195" i="1" s="1"/>
  <c r="AJ100" i="1"/>
  <c r="AJ101" i="1" s="1"/>
  <c r="AK147" i="1"/>
  <c r="AK148" i="1" s="1"/>
  <c r="AK241" i="1"/>
  <c r="AK242" i="1" s="1"/>
  <c r="AB54" i="1"/>
  <c r="AK100" i="1" l="1"/>
  <c r="AK101" i="1" s="1"/>
  <c r="AL241" i="1"/>
  <c r="AL242" i="1" s="1"/>
  <c r="AK194" i="1"/>
  <c r="AK195" i="1" s="1"/>
  <c r="AL335" i="1"/>
  <c r="AL336" i="1" s="1"/>
  <c r="AL147" i="1"/>
  <c r="AL148" i="1" s="1"/>
  <c r="AM288" i="1"/>
  <c r="AM289" i="1" s="1"/>
  <c r="AB395" i="1"/>
  <c r="AC53" i="1"/>
  <c r="AC394" i="1" s="1"/>
  <c r="AL382" i="1"/>
  <c r="AL383" i="1" s="1"/>
  <c r="AM147" i="1" l="1"/>
  <c r="AM148" i="1" s="1"/>
  <c r="AL194" i="1"/>
  <c r="AL195" i="1" s="1"/>
  <c r="AL100" i="1"/>
  <c r="AL101" i="1" s="1"/>
  <c r="AM382" i="1"/>
  <c r="AM383" i="1" s="1"/>
  <c r="AM335" i="1"/>
  <c r="AM336" i="1" s="1"/>
  <c r="AC54" i="1"/>
  <c r="AN288" i="1"/>
  <c r="AN289" i="1" s="1"/>
  <c r="AM241" i="1"/>
  <c r="AM242" i="1" s="1"/>
  <c r="AO288" i="1" l="1"/>
  <c r="AO289" i="1" s="1"/>
  <c r="AN335" i="1"/>
  <c r="AN336" i="1" s="1"/>
  <c r="AM100" i="1"/>
  <c r="AM101" i="1" s="1"/>
  <c r="AM194" i="1"/>
  <c r="AM195" i="1" s="1"/>
  <c r="AN147" i="1"/>
  <c r="AN148" i="1" s="1"/>
  <c r="AN241" i="1"/>
  <c r="AN242" i="1" s="1"/>
  <c r="AN382" i="1"/>
  <c r="AN383" i="1" s="1"/>
  <c r="AD53" i="1"/>
  <c r="AD394" i="1" s="1"/>
  <c r="AC395" i="1"/>
  <c r="AO147" i="1" l="1"/>
  <c r="AO148" i="1" s="1"/>
  <c r="AN194" i="1"/>
  <c r="AN195" i="1" s="1"/>
  <c r="AO335" i="1"/>
  <c r="AO336" i="1" s="1"/>
  <c r="AN100" i="1"/>
  <c r="AN101" i="1" s="1"/>
  <c r="AP288" i="1"/>
  <c r="AP289" i="1" s="1"/>
  <c r="AO382" i="1"/>
  <c r="AO383" i="1" s="1"/>
  <c r="AO241" i="1"/>
  <c r="AO242" i="1" s="1"/>
  <c r="AD54" i="1"/>
  <c r="AQ288" i="1" l="1"/>
  <c r="AQ289" i="1" s="1"/>
  <c r="AP241" i="1"/>
  <c r="AP242" i="1" s="1"/>
  <c r="AO100" i="1"/>
  <c r="AO101" i="1" s="1"/>
  <c r="AP147" i="1"/>
  <c r="AP148" i="1" s="1"/>
  <c r="AD395" i="1"/>
  <c r="AE53" i="1"/>
  <c r="AE394" i="1" s="1"/>
  <c r="AP335" i="1"/>
  <c r="AP336" i="1" s="1"/>
  <c r="AO194" i="1"/>
  <c r="AO195" i="1" s="1"/>
  <c r="AP382" i="1"/>
  <c r="AP383" i="1" s="1"/>
  <c r="AQ147" i="1" l="1"/>
  <c r="AQ148" i="1" s="1"/>
  <c r="AQ335" i="1"/>
  <c r="AQ336" i="1" s="1"/>
  <c r="AQ382" i="1"/>
  <c r="AQ383" i="1" s="1"/>
  <c r="AP100" i="1"/>
  <c r="AP101" i="1" s="1"/>
  <c r="AP194" i="1"/>
  <c r="AP195" i="1" s="1"/>
  <c r="AR288" i="1"/>
  <c r="AR289" i="1" s="1"/>
  <c r="AQ241" i="1"/>
  <c r="AQ242" i="1" s="1"/>
  <c r="AE54" i="1"/>
  <c r="AR382" i="1" l="1"/>
  <c r="AR383" i="1" s="1"/>
  <c r="AR335" i="1"/>
  <c r="AR336" i="1" s="1"/>
  <c r="AS288" i="1"/>
  <c r="AS289" i="1" s="1"/>
  <c r="AR241" i="1"/>
  <c r="AR242" i="1" s="1"/>
  <c r="AR147" i="1"/>
  <c r="AR148" i="1" s="1"/>
  <c r="AQ100" i="1"/>
  <c r="AQ101" i="1" s="1"/>
  <c r="AE395" i="1"/>
  <c r="AF53" i="1"/>
  <c r="AF394" i="1" s="1"/>
  <c r="AQ194" i="1"/>
  <c r="AQ195" i="1" s="1"/>
  <c r="AR100" i="1" l="1"/>
  <c r="AR101" i="1" s="1"/>
  <c r="AT288" i="1"/>
  <c r="AT289" i="1"/>
  <c r="AS241" i="1"/>
  <c r="AS242" i="1" s="1"/>
  <c r="AS382" i="1"/>
  <c r="AS383" i="1" s="1"/>
  <c r="AR194" i="1"/>
  <c r="AR195" i="1" s="1"/>
  <c r="AS335" i="1"/>
  <c r="AS336" i="1" s="1"/>
  <c r="AS147" i="1"/>
  <c r="AS148" i="1" s="1"/>
  <c r="AF54" i="1"/>
  <c r="AT241" i="1" l="1"/>
  <c r="AT242" i="1" s="1"/>
  <c r="AT382" i="1"/>
  <c r="AT383" i="1" s="1"/>
  <c r="AS100" i="1"/>
  <c r="AS101" i="1" s="1"/>
  <c r="AT335" i="1"/>
  <c r="AT336" i="1" s="1"/>
  <c r="AU288" i="1"/>
  <c r="AU289" i="1" s="1"/>
  <c r="AF395" i="1"/>
  <c r="AG53" i="1"/>
  <c r="AG394" i="1" s="1"/>
  <c r="AT147" i="1"/>
  <c r="AT148" i="1" s="1"/>
  <c r="AS194" i="1"/>
  <c r="AS195" i="1" s="1"/>
  <c r="AT194" i="1" l="1"/>
  <c r="AT195" i="1" s="1"/>
  <c r="AU147" i="1"/>
  <c r="AU148" i="1" s="1"/>
  <c r="AU382" i="1"/>
  <c r="AU383" i="1" s="1"/>
  <c r="AV288" i="1"/>
  <c r="AV289" i="1" s="1"/>
  <c r="AU241" i="1"/>
  <c r="AU242" i="1" s="1"/>
  <c r="AU335" i="1"/>
  <c r="AU336" i="1" s="1"/>
  <c r="AT100" i="1"/>
  <c r="AT101" i="1" s="1"/>
  <c r="AG54" i="1"/>
  <c r="AV241" i="1" l="1"/>
  <c r="AV242" i="1" s="1"/>
  <c r="AV335" i="1"/>
  <c r="AV336" i="1" s="1"/>
  <c r="AU194" i="1"/>
  <c r="AU195" i="1" s="1"/>
  <c r="AG395" i="1"/>
  <c r="AH53" i="1"/>
  <c r="AH394" i="1" s="1"/>
  <c r="AW288" i="1"/>
  <c r="AW289" i="1" s="1"/>
  <c r="AU100" i="1"/>
  <c r="AU101" i="1" s="1"/>
  <c r="AV382" i="1"/>
  <c r="AV383" i="1" s="1"/>
  <c r="AV147" i="1"/>
  <c r="AV148" i="1" s="1"/>
  <c r="AH54" i="1" l="1"/>
  <c r="AH395" i="1" s="1"/>
  <c r="AX288" i="1"/>
  <c r="AX289" i="1" s="1"/>
  <c r="AW335" i="1"/>
  <c r="AW336" i="1" s="1"/>
  <c r="AV100" i="1"/>
  <c r="AV101" i="1" s="1"/>
  <c r="AW241" i="1"/>
  <c r="AW242" i="1" s="1"/>
  <c r="AW147" i="1"/>
  <c r="AW148" i="1" s="1"/>
  <c r="AW382" i="1"/>
  <c r="AW383" i="1" s="1"/>
  <c r="AV194" i="1"/>
  <c r="AV195" i="1" s="1"/>
  <c r="AI53" i="1" l="1"/>
  <c r="AI394" i="1" s="1"/>
  <c r="AI54" i="1"/>
  <c r="AI395" i="1" s="1"/>
  <c r="AX147" i="1"/>
  <c r="AX148" i="1" s="1"/>
  <c r="AX335" i="1"/>
  <c r="AX336" i="1" s="1"/>
  <c r="AY288" i="1"/>
  <c r="AY289" i="1" s="1"/>
  <c r="AW194" i="1"/>
  <c r="AW195" i="1" s="1"/>
  <c r="AX382" i="1"/>
  <c r="AX383" i="1" s="1"/>
  <c r="AX241" i="1"/>
  <c r="AX242" i="1" s="1"/>
  <c r="AW100" i="1"/>
  <c r="AW101" i="1" s="1"/>
  <c r="AJ53" i="1"/>
  <c r="AJ394" i="1" s="1"/>
  <c r="AY382" i="1" l="1"/>
  <c r="AY383" i="1" s="1"/>
  <c r="AZ288" i="1"/>
  <c r="AZ289" i="1" s="1"/>
  <c r="AX100" i="1"/>
  <c r="AX101" i="1" s="1"/>
  <c r="AY335" i="1"/>
  <c r="AY336" i="1" s="1"/>
  <c r="AY241" i="1"/>
  <c r="AY242" i="1" s="1"/>
  <c r="AX194" i="1"/>
  <c r="AX195" i="1" s="1"/>
  <c r="AY147" i="1"/>
  <c r="AY148" i="1" s="1"/>
  <c r="AJ54" i="1"/>
  <c r="AZ335" i="1" l="1"/>
  <c r="AZ336" i="1" s="1"/>
  <c r="AZ147" i="1"/>
  <c r="AZ148" i="1" s="1"/>
  <c r="AY194" i="1"/>
  <c r="AY195" i="1" s="1"/>
  <c r="AZ382" i="1"/>
  <c r="AZ383" i="1" s="1"/>
  <c r="AJ395" i="1"/>
  <c r="AK53" i="1"/>
  <c r="AK394" i="1" s="1"/>
  <c r="BA288" i="1"/>
  <c r="BA289" i="1" s="1"/>
  <c r="AY100" i="1"/>
  <c r="AY101" i="1" s="1"/>
  <c r="AZ241" i="1"/>
  <c r="AZ242" i="1" s="1"/>
  <c r="BA241" i="1" l="1"/>
  <c r="BA242" i="1" s="1"/>
  <c r="AZ194" i="1"/>
  <c r="AZ195" i="1" s="1"/>
  <c r="BB288" i="1"/>
  <c r="BB289" i="1" s="1"/>
  <c r="BA335" i="1"/>
  <c r="BA336" i="1" s="1"/>
  <c r="AZ100" i="1"/>
  <c r="AZ101" i="1" s="1"/>
  <c r="BA382" i="1"/>
  <c r="BA383" i="1" s="1"/>
  <c r="BA147" i="1"/>
  <c r="BA148" i="1" s="1"/>
  <c r="AK54" i="1"/>
  <c r="BA100" i="1" l="1"/>
  <c r="BA101" i="1" s="1"/>
  <c r="BC288" i="1"/>
  <c r="BC289" i="1" s="1"/>
  <c r="BA194" i="1"/>
  <c r="BA195" i="1" s="1"/>
  <c r="BB241" i="1"/>
  <c r="BB242" i="1" s="1"/>
  <c r="AL53" i="1"/>
  <c r="AL394" i="1" s="1"/>
  <c r="AK395" i="1"/>
  <c r="BB335" i="1"/>
  <c r="BB336" i="1" s="1"/>
  <c r="BB147" i="1"/>
  <c r="BB148" i="1" s="1"/>
  <c r="BB382" i="1"/>
  <c r="BB383" i="1" s="1"/>
  <c r="AL54" i="1" l="1"/>
  <c r="BC382" i="1"/>
  <c r="BC383" i="1" s="1"/>
  <c r="BB194" i="1"/>
  <c r="BB195" i="1" s="1"/>
  <c r="BD288" i="1"/>
  <c r="BD289" i="1" s="1"/>
  <c r="BC147" i="1"/>
  <c r="BC148" i="1" s="1"/>
  <c r="BC241" i="1"/>
  <c r="BC242" i="1" s="1"/>
  <c r="BC335" i="1"/>
  <c r="BC336" i="1" s="1"/>
  <c r="AL395" i="1"/>
  <c r="AM53" i="1"/>
  <c r="AM394" i="1" s="1"/>
  <c r="BB100" i="1"/>
  <c r="BB101" i="1" s="1"/>
  <c r="AM54" i="1" l="1"/>
  <c r="BD241" i="1"/>
  <c r="BD242" i="1" s="1"/>
  <c r="BD147" i="1"/>
  <c r="BD148" i="1" s="1"/>
  <c r="BC100" i="1"/>
  <c r="BC101" i="1" s="1"/>
  <c r="BE288" i="1"/>
  <c r="BE289" i="1" s="1"/>
  <c r="BC194" i="1"/>
  <c r="BC195" i="1" s="1"/>
  <c r="BD382" i="1"/>
  <c r="BD383" i="1" s="1"/>
  <c r="AN53" i="1"/>
  <c r="AN394" i="1" s="1"/>
  <c r="AM395" i="1"/>
  <c r="BD335" i="1"/>
  <c r="BD336" i="1" s="1"/>
  <c r="BE382" i="1" l="1"/>
  <c r="BE383" i="1" s="1"/>
  <c r="BF288" i="1"/>
  <c r="BF289" i="1" s="1"/>
  <c r="BE335" i="1"/>
  <c r="BE336" i="1" s="1"/>
  <c r="BE147" i="1"/>
  <c r="BE148" i="1" s="1"/>
  <c r="BE241" i="1"/>
  <c r="BE242" i="1" s="1"/>
  <c r="BD100" i="1"/>
  <c r="BD101" i="1" s="1"/>
  <c r="AN54" i="1"/>
  <c r="BD194" i="1"/>
  <c r="BD195" i="1" s="1"/>
  <c r="BF147" i="1" l="1"/>
  <c r="BF148" i="1" s="1"/>
  <c r="BE100" i="1"/>
  <c r="BE101" i="1" s="1"/>
  <c r="BF241" i="1"/>
  <c r="BF242" i="1" s="1"/>
  <c r="BF335" i="1"/>
  <c r="BF336" i="1" s="1"/>
  <c r="BF382" i="1"/>
  <c r="BF383" i="1" s="1"/>
  <c r="BE194" i="1"/>
  <c r="BE195" i="1" s="1"/>
  <c r="AN395" i="1"/>
  <c r="AO53" i="1"/>
  <c r="AO394" i="1" s="1"/>
  <c r="BG288" i="1"/>
  <c r="BG289" i="1" s="1"/>
  <c r="BG382" i="1" l="1"/>
  <c r="BG383" i="1" s="1"/>
  <c r="BF194" i="1"/>
  <c r="BF195" i="1" s="1"/>
  <c r="BG147" i="1"/>
  <c r="BG148" i="1" s="1"/>
  <c r="BG241" i="1"/>
  <c r="BG242" i="1" s="1"/>
  <c r="BG335" i="1"/>
  <c r="BG336" i="1" s="1"/>
  <c r="BF100" i="1"/>
  <c r="BF101" i="1" s="1"/>
  <c r="AO54" i="1"/>
  <c r="BG100" i="1" l="1"/>
  <c r="BG101" i="1" s="1"/>
  <c r="BG194" i="1"/>
  <c r="BG195" i="1" s="1"/>
  <c r="AO395" i="1"/>
  <c r="AP53" i="1"/>
  <c r="AP394" i="1" s="1"/>
  <c r="AP54" i="1" l="1"/>
  <c r="AP395" i="1" s="1"/>
  <c r="AQ53" i="1"/>
  <c r="AQ394" i="1" s="1"/>
  <c r="AQ54" i="1" l="1"/>
  <c r="AQ395" i="1" l="1"/>
  <c r="AR53" i="1"/>
  <c r="AR394" i="1" s="1"/>
  <c r="AR54" i="1" l="1"/>
  <c r="AR395" i="1" s="1"/>
  <c r="AS53" i="1" l="1"/>
  <c r="AS394" i="1" s="1"/>
  <c r="AS54" i="1"/>
  <c r="AT53" i="1" s="1"/>
  <c r="AT394" i="1" s="1"/>
  <c r="AS395" i="1" l="1"/>
  <c r="AT54" i="1"/>
  <c r="AT395" i="1" l="1"/>
  <c r="AU53" i="1"/>
  <c r="AU394" i="1" s="1"/>
  <c r="AU54" i="1" l="1"/>
  <c r="AU395" i="1" s="1"/>
  <c r="AV53" i="1" l="1"/>
  <c r="AV394" i="1" s="1"/>
  <c r="AV54" i="1" l="1"/>
  <c r="AW53" i="1" l="1"/>
  <c r="AW394" i="1" s="1"/>
  <c r="AV395" i="1"/>
  <c r="AW54" i="1" l="1"/>
  <c r="AW395" i="1" l="1"/>
  <c r="AX53" i="1"/>
  <c r="AX394" i="1" s="1"/>
  <c r="AX54" i="1"/>
  <c r="AX395" i="1" l="1"/>
  <c r="AY53" i="1"/>
  <c r="AY394" i="1" l="1"/>
  <c r="AY54" i="1"/>
  <c r="AZ53" i="1" l="1"/>
  <c r="AZ394" i="1" s="1"/>
  <c r="AY395" i="1"/>
  <c r="AZ54" i="1" l="1"/>
  <c r="BA53" i="1" s="1"/>
  <c r="BA394" i="1" s="1"/>
  <c r="AZ395" i="1"/>
  <c r="BA54" i="1" l="1"/>
  <c r="BA395" i="1" l="1"/>
  <c r="BB53" i="1"/>
  <c r="BB394" i="1" s="1"/>
  <c r="BB54" i="1" l="1"/>
  <c r="BB395" i="1" l="1"/>
  <c r="BC53" i="1"/>
  <c r="BC394" i="1" s="1"/>
  <c r="BC54" i="1" l="1"/>
  <c r="BD53" i="1" l="1"/>
  <c r="BD394" i="1" s="1"/>
  <c r="BC395" i="1"/>
  <c r="BD54" i="1" l="1"/>
  <c r="BD395" i="1" l="1"/>
  <c r="BE53" i="1"/>
  <c r="BE394" i="1" s="1"/>
  <c r="BE54" i="1"/>
  <c r="BE395" i="1" l="1"/>
  <c r="BF53" i="1"/>
  <c r="BF394" i="1" s="1"/>
  <c r="BF54" i="1" l="1"/>
  <c r="BF395" i="1" l="1"/>
  <c r="BG53" i="1"/>
  <c r="BG394" i="1" s="1"/>
  <c r="BG54" i="1" l="1"/>
  <c r="BG395" i="1" s="1"/>
</calcChain>
</file>

<file path=xl/sharedStrings.xml><?xml version="1.0" encoding="utf-8"?>
<sst xmlns="http://schemas.openxmlformats.org/spreadsheetml/2006/main" count="1989" uniqueCount="91">
  <si>
    <t>Pacific Power &amp; Light Company - State of Washington</t>
  </si>
  <si>
    <t>Schedule 93: Decoupling Revenue Adjustment</t>
  </si>
  <si>
    <t>Cumulative Deferral Balances</t>
  </si>
  <si>
    <t>Deferral Period 1</t>
  </si>
  <si>
    <t>Deferral Period 2</t>
  </si>
  <si>
    <t>Deferral Period 3</t>
  </si>
  <si>
    <t>Deferral Period 4</t>
  </si>
  <si>
    <t>Deferral Period 5</t>
  </si>
  <si>
    <t>Decoupled</t>
  </si>
  <si>
    <t>Revenue</t>
  </si>
  <si>
    <t>Deferral</t>
  </si>
  <si>
    <t xml:space="preserve"> </t>
  </si>
  <si>
    <t>Class</t>
  </si>
  <si>
    <t>Period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</si>
  <si>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</si>
  <si>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</si>
  <si>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</si>
  <si>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</si>
  <si>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</si>
  <si>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</si>
  <si>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</si>
  <si>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</si>
  <si>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</si>
  <si>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</si>
  <si>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</si>
  <si>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</si>
  <si>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</si>
  <si>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Residential</t>
  </si>
  <si>
    <t>Res</t>
  </si>
  <si>
    <t>Booked Monthly Deferral</t>
  </si>
  <si>
    <t>Interest</t>
  </si>
  <si>
    <t>Cumulative Deferral + Interest</t>
  </si>
  <si>
    <t>Excess Earnings Allocation</t>
  </si>
  <si>
    <t>$ transferred to balancing account 7-1-17</t>
  </si>
  <si>
    <t>$ transferred to balancing account 2-1-19</t>
  </si>
  <si>
    <t>$ transferred to balancing account 2-1-20</t>
  </si>
  <si>
    <t>SCRF Payment Allocation</t>
  </si>
  <si>
    <t>$ transferred to balancing account 2-1-21</t>
  </si>
  <si>
    <t>? Allocation</t>
  </si>
  <si>
    <t>$ transferred to balancing account 2-1-22</t>
  </si>
  <si>
    <t>$ transferred to balancing account 2-1-23</t>
  </si>
  <si>
    <t>$ transferred to balancing account 2-1-24</t>
  </si>
  <si>
    <t>Balancing Account Distribution</t>
  </si>
  <si>
    <t>Balancing Account Interest</t>
  </si>
  <si>
    <t>Cumulative Deferral Balance</t>
  </si>
  <si>
    <t>Small GS</t>
  </si>
  <si>
    <t>Res+Com</t>
  </si>
  <si>
    <t>Ind</t>
  </si>
  <si>
    <t>Res+Com+Ind</t>
  </si>
  <si>
    <t>Large GS</t>
  </si>
  <si>
    <t>APS</t>
  </si>
  <si>
    <t>Irg</t>
  </si>
  <si>
    <t>Total</t>
  </si>
  <si>
    <t>Note: Interest on deferred balances accrue at the quarterly rate published by the FERC (see below)</t>
  </si>
  <si>
    <t>FERC Interest Rate</t>
  </si>
  <si>
    <t>Note: Deferral Period 1 Excess Earnings allocated to Decoupled Classes based on UE-152253 Test Period Allowed Decoupled $. Later Deferral Periods Excess Earnings and SCRF Payments allocated to Decoupled Classes based on Deferral Period Allowed Decoupled $ (see below)</t>
  </si>
  <si>
    <t>50% of Excess Earnings</t>
  </si>
  <si>
    <t>Excess Earnings Allocation Calculation</t>
  </si>
  <si>
    <t>SCRF Payment</t>
  </si>
  <si>
    <t>SCRF Payment Allocation Calculation</t>
  </si>
  <si>
    <t>Booked Monthly Deferrals</t>
  </si>
  <si>
    <t>Post</t>
  </si>
  <si>
    <t>Pre</t>
  </si>
  <si>
    <t>GenMo</t>
  </si>
  <si>
    <t>Decoupling Docket UE-</t>
  </si>
  <si>
    <t>Timeframe</t>
  </si>
  <si>
    <t>Units</t>
  </si>
  <si>
    <t>All</t>
  </si>
  <si>
    <t>Test</t>
  </si>
  <si>
    <t>Annual</t>
  </si>
  <si>
    <t>Actual</t>
  </si>
  <si>
    <t>$</t>
  </si>
  <si>
    <t>Fixed</t>
  </si>
  <si>
    <t>NPC</t>
  </si>
  <si>
    <t>Allowed Decoupled</t>
  </si>
  <si>
    <t>Average</t>
  </si>
  <si>
    <t>Bills</t>
  </si>
  <si>
    <t>Monthly</t>
  </si>
  <si>
    <t>Normalized</t>
  </si>
  <si>
    <t>kWh</t>
  </si>
  <si>
    <t>Booked</t>
  </si>
  <si>
    <t>Schedule 93</t>
  </si>
  <si>
    <t>$/kWh</t>
  </si>
  <si>
    <t>Schedule 191</t>
  </si>
  <si>
    <t>Schedule 197</t>
  </si>
  <si>
    <t>Sch. 93</t>
  </si>
  <si>
    <t>Sch. 191</t>
  </si>
  <si>
    <t>Sch. 197</t>
  </si>
  <si>
    <t>Actual Decoupled</t>
  </si>
  <si>
    <t>Com</t>
  </si>
  <si>
    <t>Third Quarter of Deferral Period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</si>
</sst>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mm\-yyyy"/>
    <numFmt numFmtId="166" formatCode="_(* #,##0.00000_);_(* \(#,##0.00000\);_(* &quot;-&quot;??_);_(@_)"/>
    <numFmt numFmtId="167" formatCode="0.0%"/>
  </numFmts>
  <fonts count="1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146">
    <xf numFmtId="0" fontId="0" fillId="0" borderId="0" xfId="0"/>
    <xf numFmtId="0" fontId="3" fillId="0" borderId="0" xfId="3" applyFont="1"/>
    <xf numFmtId="0" fontId="4" fillId="0" borderId="0" xfId="3" applyFont="1"/>
    <xf numFmtId="43" fontId="4" fillId="0" borderId="0" xfId="1" applyFont="1"/>
    <xf numFmtId="6" fontId="4" fillId="0" borderId="0" xfId="3" applyNumberFormat="1" applyFont="1"/>
    <xf numFmtId="164" fontId="4" fillId="0" borderId="0" xfId="4" applyNumberFormat="1" applyFont="1" applyFill="1" applyBorder="1"/>
    <xf numFmtId="0" fontId="7" fillId="0" borderId="0" xfId="5" applyNumberFormat="1" applyFont="1" applyAlignment="1">
      <alignment horizontal="left"/>
    </xf>
    <xf numFmtId="43" fontId="8" fillId="0" borderId="0" xfId="1" applyFont="1" applyAlignment="1">
      <alignment horizontal="centerContinuous"/>
    </xf>
    <xf numFmtId="0" fontId="8" fillId="0" borderId="0" xfId="5" applyNumberFormat="1" applyFont="1" applyAlignment="1">
      <alignment horizontal="centerContinuous"/>
    </xf>
    <xf numFmtId="41" fontId="8" fillId="0" borderId="0" xfId="5" applyFont="1" applyAlignment="1">
      <alignment horizontal="centerContinuous"/>
    </xf>
    <xf numFmtId="0" fontId="3" fillId="0" borderId="0" xfId="3" applyFont="1" applyAlignment="1">
      <alignment horizontal="left"/>
    </xf>
    <xf numFmtId="43" fontId="7" fillId="0" borderId="0" xfId="1" applyFont="1" applyAlignment="1">
      <alignment horizontal="centerContinuous"/>
    </xf>
    <xf numFmtId="0" fontId="7" fillId="0" borderId="0" xfId="5" applyNumberFormat="1" applyFont="1" applyAlignment="1">
      <alignment horizontal="centerContinuous"/>
    </xf>
    <xf numFmtId="0" fontId="4" fillId="0" borderId="0" xfId="3" applyFont="1" applyAlignment="1">
      <alignment horizontal="center"/>
    </xf>
    <xf numFmtId="0" fontId="8" fillId="0" borderId="0" xfId="5" applyNumberFormat="1" applyFont="1" applyFill="1"/>
    <xf numFmtId="43" fontId="8" fillId="0" borderId="0" xfId="1" applyFont="1" applyFill="1"/>
    <xf numFmtId="0" fontId="8" fillId="0" borderId="0" xfId="5" applyNumberFormat="1" applyFont="1" applyFill="1" applyBorder="1"/>
    <xf numFmtId="43" fontId="7" fillId="0" borderId="0" xfId="1" applyFont="1" applyFill="1" applyBorder="1" applyAlignment="1">
      <alignment horizontal="right"/>
    </xf>
    <xf numFmtId="0" fontId="8" fillId="0" borderId="1" xfId="5" applyNumberFormat="1" applyFont="1" applyBorder="1" applyAlignment="1">
      <alignment horizontal="centerContinuous"/>
    </xf>
    <xf numFmtId="0" fontId="8" fillId="0" borderId="2" xfId="5" applyNumberFormat="1" applyFont="1" applyBorder="1" applyAlignment="1">
      <alignment horizontal="centerContinuous"/>
    </xf>
    <xf numFmtId="0" fontId="8" fillId="0" borderId="3" xfId="5" applyNumberFormat="1" applyFont="1" applyBorder="1" applyAlignment="1">
      <alignment horizontal="centerContinuous"/>
    </xf>
    <xf numFmtId="165" fontId="8" fillId="0" borderId="2" xfId="5" applyNumberFormat="1" applyFont="1" applyFill="1" applyBorder="1" applyAlignment="1">
      <alignment horizontal="centerContinuous"/>
    </xf>
    <xf numFmtId="0" fontId="8" fillId="0" borderId="2" xfId="5" applyNumberFormat="1" applyFont="1" applyFill="1" applyBorder="1" applyAlignment="1">
      <alignment horizontal="centerContinuous"/>
    </xf>
    <xf numFmtId="0" fontId="4" fillId="0" borderId="2" xfId="3" applyFont="1" applyBorder="1" applyAlignment="1">
      <alignment horizontal="centerContinuous"/>
    </xf>
    <xf numFmtId="0" fontId="4" fillId="0" borderId="3" xfId="3" applyFont="1" applyBorder="1" applyAlignment="1">
      <alignment horizontal="centerContinuous"/>
    </xf>
    <xf numFmtId="165" fontId="8" fillId="0" borderId="2" xfId="5" applyNumberFormat="1" applyFont="1" applyBorder="1" applyAlignment="1">
      <alignment horizontal="centerContinuous"/>
    </xf>
    <xf numFmtId="165" fontId="8" fillId="0" borderId="3" xfId="5" applyNumberFormat="1" applyFont="1" applyBorder="1" applyAlignment="1">
      <alignment horizontal="centerContinuous"/>
    </xf>
    <xf numFmtId="0" fontId="8" fillId="0" borderId="0" xfId="5" applyNumberFormat="1" applyFont="1" applyBorder="1" applyAlignment="1">
      <alignment horizontal="center"/>
    </xf>
    <xf numFmtId="43" fontId="7" fillId="0" borderId="0" xfId="1" applyFont="1" applyBorder="1" applyAlignment="1">
      <alignment horizontal="right"/>
    </xf>
    <xf numFmtId="0" fontId="8" fillId="0" borderId="4" xfId="5" applyNumberFormat="1" applyFont="1" applyFill="1" applyBorder="1" applyAlignment="1">
      <alignment horizontal="centerContinuous"/>
    </xf>
    <xf numFmtId="0" fontId="8" fillId="0" borderId="0" xfId="5" applyNumberFormat="1" applyFont="1" applyFill="1" applyBorder="1" applyAlignment="1">
      <alignment horizontal="center"/>
    </xf>
    <xf numFmtId="0" fontId="8" fillId="0" borderId="5" xfId="5" applyNumberFormat="1" applyFont="1" applyFill="1" applyBorder="1" applyAlignment="1">
      <alignment horizontal="centerContinuous"/>
    </xf>
    <xf numFmtId="0" fontId="8" fillId="0" borderId="0" xfId="5" applyNumberFormat="1" applyFont="1" applyFill="1" applyBorder="1" applyAlignment="1">
      <alignment horizontal="centerContinuous"/>
    </xf>
    <xf numFmtId="0" fontId="8" fillId="0" borderId="6" xfId="5" applyNumberFormat="1" applyFont="1" applyFill="1" applyBorder="1" applyAlignment="1">
      <alignment horizontal="centerContinuous"/>
    </xf>
    <xf numFmtId="0" fontId="4" fillId="0" borderId="0" xfId="3" applyFont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6" xfId="3" applyFont="1" applyBorder="1" applyAlignment="1">
      <alignment horizontal="centerContinuous"/>
    </xf>
    <xf numFmtId="0" fontId="4" fillId="0" borderId="2" xfId="3" applyFont="1" applyBorder="1" applyAlignment="1">
      <alignment horizontal="center"/>
    </xf>
    <xf numFmtId="0" fontId="8" fillId="0" borderId="2" xfId="5" applyNumberFormat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165" fontId="8" fillId="0" borderId="1" xfId="5" applyNumberFormat="1" applyFont="1" applyBorder="1" applyAlignment="1">
      <alignment horizontal="center"/>
    </xf>
    <xf numFmtId="165" fontId="8" fillId="0" borderId="2" xfId="5" applyNumberFormat="1" applyFont="1" applyBorder="1" applyAlignment="1">
      <alignment horizontal="center"/>
    </xf>
    <xf numFmtId="165" fontId="8" fillId="0" borderId="3" xfId="5" applyNumberFormat="1" applyFont="1" applyBorder="1" applyAlignment="1">
      <alignment horizontal="center"/>
    </xf>
    <xf numFmtId="165" fontId="8" fillId="0" borderId="2" xfId="5" quotePrefix="1" applyNumberFormat="1" applyFont="1" applyBorder="1" applyAlignment="1">
      <alignment horizontal="center"/>
    </xf>
    <xf numFmtId="0" fontId="8" fillId="0" borderId="0" xfId="5" applyNumberFormat="1" applyFont="1" applyBorder="1"/>
    <xf numFmtId="0" fontId="7" fillId="0" borderId="4" xfId="5" applyNumberFormat="1" applyFont="1" applyBorder="1" applyAlignment="1">
      <alignment horizontal="right"/>
    </xf>
    <xf numFmtId="0" fontId="7" fillId="0" borderId="0" xfId="5" applyNumberFormat="1" applyFont="1" applyBorder="1" applyAlignment="1">
      <alignment horizontal="right"/>
    </xf>
    <xf numFmtId="0" fontId="7" fillId="0" borderId="6" xfId="5" applyNumberFormat="1" applyFont="1" applyBorder="1" applyAlignment="1">
      <alignment horizontal="right"/>
    </xf>
    <xf numFmtId="164" fontId="4" fillId="0" borderId="6" xfId="4" applyNumberFormat="1" applyFont="1" applyFill="1" applyBorder="1"/>
    <xf numFmtId="164" fontId="4" fillId="0" borderId="4" xfId="4" applyNumberFormat="1" applyFont="1" applyFill="1" applyBorder="1"/>
    <xf numFmtId="0" fontId="4" fillId="0" borderId="6" xfId="3" applyFont="1" applyBorder="1"/>
    <xf numFmtId="43" fontId="4" fillId="0" borderId="0" xfId="1" applyFont="1" applyAlignment="1">
      <alignment horizontal="right"/>
    </xf>
    <xf numFmtId="164" fontId="8" fillId="0" borderId="4" xfId="4" applyNumberFormat="1" applyFont="1" applyFill="1" applyBorder="1"/>
    <xf numFmtId="164" fontId="8" fillId="0" borderId="0" xfId="4" applyNumberFormat="1" applyFont="1" applyFill="1" applyBorder="1"/>
    <xf numFmtId="164" fontId="8" fillId="0" borderId="6" xfId="4" applyNumberFormat="1" applyFont="1" applyFill="1" applyBorder="1"/>
    <xf numFmtId="43" fontId="8" fillId="0" borderId="0" xfId="1" applyFont="1" applyBorder="1" applyAlignment="1">
      <alignment horizontal="right"/>
    </xf>
    <xf numFmtId="164" fontId="4" fillId="0" borderId="2" xfId="4" applyNumberFormat="1" applyFont="1" applyFill="1" applyBorder="1"/>
    <xf numFmtId="0" fontId="8" fillId="0" borderId="0" xfId="5" applyNumberFormat="1" applyFont="1" applyBorder="1" applyAlignment="1">
      <alignment horizontal="right"/>
    </xf>
    <xf numFmtId="164" fontId="4" fillId="0" borderId="0" xfId="1" applyNumberFormat="1" applyFont="1" applyFill="1" applyBorder="1"/>
    <xf numFmtId="164" fontId="4" fillId="0" borderId="2" xfId="1" applyNumberFormat="1" applyFont="1" applyFill="1" applyBorder="1"/>
    <xf numFmtId="0" fontId="8" fillId="0" borderId="0" xfId="5" applyNumberFormat="1" applyFont="1" applyBorder="1" applyAlignment="1">
      <alignment horizontal="left"/>
    </xf>
    <xf numFmtId="0" fontId="8" fillId="0" borderId="2" xfId="5" applyNumberFormat="1" applyFont="1" applyBorder="1" applyAlignment="1">
      <alignment horizontal="left"/>
    </xf>
    <xf numFmtId="43" fontId="8" fillId="0" borderId="2" xfId="1" applyFont="1" applyBorder="1" applyAlignment="1">
      <alignment horizontal="right"/>
    </xf>
    <xf numFmtId="164" fontId="4" fillId="0" borderId="1" xfId="4" applyNumberFormat="1" applyFont="1" applyFill="1" applyBorder="1"/>
    <xf numFmtId="164" fontId="4" fillId="0" borderId="3" xfId="4" applyNumberFormat="1" applyFont="1" applyFill="1" applyBorder="1"/>
    <xf numFmtId="164" fontId="8" fillId="0" borderId="0" xfId="1" applyNumberFormat="1" applyFont="1" applyFill="1" applyBorder="1"/>
    <xf numFmtId="0" fontId="8" fillId="0" borderId="2" xfId="5" applyNumberFormat="1" applyFont="1" applyBorder="1"/>
    <xf numFmtId="0" fontId="8" fillId="0" borderId="4" xfId="5" applyNumberFormat="1" applyFont="1" applyBorder="1" applyAlignment="1">
      <alignment horizontal="right"/>
    </xf>
    <xf numFmtId="0" fontId="8" fillId="0" borderId="6" xfId="5" applyNumberFormat="1" applyFont="1" applyBorder="1" applyAlignment="1">
      <alignment horizontal="right"/>
    </xf>
    <xf numFmtId="10" fontId="9" fillId="0" borderId="1" xfId="6" quotePrefix="1" applyNumberFormat="1" applyFont="1" applyFill="1" applyBorder="1" applyAlignment="1">
      <alignment horizontal="center"/>
    </xf>
    <xf numFmtId="10" fontId="9" fillId="0" borderId="2" xfId="6" quotePrefix="1" applyNumberFormat="1" applyFont="1" applyFill="1" applyBorder="1" applyAlignment="1">
      <alignment horizontal="center"/>
    </xf>
    <xf numFmtId="10" fontId="9" fillId="0" borderId="3" xfId="6" quotePrefix="1" applyNumberFormat="1" applyFont="1" applyFill="1" applyBorder="1" applyAlignment="1">
      <alignment horizontal="center"/>
    </xf>
    <xf numFmtId="10" fontId="8" fillId="0" borderId="0" xfId="6" quotePrefix="1" applyNumberFormat="1" applyFont="1" applyFill="1" applyBorder="1" applyAlignment="1">
      <alignment horizontal="center"/>
    </xf>
    <xf numFmtId="10" fontId="8" fillId="0" borderId="6" xfId="6" quotePrefix="1" applyNumberFormat="1" applyFont="1" applyFill="1" applyBorder="1" applyAlignment="1">
      <alignment horizontal="center"/>
    </xf>
    <xf numFmtId="164" fontId="9" fillId="2" borderId="0" xfId="4" applyNumberFormat="1" applyFont="1" applyFill="1" applyBorder="1"/>
    <xf numFmtId="164" fontId="4" fillId="0" borderId="7" xfId="4" applyNumberFormat="1" applyFont="1" applyFill="1" applyBorder="1"/>
    <xf numFmtId="0" fontId="4" fillId="0" borderId="4" xfId="3" applyFont="1" applyBorder="1"/>
    <xf numFmtId="164" fontId="4" fillId="0" borderId="8" xfId="4" applyNumberFormat="1" applyFont="1" applyFill="1" applyBorder="1"/>
    <xf numFmtId="164" fontId="4" fillId="0" borderId="9" xfId="4" applyNumberFormat="1" applyFont="1" applyFill="1" applyBorder="1"/>
    <xf numFmtId="164" fontId="4" fillId="0" borderId="10" xfId="4" applyNumberFormat="1" applyFont="1" applyFill="1" applyBorder="1"/>
    <xf numFmtId="0" fontId="4" fillId="0" borderId="0" xfId="3" applyFont="1" applyAlignment="1">
      <alignment horizontal="left"/>
    </xf>
    <xf numFmtId="0" fontId="8" fillId="0" borderId="0" xfId="5" applyNumberFormat="1" applyFont="1" applyAlignment="1">
      <alignment horizontal="left"/>
    </xf>
    <xf numFmtId="0" fontId="8" fillId="0" borderId="0" xfId="5" applyNumberFormat="1" applyFont="1" applyBorder="1" applyAlignment="1">
      <alignment horizontal="centerContinuous"/>
    </xf>
    <xf numFmtId="0" fontId="8" fillId="0" borderId="0" xfId="5" applyNumberFormat="1" applyFont="1" applyFill="1" applyAlignment="1">
      <alignment horizontal="centerContinuous"/>
    </xf>
    <xf numFmtId="0" fontId="8" fillId="0" borderId="6" xfId="5" applyNumberFormat="1" applyFont="1" applyBorder="1" applyAlignment="1">
      <alignment horizontal="left"/>
    </xf>
    <xf numFmtId="0" fontId="8" fillId="0" borderId="6" xfId="5" applyNumberFormat="1" applyFont="1" applyBorder="1" applyAlignment="1">
      <alignment horizontal="centerContinuous"/>
    </xf>
    <xf numFmtId="0" fontId="8" fillId="0" borderId="0" xfId="5" applyNumberFormat="1" applyFont="1" applyFill="1" applyAlignment="1">
      <alignment horizontal="center"/>
    </xf>
    <xf numFmtId="41" fontId="8" fillId="0" borderId="6" xfId="5" applyFont="1" applyBorder="1" applyAlignment="1">
      <alignment horizontal="centerContinuous"/>
    </xf>
    <xf numFmtId="164" fontId="4" fillId="0" borderId="6" xfId="4" applyNumberFormat="1" applyFont="1" applyFill="1" applyBorder="1" applyAlignment="1">
      <alignment horizontal="right"/>
    </xf>
    <xf numFmtId="0" fontId="8" fillId="0" borderId="0" xfId="5" applyNumberFormat="1" applyFont="1" applyAlignment="1">
      <alignment horizontal="center"/>
    </xf>
    <xf numFmtId="0" fontId="8" fillId="0" borderId="6" xfId="5" applyNumberFormat="1" applyFont="1" applyBorder="1" applyAlignment="1">
      <alignment horizontal="center"/>
    </xf>
    <xf numFmtId="0" fontId="9" fillId="0" borderId="0" xfId="5" applyNumberFormat="1" applyFont="1" applyBorder="1" applyAlignment="1">
      <alignment horizontal="centerContinuous"/>
    </xf>
    <xf numFmtId="0" fontId="9" fillId="0" borderId="0" xfId="5" applyNumberFormat="1" applyFont="1" applyAlignment="1">
      <alignment horizontal="center"/>
    </xf>
    <xf numFmtId="0" fontId="8" fillId="0" borderId="6" xfId="5" applyNumberFormat="1" applyFont="1" applyFill="1" applyBorder="1" applyAlignment="1">
      <alignment horizontal="left"/>
    </xf>
    <xf numFmtId="0" fontId="7" fillId="0" borderId="6" xfId="5" applyNumberFormat="1" applyFont="1" applyFill="1" applyBorder="1" applyAlignment="1">
      <alignment horizontal="left"/>
    </xf>
    <xf numFmtId="0" fontId="8" fillId="0" borderId="3" xfId="5" applyNumberFormat="1" applyFont="1" applyBorder="1" applyAlignment="1">
      <alignment horizontal="center"/>
    </xf>
    <xf numFmtId="0" fontId="8" fillId="0" borderId="1" xfId="5" applyNumberFormat="1" applyFont="1" applyBorder="1" applyAlignment="1">
      <alignment horizontal="center"/>
    </xf>
    <xf numFmtId="165" fontId="8" fillId="0" borderId="2" xfId="5" applyNumberFormat="1" applyFont="1" applyFill="1" applyBorder="1" applyAlignment="1">
      <alignment horizontal="center"/>
    </xf>
    <xf numFmtId="165" fontId="8" fillId="0" borderId="0" xfId="5" applyNumberFormat="1" applyFont="1" applyBorder="1" applyAlignment="1">
      <alignment horizontal="center"/>
    </xf>
    <xf numFmtId="165" fontId="8" fillId="0" borderId="0" xfId="5" applyNumberFormat="1" applyFont="1" applyFill="1" applyBorder="1" applyAlignment="1">
      <alignment horizontal="center"/>
    </xf>
    <xf numFmtId="165" fontId="8" fillId="0" borderId="6" xfId="5" applyNumberFormat="1" applyFont="1" applyBorder="1" applyAlignment="1">
      <alignment horizontal="center"/>
    </xf>
    <xf numFmtId="165" fontId="8" fillId="0" borderId="0" xfId="5" quotePrefix="1" applyNumberFormat="1" applyFont="1" applyBorder="1" applyAlignment="1">
      <alignment horizontal="center"/>
    </xf>
    <xf numFmtId="0" fontId="8" fillId="0" borderId="0" xfId="5" applyNumberFormat="1" applyFont="1" applyFill="1" applyBorder="1" applyAlignment="1">
      <alignment horizontal="right"/>
    </xf>
    <xf numFmtId="6" fontId="8" fillId="0" borderId="0" xfId="5" applyNumberFormat="1" applyFont="1" applyBorder="1" applyAlignment="1">
      <alignment horizontal="right"/>
    </xf>
    <xf numFmtId="6" fontId="8" fillId="0" borderId="6" xfId="5" applyNumberFormat="1" applyFont="1" applyBorder="1" applyAlignment="1">
      <alignment horizontal="right"/>
    </xf>
    <xf numFmtId="164" fontId="4" fillId="0" borderId="0" xfId="4" applyNumberFormat="1" applyFont="1" applyFill="1" applyBorder="1" applyAlignment="1">
      <alignment horizontal="left"/>
    </xf>
    <xf numFmtId="164" fontId="8" fillId="0" borderId="6" xfId="1" applyNumberFormat="1" applyFont="1" applyBorder="1" applyAlignment="1">
      <alignment horizontal="left"/>
    </xf>
    <xf numFmtId="164" fontId="9" fillId="0" borderId="0" xfId="5" applyNumberFormat="1" applyFont="1" applyFill="1" applyBorder="1" applyAlignment="1">
      <alignment horizontal="right"/>
    </xf>
    <xf numFmtId="164" fontId="8" fillId="0" borderId="0" xfId="5" applyNumberFormat="1" applyFont="1" applyFill="1" applyBorder="1" applyAlignment="1">
      <alignment horizontal="right"/>
    </xf>
    <xf numFmtId="164" fontId="8" fillId="0" borderId="6" xfId="5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164" fontId="8" fillId="0" borderId="0" xfId="1" applyNumberFormat="1" applyFont="1" applyBorder="1"/>
    <xf numFmtId="164" fontId="9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6" xfId="1" applyNumberFormat="1" applyFont="1" applyBorder="1" applyAlignment="1">
      <alignment horizontal="right"/>
    </xf>
    <xf numFmtId="164" fontId="9" fillId="0" borderId="0" xfId="1" applyNumberFormat="1" applyFont="1" applyBorder="1"/>
    <xf numFmtId="166" fontId="4" fillId="0" borderId="0" xfId="4" applyNumberFormat="1" applyFont="1" applyFill="1" applyBorder="1" applyAlignment="1">
      <alignment horizontal="left"/>
    </xf>
    <xf numFmtId="166" fontId="8" fillId="0" borderId="6" xfId="1" applyNumberFormat="1" applyFont="1" applyBorder="1" applyAlignment="1">
      <alignment horizontal="left"/>
    </xf>
    <xf numFmtId="166" fontId="8" fillId="0" borderId="0" xfId="1" applyNumberFormat="1" applyFont="1" applyBorder="1" applyAlignment="1">
      <alignment horizontal="right"/>
    </xf>
    <xf numFmtId="166" fontId="8" fillId="0" borderId="6" xfId="1" applyNumberFormat="1" applyFont="1" applyBorder="1" applyAlignment="1">
      <alignment horizontal="right"/>
    </xf>
    <xf numFmtId="166" fontId="9" fillId="0" borderId="0" xfId="1" applyNumberFormat="1" applyFont="1" applyBorder="1"/>
    <xf numFmtId="166" fontId="8" fillId="0" borderId="0" xfId="1" applyNumberFormat="1" applyFont="1" applyBorder="1"/>
    <xf numFmtId="164" fontId="4" fillId="0" borderId="0" xfId="1" applyNumberFormat="1" applyFont="1" applyBorder="1"/>
    <xf numFmtId="166" fontId="4" fillId="0" borderId="0" xfId="3" applyNumberFormat="1" applyFont="1"/>
    <xf numFmtId="164" fontId="9" fillId="0" borderId="0" xfId="4" applyNumberFormat="1" applyFont="1" applyFill="1" applyBorder="1"/>
    <xf numFmtId="166" fontId="4" fillId="0" borderId="0" xfId="4" applyNumberFormat="1" applyFont="1" applyFill="1" applyBorder="1"/>
    <xf numFmtId="164" fontId="4" fillId="0" borderId="6" xfId="1" applyNumberFormat="1" applyFont="1" applyBorder="1"/>
    <xf numFmtId="164" fontId="4" fillId="0" borderId="11" xfId="4" applyNumberFormat="1" applyFont="1" applyFill="1" applyBorder="1" applyAlignment="1">
      <alignment horizontal="left"/>
    </xf>
    <xf numFmtId="164" fontId="8" fillId="0" borderId="12" xfId="1" applyNumberFormat="1" applyFont="1" applyBorder="1" applyAlignment="1">
      <alignment horizontal="left"/>
    </xf>
    <xf numFmtId="164" fontId="4" fillId="0" borderId="11" xfId="1" applyNumberFormat="1" applyFont="1" applyBorder="1"/>
    <xf numFmtId="164" fontId="4" fillId="0" borderId="12" xfId="1" applyNumberFormat="1" applyFont="1" applyBorder="1"/>
    <xf numFmtId="6" fontId="4" fillId="0" borderId="6" xfId="3" applyNumberFormat="1" applyFont="1" applyBorder="1"/>
    <xf numFmtId="0" fontId="7" fillId="0" borderId="0" xfId="5" applyNumberFormat="1" applyFont="1" applyFill="1" applyBorder="1" applyAlignment="1">
      <alignment horizontal="right"/>
    </xf>
    <xf numFmtId="9" fontId="8" fillId="0" borderId="0" xfId="2" applyFont="1" applyBorder="1" applyAlignment="1">
      <alignment horizontal="right"/>
    </xf>
    <xf numFmtId="9" fontId="4" fillId="0" borderId="0" xfId="2" applyFont="1" applyFill="1" applyBorder="1"/>
    <xf numFmtId="164" fontId="4" fillId="0" borderId="0" xfId="3" applyNumberFormat="1" applyFont="1"/>
    <xf numFmtId="164" fontId="4" fillId="0" borderId="6" xfId="3" applyNumberFormat="1" applyFont="1" applyBorder="1"/>
    <xf numFmtId="10" fontId="7" fillId="0" borderId="0" xfId="6" applyNumberFormat="1" applyFont="1" applyBorder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164" fontId="8" fillId="0" borderId="6" xfId="7" applyNumberFormat="1" applyFont="1" applyFill="1" applyBorder="1" applyAlignment="1">
      <alignment horizontal="right"/>
    </xf>
    <xf numFmtId="167" fontId="8" fillId="0" borderId="0" xfId="8" applyNumberFormat="1" applyFont="1" applyBorder="1"/>
    <xf numFmtId="167" fontId="8" fillId="0" borderId="6" xfId="8" applyNumberFormat="1" applyFont="1" applyBorder="1"/>
    <xf numFmtId="164" fontId="4" fillId="0" borderId="0" xfId="7" applyNumberFormat="1" applyFont="1" applyBorder="1"/>
    <xf numFmtId="164" fontId="4" fillId="0" borderId="6" xfId="7" applyNumberFormat="1" applyFont="1" applyBorder="1"/>
    <xf numFmtId="164" fontId="4" fillId="0" borderId="11" xfId="3" applyNumberFormat="1" applyFont="1" applyBorder="1"/>
    <xf numFmtId="164" fontId="4" fillId="0" borderId="12" xfId="3" applyNumberFormat="1" applyFont="1" applyBorder="1"/>
  </cellXfs>
  <cellStyles count="10">
    <cellStyle name="Comma" xfId="1" builtinId="3"/>
    <cellStyle name="Comma 2" xfId="7" xr:uid="{F25B091F-D513-4728-9F42-C5A475D4278D}"/>
    <cellStyle name="Comma 2 2" xfId="4" xr:uid="{9E661AD6-5731-4E89-A5FF-6065A8172A2B}"/>
    <cellStyle name="Normal" xfId="0" builtinId="0"/>
    <cellStyle name="Normal 15 8" xfId="5" xr:uid="{260C105E-E75D-48D0-98A8-4DD69A6C75DA}"/>
    <cellStyle name="Normal 159" xfId="9" xr:uid="{67A0B9E4-FD58-4840-AFD3-3B22D6A419F8}"/>
    <cellStyle name="Normal 3 2" xfId="3" xr:uid="{F6427B67-AF4F-4899-8292-95B65EB30B42}"/>
    <cellStyle name="Percent" xfId="2" builtinId="5"/>
    <cellStyle name="Percent 2" xfId="6" xr:uid="{8D1408AE-CA7B-4EDF-B89C-525F7D5F9B6C}"/>
    <cellStyle name="Percent 2 2" xfId="8" xr:uid="{7D5C2949-A451-410E-B101-0A903F684ACD}"/>
  </cellStyles>
  <dxfs count="2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ustomXml" Target="../customXml/item4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INetCache\Content.Outlook\7BA3TAPH\WA%20JAM%202021%20GRC_Settlement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SMRecov\2016%20-%20%20old%20method\RECOV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>
        <row r="6">
          <cell r="E6" t="str">
            <v>ACCMDIT</v>
          </cell>
        </row>
      </sheetData>
      <sheetData sheetId="3" refreshError="1"/>
      <sheetData sheetId="4" refreshError="1"/>
      <sheetData sheetId="5">
        <row r="56">
          <cell r="I56" t="str">
            <v>WASHINGTON</v>
          </cell>
        </row>
      </sheetData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1.4169723417926893E-2</v>
          </cell>
          <cell r="L24">
            <v>0.25548929395232889</v>
          </cell>
          <cell r="M24">
            <v>7.8111041399714837E-2</v>
          </cell>
          <cell r="N24">
            <v>0</v>
          </cell>
          <cell r="O24">
            <v>0.12699884843149184</v>
          </cell>
          <cell r="P24">
            <v>0.44125326878363164</v>
          </cell>
          <cell r="Q24">
            <v>5.9255041742391552E-2</v>
          </cell>
          <cell r="R24">
            <v>2.4382588929119191E-2</v>
          </cell>
          <cell r="S24">
            <v>3.401933433952953E-4</v>
          </cell>
          <cell r="AC24" t="str">
            <v>SG</v>
          </cell>
          <cell r="AF24">
            <v>0.99999999999999989</v>
          </cell>
          <cell r="AG24">
            <v>1.4169723417926893E-2</v>
          </cell>
          <cell r="AH24">
            <v>0.25548929395232889</v>
          </cell>
          <cell r="AI24">
            <v>7.8111041399714837E-2</v>
          </cell>
          <cell r="AJ24">
            <v>0</v>
          </cell>
          <cell r="AK24">
            <v>0.12699884843149184</v>
          </cell>
          <cell r="AL24">
            <v>0.44125326878363164</v>
          </cell>
          <cell r="AM24">
            <v>5.9255041742391552E-2</v>
          </cell>
          <cell r="AN24">
            <v>2.4382588929119191E-2</v>
          </cell>
          <cell r="AO24">
            <v>3.401933433952953E-4</v>
          </cell>
        </row>
        <row r="25">
          <cell r="G25" t="str">
            <v>SG-P</v>
          </cell>
          <cell r="J25">
            <v>0.99999999999999989</v>
          </cell>
          <cell r="K25">
            <v>1.4169723417926893E-2</v>
          </cell>
          <cell r="L25">
            <v>0.25548929395232889</v>
          </cell>
          <cell r="M25">
            <v>7.8111041399714837E-2</v>
          </cell>
          <cell r="N25">
            <v>0</v>
          </cell>
          <cell r="O25">
            <v>0.12699884843149184</v>
          </cell>
          <cell r="P25">
            <v>0.44125326878363164</v>
          </cell>
          <cell r="Q25">
            <v>5.9255041742391552E-2</v>
          </cell>
          <cell r="R25">
            <v>2.4382588929119191E-2</v>
          </cell>
          <cell r="S25">
            <v>3.401933433952953E-4</v>
          </cell>
          <cell r="AC25" t="str">
            <v>SG-P</v>
          </cell>
          <cell r="AF25">
            <v>0.99999999999999989</v>
          </cell>
          <cell r="AG25">
            <v>1.4169723417926893E-2</v>
          </cell>
          <cell r="AH25">
            <v>0.25548929395232889</v>
          </cell>
          <cell r="AI25">
            <v>7.8111041399714837E-2</v>
          </cell>
          <cell r="AJ25">
            <v>0</v>
          </cell>
          <cell r="AK25">
            <v>0.12699884843149184</v>
          </cell>
          <cell r="AL25">
            <v>0.44125326878363164</v>
          </cell>
          <cell r="AM25">
            <v>5.9255041742391552E-2</v>
          </cell>
          <cell r="AN25">
            <v>2.4382588929119191E-2</v>
          </cell>
          <cell r="AO25">
            <v>3.401933433952953E-4</v>
          </cell>
        </row>
        <row r="26">
          <cell r="G26" t="str">
            <v>SG-U</v>
          </cell>
          <cell r="J26">
            <v>0.99999999999999989</v>
          </cell>
          <cell r="K26">
            <v>1.4169723417926893E-2</v>
          </cell>
          <cell r="L26">
            <v>0.25548929395232889</v>
          </cell>
          <cell r="M26">
            <v>7.8111041399714837E-2</v>
          </cell>
          <cell r="N26">
            <v>0</v>
          </cell>
          <cell r="O26">
            <v>0.12699884843149184</v>
          </cell>
          <cell r="P26">
            <v>0.44125326878363164</v>
          </cell>
          <cell r="Q26">
            <v>5.9255041742391552E-2</v>
          </cell>
          <cell r="R26">
            <v>2.4382588929119191E-2</v>
          </cell>
          <cell r="S26">
            <v>3.401933433952953E-4</v>
          </cell>
          <cell r="AC26" t="str">
            <v>SG-U</v>
          </cell>
          <cell r="AF26">
            <v>0.99999999999999989</v>
          </cell>
          <cell r="AG26">
            <v>1.4169723417926893E-2</v>
          </cell>
          <cell r="AH26">
            <v>0.25548929395232889</v>
          </cell>
          <cell r="AI26">
            <v>7.8111041399714837E-2</v>
          </cell>
          <cell r="AJ26">
            <v>0</v>
          </cell>
          <cell r="AK26">
            <v>0.12699884843149184</v>
          </cell>
          <cell r="AL26">
            <v>0.44125326878363164</v>
          </cell>
          <cell r="AM26">
            <v>5.9255041742391552E-2</v>
          </cell>
          <cell r="AN26">
            <v>2.4382588929119191E-2</v>
          </cell>
          <cell r="AO26">
            <v>3.401933433952953E-4</v>
          </cell>
        </row>
        <row r="27">
          <cell r="G27" t="str">
            <v>DGP</v>
          </cell>
          <cell r="J27">
            <v>0.99999999999999989</v>
          </cell>
          <cell r="K27">
            <v>2.9845516846186693E-2</v>
          </cell>
          <cell r="L27">
            <v>0.53813400599107708</v>
          </cell>
          <cell r="M27">
            <v>0.16452434061055596</v>
          </cell>
          <cell r="N27">
            <v>0</v>
          </cell>
          <cell r="O27">
            <v>0.26749613655218035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2.9845516846186693E-2</v>
          </cell>
          <cell r="AH27">
            <v>0.53813400599107708</v>
          </cell>
          <cell r="AI27">
            <v>0.16452434061055596</v>
          </cell>
          <cell r="AJ27">
            <v>0</v>
          </cell>
          <cell r="AK27">
            <v>0.26749613655218035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0.84011261868094067</v>
          </cell>
          <cell r="Q28">
            <v>0.11281708671637981</v>
          </cell>
          <cell r="R28">
            <v>4.6422592385389483E-2</v>
          </cell>
          <cell r="S28">
            <v>6.4770221729006235E-4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0.84011261868094067</v>
          </cell>
          <cell r="AM28">
            <v>0.11281708671637981</v>
          </cell>
          <cell r="AN28">
            <v>4.6422592385389483E-2</v>
          </cell>
          <cell r="AO28">
            <v>6.4770221729006235E-4</v>
          </cell>
        </row>
        <row r="29">
          <cell r="G29" t="str">
            <v>SC</v>
          </cell>
          <cell r="J29">
            <v>0.99999999999999978</v>
          </cell>
          <cell r="K29">
            <v>1.4249775319185302E-2</v>
          </cell>
          <cell r="L29">
            <v>0.2603588871970105</v>
          </cell>
          <cell r="M29">
            <v>7.9359363115139928E-2</v>
          </cell>
          <cell r="N29">
            <v>0</v>
          </cell>
          <cell r="O29">
            <v>0.12260777088356635</v>
          </cell>
          <cell r="P29">
            <v>0.44213896874550557</v>
          </cell>
          <cell r="Q29">
            <v>5.750322564109351E-2</v>
          </cell>
          <cell r="R29">
            <v>2.3440621536391617E-2</v>
          </cell>
          <cell r="S29">
            <v>3.4138756210732598E-4</v>
          </cell>
          <cell r="AC29" t="str">
            <v>SC</v>
          </cell>
          <cell r="AF29">
            <v>0.99999999999999978</v>
          </cell>
          <cell r="AG29">
            <v>1.4249775319185302E-2</v>
          </cell>
          <cell r="AH29">
            <v>0.2603588871970105</v>
          </cell>
          <cell r="AI29">
            <v>7.9359363115139928E-2</v>
          </cell>
          <cell r="AJ29">
            <v>0</v>
          </cell>
          <cell r="AK29">
            <v>0.12260777088356635</v>
          </cell>
          <cell r="AL29">
            <v>0.44213896874550557</v>
          </cell>
          <cell r="AM29">
            <v>5.750322564109351E-2</v>
          </cell>
          <cell r="AN29">
            <v>2.3440621536391617E-2</v>
          </cell>
          <cell r="AO29">
            <v>3.4138756210732598E-4</v>
          </cell>
        </row>
        <row r="30">
          <cell r="G30" t="str">
            <v>SE</v>
          </cell>
          <cell r="J30">
            <v>0.99999999999999989</v>
          </cell>
          <cell r="K30">
            <v>1.3929567714151662E-2</v>
          </cell>
          <cell r="L30">
            <v>0.24088051421828402</v>
          </cell>
          <cell r="M30">
            <v>7.4366076253439578E-2</v>
          </cell>
          <cell r="N30">
            <v>0</v>
          </cell>
          <cell r="O30">
            <v>0.1401720810752683</v>
          </cell>
          <cell r="P30">
            <v>0.43859616889800973</v>
          </cell>
          <cell r="Q30">
            <v>6.4510490046285673E-2</v>
          </cell>
          <cell r="R30">
            <v>2.7208491107301919E-2</v>
          </cell>
          <cell r="S30">
            <v>3.3661068725920326E-4</v>
          </cell>
          <cell r="AC30" t="str">
            <v>SE</v>
          </cell>
          <cell r="AF30">
            <v>0.99999999999999989</v>
          </cell>
          <cell r="AG30">
            <v>1.3929567714151662E-2</v>
          </cell>
          <cell r="AH30">
            <v>0.24088051421828402</v>
          </cell>
          <cell r="AI30">
            <v>7.4366076253439578E-2</v>
          </cell>
          <cell r="AJ30">
            <v>0</v>
          </cell>
          <cell r="AK30">
            <v>0.1401720810752683</v>
          </cell>
          <cell r="AL30">
            <v>0.43859616889800973</v>
          </cell>
          <cell r="AM30">
            <v>6.4510490046285673E-2</v>
          </cell>
          <cell r="AN30">
            <v>2.7208491107301919E-2</v>
          </cell>
          <cell r="AO30">
            <v>3.3661068725920326E-4</v>
          </cell>
        </row>
        <row r="31">
          <cell r="G31" t="str">
            <v>CAEW</v>
          </cell>
          <cell r="J31">
            <v>1</v>
          </cell>
          <cell r="K31">
            <v>4.2316453873570276E-2</v>
          </cell>
          <cell r="L31">
            <v>0.73176780343328052</v>
          </cell>
          <cell r="M31">
            <v>0.22591574269314921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4.2316453873570276E-2</v>
          </cell>
          <cell r="AH31">
            <v>0.73176780343328052</v>
          </cell>
          <cell r="AI31">
            <v>0.22591574269314921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0.20895512702142133</v>
          </cell>
          <cell r="P32">
            <v>0.65381720439736279</v>
          </cell>
          <cell r="Q32">
            <v>9.6166066298163225E-2</v>
          </cell>
          <cell r="R32">
            <v>4.0559815276871129E-2</v>
          </cell>
          <cell r="S32">
            <v>5.017870061816811E-4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0.20895512702142133</v>
          </cell>
          <cell r="AL32">
            <v>0.65381720439736279</v>
          </cell>
          <cell r="AM32">
            <v>9.6166066298163225E-2</v>
          </cell>
          <cell r="AN32">
            <v>4.0559815276871129E-2</v>
          </cell>
          <cell r="AO32">
            <v>5.017870061816811E-4</v>
          </cell>
        </row>
        <row r="33">
          <cell r="G33" t="str">
            <v>DEP</v>
          </cell>
          <cell r="J33">
            <v>1</v>
          </cell>
          <cell r="K33">
            <v>2.9678534079684279E-2</v>
          </cell>
          <cell r="L33">
            <v>0.51322343213108124</v>
          </cell>
          <cell r="M33">
            <v>0.15844541436973958</v>
          </cell>
          <cell r="N33">
            <v>0</v>
          </cell>
          <cell r="O33">
            <v>0.29865261941949478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2.9678534079684279E-2</v>
          </cell>
          <cell r="AH33">
            <v>0.51322343213108124</v>
          </cell>
          <cell r="AI33">
            <v>0.15844541436973958</v>
          </cell>
          <cell r="AJ33">
            <v>0</v>
          </cell>
          <cell r="AK33">
            <v>0.29865261941949478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0.82652353454425065</v>
          </cell>
          <cell r="Q34">
            <v>0.12156840854812967</v>
          </cell>
          <cell r="R34">
            <v>5.1273722468041925E-2</v>
          </cell>
          <cell r="S34">
            <v>6.3433443957770178E-4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0.82652353454425065</v>
          </cell>
          <cell r="AM34">
            <v>0.12156840854812967</v>
          </cell>
          <cell r="AN34">
            <v>5.1273722468041925E-2</v>
          </cell>
          <cell r="AO34">
            <v>6.3433443957770178E-4</v>
          </cell>
        </row>
        <row r="35">
          <cell r="G35" t="str">
            <v>SO</v>
          </cell>
          <cell r="J35">
            <v>1</v>
          </cell>
          <cell r="K35">
            <v>1.9365863482081101E-2</v>
          </cell>
          <cell r="L35">
            <v>0.24539457989418231</v>
          </cell>
          <cell r="M35">
            <v>6.7017620954721469E-2</v>
          </cell>
          <cell r="N35">
            <v>0</v>
          </cell>
          <cell r="O35">
            <v>0.12238021906200923</v>
          </cell>
          <cell r="P35">
            <v>0.46080784248160161</v>
          </cell>
          <cell r="Q35">
            <v>6.1060027203752885E-2</v>
          </cell>
          <cell r="R35">
            <v>2.371638804573694E-2</v>
          </cell>
          <cell r="S35">
            <v>2.5745887591448099E-4</v>
          </cell>
          <cell r="AC35" t="str">
            <v>SO</v>
          </cell>
          <cell r="AF35">
            <v>1</v>
          </cell>
          <cell r="AG35">
            <v>1.9365863482081101E-2</v>
          </cell>
          <cell r="AH35">
            <v>0.24539457989418231</v>
          </cell>
          <cell r="AI35">
            <v>6.7017620954721469E-2</v>
          </cell>
          <cell r="AJ35">
            <v>0</v>
          </cell>
          <cell r="AK35">
            <v>0.12238021906200923</v>
          </cell>
          <cell r="AL35">
            <v>0.46080784248160161</v>
          </cell>
          <cell r="AM35">
            <v>6.1060027203752885E-2</v>
          </cell>
          <cell r="AN35">
            <v>2.371638804573694E-2</v>
          </cell>
          <cell r="AO35">
            <v>2.5745887591448099E-4</v>
          </cell>
        </row>
        <row r="36">
          <cell r="G36" t="str">
            <v>SO-P</v>
          </cell>
          <cell r="J36">
            <v>1</v>
          </cell>
          <cell r="K36">
            <v>1.9365863482081101E-2</v>
          </cell>
          <cell r="L36">
            <v>0.24539457989418231</v>
          </cell>
          <cell r="M36">
            <v>6.7017620954721469E-2</v>
          </cell>
          <cell r="N36">
            <v>0</v>
          </cell>
          <cell r="O36">
            <v>0.12238021906200923</v>
          </cell>
          <cell r="P36">
            <v>0.46080784248160161</v>
          </cell>
          <cell r="Q36">
            <v>6.1060027203752885E-2</v>
          </cell>
          <cell r="R36">
            <v>2.371638804573694E-2</v>
          </cell>
          <cell r="S36">
            <v>2.5745887591448099E-4</v>
          </cell>
          <cell r="AC36" t="str">
            <v>SO-P</v>
          </cell>
          <cell r="AF36">
            <v>1</v>
          </cell>
          <cell r="AG36">
            <v>1.9365863482081101E-2</v>
          </cell>
          <cell r="AH36">
            <v>0.24539457989418231</v>
          </cell>
          <cell r="AI36">
            <v>6.7017620954721469E-2</v>
          </cell>
          <cell r="AJ36">
            <v>0</v>
          </cell>
          <cell r="AK36">
            <v>0.12238021906200923</v>
          </cell>
          <cell r="AL36">
            <v>0.46080784248160161</v>
          </cell>
          <cell r="AM36">
            <v>6.1060027203752885E-2</v>
          </cell>
          <cell r="AN36">
            <v>2.371638804573694E-2</v>
          </cell>
          <cell r="AO36">
            <v>2.5745887591448099E-4</v>
          </cell>
        </row>
        <row r="37">
          <cell r="G37" t="str">
            <v>SO-U</v>
          </cell>
          <cell r="J37">
            <v>1</v>
          </cell>
          <cell r="K37">
            <v>1.9365863482081101E-2</v>
          </cell>
          <cell r="L37">
            <v>0.24539457989418231</v>
          </cell>
          <cell r="M37">
            <v>6.7017620954721469E-2</v>
          </cell>
          <cell r="N37">
            <v>0</v>
          </cell>
          <cell r="O37">
            <v>0.12238021906200923</v>
          </cell>
          <cell r="P37">
            <v>0.46080784248160161</v>
          </cell>
          <cell r="Q37">
            <v>6.1060027203752885E-2</v>
          </cell>
          <cell r="R37">
            <v>2.371638804573694E-2</v>
          </cell>
          <cell r="S37">
            <v>2.5745887591448099E-4</v>
          </cell>
          <cell r="AC37" t="str">
            <v>SO-U</v>
          </cell>
          <cell r="AF37">
            <v>1</v>
          </cell>
          <cell r="AG37">
            <v>1.9365863482081101E-2</v>
          </cell>
          <cell r="AH37">
            <v>0.24539457989418231</v>
          </cell>
          <cell r="AI37">
            <v>6.7017620954721469E-2</v>
          </cell>
          <cell r="AJ37">
            <v>0</v>
          </cell>
          <cell r="AK37">
            <v>0.12238021906200923</v>
          </cell>
          <cell r="AL37">
            <v>0.46080784248160161</v>
          </cell>
          <cell r="AM37">
            <v>6.1060027203752885E-2</v>
          </cell>
          <cell r="AN37">
            <v>2.371638804573694E-2</v>
          </cell>
          <cell r="AO37">
            <v>2.5745887591448099E-4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1.9365863482081112E-2</v>
          </cell>
          <cell r="L40">
            <v>0.24539457989418229</v>
          </cell>
          <cell r="M40">
            <v>6.7017620954721469E-2</v>
          </cell>
          <cell r="N40">
            <v>0</v>
          </cell>
          <cell r="O40">
            <v>0.12238021906200919</v>
          </cell>
          <cell r="P40">
            <v>0.46080784248160156</v>
          </cell>
          <cell r="Q40">
            <v>6.1060027203752885E-2</v>
          </cell>
          <cell r="R40">
            <v>2.371638804573694E-2</v>
          </cell>
          <cell r="S40">
            <v>2.5745887591448104E-4</v>
          </cell>
          <cell r="AC40" t="str">
            <v>GPS</v>
          </cell>
          <cell r="AF40">
            <v>1</v>
          </cell>
          <cell r="AG40">
            <v>1.9365863482081112E-2</v>
          </cell>
          <cell r="AH40">
            <v>0.24539457989418229</v>
          </cell>
          <cell r="AI40">
            <v>6.7017620954721469E-2</v>
          </cell>
          <cell r="AJ40">
            <v>0</v>
          </cell>
          <cell r="AK40">
            <v>0.12238021906200922</v>
          </cell>
          <cell r="AL40">
            <v>0.46080784248160156</v>
          </cell>
          <cell r="AM40">
            <v>6.1060027203752885E-2</v>
          </cell>
          <cell r="AN40">
            <v>2.371638804573694E-2</v>
          </cell>
          <cell r="AO40">
            <v>2.5745887591448104E-4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1.6705365975130095E-2</v>
          </cell>
          <cell r="L43">
            <v>0.22278222719612598</v>
          </cell>
          <cell r="M43">
            <v>6.0894111271351227E-2</v>
          </cell>
          <cell r="N43">
            <v>0</v>
          </cell>
          <cell r="O43">
            <v>0.12592571023280555</v>
          </cell>
          <cell r="P43">
            <v>0.48639154643210392</v>
          </cell>
          <cell r="Q43">
            <v>6.2591295688628978E-2</v>
          </cell>
          <cell r="R43">
            <v>2.4261908688767559E-2</v>
          </cell>
          <cell r="S43">
            <v>2.7190771167417228E-4</v>
          </cell>
          <cell r="T43">
            <v>1.7592680341238073E-4</v>
          </cell>
          <cell r="AC43" t="str">
            <v>SNP</v>
          </cell>
          <cell r="AF43">
            <v>0.99999999999999989</v>
          </cell>
          <cell r="AG43">
            <v>1.6705365975130095E-2</v>
          </cell>
          <cell r="AH43">
            <v>0.22278222719612598</v>
          </cell>
          <cell r="AI43">
            <v>6.0894111271351227E-2</v>
          </cell>
          <cell r="AJ43">
            <v>0</v>
          </cell>
          <cell r="AK43">
            <v>0.12592571023280558</v>
          </cell>
          <cell r="AL43">
            <v>0.48639154643210392</v>
          </cell>
          <cell r="AM43">
            <v>6.2591295688628978E-2</v>
          </cell>
          <cell r="AN43">
            <v>2.4261908688767559E-2</v>
          </cell>
          <cell r="AO43">
            <v>2.7190771167417228E-4</v>
          </cell>
          <cell r="AP43">
            <v>1.7592680341238073E-4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3.2166307106155832E-2</v>
          </cell>
          <cell r="L54">
            <v>0.26470984033703582</v>
          </cell>
          <cell r="M54">
            <v>6.4409240866138473E-2</v>
          </cell>
          <cell r="N54">
            <v>0</v>
          </cell>
          <cell r="O54">
            <v>8.6741009258897703E-2</v>
          </cell>
          <cell r="P54">
            <v>0.48367181064876774</v>
          </cell>
          <cell r="Q54">
            <v>4.9853957001342805E-2</v>
          </cell>
          <cell r="R54">
            <v>1.8447834781661555E-2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3.2166307106155832E-2</v>
          </cell>
          <cell r="AH54">
            <v>0.26470984033703582</v>
          </cell>
          <cell r="AI54">
            <v>6.4409240866138473E-2</v>
          </cell>
          <cell r="AJ54">
            <v>0</v>
          </cell>
          <cell r="AK54">
            <v>8.6741009258897703E-2</v>
          </cell>
          <cell r="AL54">
            <v>0.48367181064876774</v>
          </cell>
          <cell r="AM54">
            <v>4.9853957001342805E-2</v>
          </cell>
          <cell r="AN54">
            <v>1.8447834781661555E-2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4.0221393563250663E-2</v>
          </cell>
          <cell r="L55">
            <v>0.74400667887033378</v>
          </cell>
          <cell r="M55">
            <v>0.21577192756641544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4.0221393563250663E-2</v>
          </cell>
          <cell r="AH55">
            <v>0.74400667887033378</v>
          </cell>
          <cell r="AI55">
            <v>0.21577192756641544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0.19192634182345286</v>
          </cell>
          <cell r="P56">
            <v>0.679585064906573</v>
          </cell>
          <cell r="Q56">
            <v>9.1819868374911212E-2</v>
          </cell>
          <cell r="R56">
            <v>3.6154368542928278E-2</v>
          </cell>
          <cell r="S56">
            <v>5.1435635213454743E-4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0.19192634182345286</v>
          </cell>
          <cell r="AL56">
            <v>0.679585064906573</v>
          </cell>
          <cell r="AM56">
            <v>9.1819868374911212E-2</v>
          </cell>
          <cell r="AN56">
            <v>3.6154368542928278E-2</v>
          </cell>
          <cell r="AO56">
            <v>5.1435635213454743E-4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0.20895512702142133</v>
          </cell>
          <cell r="P58">
            <v>0.65381720439736279</v>
          </cell>
          <cell r="Q58">
            <v>9.6166066298163225E-2</v>
          </cell>
          <cell r="R58">
            <v>4.0559815276871129E-2</v>
          </cell>
          <cell r="S58">
            <v>5.017870061816811E-4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0.20895512702142133</v>
          </cell>
          <cell r="AL58">
            <v>0.65381720439736279</v>
          </cell>
          <cell r="AM58">
            <v>9.6166066298163225E-2</v>
          </cell>
          <cell r="AN58">
            <v>4.0559815276871129E-2</v>
          </cell>
          <cell r="AO58">
            <v>5.017870061816811E-4</v>
          </cell>
        </row>
        <row r="59">
          <cell r="G59" t="str">
            <v>JBG</v>
          </cell>
          <cell r="J59">
            <v>0.99999999999999978</v>
          </cell>
          <cell r="K59">
            <v>4.0221393563250663E-2</v>
          </cell>
          <cell r="L59">
            <v>0.74400667887033378</v>
          </cell>
          <cell r="M59">
            <v>0.21577192756641544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JBG</v>
          </cell>
          <cell r="AF59">
            <v>0.99999999999999978</v>
          </cell>
          <cell r="AG59">
            <v>4.0221393563250663E-2</v>
          </cell>
          <cell r="AH59">
            <v>0.74400667887033378</v>
          </cell>
          <cell r="AI59">
            <v>0.21577192756641544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JBE</v>
          </cell>
          <cell r="J60">
            <v>1</v>
          </cell>
          <cell r="K60">
            <v>4.2316453873570276E-2</v>
          </cell>
          <cell r="L60">
            <v>0.73176780343328052</v>
          </cell>
          <cell r="M60">
            <v>0.22591574269314921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JBE</v>
          </cell>
          <cell r="AF60">
            <v>1</v>
          </cell>
          <cell r="AG60">
            <v>4.2316453873570276E-2</v>
          </cell>
          <cell r="AH60">
            <v>0.73176780343328052</v>
          </cell>
          <cell r="AI60">
            <v>0.22591574269314921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WRG</v>
          </cell>
          <cell r="J61">
            <v>0.99999999999999978</v>
          </cell>
          <cell r="K61">
            <v>8.9691890981651486E-3</v>
          </cell>
          <cell r="L61">
            <v>0.1659101289613929</v>
          </cell>
          <cell r="M61">
            <v>4.8116165278445512E-2</v>
          </cell>
          <cell r="N61">
            <v>0</v>
          </cell>
          <cell r="O61">
            <v>0.14912763446323704</v>
          </cell>
          <cell r="P61">
            <v>0.52804066488844303</v>
          </cell>
          <cell r="Q61">
            <v>7.1344452446615983E-2</v>
          </cell>
          <cell r="R61">
            <v>2.8092107654917663E-2</v>
          </cell>
          <cell r="S61">
            <v>3.9965720878233147E-4</v>
          </cell>
          <cell r="AC61" t="str">
            <v>WRG</v>
          </cell>
          <cell r="AF61">
            <v>0.99999999999999978</v>
          </cell>
          <cell r="AG61">
            <v>8.9691890981651486E-3</v>
          </cell>
          <cell r="AH61">
            <v>0.1659101289613929</v>
          </cell>
          <cell r="AI61">
            <v>4.8116165278445512E-2</v>
          </cell>
          <cell r="AJ61">
            <v>0</v>
          </cell>
          <cell r="AK61">
            <v>0.14912763446323704</v>
          </cell>
          <cell r="AL61">
            <v>0.52804066488844303</v>
          </cell>
          <cell r="AM61">
            <v>7.1344452446615983E-2</v>
          </cell>
          <cell r="AN61">
            <v>2.8092107654917663E-2</v>
          </cell>
          <cell r="AO61">
            <v>3.9965720878233147E-4</v>
          </cell>
        </row>
        <row r="62">
          <cell r="G62" t="str">
            <v>WRE</v>
          </cell>
          <cell r="J62">
            <v>0.99999999999999978</v>
          </cell>
          <cell r="K62">
            <v>9.436378084687138E-3</v>
          </cell>
          <cell r="L62">
            <v>0.16318091501779358</v>
          </cell>
          <cell r="M62">
            <v>5.0378190235522861E-2</v>
          </cell>
          <cell r="N62">
            <v>0</v>
          </cell>
          <cell r="O62">
            <v>0.16235907747532549</v>
          </cell>
          <cell r="P62">
            <v>0.50801892088807044</v>
          </cell>
          <cell r="Q62">
            <v>7.4721467863289787E-2</v>
          </cell>
          <cell r="R62">
            <v>3.1515159665105097E-2</v>
          </cell>
          <cell r="S62">
            <v>3.8989077020546716E-4</v>
          </cell>
          <cell r="AC62" t="str">
            <v>WRE</v>
          </cell>
          <cell r="AF62">
            <v>0.99999999999999978</v>
          </cell>
          <cell r="AG62">
            <v>9.436378084687138E-3</v>
          </cell>
          <cell r="AH62">
            <v>0.16318091501779358</v>
          </cell>
          <cell r="AI62">
            <v>5.0378190235522861E-2</v>
          </cell>
          <cell r="AJ62">
            <v>0</v>
          </cell>
          <cell r="AK62">
            <v>0.16235907747532549</v>
          </cell>
          <cell r="AL62">
            <v>0.50801892088807044</v>
          </cell>
          <cell r="AM62">
            <v>7.4721467863289787E-2</v>
          </cell>
          <cell r="AN62">
            <v>3.1515159665105097E-2</v>
          </cell>
          <cell r="AO62">
            <v>3.8989077020546716E-4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3.3487134562208407E-2</v>
          </cell>
          <cell r="L65">
            <v>0.61943780568748308</v>
          </cell>
          <cell r="M65">
            <v>0.17964528160370571</v>
          </cell>
          <cell r="N65">
            <v>0</v>
          </cell>
          <cell r="O65">
            <v>3.1210166242483711E-2</v>
          </cell>
          <cell r="P65">
            <v>0.11051095253591414</v>
          </cell>
          <cell r="Q65">
            <v>1.4931318593984532E-2</v>
          </cell>
          <cell r="R65">
            <v>5.8792547281226303E-3</v>
          </cell>
          <cell r="S65">
            <v>8.3642230167464525E-5</v>
          </cell>
          <cell r="T65">
            <v>4.8144438159304749E-3</v>
          </cell>
          <cell r="AC65" t="str">
            <v>SNPPH-P</v>
          </cell>
          <cell r="AF65">
            <v>1.0000000000000002</v>
          </cell>
          <cell r="AG65">
            <v>3.3487134562208407E-2</v>
          </cell>
          <cell r="AH65">
            <v>0.61943780568748308</v>
          </cell>
          <cell r="AI65">
            <v>0.17964528160370571</v>
          </cell>
          <cell r="AJ65">
            <v>0</v>
          </cell>
          <cell r="AK65">
            <v>3.1210166242483711E-2</v>
          </cell>
          <cell r="AL65">
            <v>0.11051095253591414</v>
          </cell>
          <cell r="AM65">
            <v>1.4931318593984532E-2</v>
          </cell>
          <cell r="AN65">
            <v>5.8792547281226303E-3</v>
          </cell>
          <cell r="AO65">
            <v>8.3642230167464525E-5</v>
          </cell>
          <cell r="AP65">
            <v>4.8144438159304749E-3</v>
          </cell>
          <cell r="AQ65">
            <v>0</v>
          </cell>
        </row>
        <row r="66">
          <cell r="G66" t="str">
            <v>SNPPH-U</v>
          </cell>
          <cell r="J66">
            <v>1.0000000000000002</v>
          </cell>
          <cell r="K66">
            <v>3.3487134562208407E-2</v>
          </cell>
          <cell r="L66">
            <v>0.61943780568748308</v>
          </cell>
          <cell r="M66">
            <v>0.17964528160370571</v>
          </cell>
          <cell r="N66">
            <v>0</v>
          </cell>
          <cell r="O66">
            <v>3.1210166242483711E-2</v>
          </cell>
          <cell r="P66">
            <v>0.11051095253591414</v>
          </cell>
          <cell r="Q66">
            <v>1.4931318593984532E-2</v>
          </cell>
          <cell r="R66">
            <v>5.8792547281226303E-3</v>
          </cell>
          <cell r="S66">
            <v>8.3642230167464525E-5</v>
          </cell>
          <cell r="T66">
            <v>4.8144438159304749E-3</v>
          </cell>
          <cell r="AC66" t="str">
            <v>SNPPH-U</v>
          </cell>
          <cell r="AF66">
            <v>1.0000000000000002</v>
          </cell>
          <cell r="AG66">
            <v>3.3487134562208407E-2</v>
          </cell>
          <cell r="AH66">
            <v>0.61943780568748308</v>
          </cell>
          <cell r="AI66">
            <v>0.17964528160370571</v>
          </cell>
          <cell r="AJ66">
            <v>0</v>
          </cell>
          <cell r="AK66">
            <v>3.1210166242483711E-2</v>
          </cell>
          <cell r="AL66">
            <v>0.11051095253591414</v>
          </cell>
          <cell r="AM66">
            <v>1.4931318593984532E-2</v>
          </cell>
          <cell r="AN66">
            <v>5.8792547281226303E-3</v>
          </cell>
          <cell r="AO66">
            <v>8.3642230167464525E-5</v>
          </cell>
          <cell r="AP66">
            <v>4.8144438159304749E-3</v>
          </cell>
          <cell r="AQ66">
            <v>0</v>
          </cell>
        </row>
        <row r="67">
          <cell r="G67" t="str">
            <v>CN</v>
          </cell>
          <cell r="J67">
            <v>0.99999999999999989</v>
          </cell>
          <cell r="K67">
            <v>2.396572337770236E-2</v>
          </cell>
          <cell r="L67">
            <v>0.31217058907402434</v>
          </cell>
          <cell r="M67">
            <v>6.9360885492844845E-2</v>
          </cell>
          <cell r="N67">
            <v>0</v>
          </cell>
          <cell r="O67">
            <v>6.5978668808283791E-2</v>
          </cell>
          <cell r="P67">
            <v>0.47825390355568564</v>
          </cell>
          <cell r="Q67">
            <v>4.2022014386386891E-2</v>
          </cell>
          <cell r="R67">
            <v>8.2482153050721166E-3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2.396572337770236E-2</v>
          </cell>
          <cell r="AH67">
            <v>0.31217058907402434</v>
          </cell>
          <cell r="AI67">
            <v>6.9360885492844845E-2</v>
          </cell>
          <cell r="AJ67">
            <v>0</v>
          </cell>
          <cell r="AK67">
            <v>6.5978668808283791E-2</v>
          </cell>
          <cell r="AL67">
            <v>0.47825390355568564</v>
          </cell>
          <cell r="AM67">
            <v>4.2022014386386891E-2</v>
          </cell>
          <cell r="AN67">
            <v>8.2482153050721166E-3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5.083128335445649E-2</v>
          </cell>
          <cell r="L68">
            <v>0.66211361193098395</v>
          </cell>
          <cell r="M68">
            <v>0.14711439202720292</v>
          </cell>
          <cell r="N68">
            <v>0</v>
          </cell>
          <cell r="O68">
            <v>0.13994071268735667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5.083128335445649E-2</v>
          </cell>
          <cell r="AH68">
            <v>0.66211361193098395</v>
          </cell>
          <cell r="AI68">
            <v>0.14711439202720292</v>
          </cell>
          <cell r="AJ68">
            <v>0</v>
          </cell>
          <cell r="AK68">
            <v>0.13994071268735667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0.90488564943551597</v>
          </cell>
          <cell r="Q69">
            <v>7.9508222506723E-2</v>
          </cell>
          <cell r="R69">
            <v>1.5606128057761072E-2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0.90488564943551597</v>
          </cell>
          <cell r="AM69">
            <v>7.9508222506723E-2</v>
          </cell>
          <cell r="AN69">
            <v>1.5606128057761072E-2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1.3874977903861996E-2</v>
          </cell>
          <cell r="L73">
            <v>0.15872363467254166</v>
          </cell>
          <cell r="M73">
            <v>4.0740955868625077E-2</v>
          </cell>
          <cell r="N73">
            <v>0</v>
          </cell>
          <cell r="O73">
            <v>0.14963099637243304</v>
          </cell>
          <cell r="P73">
            <v>0.51776572673074961</v>
          </cell>
          <cell r="Q73">
            <v>7.5896627518864127E-2</v>
          </cell>
          <cell r="R73">
            <v>3.4471337480087634E-2</v>
          </cell>
          <cell r="S73">
            <v>5.8567825391078569E-3</v>
          </cell>
          <cell r="T73">
            <v>6.2142354373644296E-3</v>
          </cell>
          <cell r="U73">
            <v>-3.1752745236352793E-3</v>
          </cell>
          <cell r="AC73" t="str">
            <v>EXCTAX</v>
          </cell>
          <cell r="AF73">
            <v>0</v>
          </cell>
          <cell r="AG73">
            <v>1.3874977903861996E-2</v>
          </cell>
          <cell r="AH73">
            <v>0.15872363467254166</v>
          </cell>
          <cell r="AI73">
            <v>4.0740955868625077E-2</v>
          </cell>
          <cell r="AJ73">
            <v>0</v>
          </cell>
          <cell r="AK73">
            <v>0.14963099637243304</v>
          </cell>
          <cell r="AL73">
            <v>0.51776572673074961</v>
          </cell>
          <cell r="AM73">
            <v>7.5896627518864127E-2</v>
          </cell>
          <cell r="AN73">
            <v>3.4471337480087634E-2</v>
          </cell>
          <cell r="AO73">
            <v>5.8567825391078569E-3</v>
          </cell>
          <cell r="AP73">
            <v>6.2142354373644296E-3</v>
          </cell>
          <cell r="AQ73">
            <v>-3.1752745236352793E-3</v>
          </cell>
        </row>
        <row r="74">
          <cell r="G74" t="str">
            <v>INT</v>
          </cell>
          <cell r="J74">
            <v>0.99999999999999989</v>
          </cell>
          <cell r="K74">
            <v>1.6705365975130095E-2</v>
          </cell>
          <cell r="L74">
            <v>0.22278222719612598</v>
          </cell>
          <cell r="M74">
            <v>6.0894111271351227E-2</v>
          </cell>
          <cell r="N74">
            <v>0</v>
          </cell>
          <cell r="O74">
            <v>0.12592571023280555</v>
          </cell>
          <cell r="P74">
            <v>0.48639154643210392</v>
          </cell>
          <cell r="Q74">
            <v>6.2591295688628978E-2</v>
          </cell>
          <cell r="R74">
            <v>2.4261908688767559E-2</v>
          </cell>
          <cell r="S74">
            <v>2.7190771167417228E-4</v>
          </cell>
          <cell r="T74">
            <v>1.7592680341238073E-4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1.6705365975130095E-2</v>
          </cell>
          <cell r="AH74">
            <v>0.22278222719612598</v>
          </cell>
          <cell r="AI74">
            <v>6.0894111271351227E-2</v>
          </cell>
          <cell r="AJ74">
            <v>0</v>
          </cell>
          <cell r="AK74">
            <v>0.12592571023280558</v>
          </cell>
          <cell r="AL74">
            <v>0.48639154643210392</v>
          </cell>
          <cell r="AM74">
            <v>6.2591295688628978E-2</v>
          </cell>
          <cell r="AN74">
            <v>2.4261908688767559E-2</v>
          </cell>
          <cell r="AO74">
            <v>2.7190771167417228E-4</v>
          </cell>
          <cell r="AP74">
            <v>1.7592680341238073E-4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3.2166307106155832E-2</v>
          </cell>
          <cell r="L75">
            <v>0.26470984033703582</v>
          </cell>
          <cell r="M75">
            <v>6.4409240866138473E-2</v>
          </cell>
          <cell r="N75">
            <v>0</v>
          </cell>
          <cell r="O75">
            <v>8.6741009258897689E-2</v>
          </cell>
          <cell r="P75">
            <v>0.48367181064876774</v>
          </cell>
          <cell r="Q75">
            <v>4.9853957001342805E-2</v>
          </cell>
          <cell r="R75">
            <v>1.8447834781661555E-2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3.2166307106155832E-2</v>
          </cell>
          <cell r="AH75">
            <v>0.26470984033703582</v>
          </cell>
          <cell r="AI75">
            <v>6.4409240866138473E-2</v>
          </cell>
          <cell r="AJ75">
            <v>0</v>
          </cell>
          <cell r="AK75">
            <v>8.6741009258897689E-2</v>
          </cell>
          <cell r="AL75">
            <v>0.48367181064876774</v>
          </cell>
          <cell r="AM75">
            <v>4.9853957001342805E-2</v>
          </cell>
          <cell r="AN75">
            <v>1.8447834781661555E-2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5.5011454122182536E-2</v>
          </cell>
          <cell r="L78">
            <v>0.34872248339810336</v>
          </cell>
          <cell r="M78">
            <v>0.12556621707988092</v>
          </cell>
          <cell r="N78">
            <v>0</v>
          </cell>
          <cell r="O78">
            <v>7.4769806884131054E-2</v>
          </cell>
          <cell r="P78">
            <v>0.3418724940531348</v>
          </cell>
          <cell r="Q78">
            <v>5.4017764035344577E-2</v>
          </cell>
          <cell r="R78">
            <v>3.9780427222696797E-5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5.5011454122182536E-2</v>
          </cell>
          <cell r="AH78">
            <v>0.34872248339810336</v>
          </cell>
          <cell r="AI78">
            <v>0.12556621707988092</v>
          </cell>
          <cell r="AJ78">
            <v>0</v>
          </cell>
          <cell r="AK78">
            <v>7.4769806884131054E-2</v>
          </cell>
          <cell r="AL78">
            <v>0.3418724940531348</v>
          </cell>
          <cell r="AM78">
            <v>5.4017764035344577E-2</v>
          </cell>
          <cell r="AN78">
            <v>3.9780427222696797E-5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9.2827431943933655E-3</v>
          </cell>
          <cell r="L89">
            <v>0.1716191589800608</v>
          </cell>
          <cell r="M89">
            <v>4.9827084109064168E-2</v>
          </cell>
          <cell r="N89">
            <v>0</v>
          </cell>
          <cell r="O89">
            <v>0.14740067855545069</v>
          </cell>
          <cell r="P89">
            <v>0.52307565192397243</v>
          </cell>
          <cell r="Q89">
            <v>7.0675419200088074E-2</v>
          </cell>
          <cell r="R89">
            <v>2.7724922645441904E-2</v>
          </cell>
          <cell r="S89">
            <v>3.943413915286341E-4</v>
          </cell>
          <cell r="AC89" t="str">
            <v>SNPPS</v>
          </cell>
          <cell r="AF89">
            <v>1</v>
          </cell>
          <cell r="AG89">
            <v>9.2827431943933655E-3</v>
          </cell>
          <cell r="AH89">
            <v>0.1716191589800608</v>
          </cell>
          <cell r="AI89">
            <v>4.9827084109064168E-2</v>
          </cell>
          <cell r="AJ89">
            <v>0</v>
          </cell>
          <cell r="AK89">
            <v>0.14740067855545069</v>
          </cell>
          <cell r="AL89">
            <v>0.52307565192397243</v>
          </cell>
          <cell r="AM89">
            <v>7.0675419200088074E-2</v>
          </cell>
          <cell r="AN89">
            <v>2.7724922645441904E-2</v>
          </cell>
          <cell r="AO89">
            <v>3.943413915286341E-4</v>
          </cell>
        </row>
        <row r="90">
          <cell r="G90" t="str">
            <v>SNPT</v>
          </cell>
          <cell r="J90">
            <v>0.99999999999999978</v>
          </cell>
          <cell r="K90">
            <v>8.9693077694424812E-3</v>
          </cell>
          <cell r="L90">
            <v>0.16590800640307785</v>
          </cell>
          <cell r="M90">
            <v>4.8118169165483254E-2</v>
          </cell>
          <cell r="N90">
            <v>0</v>
          </cell>
          <cell r="O90">
            <v>0.14912882083135853</v>
          </cell>
          <cell r="P90">
            <v>0.52803936520485562</v>
          </cell>
          <cell r="Q90">
            <v>7.1344039783936136E-2</v>
          </cell>
          <cell r="R90">
            <v>2.8092630557637679E-2</v>
          </cell>
          <cell r="S90">
            <v>3.9966028420816105E-4</v>
          </cell>
          <cell r="AC90" t="str">
            <v>SNPT</v>
          </cell>
          <cell r="AF90">
            <v>0.99999999999999978</v>
          </cell>
          <cell r="AG90">
            <v>8.9693077694424812E-3</v>
          </cell>
          <cell r="AH90">
            <v>0.16590800640307785</v>
          </cell>
          <cell r="AI90">
            <v>4.8118169165483254E-2</v>
          </cell>
          <cell r="AJ90">
            <v>0</v>
          </cell>
          <cell r="AK90">
            <v>0.14912882083135853</v>
          </cell>
          <cell r="AL90">
            <v>0.52803936520485562</v>
          </cell>
          <cell r="AM90">
            <v>7.1344039783936136E-2</v>
          </cell>
          <cell r="AN90">
            <v>2.8092630557637679E-2</v>
          </cell>
          <cell r="AO90">
            <v>3.9966028420816105E-4</v>
          </cell>
        </row>
        <row r="91">
          <cell r="G91" t="str">
            <v>SNPP</v>
          </cell>
          <cell r="J91">
            <v>1</v>
          </cell>
          <cell r="K91">
            <v>1.1965087296786704E-2</v>
          </cell>
          <cell r="L91">
            <v>0.2212882155221515</v>
          </cell>
          <cell r="M91">
            <v>6.4203549994526515E-2</v>
          </cell>
          <cell r="N91">
            <v>0</v>
          </cell>
          <cell r="O91">
            <v>0.13462849462265625</v>
          </cell>
          <cell r="P91">
            <v>0.47732237320745458</v>
          </cell>
          <cell r="Q91">
            <v>6.4492790956904425E-2</v>
          </cell>
          <cell r="R91">
            <v>2.533819649212541E-2</v>
          </cell>
          <cell r="S91">
            <v>3.6042851975264932E-4</v>
          </cell>
          <cell r="T91">
            <v>4.0086338764181421E-4</v>
          </cell>
          <cell r="AC91" t="str">
            <v>SNPP</v>
          </cell>
          <cell r="AF91">
            <v>1</v>
          </cell>
          <cell r="AG91">
            <v>1.1965087296786704E-2</v>
          </cell>
          <cell r="AH91">
            <v>0.2212882155221515</v>
          </cell>
          <cell r="AI91">
            <v>6.4203549994526515E-2</v>
          </cell>
          <cell r="AJ91">
            <v>0</v>
          </cell>
          <cell r="AK91">
            <v>0.13462849462265628</v>
          </cell>
          <cell r="AL91">
            <v>0.47732237320745458</v>
          </cell>
          <cell r="AM91">
            <v>6.4492790956904425E-2</v>
          </cell>
          <cell r="AN91">
            <v>2.533819649212541E-2</v>
          </cell>
          <cell r="AO91">
            <v>3.6042851975264932E-4</v>
          </cell>
          <cell r="AP91">
            <v>4.0086338764181421E-4</v>
          </cell>
        </row>
        <row r="92">
          <cell r="G92" t="str">
            <v>SNPPH</v>
          </cell>
          <cell r="J92">
            <v>1.0000000000000002</v>
          </cell>
          <cell r="K92">
            <v>3.3487134562208407E-2</v>
          </cell>
          <cell r="L92">
            <v>0.61943780568748308</v>
          </cell>
          <cell r="M92">
            <v>0.17964528160370571</v>
          </cell>
          <cell r="N92">
            <v>0</v>
          </cell>
          <cell r="O92">
            <v>3.1210166242483711E-2</v>
          </cell>
          <cell r="P92">
            <v>0.11051095253591414</v>
          </cell>
          <cell r="Q92">
            <v>1.4931318593984532E-2</v>
          </cell>
          <cell r="R92">
            <v>5.8792547281226303E-3</v>
          </cell>
          <cell r="S92">
            <v>8.3642230167464525E-5</v>
          </cell>
          <cell r="T92">
            <v>4.8144438159304749E-3</v>
          </cell>
          <cell r="AC92" t="str">
            <v>SNPPH</v>
          </cell>
          <cell r="AF92">
            <v>1.0000000000000002</v>
          </cell>
          <cell r="AG92">
            <v>3.3487134562208407E-2</v>
          </cell>
          <cell r="AH92">
            <v>0.61943780568748308</v>
          </cell>
          <cell r="AI92">
            <v>0.17964528160370571</v>
          </cell>
          <cell r="AJ92">
            <v>0</v>
          </cell>
          <cell r="AK92">
            <v>3.1210166242483711E-2</v>
          </cell>
          <cell r="AL92">
            <v>0.11051095253591414</v>
          </cell>
          <cell r="AM92">
            <v>1.4931318593984532E-2</v>
          </cell>
          <cell r="AN92">
            <v>5.8792547281226303E-3</v>
          </cell>
          <cell r="AO92">
            <v>8.3642230167464525E-5</v>
          </cell>
          <cell r="AP92">
            <v>4.8144438159304749E-3</v>
          </cell>
        </row>
        <row r="93">
          <cell r="G93" t="str">
            <v>SNPPN</v>
          </cell>
          <cell r="J93">
            <v>1</v>
          </cell>
          <cell r="K93">
            <v>4.0221393563250663E-2</v>
          </cell>
          <cell r="L93">
            <v>0.74400667887033367</v>
          </cell>
          <cell r="M93">
            <v>0.21577192756641544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4.0221393563250663E-2</v>
          </cell>
          <cell r="AH93">
            <v>0.74400667887033367</v>
          </cell>
          <cell r="AI93">
            <v>0.21577192756641544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1.105425706511546E-2</v>
          </cell>
          <cell r="L94">
            <v>0.20450524149826391</v>
          </cell>
          <cell r="M94">
            <v>5.9301733317712012E-2</v>
          </cell>
          <cell r="N94">
            <v>0</v>
          </cell>
          <cell r="O94">
            <v>0.13917323107942714</v>
          </cell>
          <cell r="P94">
            <v>0.49279347679836072</v>
          </cell>
          <cell r="Q94">
            <v>6.6582146242223417E-2</v>
          </cell>
          <cell r="R94">
            <v>2.6216934267336022E-2</v>
          </cell>
          <cell r="S94">
            <v>3.7297973156098118E-4</v>
          </cell>
          <cell r="AC94" t="str">
            <v>SNPPO</v>
          </cell>
          <cell r="AF94">
            <v>0.99999999999999989</v>
          </cell>
          <cell r="AG94">
            <v>1.105425706511546E-2</v>
          </cell>
          <cell r="AH94">
            <v>0.20450524149826391</v>
          </cell>
          <cell r="AI94">
            <v>5.9301733317712012E-2</v>
          </cell>
          <cell r="AJ94">
            <v>0</v>
          </cell>
          <cell r="AK94">
            <v>0.13917323107942714</v>
          </cell>
          <cell r="AL94">
            <v>0.49279347679836072</v>
          </cell>
          <cell r="AM94">
            <v>6.6582146242223417E-2</v>
          </cell>
          <cell r="AN94">
            <v>2.6216934267336022E-2</v>
          </cell>
          <cell r="AO94">
            <v>3.7297973156098118E-4</v>
          </cell>
        </row>
        <row r="95">
          <cell r="G95" t="str">
            <v>SNPG</v>
          </cell>
          <cell r="J95">
            <v>0.99999999999999944</v>
          </cell>
          <cell r="K95">
            <v>2.2792399203356368E-2</v>
          </cell>
          <cell r="L95">
            <v>0.27474108592549329</v>
          </cell>
          <cell r="M95">
            <v>6.2565290984046798E-2</v>
          </cell>
          <cell r="N95">
            <v>0</v>
          </cell>
          <cell r="O95">
            <v>0.12776204274480954</v>
          </cell>
          <cell r="P95">
            <v>0.41899523261387844</v>
          </cell>
          <cell r="Q95">
            <v>6.6385243191750973E-2</v>
          </cell>
          <cell r="R95">
            <v>2.660887723850535E-2</v>
          </cell>
          <cell r="S95">
            <v>1.4982809815916639E-4</v>
          </cell>
          <cell r="AC95" t="str">
            <v>SNPG</v>
          </cell>
          <cell r="AF95">
            <v>0.99999999999999944</v>
          </cell>
          <cell r="AG95">
            <v>2.2792399203356368E-2</v>
          </cell>
          <cell r="AH95">
            <v>0.27474108592549329</v>
          </cell>
          <cell r="AI95">
            <v>6.2565290984046798E-2</v>
          </cell>
          <cell r="AJ95">
            <v>0</v>
          </cell>
          <cell r="AK95">
            <v>0.12776204274480954</v>
          </cell>
          <cell r="AL95">
            <v>0.41899523261387844</v>
          </cell>
          <cell r="AM95">
            <v>6.6385243191750973E-2</v>
          </cell>
          <cell r="AN95">
            <v>2.660887723850535E-2</v>
          </cell>
          <cell r="AO95">
            <v>1.4982809815916639E-4</v>
          </cell>
        </row>
        <row r="96">
          <cell r="G96" t="str">
            <v>SNPI</v>
          </cell>
          <cell r="J96">
            <v>0.99999999999999978</v>
          </cell>
          <cell r="K96">
            <v>2.4793948374876838E-2</v>
          </cell>
          <cell r="L96">
            <v>0.39652666177384771</v>
          </cell>
          <cell r="M96">
            <v>0.11327008566237556</v>
          </cell>
          <cell r="N96">
            <v>0</v>
          </cell>
          <cell r="O96">
            <v>9.192505346131874E-2</v>
          </cell>
          <cell r="P96">
            <v>0.3105939630944653</v>
          </cell>
          <cell r="Q96">
            <v>4.8837031882668747E-2</v>
          </cell>
          <cell r="R96">
            <v>1.3892873452761889E-2</v>
          </cell>
          <cell r="S96">
            <v>1.6038229768481079E-4</v>
          </cell>
          <cell r="AC96" t="str">
            <v>SNPI</v>
          </cell>
          <cell r="AF96">
            <v>0.99999999999999978</v>
          </cell>
          <cell r="AG96">
            <v>2.4793948374876838E-2</v>
          </cell>
          <cell r="AH96">
            <v>0.39652666177384771</v>
          </cell>
          <cell r="AI96">
            <v>0.11327008566237556</v>
          </cell>
          <cell r="AJ96">
            <v>0</v>
          </cell>
          <cell r="AK96">
            <v>9.192505346131874E-2</v>
          </cell>
          <cell r="AL96">
            <v>0.31059396309446513</v>
          </cell>
          <cell r="AM96">
            <v>4.8837031882668747E-2</v>
          </cell>
          <cell r="AN96">
            <v>1.3892873452761882E-2</v>
          </cell>
          <cell r="AO96">
            <v>1.6038229768481079E-4</v>
          </cell>
        </row>
        <row r="97">
          <cell r="G97" t="str">
            <v>TROJP</v>
          </cell>
          <cell r="J97">
            <v>0.99999999999999989</v>
          </cell>
          <cell r="K97">
            <v>4.0539649258152538E-2</v>
          </cell>
          <cell r="L97">
            <v>0.74214750002576757</v>
          </cell>
          <cell r="M97">
            <v>0.21731285071607995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4.0539649258152538E-2</v>
          </cell>
          <cell r="AH97">
            <v>0.74214750002576757</v>
          </cell>
          <cell r="AI97">
            <v>0.21731285071607995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4.0595859645838228E-2</v>
          </cell>
          <cell r="L98">
            <v>0.74181913146770495</v>
          </cell>
          <cell r="M98">
            <v>0.21758500888645674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4.0595859645838228E-2</v>
          </cell>
          <cell r="AH98">
            <v>0.74181913146770495</v>
          </cell>
          <cell r="AI98">
            <v>0.21758500888645674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1.4823981689935784E-2</v>
          </cell>
          <cell r="L99">
            <v>0.16849630383974351</v>
          </cell>
          <cell r="M99">
            <v>0</v>
          </cell>
          <cell r="N99">
            <v>0</v>
          </cell>
          <cell r="O99">
            <v>0.15645116753996891</v>
          </cell>
          <cell r="P99">
            <v>0.53700796240705384</v>
          </cell>
          <cell r="Q99">
            <v>7.8819266065810203E-2</v>
          </cell>
          <cell r="R99">
            <v>3.510162474235367E-2</v>
          </cell>
          <cell r="S99">
            <v>6.1075775455278003E-3</v>
          </cell>
          <cell r="T99">
            <v>6.4978669787290021E-3</v>
          </cell>
          <cell r="U99">
            <v>-3.3057508091226808E-3</v>
          </cell>
          <cell r="AC99" t="str">
            <v>IBT</v>
          </cell>
          <cell r="AF99">
            <v>0</v>
          </cell>
          <cell r="AG99">
            <v>1.4823981689935784E-2</v>
          </cell>
          <cell r="AH99">
            <v>0.16849630383974351</v>
          </cell>
          <cell r="AI99">
            <v>0</v>
          </cell>
          <cell r="AJ99">
            <v>0</v>
          </cell>
          <cell r="AK99">
            <v>0.15645116753996891</v>
          </cell>
          <cell r="AL99">
            <v>0.53700796240705384</v>
          </cell>
          <cell r="AM99">
            <v>7.8819266065810203E-2</v>
          </cell>
          <cell r="AN99">
            <v>3.510162474235367E-2</v>
          </cell>
          <cell r="AO99">
            <v>6.1075775455278003E-3</v>
          </cell>
          <cell r="AP99">
            <v>6.4978669787290021E-3</v>
          </cell>
          <cell r="AQ99">
            <v>-3.3057508091226808E-3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2.1630537183574945E-2</v>
          </cell>
          <cell r="L101">
            <v>0.25790773197118433</v>
          </cell>
          <cell r="M101">
            <v>6.230340034346115E-2</v>
          </cell>
          <cell r="N101">
            <v>0</v>
          </cell>
          <cell r="O101">
            <v>0.11698488131645093</v>
          </cell>
          <cell r="P101">
            <v>0.44252252928700953</v>
          </cell>
          <cell r="Q101">
            <v>5.6403984232767691E-2</v>
          </cell>
          <cell r="R101">
            <v>2.4648765501714423E-2</v>
          </cell>
          <cell r="S101">
            <v>2.4503289568374872E-3</v>
          </cell>
          <cell r="T101">
            <v>0</v>
          </cell>
          <cell r="U101">
            <v>1.5147841206999555E-2</v>
          </cell>
          <cell r="AC101" t="str">
            <v>DITBAL</v>
          </cell>
          <cell r="AF101">
            <v>1</v>
          </cell>
          <cell r="AG101">
            <v>2.1630537183574945E-2</v>
          </cell>
          <cell r="AH101">
            <v>0.25790773197118433</v>
          </cell>
          <cell r="AI101">
            <v>6.230340034346115E-2</v>
          </cell>
          <cell r="AJ101">
            <v>0</v>
          </cell>
          <cell r="AK101">
            <v>0.11698488131645093</v>
          </cell>
          <cell r="AL101">
            <v>0.44252252928700953</v>
          </cell>
          <cell r="AM101">
            <v>5.6403984232767691E-2</v>
          </cell>
          <cell r="AN101">
            <v>2.4648765501714423E-2</v>
          </cell>
          <cell r="AO101">
            <v>2.4503289568374872E-3</v>
          </cell>
          <cell r="AP101">
            <v>0</v>
          </cell>
          <cell r="AQ101">
            <v>1.5147841206999555E-2</v>
          </cell>
        </row>
        <row r="102">
          <cell r="G102" t="str">
            <v>TAXDEPR</v>
          </cell>
          <cell r="J102">
            <v>1</v>
          </cell>
          <cell r="K102">
            <v>2.0144055912659466E-2</v>
          </cell>
          <cell r="L102">
            <v>0.26209488862536612</v>
          </cell>
          <cell r="M102">
            <v>6.4357257992723779E-2</v>
          </cell>
          <cell r="N102">
            <v>0</v>
          </cell>
          <cell r="O102">
            <v>0.11360766771624321</v>
          </cell>
          <cell r="P102">
            <v>0.44702671775339242</v>
          </cell>
          <cell r="Q102">
            <v>5.6920030195302382E-2</v>
          </cell>
          <cell r="R102">
            <v>2.3015578699623306E-2</v>
          </cell>
          <cell r="S102">
            <v>2.3226762790546718E-4</v>
          </cell>
          <cell r="T102">
            <v>0</v>
          </cell>
          <cell r="U102">
            <v>1.2601535476783873E-2</v>
          </cell>
          <cell r="AC102" t="str">
            <v>TAXDEPR</v>
          </cell>
          <cell r="AF102">
            <v>1</v>
          </cell>
          <cell r="AG102">
            <v>2.0144055912659466E-2</v>
          </cell>
          <cell r="AH102">
            <v>0.26209488862536612</v>
          </cell>
          <cell r="AI102">
            <v>6.4357257992723779E-2</v>
          </cell>
          <cell r="AJ102">
            <v>0</v>
          </cell>
          <cell r="AK102">
            <v>0.11360766771624321</v>
          </cell>
          <cell r="AL102">
            <v>0.44702671775339242</v>
          </cell>
          <cell r="AM102">
            <v>5.6920030195302382E-2</v>
          </cell>
          <cell r="AN102">
            <v>2.3015578699623306E-2</v>
          </cell>
          <cell r="AO102">
            <v>2.3226762790546718E-4</v>
          </cell>
          <cell r="AP102">
            <v>0</v>
          </cell>
          <cell r="AQ102">
            <v>1.2601535476783873E-2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2.0326497019931354E-2</v>
          </cell>
          <cell r="L106">
            <v>0.24126829316056372</v>
          </cell>
          <cell r="M106">
            <v>6.7702726582684086E-2</v>
          </cell>
          <cell r="N106">
            <v>0</v>
          </cell>
          <cell r="O106">
            <v>0.13004986105120714</v>
          </cell>
          <cell r="P106">
            <v>0.45370817403988534</v>
          </cell>
          <cell r="Q106">
            <v>6.1118886103001542E-2</v>
          </cell>
          <cell r="R106">
            <v>2.5547176125346637E-2</v>
          </cell>
          <cell r="S106">
            <v>2.7838591738025713E-4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2.0326497019931354E-2</v>
          </cell>
          <cell r="AH106">
            <v>0.24126829316056372</v>
          </cell>
          <cell r="AI106">
            <v>6.7702726582684086E-2</v>
          </cell>
          <cell r="AJ106">
            <v>0</v>
          </cell>
          <cell r="AK106">
            <v>0.13004986105120714</v>
          </cell>
          <cell r="AL106">
            <v>0.45370817403988534</v>
          </cell>
          <cell r="AM106">
            <v>6.1118886103001542E-2</v>
          </cell>
          <cell r="AN106">
            <v>2.5547176125346637E-2</v>
          </cell>
          <cell r="AO106">
            <v>2.7838591738025713E-4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2.2175508678545796E-2</v>
          </cell>
          <cell r="L107">
            <v>0.34384806207387381</v>
          </cell>
          <cell r="M107">
            <v>9.5458176953271842E-2</v>
          </cell>
          <cell r="N107">
            <v>0</v>
          </cell>
          <cell r="O107">
            <v>9.3020351842534418E-2</v>
          </cell>
          <cell r="P107">
            <v>0.30231401941105657</v>
          </cell>
          <cell r="Q107">
            <v>4.5126429140685001E-2</v>
          </cell>
          <cell r="R107">
            <v>1.6172949473892351E-2</v>
          </cell>
          <cell r="S107">
            <v>1.909945021745151E-4</v>
          </cell>
          <cell r="T107">
            <v>8.1693507923965708E-2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2.2175508678545796E-2</v>
          </cell>
          <cell r="AH107">
            <v>0.34384806207387381</v>
          </cell>
          <cell r="AI107">
            <v>9.5458176953271842E-2</v>
          </cell>
          <cell r="AJ107">
            <v>0</v>
          </cell>
          <cell r="AK107">
            <v>9.3020351842534418E-2</v>
          </cell>
          <cell r="AL107">
            <v>0.30231401941105657</v>
          </cell>
          <cell r="AM107">
            <v>4.5126429140685001E-2</v>
          </cell>
          <cell r="AN107">
            <v>1.6172949473892351E-2</v>
          </cell>
          <cell r="AO107">
            <v>1.909945021745151E-4</v>
          </cell>
          <cell r="AP107">
            <v>8.1693507923965708E-2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1.4174545503952991E-2</v>
          </cell>
          <cell r="L108">
            <v>0.25557623928766454</v>
          </cell>
          <cell r="M108">
            <v>7.8137623299029887E-2</v>
          </cell>
          <cell r="N108">
            <v>0</v>
          </cell>
          <cell r="O108">
            <v>0.12704206729711748</v>
          </cell>
          <cell r="P108">
            <v>0.4414034312927092</v>
          </cell>
          <cell r="Q108">
            <v>5.9275206773164155E-2</v>
          </cell>
          <cell r="R108">
            <v>2.4390886546361772E-2</v>
          </cell>
          <cell r="AC108" t="str">
            <v>SGCT</v>
          </cell>
          <cell r="AF108">
            <v>1</v>
          </cell>
          <cell r="AG108">
            <v>1.4174545503952991E-2</v>
          </cell>
          <cell r="AH108">
            <v>0.25557623928766454</v>
          </cell>
          <cell r="AI108">
            <v>7.8137623299029887E-2</v>
          </cell>
          <cell r="AJ108">
            <v>0</v>
          </cell>
          <cell r="AK108">
            <v>0.12704206729711748</v>
          </cell>
          <cell r="AL108">
            <v>0.4414034312927092</v>
          </cell>
          <cell r="AM108">
            <v>5.9275206773164155E-2</v>
          </cell>
          <cell r="AN108">
            <v>2.4390886546361772E-2</v>
          </cell>
        </row>
      </sheetData>
      <sheetData sheetId="7">
        <row r="237">
          <cell r="I237">
            <v>64026189.890338466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0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23426494531.083164</v>
          </cell>
        </row>
        <row r="3">
          <cell r="A3" t="str">
            <v>406CAGE</v>
          </cell>
          <cell r="B3">
            <v>406</v>
          </cell>
          <cell r="C3" t="str">
            <v>CAGE</v>
          </cell>
          <cell r="D3">
            <v>4750824.8499999996</v>
          </cell>
          <cell r="F3" t="str">
            <v>406CAGE</v>
          </cell>
          <cell r="G3">
            <v>406</v>
          </cell>
          <cell r="H3" t="str">
            <v>CAGE</v>
          </cell>
          <cell r="I3">
            <v>4750824.8499999996</v>
          </cell>
          <cell r="L3" t="str">
            <v>108360S</v>
          </cell>
          <cell r="M3">
            <v>0</v>
          </cell>
          <cell r="N3">
            <v>0</v>
          </cell>
          <cell r="O3">
            <v>-152129.36132847492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406UT</v>
          </cell>
          <cell r="B4">
            <v>406</v>
          </cell>
          <cell r="C4" t="str">
            <v>UT</v>
          </cell>
          <cell r="D4">
            <v>301635.48</v>
          </cell>
          <cell r="F4" t="str">
            <v>406UT</v>
          </cell>
          <cell r="G4">
            <v>406</v>
          </cell>
          <cell r="H4" t="str">
            <v>UT</v>
          </cell>
          <cell r="I4">
            <v>301635.48</v>
          </cell>
          <cell r="L4" t="str">
            <v>108361S</v>
          </cell>
          <cell r="M4">
            <v>0</v>
          </cell>
          <cell r="N4">
            <v>0</v>
          </cell>
          <cell r="O4">
            <v>-329815.4135402494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407ID</v>
          </cell>
          <cell r="B5">
            <v>407</v>
          </cell>
          <cell r="C5" t="str">
            <v>ID</v>
          </cell>
          <cell r="D5">
            <v>0</v>
          </cell>
          <cell r="F5" t="str">
            <v>407ID</v>
          </cell>
          <cell r="G5">
            <v>407</v>
          </cell>
          <cell r="H5" t="str">
            <v>ID</v>
          </cell>
          <cell r="I5">
            <v>0</v>
          </cell>
          <cell r="L5" t="str">
            <v>108362S</v>
          </cell>
          <cell r="M5">
            <v>0</v>
          </cell>
          <cell r="N5">
            <v>0</v>
          </cell>
          <cell r="O5">
            <v>-2920423.4225399834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407OR</v>
          </cell>
          <cell r="B6">
            <v>407</v>
          </cell>
          <cell r="C6" t="str">
            <v>OR</v>
          </cell>
          <cell r="D6">
            <v>-965.66</v>
          </cell>
          <cell r="F6" t="str">
            <v>407OR</v>
          </cell>
          <cell r="G6">
            <v>407</v>
          </cell>
          <cell r="H6" t="str">
            <v>OR</v>
          </cell>
          <cell r="I6">
            <v>-965.66</v>
          </cell>
          <cell r="L6" t="str">
            <v>108364S</v>
          </cell>
          <cell r="M6">
            <v>0</v>
          </cell>
          <cell r="N6">
            <v>0</v>
          </cell>
          <cell r="O6">
            <v>-4268251.7914282838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407OTHER</v>
          </cell>
          <cell r="B7">
            <v>407</v>
          </cell>
          <cell r="C7" t="str">
            <v>OTHER</v>
          </cell>
          <cell r="D7">
            <v>124290.24000000001</v>
          </cell>
          <cell r="F7" t="str">
            <v>407OTHER</v>
          </cell>
          <cell r="G7">
            <v>407</v>
          </cell>
          <cell r="H7" t="str">
            <v>OTHER</v>
          </cell>
          <cell r="I7">
            <v>124290.24000000001</v>
          </cell>
          <cell r="L7" t="str">
            <v>108365S</v>
          </cell>
          <cell r="M7">
            <v>0</v>
          </cell>
          <cell r="N7">
            <v>0</v>
          </cell>
          <cell r="O7">
            <v>-2365082.3212536434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407WA</v>
          </cell>
          <cell r="B8">
            <v>407</v>
          </cell>
          <cell r="C8" t="str">
            <v>WA</v>
          </cell>
          <cell r="D8">
            <v>965.66</v>
          </cell>
          <cell r="F8" t="str">
            <v>407WA</v>
          </cell>
          <cell r="G8">
            <v>407</v>
          </cell>
          <cell r="H8" t="str">
            <v>WA</v>
          </cell>
          <cell r="I8">
            <v>965.66</v>
          </cell>
          <cell r="L8" t="str">
            <v>108366S</v>
          </cell>
          <cell r="M8">
            <v>0</v>
          </cell>
          <cell r="N8">
            <v>0</v>
          </cell>
          <cell r="O8">
            <v>-1154046.480294039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408CA</v>
          </cell>
          <cell r="B9">
            <v>408</v>
          </cell>
          <cell r="C9" t="str">
            <v>CA</v>
          </cell>
          <cell r="D9">
            <v>1228286.3799999999</v>
          </cell>
          <cell r="F9" t="str">
            <v>408CA</v>
          </cell>
          <cell r="G9">
            <v>408</v>
          </cell>
          <cell r="H9" t="str">
            <v>CA</v>
          </cell>
          <cell r="I9">
            <v>1228286.3799999999</v>
          </cell>
          <cell r="L9" t="str">
            <v>108367S</v>
          </cell>
          <cell r="M9">
            <v>0</v>
          </cell>
          <cell r="N9">
            <v>0</v>
          </cell>
          <cell r="O9">
            <v>-2477359.1951605906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408CAEE</v>
          </cell>
          <cell r="B10">
            <v>408</v>
          </cell>
          <cell r="C10" t="str">
            <v>CAEE</v>
          </cell>
          <cell r="D10">
            <v>446422.44</v>
          </cell>
          <cell r="F10" t="str">
            <v>408CAEE</v>
          </cell>
          <cell r="G10">
            <v>408</v>
          </cell>
          <cell r="H10" t="str">
            <v>CAEE</v>
          </cell>
          <cell r="I10">
            <v>446422.44</v>
          </cell>
          <cell r="L10" t="str">
            <v>108368S</v>
          </cell>
          <cell r="M10">
            <v>0</v>
          </cell>
          <cell r="N10">
            <v>0</v>
          </cell>
          <cell r="O10">
            <v>-4262216.6973745571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408CAGE</v>
          </cell>
          <cell r="B11">
            <v>408</v>
          </cell>
          <cell r="C11" t="str">
            <v>CAGE</v>
          </cell>
          <cell r="D11">
            <v>1955572</v>
          </cell>
          <cell r="F11" t="str">
            <v>408CAGE</v>
          </cell>
          <cell r="G11">
            <v>408</v>
          </cell>
          <cell r="H11" t="str">
            <v>CAGE</v>
          </cell>
          <cell r="I11">
            <v>1955572</v>
          </cell>
          <cell r="L11" t="str">
            <v>108369S</v>
          </cell>
          <cell r="M11">
            <v>0</v>
          </cell>
          <cell r="N11">
            <v>0</v>
          </cell>
          <cell r="O11">
            <v>-2724110.9470111029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408GPS</v>
          </cell>
          <cell r="B12">
            <v>408</v>
          </cell>
          <cell r="C12" t="str">
            <v>GPS</v>
          </cell>
          <cell r="D12">
            <v>149370144.46000001</v>
          </cell>
          <cell r="F12" t="str">
            <v>408GPS</v>
          </cell>
          <cell r="G12">
            <v>408</v>
          </cell>
          <cell r="H12" t="str">
            <v>GPS</v>
          </cell>
          <cell r="I12">
            <v>149370144.46000001</v>
          </cell>
          <cell r="L12" t="str">
            <v>108370S</v>
          </cell>
          <cell r="M12">
            <v>0</v>
          </cell>
          <cell r="N12">
            <v>0</v>
          </cell>
          <cell r="O12">
            <v>-816847.01515854476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408OR</v>
          </cell>
          <cell r="B13">
            <v>408</v>
          </cell>
          <cell r="C13" t="str">
            <v>OR</v>
          </cell>
          <cell r="D13">
            <v>31803624.530000001</v>
          </cell>
          <cell r="F13" t="str">
            <v>408OR</v>
          </cell>
          <cell r="G13">
            <v>408</v>
          </cell>
          <cell r="H13" t="str">
            <v>OR</v>
          </cell>
          <cell r="I13">
            <v>31803624.530000001</v>
          </cell>
          <cell r="L13" t="str">
            <v>108371S</v>
          </cell>
          <cell r="M13">
            <v>0</v>
          </cell>
          <cell r="N13">
            <v>0</v>
          </cell>
          <cell r="O13">
            <v>-17715.465359583668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408SE</v>
          </cell>
          <cell r="B14">
            <v>408</v>
          </cell>
          <cell r="C14" t="str">
            <v>SE</v>
          </cell>
          <cell r="D14">
            <v>396825.46</v>
          </cell>
          <cell r="F14" t="str">
            <v>408SE</v>
          </cell>
          <cell r="G14">
            <v>408</v>
          </cell>
          <cell r="H14" t="str">
            <v>SE</v>
          </cell>
          <cell r="I14">
            <v>396825.46</v>
          </cell>
          <cell r="L14" t="str">
            <v>108373S</v>
          </cell>
          <cell r="M14">
            <v>0</v>
          </cell>
          <cell r="N14">
            <v>0</v>
          </cell>
          <cell r="O14">
            <v>-179469.47131124898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408SO</v>
          </cell>
          <cell r="B15">
            <v>408</v>
          </cell>
          <cell r="C15" t="str">
            <v>SO</v>
          </cell>
          <cell r="D15">
            <v>-189453.56</v>
          </cell>
          <cell r="F15" t="str">
            <v>408SO</v>
          </cell>
          <cell r="G15">
            <v>408</v>
          </cell>
          <cell r="H15" t="str">
            <v>SO</v>
          </cell>
          <cell r="I15">
            <v>-189453.56</v>
          </cell>
          <cell r="L15" t="str">
            <v>108DPS</v>
          </cell>
          <cell r="M15">
            <v>0</v>
          </cell>
          <cell r="N15">
            <v>0</v>
          </cell>
          <cell r="O15">
            <v>-46375.746666666993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408WA</v>
          </cell>
          <cell r="B16">
            <v>408</v>
          </cell>
          <cell r="C16" t="str">
            <v>WA</v>
          </cell>
          <cell r="D16">
            <v>12576093.84</v>
          </cell>
          <cell r="F16" t="str">
            <v>408WA</v>
          </cell>
          <cell r="G16">
            <v>408</v>
          </cell>
          <cell r="H16" t="str">
            <v>WA</v>
          </cell>
          <cell r="I16">
            <v>12576093.84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408WYP</v>
          </cell>
          <cell r="B17">
            <v>408</v>
          </cell>
          <cell r="C17" t="str">
            <v>WYP</v>
          </cell>
          <cell r="D17">
            <v>1954149.97</v>
          </cell>
          <cell r="F17" t="str">
            <v>408WYP</v>
          </cell>
          <cell r="G17">
            <v>408</v>
          </cell>
          <cell r="H17" t="str">
            <v>WYP</v>
          </cell>
          <cell r="I17">
            <v>1954149.97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419SNP</v>
          </cell>
          <cell r="B18">
            <v>419</v>
          </cell>
          <cell r="C18" t="str">
            <v>SNP</v>
          </cell>
          <cell r="D18">
            <v>-49461258.240000002</v>
          </cell>
          <cell r="F18" t="str">
            <v>419SNP</v>
          </cell>
          <cell r="G18">
            <v>419</v>
          </cell>
          <cell r="H18" t="str">
            <v>SNP</v>
          </cell>
          <cell r="I18">
            <v>-49461258.240000002</v>
          </cell>
          <cell r="L18" t="str">
            <v>108GPCAGW</v>
          </cell>
          <cell r="M18">
            <v>0</v>
          </cell>
          <cell r="N18">
            <v>0</v>
          </cell>
          <cell r="O18">
            <v>-1141839.6023703995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421CA</v>
          </cell>
          <cell r="B19">
            <v>421</v>
          </cell>
          <cell r="C19" t="str">
            <v>CA</v>
          </cell>
          <cell r="D19">
            <v>15089.04</v>
          </cell>
          <cell r="F19" t="str">
            <v>421CA</v>
          </cell>
          <cell r="G19">
            <v>421</v>
          </cell>
          <cell r="H19" t="str">
            <v>CA</v>
          </cell>
          <cell r="I19">
            <v>15089.04</v>
          </cell>
          <cell r="L19" t="str">
            <v>108GPCN</v>
          </cell>
          <cell r="M19">
            <v>0</v>
          </cell>
          <cell r="N19">
            <v>0</v>
          </cell>
          <cell r="O19">
            <v>116255.00888549988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421CAGE</v>
          </cell>
          <cell r="B20">
            <v>421</v>
          </cell>
          <cell r="C20" t="str">
            <v>CAGE</v>
          </cell>
          <cell r="D20">
            <v>-137165.31</v>
          </cell>
          <cell r="F20" t="str">
            <v>421CAGE</v>
          </cell>
          <cell r="G20">
            <v>421</v>
          </cell>
          <cell r="H20" t="str">
            <v>CAGE</v>
          </cell>
          <cell r="I20">
            <v>-137165.31</v>
          </cell>
          <cell r="L20" t="str">
            <v>108GPJBE</v>
          </cell>
          <cell r="M20">
            <v>0</v>
          </cell>
          <cell r="N20">
            <v>0</v>
          </cell>
          <cell r="O20">
            <v>72.497943240430459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421CAGW</v>
          </cell>
          <cell r="B21">
            <v>421</v>
          </cell>
          <cell r="C21" t="str">
            <v>CAGW</v>
          </cell>
          <cell r="D21">
            <v>26718.240000000002</v>
          </cell>
          <cell r="F21" t="str">
            <v>421CAGW</v>
          </cell>
          <cell r="G21">
            <v>421</v>
          </cell>
          <cell r="H21" t="str">
            <v>CAGW</v>
          </cell>
          <cell r="I21">
            <v>26718.240000000002</v>
          </cell>
          <cell r="L21" t="str">
            <v>108GPJBG</v>
          </cell>
          <cell r="M21">
            <v>0</v>
          </cell>
          <cell r="N21">
            <v>0</v>
          </cell>
          <cell r="O21">
            <v>116167.07081938516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421ID</v>
          </cell>
          <cell r="B22">
            <v>421</v>
          </cell>
          <cell r="C22" t="str">
            <v>ID</v>
          </cell>
          <cell r="D22">
            <v>0</v>
          </cell>
          <cell r="F22" t="str">
            <v>421ID</v>
          </cell>
          <cell r="G22">
            <v>421</v>
          </cell>
          <cell r="H22" t="str">
            <v>ID</v>
          </cell>
          <cell r="I22">
            <v>0</v>
          </cell>
          <cell r="L22" t="str">
            <v>108GPS</v>
          </cell>
          <cell r="M22">
            <v>0</v>
          </cell>
          <cell r="N22">
            <v>0</v>
          </cell>
          <cell r="O22">
            <v>-1539532.0063877064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421OR</v>
          </cell>
          <cell r="B23">
            <v>421</v>
          </cell>
          <cell r="C23" t="str">
            <v>OR</v>
          </cell>
          <cell r="D23">
            <v>731593.56</v>
          </cell>
          <cell r="F23" t="str">
            <v>421OR</v>
          </cell>
          <cell r="G23">
            <v>421</v>
          </cell>
          <cell r="H23" t="str">
            <v>OR</v>
          </cell>
          <cell r="I23">
            <v>731593.56</v>
          </cell>
          <cell r="L23" t="str">
            <v>108GPSG</v>
          </cell>
          <cell r="M23">
            <v>0</v>
          </cell>
          <cell r="N23">
            <v>0</v>
          </cell>
          <cell r="O23">
            <v>-698.71001372387025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421OTHER</v>
          </cell>
          <cell r="B24">
            <v>421</v>
          </cell>
          <cell r="C24" t="str">
            <v>OTHER</v>
          </cell>
          <cell r="D24">
            <v>0</v>
          </cell>
          <cell r="F24" t="str">
            <v>421OTHER</v>
          </cell>
          <cell r="G24">
            <v>421</v>
          </cell>
          <cell r="H24" t="str">
            <v>OTHER</v>
          </cell>
          <cell r="I24">
            <v>0</v>
          </cell>
          <cell r="L24" t="str">
            <v>108GPSO</v>
          </cell>
          <cell r="M24">
            <v>0</v>
          </cell>
          <cell r="N24">
            <v>0</v>
          </cell>
          <cell r="O24">
            <v>293309.27403219603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421SO</v>
          </cell>
          <cell r="B25">
            <v>421</v>
          </cell>
          <cell r="C25" t="str">
            <v>SO</v>
          </cell>
          <cell r="D25">
            <v>-3951389.62</v>
          </cell>
          <cell r="F25" t="str">
            <v>421SO</v>
          </cell>
          <cell r="G25">
            <v>421</v>
          </cell>
          <cell r="H25" t="str">
            <v>SO</v>
          </cell>
          <cell r="I25">
            <v>-3951389.62</v>
          </cell>
          <cell r="L25" t="str">
            <v>108HPCAGE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421UT</v>
          </cell>
          <cell r="B26">
            <v>421</v>
          </cell>
          <cell r="C26" t="str">
            <v>UT</v>
          </cell>
          <cell r="D26">
            <v>-15660.42</v>
          </cell>
          <cell r="F26" t="str">
            <v>421UT</v>
          </cell>
          <cell r="G26">
            <v>421</v>
          </cell>
          <cell r="H26" t="str">
            <v>UT</v>
          </cell>
          <cell r="I26">
            <v>-15660.42</v>
          </cell>
          <cell r="L26" t="str">
            <v>108HPCAGW</v>
          </cell>
          <cell r="M26">
            <v>0</v>
          </cell>
          <cell r="N26">
            <v>0</v>
          </cell>
          <cell r="O26">
            <v>54451354.238561675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421WA</v>
          </cell>
          <cell r="B27">
            <v>421</v>
          </cell>
          <cell r="C27" t="str">
            <v>WA</v>
          </cell>
          <cell r="D27">
            <v>-1073.22</v>
          </cell>
          <cell r="F27" t="str">
            <v>421WA</v>
          </cell>
          <cell r="G27">
            <v>421</v>
          </cell>
          <cell r="H27" t="str">
            <v>WA</v>
          </cell>
          <cell r="I27">
            <v>-1073.22</v>
          </cell>
          <cell r="L27" t="str">
            <v>108HPOTHER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421WYP</v>
          </cell>
          <cell r="B28">
            <v>421</v>
          </cell>
          <cell r="C28" t="str">
            <v>WYP</v>
          </cell>
          <cell r="D28">
            <v>178.62</v>
          </cell>
          <cell r="F28" t="str">
            <v>421WYP</v>
          </cell>
          <cell r="G28">
            <v>421</v>
          </cell>
          <cell r="H28" t="str">
            <v>WYP</v>
          </cell>
          <cell r="I28">
            <v>178.62</v>
          </cell>
          <cell r="L28" t="str">
            <v>108HPSG</v>
          </cell>
          <cell r="M28">
            <v>0</v>
          </cell>
          <cell r="N28">
            <v>0</v>
          </cell>
          <cell r="O28">
            <v>-30964535.473304197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421WYU</v>
          </cell>
          <cell r="B29">
            <v>421</v>
          </cell>
          <cell r="C29" t="str">
            <v>WYU</v>
          </cell>
          <cell r="D29">
            <v>4815.24</v>
          </cell>
          <cell r="F29" t="str">
            <v>421WYU</v>
          </cell>
          <cell r="G29">
            <v>421</v>
          </cell>
          <cell r="H29" t="str">
            <v>WYU</v>
          </cell>
          <cell r="I29">
            <v>4815.24</v>
          </cell>
          <cell r="L29" t="str">
            <v>108MPCAEE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427SNP</v>
          </cell>
          <cell r="B30">
            <v>427</v>
          </cell>
          <cell r="C30" t="str">
            <v>SNP</v>
          </cell>
          <cell r="D30">
            <v>361009522.38999999</v>
          </cell>
          <cell r="F30" t="str">
            <v>427SNP</v>
          </cell>
          <cell r="G30">
            <v>427</v>
          </cell>
          <cell r="H30" t="str">
            <v>SNP</v>
          </cell>
          <cell r="I30">
            <v>361009522.38999999</v>
          </cell>
          <cell r="L30" t="str">
            <v>108MPJBE</v>
          </cell>
          <cell r="M30">
            <v>0</v>
          </cell>
          <cell r="N30">
            <v>0</v>
          </cell>
          <cell r="O30">
            <v>-57337030.203123763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428SNP</v>
          </cell>
          <cell r="B31">
            <v>428</v>
          </cell>
          <cell r="C31" t="str">
            <v>SNP</v>
          </cell>
          <cell r="D31">
            <v>4460171.12</v>
          </cell>
          <cell r="F31" t="str">
            <v>428SNP</v>
          </cell>
          <cell r="G31">
            <v>428</v>
          </cell>
          <cell r="H31" t="str">
            <v>SNP</v>
          </cell>
          <cell r="I31">
            <v>4460171.12</v>
          </cell>
          <cell r="L31" t="str">
            <v>108OPCAGE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429SNP</v>
          </cell>
          <cell r="B32">
            <v>429</v>
          </cell>
          <cell r="C32" t="str">
            <v>SNP</v>
          </cell>
          <cell r="D32">
            <v>-11025.84</v>
          </cell>
          <cell r="F32" t="str">
            <v>429SNP</v>
          </cell>
          <cell r="G32">
            <v>429</v>
          </cell>
          <cell r="H32" t="str">
            <v>SNP</v>
          </cell>
          <cell r="I32">
            <v>-11025.84</v>
          </cell>
          <cell r="L32" t="str">
            <v>108OPCAGW</v>
          </cell>
          <cell r="M32">
            <v>0</v>
          </cell>
          <cell r="N32">
            <v>0</v>
          </cell>
          <cell r="O32">
            <v>55645712.968929023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431SNP</v>
          </cell>
          <cell r="B33">
            <v>431</v>
          </cell>
          <cell r="C33" t="str">
            <v>SNP</v>
          </cell>
          <cell r="D33">
            <v>21988458.27</v>
          </cell>
          <cell r="F33" t="str">
            <v>431SNP</v>
          </cell>
          <cell r="G33">
            <v>431</v>
          </cell>
          <cell r="H33" t="str">
            <v>SNP</v>
          </cell>
          <cell r="I33">
            <v>21988458.27</v>
          </cell>
          <cell r="L33" t="str">
            <v>108OPSG</v>
          </cell>
          <cell r="M33">
            <v>0</v>
          </cell>
          <cell r="N33">
            <v>0</v>
          </cell>
          <cell r="O33">
            <v>25935761.323484868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432SNP</v>
          </cell>
          <cell r="B34">
            <v>432</v>
          </cell>
          <cell r="C34" t="str">
            <v>SNP</v>
          </cell>
          <cell r="D34">
            <v>-25466791.579999998</v>
          </cell>
          <cell r="F34" t="str">
            <v>432SNP</v>
          </cell>
          <cell r="G34">
            <v>432</v>
          </cell>
          <cell r="H34" t="str">
            <v>SNP</v>
          </cell>
          <cell r="I34">
            <v>-25466791.579999998</v>
          </cell>
          <cell r="L34" t="str">
            <v>108SPCAEE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440CA</v>
          </cell>
          <cell r="B35">
            <v>440</v>
          </cell>
          <cell r="C35" t="str">
            <v>CA</v>
          </cell>
          <cell r="D35">
            <v>46059433.880000003</v>
          </cell>
          <cell r="F35" t="str">
            <v>440CA</v>
          </cell>
          <cell r="G35">
            <v>440</v>
          </cell>
          <cell r="H35" t="str">
            <v>CA</v>
          </cell>
          <cell r="I35">
            <v>46059433.880000003</v>
          </cell>
          <cell r="L35" t="str">
            <v>108SPCAGE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440ID</v>
          </cell>
          <cell r="B36">
            <v>440</v>
          </cell>
          <cell r="C36" t="str">
            <v>ID</v>
          </cell>
          <cell r="D36">
            <v>78031298.959999993</v>
          </cell>
          <cell r="F36" t="str">
            <v>440ID</v>
          </cell>
          <cell r="G36">
            <v>440</v>
          </cell>
          <cell r="H36" t="str">
            <v>ID</v>
          </cell>
          <cell r="I36">
            <v>78031298.959999993</v>
          </cell>
          <cell r="L36" t="str">
            <v>108SPCAGW</v>
          </cell>
          <cell r="M36">
            <v>0</v>
          </cell>
          <cell r="N36">
            <v>0</v>
          </cell>
          <cell r="O36">
            <v>18288997.524023395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440OR</v>
          </cell>
          <cell r="B37">
            <v>440</v>
          </cell>
          <cell r="C37" t="str">
            <v>OR</v>
          </cell>
          <cell r="D37">
            <v>629272437.13</v>
          </cell>
          <cell r="F37" t="str">
            <v>440OR</v>
          </cell>
          <cell r="G37">
            <v>440</v>
          </cell>
          <cell r="H37" t="str">
            <v>OR</v>
          </cell>
          <cell r="I37">
            <v>629272437.13</v>
          </cell>
          <cell r="L37" t="str">
            <v>108SPJBG</v>
          </cell>
          <cell r="M37">
            <v>0</v>
          </cell>
          <cell r="N37">
            <v>0</v>
          </cell>
          <cell r="O37">
            <v>-25158960.629586134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440OTHER</v>
          </cell>
          <cell r="B38">
            <v>440</v>
          </cell>
          <cell r="C38" t="str">
            <v>OTHER</v>
          </cell>
          <cell r="D38">
            <v>37292177.789999999</v>
          </cell>
          <cell r="F38" t="str">
            <v>440OTHER</v>
          </cell>
          <cell r="G38">
            <v>440</v>
          </cell>
          <cell r="H38" t="str">
            <v>OTHER</v>
          </cell>
          <cell r="I38">
            <v>37292177.789999999</v>
          </cell>
          <cell r="L38" t="str">
            <v>108SPS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440UT</v>
          </cell>
          <cell r="B39">
            <v>440</v>
          </cell>
          <cell r="C39" t="str">
            <v>UT</v>
          </cell>
          <cell r="D39">
            <v>763826667.5</v>
          </cell>
          <cell r="F39" t="str">
            <v>440UT</v>
          </cell>
          <cell r="G39">
            <v>440</v>
          </cell>
          <cell r="H39" t="str">
            <v>UT</v>
          </cell>
          <cell r="I39">
            <v>763826667.5</v>
          </cell>
          <cell r="L39" t="str">
            <v>108SPSG</v>
          </cell>
          <cell r="M39">
            <v>0</v>
          </cell>
          <cell r="N39">
            <v>0</v>
          </cell>
          <cell r="O39">
            <v>-7275532.3668136876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440WA</v>
          </cell>
          <cell r="B40">
            <v>440</v>
          </cell>
          <cell r="C40" t="str">
            <v>WA</v>
          </cell>
          <cell r="D40">
            <v>144964649.19</v>
          </cell>
          <cell r="F40" t="str">
            <v>440WA</v>
          </cell>
          <cell r="G40">
            <v>440</v>
          </cell>
          <cell r="H40" t="str">
            <v>WA</v>
          </cell>
          <cell r="I40">
            <v>144964649.19</v>
          </cell>
          <cell r="L40" t="str">
            <v>108TPCAGE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440WYP</v>
          </cell>
          <cell r="B41">
            <v>440</v>
          </cell>
          <cell r="C41" t="str">
            <v>WYP</v>
          </cell>
          <cell r="D41">
            <v>96977062.530000001</v>
          </cell>
          <cell r="F41" t="str">
            <v>440WYP</v>
          </cell>
          <cell r="G41">
            <v>440</v>
          </cell>
          <cell r="H41" t="str">
            <v>WYP</v>
          </cell>
          <cell r="I41">
            <v>96977062.530000001</v>
          </cell>
          <cell r="L41" t="str">
            <v>108TPCAGW</v>
          </cell>
          <cell r="M41">
            <v>0</v>
          </cell>
          <cell r="N41">
            <v>0</v>
          </cell>
          <cell r="O41">
            <v>114856093.57327627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440WYU</v>
          </cell>
          <cell r="B42">
            <v>440</v>
          </cell>
          <cell r="C42" t="str">
            <v>WYU</v>
          </cell>
          <cell r="D42">
            <v>12381348.210000001</v>
          </cell>
          <cell r="F42" t="str">
            <v>440WYU</v>
          </cell>
          <cell r="G42">
            <v>440</v>
          </cell>
          <cell r="H42" t="str">
            <v>WYU</v>
          </cell>
          <cell r="I42">
            <v>12381348.210000001</v>
          </cell>
          <cell r="L42" t="str">
            <v>108TPJBG</v>
          </cell>
          <cell r="M42">
            <v>0</v>
          </cell>
          <cell r="N42">
            <v>0</v>
          </cell>
          <cell r="O42">
            <v>8815897.8670072034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442CA</v>
          </cell>
          <cell r="B43">
            <v>442</v>
          </cell>
          <cell r="C43" t="str">
            <v>CA</v>
          </cell>
          <cell r="D43">
            <v>53087042.32</v>
          </cell>
          <cell r="F43" t="str">
            <v>442CA</v>
          </cell>
          <cell r="G43">
            <v>442</v>
          </cell>
          <cell r="H43" t="str">
            <v>CA</v>
          </cell>
          <cell r="I43">
            <v>53087042.32</v>
          </cell>
          <cell r="L43" t="str">
            <v>108TPSG</v>
          </cell>
          <cell r="M43">
            <v>0</v>
          </cell>
          <cell r="N43">
            <v>0</v>
          </cell>
          <cell r="O43">
            <v>-154269561.66799247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442ID</v>
          </cell>
          <cell r="B44">
            <v>442</v>
          </cell>
          <cell r="C44" t="str">
            <v>ID</v>
          </cell>
          <cell r="D44">
            <v>205168607.05000001</v>
          </cell>
          <cell r="F44" t="str">
            <v>442ID</v>
          </cell>
          <cell r="G44">
            <v>442</v>
          </cell>
          <cell r="H44" t="str">
            <v>ID</v>
          </cell>
          <cell r="I44">
            <v>205168607.05000001</v>
          </cell>
          <cell r="L44" t="str">
            <v>111GPCN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442OR</v>
          </cell>
          <cell r="B45">
            <v>442</v>
          </cell>
          <cell r="C45" t="str">
            <v>OR</v>
          </cell>
          <cell r="D45">
            <v>627285353.25999999</v>
          </cell>
          <cell r="F45" t="str">
            <v>442OR</v>
          </cell>
          <cell r="G45">
            <v>442</v>
          </cell>
          <cell r="H45" t="str">
            <v>OR</v>
          </cell>
          <cell r="I45">
            <v>627285353.25999999</v>
          </cell>
          <cell r="L45" t="str">
            <v>111GPS</v>
          </cell>
          <cell r="M45">
            <v>0</v>
          </cell>
          <cell r="N45">
            <v>0</v>
          </cell>
          <cell r="O45">
            <v>-161661.21875000023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442OTHER</v>
          </cell>
          <cell r="B46">
            <v>442</v>
          </cell>
          <cell r="C46" t="str">
            <v>OTHER</v>
          </cell>
          <cell r="D46">
            <v>45597764.729999997</v>
          </cell>
          <cell r="F46" t="str">
            <v>442OTHER</v>
          </cell>
          <cell r="G46">
            <v>442</v>
          </cell>
          <cell r="H46" t="str">
            <v>OTHER</v>
          </cell>
          <cell r="I46">
            <v>45597764.729999997</v>
          </cell>
          <cell r="L46" t="str">
            <v>111GPSG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442UT</v>
          </cell>
          <cell r="B47">
            <v>442</v>
          </cell>
          <cell r="C47" t="str">
            <v>UT</v>
          </cell>
          <cell r="D47">
            <v>1237484163.75</v>
          </cell>
          <cell r="F47" t="str">
            <v>442UT</v>
          </cell>
          <cell r="G47">
            <v>442</v>
          </cell>
          <cell r="H47" t="str">
            <v>UT</v>
          </cell>
          <cell r="I47">
            <v>1237484163.75</v>
          </cell>
          <cell r="L47" t="str">
            <v>111GPSO</v>
          </cell>
          <cell r="M47">
            <v>0</v>
          </cell>
          <cell r="N47">
            <v>0</v>
          </cell>
          <cell r="O47">
            <v>-36238.454458543893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442WA</v>
          </cell>
          <cell r="B48">
            <v>442</v>
          </cell>
          <cell r="C48" t="str">
            <v>WA</v>
          </cell>
          <cell r="D48">
            <v>180341875.69999999</v>
          </cell>
          <cell r="F48" t="str">
            <v>442WA</v>
          </cell>
          <cell r="G48">
            <v>442</v>
          </cell>
          <cell r="H48" t="str">
            <v>WA</v>
          </cell>
          <cell r="I48">
            <v>180341875.69999999</v>
          </cell>
          <cell r="L48" t="str">
            <v>111HPCAGE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442WYP</v>
          </cell>
          <cell r="B49">
            <v>442</v>
          </cell>
          <cell r="C49" t="str">
            <v>WYP</v>
          </cell>
          <cell r="D49">
            <v>456869828.47000003</v>
          </cell>
          <cell r="F49" t="str">
            <v>442WYP</v>
          </cell>
          <cell r="G49">
            <v>442</v>
          </cell>
          <cell r="H49" t="str">
            <v>WYP</v>
          </cell>
          <cell r="I49">
            <v>456869828.47000003</v>
          </cell>
          <cell r="L49" t="str">
            <v>111HPCAGW</v>
          </cell>
          <cell r="M49">
            <v>0</v>
          </cell>
          <cell r="N49">
            <v>0</v>
          </cell>
          <cell r="O49">
            <v>-134415.09899211142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442WYU</v>
          </cell>
          <cell r="B50">
            <v>442</v>
          </cell>
          <cell r="C50" t="str">
            <v>WYU</v>
          </cell>
          <cell r="D50">
            <v>105756954.04000001</v>
          </cell>
          <cell r="F50" t="str">
            <v>442WYU</v>
          </cell>
          <cell r="G50">
            <v>442</v>
          </cell>
          <cell r="H50" t="str">
            <v>WYU</v>
          </cell>
          <cell r="I50">
            <v>105756954.04000001</v>
          </cell>
          <cell r="L50" t="str">
            <v>111IPCAEE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444CA</v>
          </cell>
          <cell r="B51">
            <v>444</v>
          </cell>
          <cell r="C51" t="str">
            <v>CA</v>
          </cell>
          <cell r="D51">
            <v>352246.24</v>
          </cell>
          <cell r="F51" t="str">
            <v>444CA</v>
          </cell>
          <cell r="G51">
            <v>444</v>
          </cell>
          <cell r="H51" t="str">
            <v>CA</v>
          </cell>
          <cell r="I51">
            <v>352246.24</v>
          </cell>
          <cell r="L51" t="str">
            <v>111IPCAGE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444ID</v>
          </cell>
          <cell r="B52">
            <v>444</v>
          </cell>
          <cell r="C52" t="str">
            <v>ID</v>
          </cell>
          <cell r="D52">
            <v>522303.42</v>
          </cell>
          <cell r="F52" t="str">
            <v>444ID</v>
          </cell>
          <cell r="G52">
            <v>444</v>
          </cell>
          <cell r="H52" t="str">
            <v>ID</v>
          </cell>
          <cell r="I52">
            <v>522303.42</v>
          </cell>
          <cell r="L52" t="str">
            <v>111IPCAGW</v>
          </cell>
          <cell r="M52">
            <v>0</v>
          </cell>
          <cell r="N52">
            <v>0</v>
          </cell>
          <cell r="O52">
            <v>6187694.0020894846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444OR</v>
          </cell>
          <cell r="B53">
            <v>444</v>
          </cell>
          <cell r="C53" t="str">
            <v>OR</v>
          </cell>
          <cell r="D53">
            <v>5969307.1200000001</v>
          </cell>
          <cell r="F53" t="str">
            <v>444OR</v>
          </cell>
          <cell r="G53">
            <v>444</v>
          </cell>
          <cell r="H53" t="str">
            <v>OR</v>
          </cell>
          <cell r="I53">
            <v>5969307.1200000001</v>
          </cell>
          <cell r="L53" t="str">
            <v>111IPCN</v>
          </cell>
          <cell r="M53">
            <v>0</v>
          </cell>
          <cell r="N53">
            <v>0</v>
          </cell>
          <cell r="O53">
            <v>-1424755.3261755644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444OTHER</v>
          </cell>
          <cell r="B54">
            <v>444</v>
          </cell>
          <cell r="C54" t="str">
            <v>OTHER</v>
          </cell>
          <cell r="D54">
            <v>363089.17</v>
          </cell>
          <cell r="F54" t="str">
            <v>444OTHER</v>
          </cell>
          <cell r="G54">
            <v>444</v>
          </cell>
          <cell r="H54" t="str">
            <v>OTHER</v>
          </cell>
          <cell r="I54">
            <v>363089.17</v>
          </cell>
          <cell r="L54" t="str">
            <v>111IPJBG</v>
          </cell>
          <cell r="M54">
            <v>0</v>
          </cell>
          <cell r="N54">
            <v>0</v>
          </cell>
          <cell r="O54">
            <v>-96874.649509257026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444UT</v>
          </cell>
          <cell r="B55">
            <v>444</v>
          </cell>
          <cell r="C55" t="str">
            <v>UT</v>
          </cell>
          <cell r="D55">
            <v>8032900.6399999997</v>
          </cell>
          <cell r="F55" t="str">
            <v>444UT</v>
          </cell>
          <cell r="G55">
            <v>444</v>
          </cell>
          <cell r="H55" t="str">
            <v>UT</v>
          </cell>
          <cell r="I55">
            <v>8032900.6399999997</v>
          </cell>
          <cell r="L55" t="str">
            <v>111IPS</v>
          </cell>
          <cell r="M55">
            <v>0</v>
          </cell>
          <cell r="N55">
            <v>0</v>
          </cell>
          <cell r="O55">
            <v>-6047.200000000008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444WA</v>
          </cell>
          <cell r="B56">
            <v>444</v>
          </cell>
          <cell r="C56" t="str">
            <v>WA</v>
          </cell>
          <cell r="D56">
            <v>1242676.8999999999</v>
          </cell>
          <cell r="F56" t="str">
            <v>444WA</v>
          </cell>
          <cell r="G56">
            <v>444</v>
          </cell>
          <cell r="H56" t="str">
            <v>WA</v>
          </cell>
          <cell r="I56">
            <v>1242676.8999999999</v>
          </cell>
          <cell r="L56" t="str">
            <v>111IPSG</v>
          </cell>
          <cell r="M56">
            <v>0</v>
          </cell>
          <cell r="N56">
            <v>0</v>
          </cell>
          <cell r="O56">
            <v>-4160875.5385660902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444WYP</v>
          </cell>
          <cell r="B57">
            <v>444</v>
          </cell>
          <cell r="C57" t="str">
            <v>WYP</v>
          </cell>
          <cell r="D57">
            <v>1572102.98</v>
          </cell>
          <cell r="F57" t="str">
            <v>444WYP</v>
          </cell>
          <cell r="G57">
            <v>444</v>
          </cell>
          <cell r="H57" t="str">
            <v>WYP</v>
          </cell>
          <cell r="I57">
            <v>1572102.98</v>
          </cell>
          <cell r="L57" t="str">
            <v>111IPSO</v>
          </cell>
          <cell r="M57">
            <v>0</v>
          </cell>
          <cell r="N57">
            <v>0</v>
          </cell>
          <cell r="O57">
            <v>-486828.9010135053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444WYU</v>
          </cell>
          <cell r="B58">
            <v>444</v>
          </cell>
          <cell r="C58" t="str">
            <v>WYU</v>
          </cell>
          <cell r="D58">
            <v>350074.44</v>
          </cell>
          <cell r="F58" t="str">
            <v>444WYU</v>
          </cell>
          <cell r="G58">
            <v>444</v>
          </cell>
          <cell r="H58" t="str">
            <v>WYU</v>
          </cell>
          <cell r="I58">
            <v>350074.44</v>
          </cell>
          <cell r="L58" t="str">
            <v>111OPCAGE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447FERC</v>
          </cell>
          <cell r="B59">
            <v>447</v>
          </cell>
          <cell r="C59" t="str">
            <v>FERC</v>
          </cell>
          <cell r="D59">
            <v>14163219.140000001</v>
          </cell>
          <cell r="F59" t="str">
            <v>447FERC</v>
          </cell>
          <cell r="G59">
            <v>447</v>
          </cell>
          <cell r="H59" t="str">
            <v>FERC</v>
          </cell>
          <cell r="I59">
            <v>14163219.140000001</v>
          </cell>
          <cell r="L59" t="str">
            <v>151CAEE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447SG</v>
          </cell>
          <cell r="B60">
            <v>447</v>
          </cell>
          <cell r="C60" t="str">
            <v>SG</v>
          </cell>
          <cell r="D60">
            <v>0</v>
          </cell>
          <cell r="F60" t="str">
            <v>447SG</v>
          </cell>
          <cell r="G60">
            <v>447</v>
          </cell>
          <cell r="H60" t="str">
            <v>SG</v>
          </cell>
          <cell r="I60">
            <v>0</v>
          </cell>
          <cell r="L60" t="str">
            <v>151CAEW</v>
          </cell>
          <cell r="M60">
            <v>0</v>
          </cell>
          <cell r="N60">
            <v>0</v>
          </cell>
          <cell r="O60">
            <v>-391569.64152678719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447UT</v>
          </cell>
          <cell r="B61">
            <v>447</v>
          </cell>
          <cell r="C61" t="str">
            <v>UT</v>
          </cell>
          <cell r="D61">
            <v>-78623.41</v>
          </cell>
          <cell r="F61" t="str">
            <v>447UT</v>
          </cell>
          <cell r="G61">
            <v>447</v>
          </cell>
          <cell r="H61" t="str">
            <v>UT</v>
          </cell>
          <cell r="I61">
            <v>-78623.41</v>
          </cell>
          <cell r="L61" t="str">
            <v>151JBE</v>
          </cell>
          <cell r="M61">
            <v>0</v>
          </cell>
          <cell r="N61">
            <v>0</v>
          </cell>
          <cell r="O61">
            <v>-5329646.2140313406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449UT</v>
          </cell>
          <cell r="B62">
            <v>449</v>
          </cell>
          <cell r="C62" t="str">
            <v>UT</v>
          </cell>
          <cell r="D62">
            <v>0</v>
          </cell>
          <cell r="F62" t="str">
            <v>449UT</v>
          </cell>
          <cell r="G62">
            <v>449</v>
          </cell>
          <cell r="H62" t="str">
            <v>UT</v>
          </cell>
          <cell r="I62">
            <v>0</v>
          </cell>
          <cell r="L62" t="str">
            <v>154CAEE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450CA</v>
          </cell>
          <cell r="B63">
            <v>450</v>
          </cell>
          <cell r="C63" t="str">
            <v>CA</v>
          </cell>
          <cell r="D63">
            <v>259356.1</v>
          </cell>
          <cell r="F63" t="str">
            <v>450CA</v>
          </cell>
          <cell r="G63">
            <v>450</v>
          </cell>
          <cell r="H63" t="str">
            <v>CA</v>
          </cell>
          <cell r="I63">
            <v>259356.1</v>
          </cell>
          <cell r="L63" t="str">
            <v>154CAGE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450ID</v>
          </cell>
          <cell r="B64">
            <v>450</v>
          </cell>
          <cell r="C64" t="str">
            <v>ID</v>
          </cell>
          <cell r="D64">
            <v>340922.43</v>
          </cell>
          <cell r="F64" t="str">
            <v>450ID</v>
          </cell>
          <cell r="G64">
            <v>450</v>
          </cell>
          <cell r="H64" t="str">
            <v>ID</v>
          </cell>
          <cell r="I64">
            <v>340922.43</v>
          </cell>
          <cell r="L64" t="str">
            <v>154CAGW</v>
          </cell>
          <cell r="M64">
            <v>0</v>
          </cell>
          <cell r="N64">
            <v>0</v>
          </cell>
          <cell r="O64">
            <v>-1630396.7795833671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450OR</v>
          </cell>
          <cell r="B65">
            <v>450</v>
          </cell>
          <cell r="C65" t="str">
            <v>OR</v>
          </cell>
          <cell r="D65">
            <v>4242721.6399999997</v>
          </cell>
          <cell r="F65" t="str">
            <v>450OR</v>
          </cell>
          <cell r="G65">
            <v>450</v>
          </cell>
          <cell r="H65" t="str">
            <v>OR</v>
          </cell>
          <cell r="I65">
            <v>4242721.6399999997</v>
          </cell>
          <cell r="L65" t="str">
            <v>154JBG</v>
          </cell>
          <cell r="M65">
            <v>0</v>
          </cell>
          <cell r="N65">
            <v>0</v>
          </cell>
          <cell r="O65">
            <v>-1051304.8794040745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450UT</v>
          </cell>
          <cell r="B66">
            <v>450</v>
          </cell>
          <cell r="C66" t="str">
            <v>UT</v>
          </cell>
          <cell r="D66">
            <v>3390503.35</v>
          </cell>
          <cell r="F66" t="str">
            <v>450UT</v>
          </cell>
          <cell r="G66">
            <v>450</v>
          </cell>
          <cell r="H66" t="str">
            <v>UT</v>
          </cell>
          <cell r="I66">
            <v>3390503.35</v>
          </cell>
          <cell r="L66" t="str">
            <v>154S</v>
          </cell>
          <cell r="M66">
            <v>0</v>
          </cell>
          <cell r="N66">
            <v>0</v>
          </cell>
          <cell r="O66">
            <v>-6204807.2320833327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450WA</v>
          </cell>
          <cell r="B67">
            <v>450</v>
          </cell>
          <cell r="C67" t="str">
            <v>WA</v>
          </cell>
          <cell r="D67">
            <v>742400.88</v>
          </cell>
          <cell r="F67" t="str">
            <v>450WA</v>
          </cell>
          <cell r="G67">
            <v>450</v>
          </cell>
          <cell r="H67" t="str">
            <v>WA</v>
          </cell>
          <cell r="I67">
            <v>742400.88</v>
          </cell>
          <cell r="L67" t="str">
            <v>154SG</v>
          </cell>
          <cell r="M67">
            <v>0</v>
          </cell>
          <cell r="N67">
            <v>0</v>
          </cell>
          <cell r="O67">
            <v>-32946.901808023191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450WYP</v>
          </cell>
          <cell r="B68">
            <v>450</v>
          </cell>
          <cell r="C68" t="str">
            <v>WYP</v>
          </cell>
          <cell r="D68">
            <v>547126.66</v>
          </cell>
          <cell r="F68" t="str">
            <v>450WYP</v>
          </cell>
          <cell r="G68">
            <v>450</v>
          </cell>
          <cell r="H68" t="str">
            <v>WYP</v>
          </cell>
          <cell r="I68">
            <v>547126.66</v>
          </cell>
          <cell r="L68" t="str">
            <v>154SNPD</v>
          </cell>
          <cell r="M68">
            <v>0</v>
          </cell>
          <cell r="N68">
            <v>0</v>
          </cell>
          <cell r="O68">
            <v>110019.4883202457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450WYU</v>
          </cell>
          <cell r="B69">
            <v>450</v>
          </cell>
          <cell r="C69" t="str">
            <v>WYU</v>
          </cell>
          <cell r="D69">
            <v>66348.47</v>
          </cell>
          <cell r="F69" t="str">
            <v>450WYU</v>
          </cell>
          <cell r="G69">
            <v>450</v>
          </cell>
          <cell r="H69" t="str">
            <v>WYU</v>
          </cell>
          <cell r="I69">
            <v>66348.47</v>
          </cell>
          <cell r="L69" t="str">
            <v>154SNPPS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451CA</v>
          </cell>
          <cell r="B70">
            <v>451</v>
          </cell>
          <cell r="C70" t="str">
            <v>CA</v>
          </cell>
          <cell r="D70">
            <v>284901.19</v>
          </cell>
          <cell r="F70" t="str">
            <v>451CA</v>
          </cell>
          <cell r="G70">
            <v>451</v>
          </cell>
          <cell r="H70" t="str">
            <v>CA</v>
          </cell>
          <cell r="I70">
            <v>284901.19</v>
          </cell>
          <cell r="L70" t="str">
            <v>154SO</v>
          </cell>
          <cell r="M70">
            <v>0</v>
          </cell>
          <cell r="N70">
            <v>0</v>
          </cell>
          <cell r="O70">
            <v>-9432.1819452376585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451ID</v>
          </cell>
          <cell r="B71">
            <v>451</v>
          </cell>
          <cell r="C71" t="str">
            <v>ID</v>
          </cell>
          <cell r="D71">
            <v>82896.179999999993</v>
          </cell>
          <cell r="F71" t="str">
            <v>451ID</v>
          </cell>
          <cell r="G71">
            <v>451</v>
          </cell>
          <cell r="H71" t="str">
            <v>ID</v>
          </cell>
          <cell r="I71">
            <v>82896.179999999993</v>
          </cell>
          <cell r="L71" t="str">
            <v>165CAEE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451OR</v>
          </cell>
          <cell r="B72">
            <v>451</v>
          </cell>
          <cell r="C72" t="str">
            <v>OR</v>
          </cell>
          <cell r="D72">
            <v>2461734.65</v>
          </cell>
          <cell r="F72" t="str">
            <v>451OR</v>
          </cell>
          <cell r="G72">
            <v>451</v>
          </cell>
          <cell r="H72" t="str">
            <v>OR</v>
          </cell>
          <cell r="I72">
            <v>2461734.65</v>
          </cell>
          <cell r="L72" t="str">
            <v>165CAEW</v>
          </cell>
          <cell r="M72">
            <v>0</v>
          </cell>
          <cell r="N72">
            <v>0</v>
          </cell>
          <cell r="O72">
            <v>-916.05219010188932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451SO</v>
          </cell>
          <cell r="B73">
            <v>451</v>
          </cell>
          <cell r="C73" t="str">
            <v>SO</v>
          </cell>
          <cell r="D73">
            <v>34932.32</v>
          </cell>
          <cell r="F73" t="str">
            <v>451SO</v>
          </cell>
          <cell r="G73">
            <v>451</v>
          </cell>
          <cell r="H73" t="str">
            <v>SO</v>
          </cell>
          <cell r="I73">
            <v>34932.32</v>
          </cell>
          <cell r="L73" t="str">
            <v>165CAGE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451UT</v>
          </cell>
          <cell r="B74">
            <v>451</v>
          </cell>
          <cell r="C74" t="str">
            <v>UT</v>
          </cell>
          <cell r="D74">
            <v>3931041.68</v>
          </cell>
          <cell r="F74" t="str">
            <v>451UT</v>
          </cell>
          <cell r="G74">
            <v>451</v>
          </cell>
          <cell r="H74" t="str">
            <v>UT</v>
          </cell>
          <cell r="I74">
            <v>3931041.68</v>
          </cell>
          <cell r="L74" t="str">
            <v>165CAGW</v>
          </cell>
          <cell r="M74">
            <v>0</v>
          </cell>
          <cell r="N74">
            <v>0</v>
          </cell>
          <cell r="O74">
            <v>-219706.4915348365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451WA</v>
          </cell>
          <cell r="B75">
            <v>451</v>
          </cell>
          <cell r="C75" t="str">
            <v>WA</v>
          </cell>
          <cell r="D75">
            <v>160056.63</v>
          </cell>
          <cell r="F75" t="str">
            <v>451WA</v>
          </cell>
          <cell r="G75">
            <v>451</v>
          </cell>
          <cell r="H75" t="str">
            <v>WA</v>
          </cell>
          <cell r="I75">
            <v>160056.63</v>
          </cell>
          <cell r="L75" t="str">
            <v>165GPS</v>
          </cell>
          <cell r="M75">
            <v>0</v>
          </cell>
          <cell r="N75">
            <v>0</v>
          </cell>
          <cell r="O75">
            <v>-346635.84544681909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451WYP</v>
          </cell>
          <cell r="B76">
            <v>451</v>
          </cell>
          <cell r="C76" t="str">
            <v>WYP</v>
          </cell>
          <cell r="D76">
            <v>272484.86</v>
          </cell>
          <cell r="F76" t="str">
            <v>451WYP</v>
          </cell>
          <cell r="G76">
            <v>451</v>
          </cell>
          <cell r="H76" t="str">
            <v>WYP</v>
          </cell>
          <cell r="I76">
            <v>272484.86</v>
          </cell>
          <cell r="L76" t="str">
            <v>165S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451WYU</v>
          </cell>
          <cell r="B77">
            <v>451</v>
          </cell>
          <cell r="C77" t="str">
            <v>WYU</v>
          </cell>
          <cell r="D77">
            <v>22348.23</v>
          </cell>
          <cell r="F77" t="str">
            <v>451WYU</v>
          </cell>
          <cell r="G77">
            <v>451</v>
          </cell>
          <cell r="H77" t="str">
            <v>WYU</v>
          </cell>
          <cell r="I77">
            <v>22348.23</v>
          </cell>
          <cell r="L77" t="str">
            <v>165SG</v>
          </cell>
          <cell r="M77">
            <v>0</v>
          </cell>
          <cell r="N77">
            <v>0</v>
          </cell>
          <cell r="O77">
            <v>-91914.631766692764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453CAGE</v>
          </cell>
          <cell r="B78">
            <v>453</v>
          </cell>
          <cell r="C78" t="str">
            <v>CAGE</v>
          </cell>
          <cell r="D78">
            <v>44993.35</v>
          </cell>
          <cell r="F78" t="str">
            <v>453CAGE</v>
          </cell>
          <cell r="G78">
            <v>453</v>
          </cell>
          <cell r="H78" t="str">
            <v>CAGE</v>
          </cell>
          <cell r="I78">
            <v>44993.35</v>
          </cell>
          <cell r="L78" t="str">
            <v>165SO</v>
          </cell>
          <cell r="M78">
            <v>0</v>
          </cell>
          <cell r="N78">
            <v>0</v>
          </cell>
          <cell r="O78">
            <v>-1374156.3202758718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453JBG</v>
          </cell>
          <cell r="B79">
            <v>453</v>
          </cell>
          <cell r="C79" t="str">
            <v>JBG</v>
          </cell>
          <cell r="D79">
            <v>13216.84</v>
          </cell>
          <cell r="F79" t="str">
            <v>453JBG</v>
          </cell>
          <cell r="G79">
            <v>453</v>
          </cell>
          <cell r="H79" t="str">
            <v>JBG</v>
          </cell>
          <cell r="I79">
            <v>13216.84</v>
          </cell>
          <cell r="L79" t="str">
            <v>182MCAEE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454CA</v>
          </cell>
          <cell r="B80">
            <v>454</v>
          </cell>
          <cell r="C80" t="str">
            <v>CA</v>
          </cell>
          <cell r="D80">
            <v>561580.97</v>
          </cell>
          <cell r="F80" t="str">
            <v>454CA</v>
          </cell>
          <cell r="G80">
            <v>454</v>
          </cell>
          <cell r="H80" t="str">
            <v>CA</v>
          </cell>
          <cell r="I80">
            <v>561580.97</v>
          </cell>
          <cell r="L80" t="str">
            <v>182MCAGE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454CAGE</v>
          </cell>
          <cell r="B81">
            <v>454</v>
          </cell>
          <cell r="C81" t="str">
            <v>CAGE</v>
          </cell>
          <cell r="D81">
            <v>4031997.35</v>
          </cell>
          <cell r="F81" t="str">
            <v>454CAGE</v>
          </cell>
          <cell r="G81">
            <v>454</v>
          </cell>
          <cell r="H81" t="str">
            <v>CAGE</v>
          </cell>
          <cell r="I81">
            <v>4031997.35</v>
          </cell>
          <cell r="L81" t="str">
            <v>182MS</v>
          </cell>
          <cell r="M81">
            <v>0</v>
          </cell>
          <cell r="N81">
            <v>0</v>
          </cell>
          <cell r="O81">
            <v>141430.18583333335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454CAGW</v>
          </cell>
          <cell r="B82">
            <v>454</v>
          </cell>
          <cell r="C82" t="str">
            <v>CAGW</v>
          </cell>
          <cell r="D82">
            <v>460592.49</v>
          </cell>
          <cell r="F82" t="str">
            <v>454CAGW</v>
          </cell>
          <cell r="G82">
            <v>454</v>
          </cell>
          <cell r="H82" t="str">
            <v>CAGW</v>
          </cell>
          <cell r="I82">
            <v>460592.49</v>
          </cell>
          <cell r="L82" t="str">
            <v>182MSE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454ID</v>
          </cell>
          <cell r="B83">
            <v>454</v>
          </cell>
          <cell r="C83" t="str">
            <v>ID</v>
          </cell>
          <cell r="D83">
            <v>174641.47</v>
          </cell>
          <cell r="F83" t="str">
            <v>454ID</v>
          </cell>
          <cell r="G83">
            <v>454</v>
          </cell>
          <cell r="H83" t="str">
            <v>ID</v>
          </cell>
          <cell r="I83">
            <v>174641.47</v>
          </cell>
          <cell r="L83" t="str">
            <v>182MSO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454JBG</v>
          </cell>
          <cell r="B84">
            <v>454</v>
          </cell>
          <cell r="C84" t="str">
            <v>JBG</v>
          </cell>
          <cell r="D84">
            <v>10223.92</v>
          </cell>
          <cell r="F84" t="str">
            <v>454JBG</v>
          </cell>
          <cell r="G84">
            <v>454</v>
          </cell>
          <cell r="H84" t="str">
            <v>JBG</v>
          </cell>
          <cell r="I84">
            <v>10223.92</v>
          </cell>
          <cell r="L84" t="str">
            <v>186MCAEE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454OR</v>
          </cell>
          <cell r="B85">
            <v>454</v>
          </cell>
          <cell r="C85" t="str">
            <v>OR</v>
          </cell>
          <cell r="D85">
            <v>3723611.22</v>
          </cell>
          <cell r="F85" t="str">
            <v>454OR</v>
          </cell>
          <cell r="G85">
            <v>454</v>
          </cell>
          <cell r="H85" t="str">
            <v>OR</v>
          </cell>
          <cell r="I85">
            <v>3723611.22</v>
          </cell>
          <cell r="L85" t="str">
            <v>186MCAGE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454SG</v>
          </cell>
          <cell r="B86">
            <v>454</v>
          </cell>
          <cell r="C86" t="str">
            <v>SG</v>
          </cell>
          <cell r="D86">
            <v>1397627.55</v>
          </cell>
          <cell r="F86" t="str">
            <v>454SG</v>
          </cell>
          <cell r="G86">
            <v>454</v>
          </cell>
          <cell r="H86" t="str">
            <v>SG</v>
          </cell>
          <cell r="I86">
            <v>1397627.55</v>
          </cell>
          <cell r="L86" t="str">
            <v>186MCAGW</v>
          </cell>
          <cell r="M86">
            <v>0</v>
          </cell>
          <cell r="N86">
            <v>0</v>
          </cell>
          <cell r="O86">
            <v>-3444661.2012056587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454SO</v>
          </cell>
          <cell r="B87">
            <v>454</v>
          </cell>
          <cell r="C87" t="str">
            <v>SO</v>
          </cell>
          <cell r="D87">
            <v>1699945.66</v>
          </cell>
          <cell r="F87" t="str">
            <v>454SO</v>
          </cell>
          <cell r="G87">
            <v>454</v>
          </cell>
          <cell r="H87" t="str">
            <v>SO</v>
          </cell>
          <cell r="I87">
            <v>1699945.66</v>
          </cell>
          <cell r="L87" t="str">
            <v>186MJBE</v>
          </cell>
          <cell r="M87">
            <v>0</v>
          </cell>
          <cell r="N87">
            <v>0</v>
          </cell>
          <cell r="O87">
            <v>430132.48804507143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454UT</v>
          </cell>
          <cell r="B88">
            <v>454</v>
          </cell>
          <cell r="C88" t="str">
            <v>UT</v>
          </cell>
          <cell r="D88">
            <v>3934498.06</v>
          </cell>
          <cell r="F88" t="str">
            <v>454UT</v>
          </cell>
          <cell r="G88">
            <v>454</v>
          </cell>
          <cell r="H88" t="str">
            <v>UT</v>
          </cell>
          <cell r="I88">
            <v>3934498.06</v>
          </cell>
          <cell r="L88" t="str">
            <v>186MSG</v>
          </cell>
          <cell r="M88">
            <v>0</v>
          </cell>
          <cell r="N88">
            <v>0</v>
          </cell>
          <cell r="O88">
            <v>-966988.33187458827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454WA</v>
          </cell>
          <cell r="B89">
            <v>454</v>
          </cell>
          <cell r="C89" t="str">
            <v>WA</v>
          </cell>
          <cell r="D89">
            <v>728890.5</v>
          </cell>
          <cell r="F89" t="str">
            <v>454WA</v>
          </cell>
          <cell r="G89">
            <v>454</v>
          </cell>
          <cell r="H89" t="str">
            <v>WA</v>
          </cell>
          <cell r="I89">
            <v>728890.5</v>
          </cell>
          <cell r="L89" t="str">
            <v>186MSO</v>
          </cell>
          <cell r="M89">
            <v>0</v>
          </cell>
          <cell r="N89">
            <v>0</v>
          </cell>
          <cell r="O89">
            <v>-20750.827684144944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454WYP</v>
          </cell>
          <cell r="B90">
            <v>454</v>
          </cell>
          <cell r="C90" t="str">
            <v>WYP</v>
          </cell>
          <cell r="D90">
            <v>371904.51</v>
          </cell>
          <cell r="F90" t="str">
            <v>454WYP</v>
          </cell>
          <cell r="G90">
            <v>454</v>
          </cell>
          <cell r="H90" t="str">
            <v>WYP</v>
          </cell>
          <cell r="I90">
            <v>371904.51</v>
          </cell>
          <cell r="L90" t="str">
            <v>190CAGW</v>
          </cell>
          <cell r="M90">
            <v>0</v>
          </cell>
          <cell r="N90">
            <v>0</v>
          </cell>
          <cell r="O90">
            <v>21431.330933606649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454WYU</v>
          </cell>
          <cell r="B91">
            <v>454</v>
          </cell>
          <cell r="C91" t="str">
            <v>WYU</v>
          </cell>
          <cell r="D91">
            <v>18315.55</v>
          </cell>
          <cell r="F91" t="str">
            <v>454WYU</v>
          </cell>
          <cell r="G91">
            <v>454</v>
          </cell>
          <cell r="H91" t="str">
            <v>WYU</v>
          </cell>
          <cell r="I91">
            <v>18315.55</v>
          </cell>
          <cell r="L91" t="str">
            <v>190JBG</v>
          </cell>
          <cell r="M91">
            <v>0</v>
          </cell>
          <cell r="N91">
            <v>0</v>
          </cell>
          <cell r="O91">
            <v>746898.84270969837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456CAGE</v>
          </cell>
          <cell r="B92">
            <v>456</v>
          </cell>
          <cell r="C92" t="str">
            <v>CAGE</v>
          </cell>
          <cell r="D92">
            <v>4669396.8</v>
          </cell>
          <cell r="F92" t="str">
            <v>456CAGE</v>
          </cell>
          <cell r="G92">
            <v>456</v>
          </cell>
          <cell r="H92" t="str">
            <v>CAGE</v>
          </cell>
          <cell r="I92">
            <v>4669396.8</v>
          </cell>
          <cell r="L92" t="str">
            <v>190S</v>
          </cell>
          <cell r="M92">
            <v>0</v>
          </cell>
          <cell r="N92">
            <v>0</v>
          </cell>
          <cell r="O92">
            <v>1336807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456CAGW</v>
          </cell>
          <cell r="B93">
            <v>456</v>
          </cell>
          <cell r="C93" t="str">
            <v>CAGW</v>
          </cell>
          <cell r="D93">
            <v>10774132.84</v>
          </cell>
          <cell r="F93" t="str">
            <v>456CAGW</v>
          </cell>
          <cell r="G93">
            <v>456</v>
          </cell>
          <cell r="H93" t="str">
            <v>CAGW</v>
          </cell>
          <cell r="I93">
            <v>10774132.84</v>
          </cell>
          <cell r="L93" t="str">
            <v>190SO</v>
          </cell>
          <cell r="M93">
            <v>0</v>
          </cell>
          <cell r="N93">
            <v>0</v>
          </cell>
          <cell r="O93">
            <v>-917754.64838915446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456JBG</v>
          </cell>
          <cell r="B94">
            <v>456</v>
          </cell>
          <cell r="C94" t="str">
            <v>JBG</v>
          </cell>
          <cell r="D94">
            <v>2326732.92</v>
          </cell>
          <cell r="F94" t="str">
            <v>456JBG</v>
          </cell>
          <cell r="G94">
            <v>456</v>
          </cell>
          <cell r="H94" t="str">
            <v>JBG</v>
          </cell>
          <cell r="I94">
            <v>2326732.92</v>
          </cell>
          <cell r="L94" t="str">
            <v>2282SO</v>
          </cell>
          <cell r="M94">
            <v>0</v>
          </cell>
          <cell r="N94">
            <v>0</v>
          </cell>
          <cell r="O94">
            <v>896257.99095594953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456OR</v>
          </cell>
          <cell r="B95">
            <v>456</v>
          </cell>
          <cell r="C95" t="str">
            <v>OR</v>
          </cell>
          <cell r="D95">
            <v>-4012252.08</v>
          </cell>
          <cell r="F95" t="str">
            <v>456OR</v>
          </cell>
          <cell r="G95">
            <v>456</v>
          </cell>
          <cell r="H95" t="str">
            <v>OR</v>
          </cell>
          <cell r="I95">
            <v>-4012252.08</v>
          </cell>
          <cell r="L95" t="str">
            <v>2283SO</v>
          </cell>
          <cell r="M95">
            <v>0</v>
          </cell>
          <cell r="N95">
            <v>0</v>
          </cell>
          <cell r="O95">
            <v>162553.8700672994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456OTHER</v>
          </cell>
          <cell r="B96">
            <v>456</v>
          </cell>
          <cell r="C96" t="str">
            <v>OTHER</v>
          </cell>
          <cell r="D96">
            <v>13930882.93</v>
          </cell>
          <cell r="F96" t="str">
            <v>456OTHER</v>
          </cell>
          <cell r="G96">
            <v>456</v>
          </cell>
          <cell r="H96" t="str">
            <v>OTHER</v>
          </cell>
          <cell r="I96">
            <v>13930882.93</v>
          </cell>
          <cell r="L96" t="str">
            <v>235S</v>
          </cell>
          <cell r="M96">
            <v>0</v>
          </cell>
          <cell r="N96">
            <v>0</v>
          </cell>
          <cell r="O96">
            <v>-2829106.1541666668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456SG</v>
          </cell>
          <cell r="B97">
            <v>456</v>
          </cell>
          <cell r="C97" t="str">
            <v>SG</v>
          </cell>
          <cell r="D97">
            <v>288236.09999999963</v>
          </cell>
          <cell r="F97" t="str">
            <v>456SG</v>
          </cell>
          <cell r="G97">
            <v>456</v>
          </cell>
          <cell r="H97" t="str">
            <v>SG</v>
          </cell>
          <cell r="I97">
            <v>288236.09999999963</v>
          </cell>
          <cell r="L97" t="str">
            <v>252CAGE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456SO</v>
          </cell>
          <cell r="B98">
            <v>456</v>
          </cell>
          <cell r="C98" t="str">
            <v>SO</v>
          </cell>
          <cell r="D98">
            <v>4091871.71</v>
          </cell>
          <cell r="F98" t="str">
            <v>456SO</v>
          </cell>
          <cell r="G98">
            <v>456</v>
          </cell>
          <cell r="H98" t="str">
            <v>SO</v>
          </cell>
          <cell r="I98">
            <v>4091871.71</v>
          </cell>
          <cell r="L98" t="str">
            <v>252CAGW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456UT</v>
          </cell>
          <cell r="B99">
            <v>456</v>
          </cell>
          <cell r="C99" t="str">
            <v>UT</v>
          </cell>
          <cell r="D99">
            <v>-4464266.5999999996</v>
          </cell>
          <cell r="F99" t="str">
            <v>456UT</v>
          </cell>
          <cell r="G99">
            <v>456</v>
          </cell>
          <cell r="H99" t="str">
            <v>UT</v>
          </cell>
          <cell r="I99">
            <v>-4464266.5999999996</v>
          </cell>
          <cell r="L99" t="str">
            <v>252S</v>
          </cell>
          <cell r="M99">
            <v>0</v>
          </cell>
          <cell r="N99">
            <v>0</v>
          </cell>
          <cell r="O99">
            <v>-423222.40666666673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456WA</v>
          </cell>
          <cell r="B100">
            <v>456</v>
          </cell>
          <cell r="C100" t="str">
            <v>WA</v>
          </cell>
          <cell r="D100">
            <v>-52188</v>
          </cell>
          <cell r="F100" t="str">
            <v>456WA</v>
          </cell>
          <cell r="G100">
            <v>456</v>
          </cell>
          <cell r="H100" t="str">
            <v>WA</v>
          </cell>
          <cell r="I100">
            <v>-52188</v>
          </cell>
          <cell r="L100" t="str">
            <v>252SG</v>
          </cell>
          <cell r="M100">
            <v>0</v>
          </cell>
          <cell r="N100">
            <v>0</v>
          </cell>
          <cell r="O100">
            <v>-2078805.8700436687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456WRE</v>
          </cell>
          <cell r="B101">
            <v>456</v>
          </cell>
          <cell r="C101" t="str">
            <v>WRE</v>
          </cell>
          <cell r="D101">
            <v>17028845.030000001</v>
          </cell>
          <cell r="F101" t="str">
            <v>456WRE</v>
          </cell>
          <cell r="G101">
            <v>456</v>
          </cell>
          <cell r="H101" t="str">
            <v>WRE</v>
          </cell>
          <cell r="I101">
            <v>17028845.030000001</v>
          </cell>
          <cell r="L101" t="str">
            <v>25318CAGE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456WRG</v>
          </cell>
          <cell r="B102">
            <v>456</v>
          </cell>
          <cell r="C102" t="str">
            <v>WRG</v>
          </cell>
          <cell r="D102">
            <v>98283087.730000004</v>
          </cell>
          <cell r="F102" t="str">
            <v>456WRG</v>
          </cell>
          <cell r="G102">
            <v>456</v>
          </cell>
          <cell r="H102" t="str">
            <v>WRG</v>
          </cell>
          <cell r="I102">
            <v>98283087.730000004</v>
          </cell>
          <cell r="L102" t="str">
            <v>254CAGW</v>
          </cell>
          <cell r="M102">
            <v>0</v>
          </cell>
          <cell r="N102">
            <v>0</v>
          </cell>
          <cell r="O102">
            <v>-87168.730043882126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456WYP</v>
          </cell>
          <cell r="B103">
            <v>456</v>
          </cell>
          <cell r="C103" t="str">
            <v>WYP</v>
          </cell>
          <cell r="D103">
            <v>186853.62</v>
          </cell>
          <cell r="F103" t="str">
            <v>456WYP</v>
          </cell>
          <cell r="G103">
            <v>456</v>
          </cell>
          <cell r="H103" t="str">
            <v>WYP</v>
          </cell>
          <cell r="I103">
            <v>186853.62</v>
          </cell>
          <cell r="L103" t="str">
            <v>254JBG</v>
          </cell>
          <cell r="M103">
            <v>0</v>
          </cell>
          <cell r="N103">
            <v>0</v>
          </cell>
          <cell r="O103">
            <v>-3037826.5434690067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500CAGE</v>
          </cell>
          <cell r="B104">
            <v>500</v>
          </cell>
          <cell r="C104" t="str">
            <v>CAGE</v>
          </cell>
          <cell r="D104">
            <v>3522311.33</v>
          </cell>
          <cell r="F104" t="str">
            <v>500CAGE</v>
          </cell>
          <cell r="G104">
            <v>500</v>
          </cell>
          <cell r="H104" t="str">
            <v>CAGE</v>
          </cell>
          <cell r="I104">
            <v>3522311.33</v>
          </cell>
          <cell r="L104" t="str">
            <v>254OTHER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500CAGW</v>
          </cell>
          <cell r="B105">
            <v>500</v>
          </cell>
          <cell r="C105" t="str">
            <v>CAGW</v>
          </cell>
          <cell r="D105">
            <v>33946.01</v>
          </cell>
          <cell r="F105" t="str">
            <v>500CAGW</v>
          </cell>
          <cell r="G105">
            <v>500</v>
          </cell>
          <cell r="H105" t="str">
            <v>CAGW</v>
          </cell>
          <cell r="I105">
            <v>33946.01</v>
          </cell>
          <cell r="L105" t="str">
            <v>254S</v>
          </cell>
          <cell r="M105">
            <v>0</v>
          </cell>
          <cell r="N105">
            <v>0</v>
          </cell>
          <cell r="O105">
            <v>-13440196.820000019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500JBG</v>
          </cell>
          <cell r="B106">
            <v>500</v>
          </cell>
          <cell r="C106" t="str">
            <v>JBG</v>
          </cell>
          <cell r="D106">
            <v>14029901.710000001</v>
          </cell>
          <cell r="F106" t="str">
            <v>500JBG</v>
          </cell>
          <cell r="G106">
            <v>500</v>
          </cell>
          <cell r="H106" t="str">
            <v>JBG</v>
          </cell>
          <cell r="I106">
            <v>14029901.710000001</v>
          </cell>
          <cell r="L106" t="str">
            <v>255ITC85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500SG</v>
          </cell>
          <cell r="B107">
            <v>500</v>
          </cell>
          <cell r="C107" t="str">
            <v>SG</v>
          </cell>
          <cell r="D107">
            <v>473385.53</v>
          </cell>
          <cell r="F107" t="str">
            <v>500SG</v>
          </cell>
          <cell r="G107">
            <v>500</v>
          </cell>
          <cell r="H107" t="str">
            <v>SG</v>
          </cell>
          <cell r="I107">
            <v>473385.53</v>
          </cell>
          <cell r="L107" t="str">
            <v>282CAEE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501CA</v>
          </cell>
          <cell r="B108">
            <v>501</v>
          </cell>
          <cell r="C108" t="str">
            <v>CA</v>
          </cell>
          <cell r="D108">
            <v>-166735.31</v>
          </cell>
          <cell r="F108" t="str">
            <v>501CA</v>
          </cell>
          <cell r="G108">
            <v>501</v>
          </cell>
          <cell r="H108" t="str">
            <v>CA</v>
          </cell>
          <cell r="I108">
            <v>-166735.31</v>
          </cell>
          <cell r="L108" t="str">
            <v>282CAGE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501CAEE</v>
          </cell>
          <cell r="B109">
            <v>501</v>
          </cell>
          <cell r="C109" t="str">
            <v>CAEE</v>
          </cell>
          <cell r="D109">
            <v>21705579.760000002</v>
          </cell>
          <cell r="F109" t="str">
            <v>501CAEE</v>
          </cell>
          <cell r="G109">
            <v>501</v>
          </cell>
          <cell r="H109" t="str">
            <v>CAEE</v>
          </cell>
          <cell r="I109">
            <v>21705579.760000002</v>
          </cell>
          <cell r="L109" t="str">
            <v>282CAGW</v>
          </cell>
          <cell r="M109">
            <v>0</v>
          </cell>
          <cell r="N109">
            <v>0</v>
          </cell>
          <cell r="O109">
            <v>2106041.2169198859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501CAGW</v>
          </cell>
          <cell r="B110">
            <v>501</v>
          </cell>
          <cell r="C110" t="str">
            <v>CAGW</v>
          </cell>
          <cell r="D110">
            <v>1437814.75</v>
          </cell>
          <cell r="F110" t="str">
            <v>501CAGW</v>
          </cell>
          <cell r="G110">
            <v>501</v>
          </cell>
          <cell r="H110" t="str">
            <v>CAGW</v>
          </cell>
          <cell r="I110">
            <v>1437814.75</v>
          </cell>
          <cell r="L110" t="str">
            <v>282CIAC</v>
          </cell>
          <cell r="M110">
            <v>0</v>
          </cell>
          <cell r="N110">
            <v>0</v>
          </cell>
          <cell r="O110">
            <v>-2317.8953510497254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501JBE</v>
          </cell>
          <cell r="B111">
            <v>501</v>
          </cell>
          <cell r="C111" t="str">
            <v>JBE</v>
          </cell>
          <cell r="D111">
            <v>2911612.51</v>
          </cell>
          <cell r="F111" t="str">
            <v>501JBE</v>
          </cell>
          <cell r="G111">
            <v>501</v>
          </cell>
          <cell r="H111" t="str">
            <v>JBE</v>
          </cell>
          <cell r="I111">
            <v>2911612.51</v>
          </cell>
          <cell r="L111" t="str">
            <v>282CN</v>
          </cell>
          <cell r="M111">
            <v>0</v>
          </cell>
          <cell r="N111">
            <v>0</v>
          </cell>
          <cell r="O111">
            <v>6215.2208663573483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501OR</v>
          </cell>
          <cell r="B112">
            <v>501</v>
          </cell>
          <cell r="C112" t="str">
            <v>OR</v>
          </cell>
          <cell r="D112">
            <v>1881937.13</v>
          </cell>
          <cell r="F112" t="str">
            <v>501OR</v>
          </cell>
          <cell r="G112">
            <v>501</v>
          </cell>
          <cell r="H112" t="str">
            <v>OR</v>
          </cell>
          <cell r="I112">
            <v>1881937.13</v>
          </cell>
          <cell r="L112" t="str">
            <v>282JBG</v>
          </cell>
          <cell r="M112">
            <v>0</v>
          </cell>
          <cell r="N112">
            <v>0</v>
          </cell>
          <cell r="O112">
            <v>9085740.3363027964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501SE</v>
          </cell>
          <cell r="B113">
            <v>501</v>
          </cell>
          <cell r="C113" t="str">
            <v>SE</v>
          </cell>
          <cell r="D113">
            <v>-179888.63</v>
          </cell>
          <cell r="F113" t="str">
            <v>501SE</v>
          </cell>
          <cell r="G113">
            <v>501</v>
          </cell>
          <cell r="H113" t="str">
            <v>SE</v>
          </cell>
          <cell r="I113">
            <v>-179888.63</v>
          </cell>
          <cell r="L113" t="str">
            <v>282S</v>
          </cell>
          <cell r="M113">
            <v>0</v>
          </cell>
          <cell r="N113">
            <v>0</v>
          </cell>
          <cell r="O113">
            <v>30406511.898300052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501WYP</v>
          </cell>
          <cell r="B114">
            <v>501</v>
          </cell>
          <cell r="C114" t="str">
            <v>WYP</v>
          </cell>
          <cell r="D114">
            <v>779191.23</v>
          </cell>
          <cell r="F114" t="str">
            <v>501WYP</v>
          </cell>
          <cell r="G114">
            <v>501</v>
          </cell>
          <cell r="H114" t="str">
            <v>WYP</v>
          </cell>
          <cell r="I114">
            <v>779191.23</v>
          </cell>
          <cell r="L114" t="str">
            <v>282SG</v>
          </cell>
          <cell r="M114">
            <v>0</v>
          </cell>
          <cell r="N114">
            <v>0</v>
          </cell>
          <cell r="O114">
            <v>-7124540.8588520531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502CAGE</v>
          </cell>
          <cell r="B115">
            <v>502</v>
          </cell>
          <cell r="C115" t="str">
            <v>CAGE</v>
          </cell>
          <cell r="D115">
            <v>60427742.479999997</v>
          </cell>
          <cell r="F115" t="str">
            <v>502CAGE</v>
          </cell>
          <cell r="G115">
            <v>502</v>
          </cell>
          <cell r="H115" t="str">
            <v>CAGE</v>
          </cell>
          <cell r="I115">
            <v>60427742.479999997</v>
          </cell>
          <cell r="L115" t="str">
            <v>282SNP</v>
          </cell>
          <cell r="M115">
            <v>0</v>
          </cell>
          <cell r="N115">
            <v>0</v>
          </cell>
          <cell r="O115">
            <v>163378.7787528128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502CAGW</v>
          </cell>
          <cell r="B116">
            <v>502</v>
          </cell>
          <cell r="C116" t="str">
            <v>CAGW</v>
          </cell>
          <cell r="D116">
            <v>1050663.23</v>
          </cell>
          <cell r="F116" t="str">
            <v>502CAGW</v>
          </cell>
          <cell r="G116">
            <v>502</v>
          </cell>
          <cell r="H116" t="str">
            <v>CAGW</v>
          </cell>
          <cell r="I116">
            <v>1050663.23</v>
          </cell>
          <cell r="L116" t="str">
            <v>282SNPD</v>
          </cell>
          <cell r="M116">
            <v>0</v>
          </cell>
          <cell r="N116">
            <v>0</v>
          </cell>
          <cell r="O116">
            <v>26126.062735568285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502JBG</v>
          </cell>
          <cell r="B117">
            <v>502</v>
          </cell>
          <cell r="C117" t="str">
            <v>JBG</v>
          </cell>
          <cell r="D117">
            <v>20769697.149999999</v>
          </cell>
          <cell r="F117" t="str">
            <v>502JBG</v>
          </cell>
          <cell r="G117">
            <v>502</v>
          </cell>
          <cell r="H117" t="str">
            <v>JBG</v>
          </cell>
          <cell r="I117">
            <v>20769697.149999999</v>
          </cell>
          <cell r="L117" t="str">
            <v>282SO</v>
          </cell>
          <cell r="M117">
            <v>0</v>
          </cell>
          <cell r="N117">
            <v>0</v>
          </cell>
          <cell r="O117">
            <v>-141346.95084184286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505CAGE</v>
          </cell>
          <cell r="B118">
            <v>505</v>
          </cell>
          <cell r="C118" t="str">
            <v>CAGE</v>
          </cell>
          <cell r="D118">
            <v>1521960.17</v>
          </cell>
          <cell r="F118" t="str">
            <v>505CAGE</v>
          </cell>
          <cell r="G118">
            <v>505</v>
          </cell>
          <cell r="H118" t="str">
            <v>CAGE</v>
          </cell>
          <cell r="I118">
            <v>1521960.17</v>
          </cell>
          <cell r="L118" t="str">
            <v>283S</v>
          </cell>
          <cell r="M118">
            <v>0</v>
          </cell>
          <cell r="N118">
            <v>0</v>
          </cell>
          <cell r="O118">
            <v>-391087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505CAGW</v>
          </cell>
          <cell r="B119">
            <v>505</v>
          </cell>
          <cell r="C119" t="str">
            <v>CAGW</v>
          </cell>
          <cell r="D119">
            <v>45022.03</v>
          </cell>
          <cell r="F119" t="str">
            <v>505CAGW</v>
          </cell>
          <cell r="G119">
            <v>505</v>
          </cell>
          <cell r="H119" t="str">
            <v>CAGW</v>
          </cell>
          <cell r="I119">
            <v>45022.03</v>
          </cell>
          <cell r="L119" t="str">
            <v>283SO</v>
          </cell>
          <cell r="M119">
            <v>0</v>
          </cell>
          <cell r="N119">
            <v>0</v>
          </cell>
          <cell r="O119">
            <v>1391835.8916528141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505JBG</v>
          </cell>
          <cell r="B120">
            <v>505</v>
          </cell>
          <cell r="C120" t="str">
            <v>JBG</v>
          </cell>
          <cell r="D120">
            <v>0</v>
          </cell>
          <cell r="F120" t="str">
            <v>505JBG</v>
          </cell>
          <cell r="G120">
            <v>505</v>
          </cell>
          <cell r="H120" t="str">
            <v>JBG</v>
          </cell>
          <cell r="I120">
            <v>0</v>
          </cell>
          <cell r="L120" t="str">
            <v>302CAGW</v>
          </cell>
          <cell r="M120">
            <v>0</v>
          </cell>
          <cell r="N120">
            <v>0</v>
          </cell>
          <cell r="O120">
            <v>-32659.758517350052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506CAGE</v>
          </cell>
          <cell r="B121">
            <v>506</v>
          </cell>
          <cell r="C121" t="str">
            <v>CAGE</v>
          </cell>
          <cell r="D121">
            <v>50198289.149999999</v>
          </cell>
          <cell r="F121" t="str">
            <v>506CAGE</v>
          </cell>
          <cell r="G121">
            <v>506</v>
          </cell>
          <cell r="H121" t="str">
            <v>CAGE</v>
          </cell>
          <cell r="I121">
            <v>50198289.149999999</v>
          </cell>
          <cell r="L121" t="str">
            <v>303CAEE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506CAGW</v>
          </cell>
          <cell r="B122">
            <v>506</v>
          </cell>
          <cell r="C122" t="str">
            <v>CAGW</v>
          </cell>
          <cell r="D122">
            <v>2030213.14</v>
          </cell>
          <cell r="F122" t="str">
            <v>506CAGW</v>
          </cell>
          <cell r="G122">
            <v>506</v>
          </cell>
          <cell r="H122" t="str">
            <v>CAGW</v>
          </cell>
          <cell r="I122">
            <v>2030213.14</v>
          </cell>
          <cell r="L122" t="str">
            <v>303CAGE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506JBG</v>
          </cell>
          <cell r="B123">
            <v>506</v>
          </cell>
          <cell r="C123" t="str">
            <v>JBG</v>
          </cell>
          <cell r="D123">
            <v>-22980645.129999999</v>
          </cell>
          <cell r="F123" t="str">
            <v>506JBG</v>
          </cell>
          <cell r="G123">
            <v>506</v>
          </cell>
          <cell r="H123" t="str">
            <v>JBG</v>
          </cell>
          <cell r="I123">
            <v>-22980645.129999999</v>
          </cell>
          <cell r="L123" t="str">
            <v>303CAGW</v>
          </cell>
          <cell r="M123">
            <v>0</v>
          </cell>
          <cell r="N123">
            <v>0</v>
          </cell>
          <cell r="O123">
            <v>-22697690.412234206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507CAGE</v>
          </cell>
          <cell r="B124">
            <v>507</v>
          </cell>
          <cell r="C124" t="str">
            <v>CAGE</v>
          </cell>
          <cell r="D124">
            <v>164337.26</v>
          </cell>
          <cell r="F124" t="str">
            <v>507CAGE</v>
          </cell>
          <cell r="G124">
            <v>507</v>
          </cell>
          <cell r="H124" t="str">
            <v>CAGE</v>
          </cell>
          <cell r="I124">
            <v>164337.26</v>
          </cell>
          <cell r="L124" t="str">
            <v>303CN</v>
          </cell>
          <cell r="M124">
            <v>0</v>
          </cell>
          <cell r="N124">
            <v>0</v>
          </cell>
          <cell r="O124">
            <v>350386.43139628507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507CAGW</v>
          </cell>
          <cell r="B125">
            <v>507</v>
          </cell>
          <cell r="C125" t="str">
            <v>CAGW</v>
          </cell>
          <cell r="D125">
            <v>22588.94</v>
          </cell>
          <cell r="F125" t="str">
            <v>507CAGW</v>
          </cell>
          <cell r="G125">
            <v>507</v>
          </cell>
          <cell r="H125" t="str">
            <v>CAGW</v>
          </cell>
          <cell r="I125">
            <v>22588.94</v>
          </cell>
          <cell r="L125" t="str">
            <v>303JBG</v>
          </cell>
          <cell r="M125">
            <v>0</v>
          </cell>
          <cell r="N125">
            <v>0</v>
          </cell>
          <cell r="O125">
            <v>312.17343050488063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507JBG</v>
          </cell>
          <cell r="B126">
            <v>507</v>
          </cell>
          <cell r="C126" t="str">
            <v>JBG</v>
          </cell>
          <cell r="D126">
            <v>328909.01</v>
          </cell>
          <cell r="F126" t="str">
            <v>507JBG</v>
          </cell>
          <cell r="G126">
            <v>507</v>
          </cell>
          <cell r="H126" t="str">
            <v>JBG</v>
          </cell>
          <cell r="I126">
            <v>328909.01</v>
          </cell>
          <cell r="L126" t="str">
            <v>303S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510CAGE</v>
          </cell>
          <cell r="B127">
            <v>510</v>
          </cell>
          <cell r="C127" t="str">
            <v>CAGE</v>
          </cell>
          <cell r="D127">
            <v>7034477.0099999998</v>
          </cell>
          <cell r="F127" t="str">
            <v>510CAGE</v>
          </cell>
          <cell r="G127">
            <v>510</v>
          </cell>
          <cell r="H127" t="str">
            <v>CAGE</v>
          </cell>
          <cell r="I127">
            <v>7034477.0099999998</v>
          </cell>
          <cell r="L127" t="str">
            <v>303SG</v>
          </cell>
          <cell r="M127">
            <v>0</v>
          </cell>
          <cell r="N127">
            <v>0</v>
          </cell>
          <cell r="O127">
            <v>8989349.1898975149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510CAGW</v>
          </cell>
          <cell r="B128">
            <v>510</v>
          </cell>
          <cell r="C128" t="str">
            <v>CAGW</v>
          </cell>
          <cell r="D128">
            <v>257325.24</v>
          </cell>
          <cell r="F128" t="str">
            <v>510CAGW</v>
          </cell>
          <cell r="G128">
            <v>510</v>
          </cell>
          <cell r="H128" t="str">
            <v>CAGW</v>
          </cell>
          <cell r="I128">
            <v>257325.24</v>
          </cell>
          <cell r="L128" t="str">
            <v>303SO</v>
          </cell>
          <cell r="M128">
            <v>0</v>
          </cell>
          <cell r="N128">
            <v>0</v>
          </cell>
          <cell r="O128">
            <v>1321332.5895274319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510JBG</v>
          </cell>
          <cell r="B129">
            <v>510</v>
          </cell>
          <cell r="C129" t="str">
            <v>JBG</v>
          </cell>
          <cell r="D129">
            <v>798563.52</v>
          </cell>
          <cell r="F129" t="str">
            <v>510JBG</v>
          </cell>
          <cell r="G129">
            <v>510</v>
          </cell>
          <cell r="H129" t="str">
            <v>JBG</v>
          </cell>
          <cell r="I129">
            <v>798563.52</v>
          </cell>
          <cell r="L129" t="str">
            <v>310CAGE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511CAGE</v>
          </cell>
          <cell r="B130">
            <v>511</v>
          </cell>
          <cell r="C130" t="str">
            <v>CAGE</v>
          </cell>
          <cell r="D130">
            <v>15625951.220000001</v>
          </cell>
          <cell r="F130" t="str">
            <v>511CAGE</v>
          </cell>
          <cell r="G130">
            <v>511</v>
          </cell>
          <cell r="H130" t="str">
            <v>CAGE</v>
          </cell>
          <cell r="I130">
            <v>15625951.220000001</v>
          </cell>
          <cell r="L130" t="str">
            <v>311CAGE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511CAGW</v>
          </cell>
          <cell r="B131">
            <v>511</v>
          </cell>
          <cell r="C131" t="str">
            <v>CAGW</v>
          </cell>
          <cell r="D131">
            <v>341056.22</v>
          </cell>
          <cell r="F131" t="str">
            <v>511CAGW</v>
          </cell>
          <cell r="G131">
            <v>511</v>
          </cell>
          <cell r="H131" t="str">
            <v>CAGW</v>
          </cell>
          <cell r="I131">
            <v>341056.22</v>
          </cell>
          <cell r="L131" t="str">
            <v>311CAGW</v>
          </cell>
          <cell r="M131">
            <v>0</v>
          </cell>
          <cell r="N131">
            <v>0</v>
          </cell>
          <cell r="O131">
            <v>28619.657891841922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511JBG</v>
          </cell>
          <cell r="B132">
            <v>511</v>
          </cell>
          <cell r="C132" t="str">
            <v>JBG</v>
          </cell>
          <cell r="D132">
            <v>10822809.84</v>
          </cell>
          <cell r="F132" t="str">
            <v>511JBG</v>
          </cell>
          <cell r="G132">
            <v>511</v>
          </cell>
          <cell r="H132" t="str">
            <v>JBG</v>
          </cell>
          <cell r="I132">
            <v>10822809.84</v>
          </cell>
          <cell r="L132" t="str">
            <v>311JBG</v>
          </cell>
          <cell r="M132">
            <v>0</v>
          </cell>
          <cell r="N132">
            <v>0</v>
          </cell>
          <cell r="O132">
            <v>177301.12140699168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512CAGE</v>
          </cell>
          <cell r="B133">
            <v>512</v>
          </cell>
          <cell r="C133" t="str">
            <v>CAGE</v>
          </cell>
          <cell r="D133">
            <v>68437184.060000002</v>
          </cell>
          <cell r="F133" t="str">
            <v>512CAGE</v>
          </cell>
          <cell r="G133">
            <v>512</v>
          </cell>
          <cell r="H133" t="str">
            <v>CAGE</v>
          </cell>
          <cell r="I133">
            <v>68437184.060000002</v>
          </cell>
          <cell r="L133" t="str">
            <v>312CAGE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512CAGW</v>
          </cell>
          <cell r="B134">
            <v>512</v>
          </cell>
          <cell r="C134" t="str">
            <v>CAGW</v>
          </cell>
          <cell r="D134">
            <v>2583544.62</v>
          </cell>
          <cell r="F134" t="str">
            <v>512CAGW</v>
          </cell>
          <cell r="G134">
            <v>512</v>
          </cell>
          <cell r="H134" t="str">
            <v>CAGW</v>
          </cell>
          <cell r="I134">
            <v>2583544.62</v>
          </cell>
          <cell r="L134" t="str">
            <v>312CAGW</v>
          </cell>
          <cell r="M134">
            <v>0</v>
          </cell>
          <cell r="N134">
            <v>0</v>
          </cell>
          <cell r="O134">
            <v>-25769703.209281534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512JBG</v>
          </cell>
          <cell r="B135">
            <v>512</v>
          </cell>
          <cell r="C135" t="str">
            <v>JBG</v>
          </cell>
          <cell r="D135">
            <v>24478364.129999999</v>
          </cell>
          <cell r="F135" t="str">
            <v>512JBG</v>
          </cell>
          <cell r="G135">
            <v>512</v>
          </cell>
          <cell r="H135" t="str">
            <v>JBG</v>
          </cell>
          <cell r="I135">
            <v>24478364.129999999</v>
          </cell>
          <cell r="L135" t="str">
            <v>312JBG</v>
          </cell>
          <cell r="M135">
            <v>0</v>
          </cell>
          <cell r="N135">
            <v>0</v>
          </cell>
          <cell r="O135">
            <v>-44092851.180969127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513CAGE</v>
          </cell>
          <cell r="B136">
            <v>513</v>
          </cell>
          <cell r="C136" t="str">
            <v>CAGE</v>
          </cell>
          <cell r="D136">
            <v>27864186.109999999</v>
          </cell>
          <cell r="F136" t="str">
            <v>513CAGE</v>
          </cell>
          <cell r="G136">
            <v>513</v>
          </cell>
          <cell r="H136" t="str">
            <v>CAGE</v>
          </cell>
          <cell r="I136">
            <v>27864186.109999999</v>
          </cell>
          <cell r="L136" t="str">
            <v>312S</v>
          </cell>
          <cell r="M136">
            <v>0</v>
          </cell>
          <cell r="N136">
            <v>0</v>
          </cell>
          <cell r="O136">
            <v>-119616.25699999859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513CAGW</v>
          </cell>
          <cell r="B137">
            <v>513</v>
          </cell>
          <cell r="C137" t="str">
            <v>CAGW</v>
          </cell>
          <cell r="D137">
            <v>53233.97</v>
          </cell>
          <cell r="F137" t="str">
            <v>513CAGW</v>
          </cell>
          <cell r="G137">
            <v>513</v>
          </cell>
          <cell r="H137" t="str">
            <v>CAGW</v>
          </cell>
          <cell r="I137">
            <v>53233.97</v>
          </cell>
          <cell r="L137" t="str">
            <v>312SG</v>
          </cell>
          <cell r="M137">
            <v>0</v>
          </cell>
          <cell r="N137">
            <v>0</v>
          </cell>
          <cell r="O137">
            <v>12254273.458731979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513JBG</v>
          </cell>
          <cell r="B138">
            <v>513</v>
          </cell>
          <cell r="C138" t="str">
            <v>JBG</v>
          </cell>
          <cell r="D138">
            <v>7962913.3200000003</v>
          </cell>
          <cell r="F138" t="str">
            <v>513JBG</v>
          </cell>
          <cell r="G138">
            <v>513</v>
          </cell>
          <cell r="H138" t="str">
            <v>JBG</v>
          </cell>
          <cell r="I138">
            <v>7962913.3200000003</v>
          </cell>
          <cell r="L138" t="str">
            <v>314CAGE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514CAGE</v>
          </cell>
          <cell r="B139">
            <v>514</v>
          </cell>
          <cell r="C139" t="str">
            <v>CAGE</v>
          </cell>
          <cell r="D139">
            <v>6884438.4500000002</v>
          </cell>
          <cell r="F139" t="str">
            <v>514CAGE</v>
          </cell>
          <cell r="G139">
            <v>514</v>
          </cell>
          <cell r="H139" t="str">
            <v>CAGE</v>
          </cell>
          <cell r="I139">
            <v>6884438.4500000002</v>
          </cell>
          <cell r="L139" t="str">
            <v>314CAGW</v>
          </cell>
          <cell r="M139">
            <v>0</v>
          </cell>
          <cell r="N139">
            <v>0</v>
          </cell>
          <cell r="O139">
            <v>-15657.34077151117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514CAGW</v>
          </cell>
          <cell r="B140">
            <v>514</v>
          </cell>
          <cell r="C140" t="str">
            <v>CAGW</v>
          </cell>
          <cell r="D140">
            <v>420100.26</v>
          </cell>
          <cell r="F140" t="str">
            <v>514CAGW</v>
          </cell>
          <cell r="G140">
            <v>514</v>
          </cell>
          <cell r="H140" t="str">
            <v>CAGW</v>
          </cell>
          <cell r="I140">
            <v>420100.26</v>
          </cell>
          <cell r="L140" t="str">
            <v>314JBG</v>
          </cell>
          <cell r="M140">
            <v>0</v>
          </cell>
          <cell r="N140">
            <v>0</v>
          </cell>
          <cell r="O140">
            <v>95631.16506100382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514JBG</v>
          </cell>
          <cell r="B141">
            <v>514</v>
          </cell>
          <cell r="C141" t="str">
            <v>JBG</v>
          </cell>
          <cell r="D141">
            <v>2095006.98</v>
          </cell>
          <cell r="F141" t="str">
            <v>514JBG</v>
          </cell>
          <cell r="G141">
            <v>514</v>
          </cell>
          <cell r="H141" t="str">
            <v>JBG</v>
          </cell>
          <cell r="I141">
            <v>2095006.98</v>
          </cell>
          <cell r="L141" t="str">
            <v>315CAGE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514SO</v>
          </cell>
          <cell r="B142">
            <v>514</v>
          </cell>
          <cell r="C142" t="str">
            <v>SO</v>
          </cell>
          <cell r="D142">
            <v>0</v>
          </cell>
          <cell r="F142" t="str">
            <v>514SO</v>
          </cell>
          <cell r="G142">
            <v>514</v>
          </cell>
          <cell r="H142" t="str">
            <v>SO</v>
          </cell>
          <cell r="I142">
            <v>0</v>
          </cell>
          <cell r="L142" t="str">
            <v>315CAGW</v>
          </cell>
          <cell r="M142">
            <v>0</v>
          </cell>
          <cell r="N142">
            <v>0</v>
          </cell>
          <cell r="O142">
            <v>3381.6954243303348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535CAGE</v>
          </cell>
          <cell r="B143">
            <v>535</v>
          </cell>
          <cell r="C143" t="str">
            <v>CAGE</v>
          </cell>
          <cell r="D143">
            <v>823133.14</v>
          </cell>
          <cell r="F143" t="str">
            <v>535CAGE</v>
          </cell>
          <cell r="G143">
            <v>535</v>
          </cell>
          <cell r="H143" t="str">
            <v>CAGE</v>
          </cell>
          <cell r="I143">
            <v>823133.14</v>
          </cell>
          <cell r="L143" t="str">
            <v>315JBG</v>
          </cell>
          <cell r="M143">
            <v>0</v>
          </cell>
          <cell r="N143">
            <v>0</v>
          </cell>
          <cell r="O143">
            <v>23659.144708888369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535CAGW</v>
          </cell>
          <cell r="B144">
            <v>535</v>
          </cell>
          <cell r="C144" t="str">
            <v>CAGW</v>
          </cell>
          <cell r="D144">
            <v>7989291.4299999997</v>
          </cell>
          <cell r="F144" t="str">
            <v>535CAGW</v>
          </cell>
          <cell r="G144">
            <v>535</v>
          </cell>
          <cell r="H144" t="str">
            <v>CAGW</v>
          </cell>
          <cell r="I144">
            <v>7989291.4299999997</v>
          </cell>
          <cell r="L144" t="str">
            <v>316CAGE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536CAGW</v>
          </cell>
          <cell r="B145">
            <v>536</v>
          </cell>
          <cell r="C145" t="str">
            <v>CAGW</v>
          </cell>
          <cell r="D145">
            <v>39246.61</v>
          </cell>
          <cell r="F145" t="str">
            <v>536CAGW</v>
          </cell>
          <cell r="G145">
            <v>536</v>
          </cell>
          <cell r="H145" t="str">
            <v>CAGW</v>
          </cell>
          <cell r="I145">
            <v>39246.61</v>
          </cell>
          <cell r="L145" t="str">
            <v>316CAGW</v>
          </cell>
          <cell r="M145">
            <v>0</v>
          </cell>
          <cell r="N145">
            <v>0</v>
          </cell>
          <cell r="O145">
            <v>2978.4361222285161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537CAGE</v>
          </cell>
          <cell r="B146">
            <v>537</v>
          </cell>
          <cell r="C146" t="str">
            <v>CAGE</v>
          </cell>
          <cell r="D146">
            <v>432676.96</v>
          </cell>
          <cell r="F146" t="str">
            <v>537CAGE</v>
          </cell>
          <cell r="G146">
            <v>537</v>
          </cell>
          <cell r="H146" t="str">
            <v>CAGE</v>
          </cell>
          <cell r="I146">
            <v>432676.96</v>
          </cell>
          <cell r="L146" t="str">
            <v>316JBG</v>
          </cell>
          <cell r="M146">
            <v>0</v>
          </cell>
          <cell r="N146">
            <v>0</v>
          </cell>
          <cell r="O146">
            <v>-32.684951778691769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537CAGW</v>
          </cell>
          <cell r="B147">
            <v>537</v>
          </cell>
          <cell r="C147" t="str">
            <v>CAGW</v>
          </cell>
          <cell r="D147">
            <v>4009325.9</v>
          </cell>
          <cell r="F147" t="str">
            <v>537CAGW</v>
          </cell>
          <cell r="G147">
            <v>537</v>
          </cell>
          <cell r="H147" t="str">
            <v>CAGW</v>
          </cell>
          <cell r="I147">
            <v>4009325.9</v>
          </cell>
          <cell r="L147" t="str">
            <v>330CAGW</v>
          </cell>
          <cell r="M147">
            <v>0</v>
          </cell>
          <cell r="N147">
            <v>0</v>
          </cell>
          <cell r="O147">
            <v>1010.6423539841783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539CAGE</v>
          </cell>
          <cell r="B148">
            <v>539</v>
          </cell>
          <cell r="C148" t="str">
            <v>CAGE</v>
          </cell>
          <cell r="D148">
            <v>7524698.0999999996</v>
          </cell>
          <cell r="F148" t="str">
            <v>539CAGE</v>
          </cell>
          <cell r="G148">
            <v>539</v>
          </cell>
          <cell r="H148" t="str">
            <v>CAGE</v>
          </cell>
          <cell r="I148">
            <v>7524698.0999999996</v>
          </cell>
          <cell r="L148" t="str">
            <v>331CAGE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539CAGW</v>
          </cell>
          <cell r="B149">
            <v>539</v>
          </cell>
          <cell r="C149" t="str">
            <v>CAGW</v>
          </cell>
          <cell r="D149">
            <v>12027737.460000001</v>
          </cell>
          <cell r="F149" t="str">
            <v>539CAGW</v>
          </cell>
          <cell r="G149">
            <v>539</v>
          </cell>
          <cell r="H149" t="str">
            <v>CAGW</v>
          </cell>
          <cell r="I149">
            <v>12027737.460000001</v>
          </cell>
          <cell r="L149" t="str">
            <v>331CAGW</v>
          </cell>
          <cell r="M149">
            <v>0</v>
          </cell>
          <cell r="N149">
            <v>0</v>
          </cell>
          <cell r="O149">
            <v>269061.27964928577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540CAGE</v>
          </cell>
          <cell r="B150">
            <v>540</v>
          </cell>
          <cell r="C150" t="str">
            <v>CAGE</v>
          </cell>
          <cell r="D150">
            <v>72596.61</v>
          </cell>
          <cell r="F150" t="str">
            <v>540CAGE</v>
          </cell>
          <cell r="G150">
            <v>540</v>
          </cell>
          <cell r="H150" t="str">
            <v>CAGE</v>
          </cell>
          <cell r="I150">
            <v>72596.61</v>
          </cell>
          <cell r="L150" t="str">
            <v>332CAGE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540CAGW</v>
          </cell>
          <cell r="B151">
            <v>540</v>
          </cell>
          <cell r="C151" t="str">
            <v>CAGW</v>
          </cell>
          <cell r="D151">
            <v>1241514.4099999999</v>
          </cell>
          <cell r="F151" t="str">
            <v>540CAGW</v>
          </cell>
          <cell r="G151">
            <v>540</v>
          </cell>
          <cell r="H151" t="str">
            <v>CAGW</v>
          </cell>
          <cell r="I151">
            <v>1241514.4099999999</v>
          </cell>
          <cell r="L151" t="str">
            <v>332CAGW</v>
          </cell>
          <cell r="M151">
            <v>0</v>
          </cell>
          <cell r="N151">
            <v>0</v>
          </cell>
          <cell r="O151">
            <v>-170363365.56590402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541CAGW</v>
          </cell>
          <cell r="B152">
            <v>541</v>
          </cell>
          <cell r="C152" t="str">
            <v>CAGW</v>
          </cell>
          <cell r="D152">
            <v>469.88</v>
          </cell>
          <cell r="F152" t="str">
            <v>541CAGW</v>
          </cell>
          <cell r="G152">
            <v>541</v>
          </cell>
          <cell r="H152" t="str">
            <v>CAGW</v>
          </cell>
          <cell r="I152">
            <v>469.88</v>
          </cell>
          <cell r="L152" t="str">
            <v>332SG</v>
          </cell>
          <cell r="M152">
            <v>0</v>
          </cell>
          <cell r="N152">
            <v>0</v>
          </cell>
          <cell r="O152">
            <v>80540695.980197445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542CAGE</v>
          </cell>
          <cell r="B153">
            <v>542</v>
          </cell>
          <cell r="C153" t="str">
            <v>CAGE</v>
          </cell>
          <cell r="D153">
            <v>26209.040000000001</v>
          </cell>
          <cell r="F153" t="str">
            <v>542CAGE</v>
          </cell>
          <cell r="G153">
            <v>542</v>
          </cell>
          <cell r="H153" t="str">
            <v>CAGE</v>
          </cell>
          <cell r="I153">
            <v>26209.040000000001</v>
          </cell>
          <cell r="L153" t="str">
            <v>333CAGE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542CAGW</v>
          </cell>
          <cell r="B154">
            <v>542</v>
          </cell>
          <cell r="C154" t="str">
            <v>CAGW</v>
          </cell>
          <cell r="D154">
            <v>487432.88</v>
          </cell>
          <cell r="F154" t="str">
            <v>542CAGW</v>
          </cell>
          <cell r="G154">
            <v>542</v>
          </cell>
          <cell r="H154" t="str">
            <v>CAGW</v>
          </cell>
          <cell r="I154">
            <v>487432.88</v>
          </cell>
          <cell r="L154" t="str">
            <v>333CAGW</v>
          </cell>
          <cell r="M154">
            <v>0</v>
          </cell>
          <cell r="N154">
            <v>0</v>
          </cell>
          <cell r="O154">
            <v>417390.50933812233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543CAGE</v>
          </cell>
          <cell r="B155">
            <v>543</v>
          </cell>
          <cell r="C155" t="str">
            <v>CAGE</v>
          </cell>
          <cell r="D155">
            <v>633189.34</v>
          </cell>
          <cell r="F155" t="str">
            <v>543CAGE</v>
          </cell>
          <cell r="G155">
            <v>543</v>
          </cell>
          <cell r="H155" t="str">
            <v>CAGE</v>
          </cell>
          <cell r="I155">
            <v>633189.34</v>
          </cell>
          <cell r="L155" t="str">
            <v>334CAGE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543CAGW</v>
          </cell>
          <cell r="B156">
            <v>543</v>
          </cell>
          <cell r="C156" t="str">
            <v>CAGW</v>
          </cell>
          <cell r="D156">
            <v>938389.94</v>
          </cell>
          <cell r="F156" t="str">
            <v>543CAGW</v>
          </cell>
          <cell r="G156">
            <v>543</v>
          </cell>
          <cell r="H156" t="str">
            <v>CAGW</v>
          </cell>
          <cell r="I156">
            <v>938389.94</v>
          </cell>
          <cell r="L156" t="str">
            <v>334CAGW</v>
          </cell>
          <cell r="M156">
            <v>0</v>
          </cell>
          <cell r="N156">
            <v>0</v>
          </cell>
          <cell r="O156">
            <v>71620.698611643777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544CAGE</v>
          </cell>
          <cell r="B157">
            <v>544</v>
          </cell>
          <cell r="C157" t="str">
            <v>CAGE</v>
          </cell>
          <cell r="D157">
            <v>298436.12</v>
          </cell>
          <cell r="F157" t="str">
            <v>544CAGE</v>
          </cell>
          <cell r="G157">
            <v>544</v>
          </cell>
          <cell r="H157" t="str">
            <v>CAGE</v>
          </cell>
          <cell r="I157">
            <v>298436.12</v>
          </cell>
          <cell r="L157" t="str">
            <v>335CAGE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544CAGW</v>
          </cell>
          <cell r="B158">
            <v>544</v>
          </cell>
          <cell r="C158" t="str">
            <v>CAGW</v>
          </cell>
          <cell r="D158">
            <v>1695361.72</v>
          </cell>
          <cell r="F158" t="str">
            <v>544CAGW</v>
          </cell>
          <cell r="G158">
            <v>544</v>
          </cell>
          <cell r="H158" t="str">
            <v>CAGW</v>
          </cell>
          <cell r="I158">
            <v>1695361.72</v>
          </cell>
          <cell r="L158" t="str">
            <v>335CAGW</v>
          </cell>
          <cell r="M158">
            <v>0</v>
          </cell>
          <cell r="N158">
            <v>0</v>
          </cell>
          <cell r="O158">
            <v>16768.376409088469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545CAGE</v>
          </cell>
          <cell r="B159">
            <v>545</v>
          </cell>
          <cell r="C159" t="str">
            <v>CAGE</v>
          </cell>
          <cell r="D159">
            <v>729771.4</v>
          </cell>
          <cell r="F159" t="str">
            <v>545CAGE</v>
          </cell>
          <cell r="G159">
            <v>545</v>
          </cell>
          <cell r="H159" t="str">
            <v>CAGE</v>
          </cell>
          <cell r="I159">
            <v>729771.4</v>
          </cell>
          <cell r="L159" t="str">
            <v>336CAGE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545CAGW</v>
          </cell>
          <cell r="B160">
            <v>545</v>
          </cell>
          <cell r="C160" t="str">
            <v>CAGW</v>
          </cell>
          <cell r="D160">
            <v>3279117.99</v>
          </cell>
          <cell r="F160" t="str">
            <v>545CAGW</v>
          </cell>
          <cell r="G160">
            <v>545</v>
          </cell>
          <cell r="H160" t="str">
            <v>CAGW</v>
          </cell>
          <cell r="I160">
            <v>3279117.99</v>
          </cell>
          <cell r="L160" t="str">
            <v>336CAGW</v>
          </cell>
          <cell r="M160">
            <v>0</v>
          </cell>
          <cell r="N160">
            <v>0</v>
          </cell>
          <cell r="O160">
            <v>66752.538420945566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546CAGE</v>
          </cell>
          <cell r="B161">
            <v>546</v>
          </cell>
          <cell r="C161" t="str">
            <v>CAGE</v>
          </cell>
          <cell r="D161">
            <v>160760.15</v>
          </cell>
          <cell r="F161" t="str">
            <v>546CAGE</v>
          </cell>
          <cell r="G161">
            <v>546</v>
          </cell>
          <cell r="H161" t="str">
            <v>CAGE</v>
          </cell>
          <cell r="I161">
            <v>160760.15</v>
          </cell>
          <cell r="L161" t="str">
            <v>340CAGW</v>
          </cell>
          <cell r="M161">
            <v>0</v>
          </cell>
          <cell r="N161">
            <v>0</v>
          </cell>
          <cell r="O161">
            <v>-1222.2395442700529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546CAGW</v>
          </cell>
          <cell r="B162">
            <v>546</v>
          </cell>
          <cell r="C162" t="str">
            <v>CAGW</v>
          </cell>
          <cell r="D162">
            <v>119654.83</v>
          </cell>
          <cell r="F162" t="str">
            <v>546CAGW</v>
          </cell>
          <cell r="G162">
            <v>546</v>
          </cell>
          <cell r="H162" t="str">
            <v>CAGW</v>
          </cell>
          <cell r="I162">
            <v>119654.83</v>
          </cell>
          <cell r="L162" t="str">
            <v>341CAGE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548CAGE</v>
          </cell>
          <cell r="B163">
            <v>548</v>
          </cell>
          <cell r="C163" t="str">
            <v>CAGE</v>
          </cell>
          <cell r="D163">
            <v>8530245.5299999993</v>
          </cell>
          <cell r="F163" t="str">
            <v>548CAGE</v>
          </cell>
          <cell r="G163">
            <v>548</v>
          </cell>
          <cell r="H163" t="str">
            <v>CAGE</v>
          </cell>
          <cell r="I163">
            <v>8530245.5299999993</v>
          </cell>
          <cell r="L163" t="str">
            <v>341CAGW</v>
          </cell>
          <cell r="M163">
            <v>0</v>
          </cell>
          <cell r="N163">
            <v>0</v>
          </cell>
          <cell r="O163">
            <v>12851.389671402907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548CAGW</v>
          </cell>
          <cell r="B164">
            <v>548</v>
          </cell>
          <cell r="C164" t="str">
            <v>CAGW</v>
          </cell>
          <cell r="D164">
            <v>9240465.3800000008</v>
          </cell>
          <cell r="F164" t="str">
            <v>548CAGW</v>
          </cell>
          <cell r="G164">
            <v>548</v>
          </cell>
          <cell r="H164" t="str">
            <v>CAGW</v>
          </cell>
          <cell r="I164">
            <v>9240465.3800000008</v>
          </cell>
          <cell r="L164" t="str">
            <v>343CAGE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549CAGE</v>
          </cell>
          <cell r="B165">
            <v>549</v>
          </cell>
          <cell r="C165" t="str">
            <v>CAGE</v>
          </cell>
          <cell r="D165">
            <v>2544625.42</v>
          </cell>
          <cell r="F165" t="str">
            <v>549CAGE</v>
          </cell>
          <cell r="G165">
            <v>549</v>
          </cell>
          <cell r="H165" t="str">
            <v>CAGE</v>
          </cell>
          <cell r="I165">
            <v>2544625.42</v>
          </cell>
          <cell r="L165" t="str">
            <v>343CAGW</v>
          </cell>
          <cell r="M165">
            <v>0</v>
          </cell>
          <cell r="N165">
            <v>0</v>
          </cell>
          <cell r="O165">
            <v>-159242971.35137928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549CAGW</v>
          </cell>
          <cell r="B166">
            <v>549</v>
          </cell>
          <cell r="C166" t="str">
            <v>CAGW</v>
          </cell>
          <cell r="D166">
            <v>1548101.64</v>
          </cell>
          <cell r="F166" t="str">
            <v>549CAGW</v>
          </cell>
          <cell r="G166">
            <v>549</v>
          </cell>
          <cell r="H166" t="str">
            <v>CAGW</v>
          </cell>
          <cell r="I166">
            <v>1548101.64</v>
          </cell>
          <cell r="L166" t="str">
            <v>343SG</v>
          </cell>
          <cell r="M166">
            <v>0</v>
          </cell>
          <cell r="N166">
            <v>0</v>
          </cell>
          <cell r="O166">
            <v>272522045.94683242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549OR</v>
          </cell>
          <cell r="B167">
            <v>549</v>
          </cell>
          <cell r="C167" t="str">
            <v>OR</v>
          </cell>
          <cell r="D167">
            <v>96122.28</v>
          </cell>
          <cell r="F167" t="str">
            <v>549OR</v>
          </cell>
          <cell r="G167">
            <v>549</v>
          </cell>
          <cell r="H167" t="str">
            <v>OR</v>
          </cell>
          <cell r="I167">
            <v>96122.28</v>
          </cell>
          <cell r="L167" t="str">
            <v>344CAGE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549SG</v>
          </cell>
          <cell r="B168">
            <v>549</v>
          </cell>
          <cell r="C168" t="str">
            <v>SG</v>
          </cell>
          <cell r="D168">
            <v>1020108.87</v>
          </cell>
          <cell r="F168" t="str">
            <v>549SG</v>
          </cell>
          <cell r="G168">
            <v>549</v>
          </cell>
          <cell r="H168" t="str">
            <v>SG</v>
          </cell>
          <cell r="I168">
            <v>1020108.87</v>
          </cell>
          <cell r="L168" t="str">
            <v>344CAGW</v>
          </cell>
          <cell r="M168">
            <v>0</v>
          </cell>
          <cell r="N168">
            <v>0</v>
          </cell>
          <cell r="O168">
            <v>813.93738257094992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550CAGE</v>
          </cell>
          <cell r="B169">
            <v>550</v>
          </cell>
          <cell r="C169" t="str">
            <v>CAGE</v>
          </cell>
          <cell r="D169">
            <v>1744352.04</v>
          </cell>
          <cell r="F169" t="str">
            <v>550CAGE</v>
          </cell>
          <cell r="G169">
            <v>550</v>
          </cell>
          <cell r="H169" t="str">
            <v>CAGE</v>
          </cell>
          <cell r="I169">
            <v>1744352.04</v>
          </cell>
          <cell r="L169" t="str">
            <v>345CAGE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550CAGW</v>
          </cell>
          <cell r="B170">
            <v>550</v>
          </cell>
          <cell r="C170" t="str">
            <v>CAGW</v>
          </cell>
          <cell r="D170">
            <v>1862488.42</v>
          </cell>
          <cell r="F170" t="str">
            <v>550CAGW</v>
          </cell>
          <cell r="G170">
            <v>550</v>
          </cell>
          <cell r="H170" t="str">
            <v>CAGW</v>
          </cell>
          <cell r="I170">
            <v>1862488.42</v>
          </cell>
          <cell r="L170" t="str">
            <v>345CAGW</v>
          </cell>
          <cell r="M170">
            <v>0</v>
          </cell>
          <cell r="N170">
            <v>0</v>
          </cell>
          <cell r="O170">
            <v>20155.726586297278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550OR</v>
          </cell>
          <cell r="B171">
            <v>550</v>
          </cell>
          <cell r="C171" t="str">
            <v>OR</v>
          </cell>
          <cell r="D171">
            <v>288047.02</v>
          </cell>
          <cell r="F171" t="str">
            <v>550OR</v>
          </cell>
          <cell r="G171">
            <v>550</v>
          </cell>
          <cell r="H171" t="str">
            <v>OR</v>
          </cell>
          <cell r="I171">
            <v>288047.02</v>
          </cell>
          <cell r="L171" t="str">
            <v>346CAGW</v>
          </cell>
          <cell r="M171">
            <v>0</v>
          </cell>
          <cell r="N171">
            <v>0</v>
          </cell>
          <cell r="O171">
            <v>1256.447036712615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550SG</v>
          </cell>
          <cell r="B172">
            <v>550</v>
          </cell>
          <cell r="C172" t="str">
            <v>SG</v>
          </cell>
          <cell r="D172">
            <v>39498.769999999997</v>
          </cell>
          <cell r="F172" t="str">
            <v>550SG</v>
          </cell>
          <cell r="G172">
            <v>550</v>
          </cell>
          <cell r="H172" t="str">
            <v>SG</v>
          </cell>
          <cell r="I172">
            <v>39498.769999999997</v>
          </cell>
          <cell r="L172" t="str">
            <v>350CAGE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552CAGE</v>
          </cell>
          <cell r="B173">
            <v>552</v>
          </cell>
          <cell r="C173" t="str">
            <v>CAGE</v>
          </cell>
          <cell r="D173">
            <v>2904133.11</v>
          </cell>
          <cell r="F173" t="str">
            <v>552CAGE</v>
          </cell>
          <cell r="G173">
            <v>552</v>
          </cell>
          <cell r="H173" t="str">
            <v>CAGE</v>
          </cell>
          <cell r="I173">
            <v>2904133.11</v>
          </cell>
          <cell r="L173" t="str">
            <v>350CAGW</v>
          </cell>
          <cell r="M173">
            <v>0</v>
          </cell>
          <cell r="N173">
            <v>0</v>
          </cell>
          <cell r="O173">
            <v>14004.933008060449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552CAGW</v>
          </cell>
          <cell r="B174">
            <v>552</v>
          </cell>
          <cell r="C174" t="str">
            <v>CAGW</v>
          </cell>
          <cell r="D174">
            <v>25928.91</v>
          </cell>
          <cell r="F174" t="str">
            <v>552CAGW</v>
          </cell>
          <cell r="G174">
            <v>552</v>
          </cell>
          <cell r="H174" t="str">
            <v>CAGW</v>
          </cell>
          <cell r="I174">
            <v>25928.91</v>
          </cell>
          <cell r="L174" t="str">
            <v>352CAGE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553CAGE</v>
          </cell>
          <cell r="B175">
            <v>553</v>
          </cell>
          <cell r="C175" t="str">
            <v>CAGE</v>
          </cell>
          <cell r="D175">
            <v>9905700.5</v>
          </cell>
          <cell r="F175" t="str">
            <v>553CAGE</v>
          </cell>
          <cell r="G175">
            <v>553</v>
          </cell>
          <cell r="H175" t="str">
            <v>CAGE</v>
          </cell>
          <cell r="I175">
            <v>9905700.5</v>
          </cell>
          <cell r="L175" t="str">
            <v>352CAGW</v>
          </cell>
          <cell r="M175">
            <v>0</v>
          </cell>
          <cell r="N175">
            <v>0</v>
          </cell>
          <cell r="O175">
            <v>766824.74135574745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553CAGW</v>
          </cell>
          <cell r="B176">
            <v>553</v>
          </cell>
          <cell r="C176" t="str">
            <v>CAGW</v>
          </cell>
          <cell r="D176">
            <v>4790561.63</v>
          </cell>
          <cell r="F176" t="str">
            <v>553CAGW</v>
          </cell>
          <cell r="G176">
            <v>553</v>
          </cell>
          <cell r="H176" t="str">
            <v>CAGW</v>
          </cell>
          <cell r="I176">
            <v>4790561.63</v>
          </cell>
          <cell r="L176" t="str">
            <v>353CAGE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554CAGE</v>
          </cell>
          <cell r="B177">
            <v>554</v>
          </cell>
          <cell r="C177" t="str">
            <v>CAGE</v>
          </cell>
          <cell r="D177">
            <v>1010814.88</v>
          </cell>
          <cell r="F177" t="str">
            <v>554CAGE</v>
          </cell>
          <cell r="G177">
            <v>554</v>
          </cell>
          <cell r="H177" t="str">
            <v>CAGE</v>
          </cell>
          <cell r="I177">
            <v>1010814.88</v>
          </cell>
          <cell r="L177" t="str">
            <v>353CAGW</v>
          </cell>
          <cell r="M177">
            <v>0</v>
          </cell>
          <cell r="N177">
            <v>0</v>
          </cell>
          <cell r="O177">
            <v>-358982154.76887274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554CAGW</v>
          </cell>
          <cell r="B178">
            <v>554</v>
          </cell>
          <cell r="C178" t="str">
            <v>CAGW</v>
          </cell>
          <cell r="D178">
            <v>232733.36</v>
          </cell>
          <cell r="F178" t="str">
            <v>554CAGW</v>
          </cell>
          <cell r="G178">
            <v>554</v>
          </cell>
          <cell r="H178" t="str">
            <v>CAGW</v>
          </cell>
          <cell r="I178">
            <v>232733.36</v>
          </cell>
          <cell r="L178" t="str">
            <v>353JBG</v>
          </cell>
          <cell r="M178">
            <v>0</v>
          </cell>
          <cell r="N178">
            <v>0</v>
          </cell>
          <cell r="O178">
            <v>-19907085.024604123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555OTHER</v>
          </cell>
          <cell r="B179">
            <v>555</v>
          </cell>
          <cell r="C179" t="str">
            <v>OTHER</v>
          </cell>
          <cell r="D179">
            <v>-70283657.49000001</v>
          </cell>
          <cell r="F179" t="str">
            <v>555OTHER</v>
          </cell>
          <cell r="G179">
            <v>555</v>
          </cell>
          <cell r="H179" t="str">
            <v>OTHER</v>
          </cell>
          <cell r="I179">
            <v>-70283657.49000001</v>
          </cell>
          <cell r="L179" t="str">
            <v>353SG</v>
          </cell>
          <cell r="M179">
            <v>0</v>
          </cell>
          <cell r="N179">
            <v>0</v>
          </cell>
          <cell r="O179">
            <v>522624373.65324944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556SG</v>
          </cell>
          <cell r="B180">
            <v>556</v>
          </cell>
          <cell r="C180" t="str">
            <v>SG</v>
          </cell>
          <cell r="D180">
            <v>909956.53</v>
          </cell>
          <cell r="F180" t="str">
            <v>556SG</v>
          </cell>
          <cell r="G180">
            <v>556</v>
          </cell>
          <cell r="H180" t="str">
            <v>SG</v>
          </cell>
          <cell r="I180">
            <v>909956.53</v>
          </cell>
          <cell r="L180" t="str">
            <v>354CAGE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557CAGE</v>
          </cell>
          <cell r="B181">
            <v>557</v>
          </cell>
          <cell r="C181" t="str">
            <v>CAGE</v>
          </cell>
          <cell r="D181">
            <v>7198186.4100000001</v>
          </cell>
          <cell r="F181" t="str">
            <v>557CAGE</v>
          </cell>
          <cell r="G181">
            <v>557</v>
          </cell>
          <cell r="H181" t="str">
            <v>CAGE</v>
          </cell>
          <cell r="I181">
            <v>7198186.4100000001</v>
          </cell>
          <cell r="L181" t="str">
            <v>354CAGW</v>
          </cell>
          <cell r="M181">
            <v>0</v>
          </cell>
          <cell r="N181">
            <v>0</v>
          </cell>
          <cell r="O181">
            <v>3405684.0314662089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557CAGW</v>
          </cell>
          <cell r="B182">
            <v>557</v>
          </cell>
          <cell r="C182" t="str">
            <v>CAGW</v>
          </cell>
          <cell r="D182">
            <v>237385.28</v>
          </cell>
          <cell r="F182" t="str">
            <v>557CAGW</v>
          </cell>
          <cell r="G182">
            <v>557</v>
          </cell>
          <cell r="H182" t="str">
            <v>CAGW</v>
          </cell>
          <cell r="I182">
            <v>237385.28</v>
          </cell>
          <cell r="L182" t="str">
            <v>354JBG</v>
          </cell>
          <cell r="M182">
            <v>0</v>
          </cell>
          <cell r="N182">
            <v>0</v>
          </cell>
          <cell r="O182">
            <v>1388788.222514682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557ID</v>
          </cell>
          <cell r="B183">
            <v>557</v>
          </cell>
          <cell r="C183" t="str">
            <v>ID</v>
          </cell>
          <cell r="D183">
            <v>3757166.29</v>
          </cell>
          <cell r="F183" t="str">
            <v>557ID</v>
          </cell>
          <cell r="G183">
            <v>557</v>
          </cell>
          <cell r="H183" t="str">
            <v>ID</v>
          </cell>
          <cell r="I183">
            <v>3757166.29</v>
          </cell>
          <cell r="L183" t="str">
            <v>355CAGE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557JBE</v>
          </cell>
          <cell r="B184">
            <v>557</v>
          </cell>
          <cell r="C184" t="str">
            <v>JBE</v>
          </cell>
          <cell r="D184">
            <v>9183.52</v>
          </cell>
          <cell r="F184" t="str">
            <v>557JBE</v>
          </cell>
          <cell r="G184">
            <v>557</v>
          </cell>
          <cell r="H184" t="str">
            <v>JBE</v>
          </cell>
          <cell r="I184">
            <v>9183.52</v>
          </cell>
          <cell r="L184" t="str">
            <v>355CAGW</v>
          </cell>
          <cell r="M184">
            <v>0</v>
          </cell>
          <cell r="N184">
            <v>0</v>
          </cell>
          <cell r="O184">
            <v>35760263.179379657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557JBG</v>
          </cell>
          <cell r="B185">
            <v>557</v>
          </cell>
          <cell r="C185" t="str">
            <v>JBG</v>
          </cell>
          <cell r="D185">
            <v>1884023.41</v>
          </cell>
          <cell r="F185" t="str">
            <v>557JBG</v>
          </cell>
          <cell r="G185">
            <v>557</v>
          </cell>
          <cell r="H185" t="str">
            <v>JBG</v>
          </cell>
          <cell r="I185">
            <v>1884023.41</v>
          </cell>
          <cell r="L185" t="str">
            <v>355JBG</v>
          </cell>
          <cell r="M185">
            <v>0</v>
          </cell>
          <cell r="N185">
            <v>0</v>
          </cell>
          <cell r="O185">
            <v>-72885.484262367274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557OR</v>
          </cell>
          <cell r="B186">
            <v>557</v>
          </cell>
          <cell r="C186" t="str">
            <v>OR</v>
          </cell>
          <cell r="D186">
            <v>1682581.69</v>
          </cell>
          <cell r="F186" t="str">
            <v>557OR</v>
          </cell>
          <cell r="G186">
            <v>557</v>
          </cell>
          <cell r="H186" t="str">
            <v>OR</v>
          </cell>
          <cell r="I186">
            <v>1682581.69</v>
          </cell>
          <cell r="L186" t="str">
            <v>355SG</v>
          </cell>
          <cell r="M186">
            <v>0</v>
          </cell>
          <cell r="N186">
            <v>0</v>
          </cell>
          <cell r="O186">
            <v>61027109.366732419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557SG</v>
          </cell>
          <cell r="B187">
            <v>557</v>
          </cell>
          <cell r="C187" t="str">
            <v>SG</v>
          </cell>
          <cell r="D187">
            <v>26559611.530000001</v>
          </cell>
          <cell r="F187" t="str">
            <v>557SG</v>
          </cell>
          <cell r="G187">
            <v>557</v>
          </cell>
          <cell r="H187" t="str">
            <v>SG</v>
          </cell>
          <cell r="I187">
            <v>26559611.530000001</v>
          </cell>
          <cell r="L187" t="str">
            <v>356CAGE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557UT</v>
          </cell>
          <cell r="B188">
            <v>557</v>
          </cell>
          <cell r="C188" t="str">
            <v>UT</v>
          </cell>
          <cell r="D188">
            <v>24375.040000000001</v>
          </cell>
          <cell r="F188" t="str">
            <v>557UT</v>
          </cell>
          <cell r="G188">
            <v>557</v>
          </cell>
          <cell r="H188" t="str">
            <v>UT</v>
          </cell>
          <cell r="I188">
            <v>24375.040000000001</v>
          </cell>
          <cell r="L188" t="str">
            <v>356CAGW</v>
          </cell>
          <cell r="M188">
            <v>0</v>
          </cell>
          <cell r="N188">
            <v>0</v>
          </cell>
          <cell r="O188">
            <v>4925737.6410503406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557WA</v>
          </cell>
          <cell r="B189">
            <v>557</v>
          </cell>
          <cell r="C189" t="str">
            <v>WA</v>
          </cell>
          <cell r="D189">
            <v>0</v>
          </cell>
          <cell r="F189" t="str">
            <v>557WA</v>
          </cell>
          <cell r="G189">
            <v>557</v>
          </cell>
          <cell r="H189" t="str">
            <v>WA</v>
          </cell>
          <cell r="I189">
            <v>0</v>
          </cell>
          <cell r="L189" t="str">
            <v>356JBG</v>
          </cell>
          <cell r="M189">
            <v>0</v>
          </cell>
          <cell r="N189">
            <v>0</v>
          </cell>
          <cell r="O189">
            <v>1179154.1009444918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557WYU</v>
          </cell>
          <cell r="B190">
            <v>557</v>
          </cell>
          <cell r="C190" t="str">
            <v>WYU</v>
          </cell>
          <cell r="D190">
            <v>64913.4</v>
          </cell>
          <cell r="F190" t="str">
            <v>557WYU</v>
          </cell>
          <cell r="G190">
            <v>557</v>
          </cell>
          <cell r="H190" t="str">
            <v>WYU</v>
          </cell>
          <cell r="I190">
            <v>64913.4</v>
          </cell>
          <cell r="L190" t="str">
            <v>357CAGW</v>
          </cell>
          <cell r="M190">
            <v>0</v>
          </cell>
          <cell r="N190">
            <v>0</v>
          </cell>
          <cell r="O190">
            <v>50591.979304729022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560CAGE</v>
          </cell>
          <cell r="B191">
            <v>560</v>
          </cell>
          <cell r="C191" t="str">
            <v>CAGE</v>
          </cell>
          <cell r="D191">
            <v>512697.26</v>
          </cell>
          <cell r="F191" t="str">
            <v>560CAGE</v>
          </cell>
          <cell r="G191">
            <v>560</v>
          </cell>
          <cell r="H191" t="str">
            <v>CAGE</v>
          </cell>
          <cell r="I191">
            <v>512697.26</v>
          </cell>
          <cell r="L191" t="str">
            <v>360S</v>
          </cell>
          <cell r="M191">
            <v>0</v>
          </cell>
          <cell r="N191">
            <v>0</v>
          </cell>
          <cell r="O191">
            <v>251336.00246267638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560CAGW</v>
          </cell>
          <cell r="B192">
            <v>560</v>
          </cell>
          <cell r="C192" t="str">
            <v>CAGW</v>
          </cell>
          <cell r="D192">
            <v>242111.87</v>
          </cell>
          <cell r="F192" t="str">
            <v>560CAGW</v>
          </cell>
          <cell r="G192">
            <v>560</v>
          </cell>
          <cell r="H192" t="str">
            <v>CAGW</v>
          </cell>
          <cell r="I192">
            <v>242111.87</v>
          </cell>
          <cell r="L192" t="str">
            <v>361S</v>
          </cell>
          <cell r="M192">
            <v>0</v>
          </cell>
          <cell r="N192">
            <v>0</v>
          </cell>
          <cell r="O192">
            <v>1241687.3637456547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560SG</v>
          </cell>
          <cell r="B193">
            <v>560</v>
          </cell>
          <cell r="C193" t="str">
            <v>SG</v>
          </cell>
          <cell r="D193">
            <v>6534639.6600000001</v>
          </cell>
          <cell r="F193" t="str">
            <v>560SG</v>
          </cell>
          <cell r="G193">
            <v>560</v>
          </cell>
          <cell r="H193" t="str">
            <v>SG</v>
          </cell>
          <cell r="I193">
            <v>6534639.6600000001</v>
          </cell>
          <cell r="L193" t="str">
            <v>362S</v>
          </cell>
          <cell r="M193">
            <v>0</v>
          </cell>
          <cell r="N193">
            <v>0</v>
          </cell>
          <cell r="O193">
            <v>6971611.8312483244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561CAGE</v>
          </cell>
          <cell r="B194">
            <v>561</v>
          </cell>
          <cell r="C194" t="str">
            <v>CAGE</v>
          </cell>
          <cell r="D194">
            <v>1934070.24</v>
          </cell>
          <cell r="F194" t="str">
            <v>561CAGE</v>
          </cell>
          <cell r="G194">
            <v>561</v>
          </cell>
          <cell r="H194" t="str">
            <v>CAGE</v>
          </cell>
          <cell r="I194">
            <v>1934070.24</v>
          </cell>
          <cell r="L194" t="str">
            <v>364S</v>
          </cell>
          <cell r="M194">
            <v>0</v>
          </cell>
          <cell r="N194">
            <v>0</v>
          </cell>
          <cell r="O194">
            <v>6135061.7994108852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561CAGW</v>
          </cell>
          <cell r="B195">
            <v>561</v>
          </cell>
          <cell r="C195" t="str">
            <v>CAGW</v>
          </cell>
          <cell r="D195">
            <v>460333.51</v>
          </cell>
          <cell r="F195" t="str">
            <v>561CAGW</v>
          </cell>
          <cell r="G195">
            <v>561</v>
          </cell>
          <cell r="H195" t="str">
            <v>CAGW</v>
          </cell>
          <cell r="I195">
            <v>460333.51</v>
          </cell>
          <cell r="L195" t="str">
            <v>365S</v>
          </cell>
          <cell r="M195">
            <v>0</v>
          </cell>
          <cell r="N195">
            <v>0</v>
          </cell>
          <cell r="O195">
            <v>4141591.0594474897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561JBG</v>
          </cell>
          <cell r="B196">
            <v>561</v>
          </cell>
          <cell r="C196" t="str">
            <v>JBG</v>
          </cell>
          <cell r="D196">
            <v>0.01</v>
          </cell>
          <cell r="F196" t="str">
            <v>561JBG</v>
          </cell>
          <cell r="G196">
            <v>561</v>
          </cell>
          <cell r="H196" t="str">
            <v>JBG</v>
          </cell>
          <cell r="I196">
            <v>0.01</v>
          </cell>
          <cell r="L196" t="str">
            <v>366S</v>
          </cell>
          <cell r="M196">
            <v>0</v>
          </cell>
          <cell r="N196">
            <v>0</v>
          </cell>
          <cell r="O196">
            <v>1707941.5386615894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561SG</v>
          </cell>
          <cell r="B197">
            <v>561</v>
          </cell>
          <cell r="C197" t="str">
            <v>SG</v>
          </cell>
          <cell r="D197">
            <v>17602975.050000001</v>
          </cell>
          <cell r="F197" t="str">
            <v>561SG</v>
          </cell>
          <cell r="G197">
            <v>561</v>
          </cell>
          <cell r="H197" t="str">
            <v>SG</v>
          </cell>
          <cell r="I197">
            <v>17602975.050000001</v>
          </cell>
          <cell r="L197" t="str">
            <v>367S</v>
          </cell>
          <cell r="M197">
            <v>0</v>
          </cell>
          <cell r="N197">
            <v>0</v>
          </cell>
          <cell r="O197">
            <v>4083368.7310989844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562CAGE</v>
          </cell>
          <cell r="B198">
            <v>562</v>
          </cell>
          <cell r="C198" t="str">
            <v>CAGE</v>
          </cell>
          <cell r="D198">
            <v>2077494.31</v>
          </cell>
          <cell r="F198" t="str">
            <v>562CAGE</v>
          </cell>
          <cell r="G198">
            <v>562</v>
          </cell>
          <cell r="H198" t="str">
            <v>CAGE</v>
          </cell>
          <cell r="I198">
            <v>2077494.31</v>
          </cell>
          <cell r="L198" t="str">
            <v>368S</v>
          </cell>
          <cell r="M198">
            <v>0</v>
          </cell>
          <cell r="N198">
            <v>0</v>
          </cell>
          <cell r="O198">
            <v>6736794.2603693958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562CAGW</v>
          </cell>
          <cell r="B199">
            <v>562</v>
          </cell>
          <cell r="C199" t="str">
            <v>CAGW</v>
          </cell>
          <cell r="D199">
            <v>625702.88</v>
          </cell>
          <cell r="F199" t="str">
            <v>562CAGW</v>
          </cell>
          <cell r="G199">
            <v>562</v>
          </cell>
          <cell r="H199" t="str">
            <v>CAGW</v>
          </cell>
          <cell r="I199">
            <v>625702.88</v>
          </cell>
          <cell r="L199" t="str">
            <v>369S</v>
          </cell>
          <cell r="M199">
            <v>0</v>
          </cell>
          <cell r="N199">
            <v>0</v>
          </cell>
          <cell r="O199">
            <v>4477580.1464523152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562JBG</v>
          </cell>
          <cell r="B200">
            <v>562</v>
          </cell>
          <cell r="C200" t="str">
            <v>JBG</v>
          </cell>
          <cell r="D200">
            <v>69705.960000000006</v>
          </cell>
          <cell r="F200" t="str">
            <v>562JBG</v>
          </cell>
          <cell r="G200">
            <v>562</v>
          </cell>
          <cell r="H200" t="str">
            <v>JBG</v>
          </cell>
          <cell r="I200">
            <v>69705.960000000006</v>
          </cell>
          <cell r="L200" t="str">
            <v>370S</v>
          </cell>
          <cell r="M200">
            <v>0</v>
          </cell>
          <cell r="N200">
            <v>0</v>
          </cell>
          <cell r="O200">
            <v>1127357.0516306469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562SG</v>
          </cell>
          <cell r="B201">
            <v>562</v>
          </cell>
          <cell r="C201" t="str">
            <v>SG</v>
          </cell>
          <cell r="D201">
            <v>15851.63</v>
          </cell>
          <cell r="F201" t="str">
            <v>562SG</v>
          </cell>
          <cell r="G201">
            <v>562</v>
          </cell>
          <cell r="H201" t="str">
            <v>SG</v>
          </cell>
          <cell r="I201">
            <v>15851.63</v>
          </cell>
          <cell r="L201" t="str">
            <v>371S</v>
          </cell>
          <cell r="M201">
            <v>0</v>
          </cell>
          <cell r="N201">
            <v>0</v>
          </cell>
          <cell r="O201">
            <v>37031.467300862991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563CAGE</v>
          </cell>
          <cell r="B202">
            <v>563</v>
          </cell>
          <cell r="C202" t="str">
            <v>CAGE</v>
          </cell>
          <cell r="D202">
            <v>903205.7</v>
          </cell>
          <cell r="F202" t="str">
            <v>563CAGE</v>
          </cell>
          <cell r="G202">
            <v>563</v>
          </cell>
          <cell r="H202" t="str">
            <v>CAGE</v>
          </cell>
          <cell r="I202">
            <v>903205.7</v>
          </cell>
          <cell r="L202" t="str">
            <v>373S</v>
          </cell>
          <cell r="M202">
            <v>0</v>
          </cell>
          <cell r="N202">
            <v>0</v>
          </cell>
          <cell r="O202">
            <v>291591.21291234106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563CAGW</v>
          </cell>
          <cell r="B203">
            <v>563</v>
          </cell>
          <cell r="C203" t="str">
            <v>CAGW</v>
          </cell>
          <cell r="D203">
            <v>135203.97</v>
          </cell>
          <cell r="F203" t="str">
            <v>563CAGW</v>
          </cell>
          <cell r="G203">
            <v>563</v>
          </cell>
          <cell r="H203" t="str">
            <v>CAGW</v>
          </cell>
          <cell r="I203">
            <v>135203.97</v>
          </cell>
          <cell r="L203" t="str">
            <v>389S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566CAGE</v>
          </cell>
          <cell r="B204">
            <v>566</v>
          </cell>
          <cell r="C204" t="str">
            <v>CAGE</v>
          </cell>
          <cell r="D204">
            <v>429103.37</v>
          </cell>
          <cell r="F204" t="str">
            <v>566CAGE</v>
          </cell>
          <cell r="G204">
            <v>566</v>
          </cell>
          <cell r="H204" t="str">
            <v>CAGE</v>
          </cell>
          <cell r="I204">
            <v>429103.37</v>
          </cell>
          <cell r="L204" t="str">
            <v>390CAEE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566CAGW</v>
          </cell>
          <cell r="B205">
            <v>566</v>
          </cell>
          <cell r="C205" t="str">
            <v>CAGW</v>
          </cell>
          <cell r="D205">
            <v>81840.759999999995</v>
          </cell>
          <cell r="F205" t="str">
            <v>566CAGW</v>
          </cell>
          <cell r="G205">
            <v>566</v>
          </cell>
          <cell r="H205" t="str">
            <v>CAGW</v>
          </cell>
          <cell r="I205">
            <v>81840.759999999995</v>
          </cell>
          <cell r="L205" t="str">
            <v>390CAGW</v>
          </cell>
          <cell r="M205">
            <v>0</v>
          </cell>
          <cell r="N205">
            <v>0</v>
          </cell>
          <cell r="O205">
            <v>8.3626006734538763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566SG</v>
          </cell>
          <cell r="B206">
            <v>566</v>
          </cell>
          <cell r="C206" t="str">
            <v>SG</v>
          </cell>
          <cell r="D206">
            <v>2360754.0099999998</v>
          </cell>
          <cell r="F206" t="str">
            <v>566SG</v>
          </cell>
          <cell r="G206">
            <v>566</v>
          </cell>
          <cell r="H206" t="str">
            <v>SG</v>
          </cell>
          <cell r="I206">
            <v>2360754.0099999998</v>
          </cell>
          <cell r="L206" t="str">
            <v>390CN</v>
          </cell>
          <cell r="M206">
            <v>0</v>
          </cell>
          <cell r="N206">
            <v>0</v>
          </cell>
          <cell r="O206">
            <v>1667.7782433212644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567CAGE</v>
          </cell>
          <cell r="B207">
            <v>567</v>
          </cell>
          <cell r="C207" t="str">
            <v>CAGE</v>
          </cell>
          <cell r="D207">
            <v>1170291.55</v>
          </cell>
          <cell r="F207" t="str">
            <v>567CAGE</v>
          </cell>
          <cell r="G207">
            <v>567</v>
          </cell>
          <cell r="H207" t="str">
            <v>CAGE</v>
          </cell>
          <cell r="I207">
            <v>1170291.55</v>
          </cell>
          <cell r="L207" t="str">
            <v>390S</v>
          </cell>
          <cell r="M207">
            <v>0</v>
          </cell>
          <cell r="N207">
            <v>0</v>
          </cell>
          <cell r="O207">
            <v>39471.335833299905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567CAGW</v>
          </cell>
          <cell r="B208">
            <v>567</v>
          </cell>
          <cell r="C208" t="str">
            <v>CAGW</v>
          </cell>
          <cell r="D208">
            <v>933281.33</v>
          </cell>
          <cell r="F208" t="str">
            <v>567CAGW</v>
          </cell>
          <cell r="G208">
            <v>567</v>
          </cell>
          <cell r="H208" t="str">
            <v>CAGW</v>
          </cell>
          <cell r="I208">
            <v>933281.33</v>
          </cell>
          <cell r="L208" t="str">
            <v>390SO</v>
          </cell>
          <cell r="M208">
            <v>0</v>
          </cell>
          <cell r="N208">
            <v>0</v>
          </cell>
          <cell r="O208">
            <v>-3951.8804123534319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567JBG</v>
          </cell>
          <cell r="B209">
            <v>567</v>
          </cell>
          <cell r="C209" t="str">
            <v>JBG</v>
          </cell>
          <cell r="D209">
            <v>0</v>
          </cell>
          <cell r="F209" t="str">
            <v>567JBG</v>
          </cell>
          <cell r="G209">
            <v>567</v>
          </cell>
          <cell r="H209" t="str">
            <v>JBG</v>
          </cell>
          <cell r="I209">
            <v>0</v>
          </cell>
          <cell r="L209" t="str">
            <v>391CAEE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567SG</v>
          </cell>
          <cell r="B210">
            <v>567</v>
          </cell>
          <cell r="C210" t="str">
            <v>SG</v>
          </cell>
          <cell r="D210">
            <v>17692.650000000001</v>
          </cell>
          <cell r="F210" t="str">
            <v>567SG</v>
          </cell>
          <cell r="G210">
            <v>567</v>
          </cell>
          <cell r="H210" t="str">
            <v>SG</v>
          </cell>
          <cell r="I210">
            <v>17692.650000000001</v>
          </cell>
          <cell r="L210" t="str">
            <v>391CAGE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568CAGE</v>
          </cell>
          <cell r="B211">
            <v>568</v>
          </cell>
          <cell r="C211" t="str">
            <v>CAGE</v>
          </cell>
          <cell r="D211">
            <v>547228.66</v>
          </cell>
          <cell r="F211" t="str">
            <v>568CAGE</v>
          </cell>
          <cell r="G211">
            <v>568</v>
          </cell>
          <cell r="H211" t="str">
            <v>CAGE</v>
          </cell>
          <cell r="I211">
            <v>547228.66</v>
          </cell>
          <cell r="L211" t="str">
            <v>391CAGW</v>
          </cell>
          <cell r="M211">
            <v>0</v>
          </cell>
          <cell r="N211">
            <v>0</v>
          </cell>
          <cell r="O211">
            <v>-8465.6671906866995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568CAGW</v>
          </cell>
          <cell r="B212">
            <v>568</v>
          </cell>
          <cell r="C212" t="str">
            <v>CAGW</v>
          </cell>
          <cell r="D212">
            <v>225269.54</v>
          </cell>
          <cell r="F212" t="str">
            <v>568CAGW</v>
          </cell>
          <cell r="G212">
            <v>568</v>
          </cell>
          <cell r="H212" t="str">
            <v>CAGW</v>
          </cell>
          <cell r="I212">
            <v>225269.54</v>
          </cell>
          <cell r="L212" t="str">
            <v>391CN</v>
          </cell>
          <cell r="M212">
            <v>0</v>
          </cell>
          <cell r="N212">
            <v>0</v>
          </cell>
          <cell r="O212">
            <v>-38145.992890323432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568SG</v>
          </cell>
          <cell r="B213">
            <v>568</v>
          </cell>
          <cell r="C213" t="str">
            <v>SG</v>
          </cell>
          <cell r="D213">
            <v>577948.63</v>
          </cell>
          <cell r="F213" t="str">
            <v>568SG</v>
          </cell>
          <cell r="G213">
            <v>568</v>
          </cell>
          <cell r="H213" t="str">
            <v>SG</v>
          </cell>
          <cell r="I213">
            <v>577948.63</v>
          </cell>
          <cell r="L213" t="str">
            <v>391JBG</v>
          </cell>
          <cell r="M213">
            <v>0</v>
          </cell>
          <cell r="N213">
            <v>0</v>
          </cell>
          <cell r="O213">
            <v>1706.4832652768814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569CAGE</v>
          </cell>
          <cell r="B214">
            <v>569</v>
          </cell>
          <cell r="C214" t="str">
            <v>CAGE</v>
          </cell>
          <cell r="D214">
            <v>136544.95000000001</v>
          </cell>
          <cell r="F214" t="str">
            <v>569CAGE</v>
          </cell>
          <cell r="G214">
            <v>569</v>
          </cell>
          <cell r="H214" t="str">
            <v>CAGE</v>
          </cell>
          <cell r="I214">
            <v>136544.95000000001</v>
          </cell>
          <cell r="L214" t="str">
            <v>391S</v>
          </cell>
          <cell r="M214">
            <v>0</v>
          </cell>
          <cell r="N214">
            <v>0</v>
          </cell>
          <cell r="O214">
            <v>-12622.293750000012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569CAGW</v>
          </cell>
          <cell r="B215">
            <v>569</v>
          </cell>
          <cell r="C215" t="str">
            <v>CAGW</v>
          </cell>
          <cell r="D215">
            <v>370264.08</v>
          </cell>
          <cell r="F215" t="str">
            <v>569CAGW</v>
          </cell>
          <cell r="G215">
            <v>569</v>
          </cell>
          <cell r="H215" t="str">
            <v>CAGW</v>
          </cell>
          <cell r="I215">
            <v>370264.08</v>
          </cell>
          <cell r="L215" t="str">
            <v>391SO</v>
          </cell>
          <cell r="M215">
            <v>0</v>
          </cell>
          <cell r="N215">
            <v>0</v>
          </cell>
          <cell r="O215">
            <v>-728309.17768904718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569JBG</v>
          </cell>
          <cell r="B216">
            <v>569</v>
          </cell>
          <cell r="C216" t="str">
            <v>JBG</v>
          </cell>
          <cell r="D216">
            <v>0</v>
          </cell>
          <cell r="F216" t="str">
            <v>569JBG</v>
          </cell>
          <cell r="G216">
            <v>569</v>
          </cell>
          <cell r="H216" t="str">
            <v>JBG</v>
          </cell>
          <cell r="I216">
            <v>0</v>
          </cell>
          <cell r="L216" t="str">
            <v>392CAEE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569SG</v>
          </cell>
          <cell r="B217">
            <v>569</v>
          </cell>
          <cell r="C217" t="str">
            <v>SG</v>
          </cell>
          <cell r="D217">
            <v>5299750.96</v>
          </cell>
          <cell r="F217" t="str">
            <v>569SG</v>
          </cell>
          <cell r="G217">
            <v>569</v>
          </cell>
          <cell r="H217" t="str">
            <v>SG</v>
          </cell>
          <cell r="I217">
            <v>5299750.96</v>
          </cell>
          <cell r="L217" t="str">
            <v>392CAGE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570CAGE</v>
          </cell>
          <cell r="B218">
            <v>570</v>
          </cell>
          <cell r="C218" t="str">
            <v>CAGE</v>
          </cell>
          <cell r="D218">
            <v>8784478.7799999993</v>
          </cell>
          <cell r="F218" t="str">
            <v>570CAGE</v>
          </cell>
          <cell r="G218">
            <v>570</v>
          </cell>
          <cell r="H218" t="str">
            <v>CAGE</v>
          </cell>
          <cell r="I218">
            <v>8784478.7799999993</v>
          </cell>
          <cell r="L218" t="str">
            <v>392CAGW</v>
          </cell>
          <cell r="M218">
            <v>0</v>
          </cell>
          <cell r="N218">
            <v>0</v>
          </cell>
          <cell r="O218">
            <v>15881.806599564268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570CAGW</v>
          </cell>
          <cell r="B219">
            <v>570</v>
          </cell>
          <cell r="C219" t="str">
            <v>CAGW</v>
          </cell>
          <cell r="D219">
            <v>2625089.13</v>
          </cell>
          <cell r="F219" t="str">
            <v>570CAGW</v>
          </cell>
          <cell r="G219">
            <v>570</v>
          </cell>
          <cell r="H219" t="str">
            <v>CAGW</v>
          </cell>
          <cell r="I219">
            <v>2625089.13</v>
          </cell>
          <cell r="L219" t="str">
            <v>392JBG</v>
          </cell>
          <cell r="M219">
            <v>0</v>
          </cell>
          <cell r="N219">
            <v>0</v>
          </cell>
          <cell r="O219">
            <v>17795.271333984168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570JBG</v>
          </cell>
          <cell r="B220">
            <v>570</v>
          </cell>
          <cell r="C220" t="str">
            <v>JBG</v>
          </cell>
          <cell r="D220">
            <v>115025.65</v>
          </cell>
          <cell r="F220" t="str">
            <v>570JBG</v>
          </cell>
          <cell r="G220">
            <v>570</v>
          </cell>
          <cell r="H220" t="str">
            <v>JBG</v>
          </cell>
          <cell r="I220">
            <v>115025.65</v>
          </cell>
          <cell r="L220" t="str">
            <v>392S</v>
          </cell>
          <cell r="M220">
            <v>0</v>
          </cell>
          <cell r="N220">
            <v>0</v>
          </cell>
          <cell r="O220">
            <v>-17785.099999999627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570SG</v>
          </cell>
          <cell r="B221">
            <v>570</v>
          </cell>
          <cell r="C221" t="str">
            <v>SG</v>
          </cell>
          <cell r="D221">
            <v>331698.07</v>
          </cell>
          <cell r="F221" t="str">
            <v>570SG</v>
          </cell>
          <cell r="G221">
            <v>570</v>
          </cell>
          <cell r="H221" t="str">
            <v>SG</v>
          </cell>
          <cell r="I221">
            <v>331698.07</v>
          </cell>
          <cell r="L221" t="str">
            <v>392SO</v>
          </cell>
          <cell r="M221">
            <v>0</v>
          </cell>
          <cell r="N221">
            <v>0</v>
          </cell>
          <cell r="O221">
            <v>-36735.284565170135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571CAGE</v>
          </cell>
          <cell r="B222">
            <v>571</v>
          </cell>
          <cell r="C222" t="str">
            <v>CAGE</v>
          </cell>
          <cell r="D222">
            <v>8398238.75</v>
          </cell>
          <cell r="F222" t="str">
            <v>571CAGE</v>
          </cell>
          <cell r="G222">
            <v>571</v>
          </cell>
          <cell r="H222" t="str">
            <v>CAGE</v>
          </cell>
          <cell r="I222">
            <v>8398238.75</v>
          </cell>
          <cell r="L222" t="str">
            <v>393CAGE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571CAGW</v>
          </cell>
          <cell r="B223">
            <v>571</v>
          </cell>
          <cell r="C223" t="str">
            <v>CAGW</v>
          </cell>
          <cell r="D223">
            <v>7788767.4800000004</v>
          </cell>
          <cell r="F223" t="str">
            <v>571CAGW</v>
          </cell>
          <cell r="G223">
            <v>571</v>
          </cell>
          <cell r="H223" t="str">
            <v>CAGW</v>
          </cell>
          <cell r="I223">
            <v>7788767.4800000004</v>
          </cell>
          <cell r="L223" t="str">
            <v>393CAGW</v>
          </cell>
          <cell r="M223">
            <v>0</v>
          </cell>
          <cell r="N223">
            <v>0</v>
          </cell>
          <cell r="O223">
            <v>5179.6581651639244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571JBG</v>
          </cell>
          <cell r="B224">
            <v>571</v>
          </cell>
          <cell r="C224" t="str">
            <v>JBG</v>
          </cell>
          <cell r="D224">
            <v>0</v>
          </cell>
          <cell r="F224" t="str">
            <v>571JBG</v>
          </cell>
          <cell r="G224">
            <v>571</v>
          </cell>
          <cell r="H224" t="str">
            <v>JBG</v>
          </cell>
          <cell r="I224">
            <v>0</v>
          </cell>
          <cell r="L224" t="str">
            <v>393JBG</v>
          </cell>
          <cell r="M224">
            <v>0</v>
          </cell>
          <cell r="N224">
            <v>0</v>
          </cell>
          <cell r="O224">
            <v>14840.640429474237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571SG</v>
          </cell>
          <cell r="B225">
            <v>571</v>
          </cell>
          <cell r="C225" t="str">
            <v>SG</v>
          </cell>
          <cell r="D225">
            <v>-31089.19</v>
          </cell>
          <cell r="F225" t="str">
            <v>571SG</v>
          </cell>
          <cell r="G225">
            <v>571</v>
          </cell>
          <cell r="H225" t="str">
            <v>SG</v>
          </cell>
          <cell r="I225">
            <v>-31089.19</v>
          </cell>
          <cell r="L225" t="str">
            <v>393S</v>
          </cell>
          <cell r="M225">
            <v>0</v>
          </cell>
          <cell r="N225">
            <v>0</v>
          </cell>
          <cell r="O225">
            <v>-20857.98541666707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572CAGE</v>
          </cell>
          <cell r="B226">
            <v>572</v>
          </cell>
          <cell r="C226" t="str">
            <v>CAGE</v>
          </cell>
          <cell r="D226">
            <v>26470.26</v>
          </cell>
          <cell r="F226" t="str">
            <v>572CAGE</v>
          </cell>
          <cell r="G226">
            <v>572</v>
          </cell>
          <cell r="H226" t="str">
            <v>CAGE</v>
          </cell>
          <cell r="I226">
            <v>26470.26</v>
          </cell>
          <cell r="L226" t="str">
            <v>393SO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572CAGW</v>
          </cell>
          <cell r="B227">
            <v>572</v>
          </cell>
          <cell r="C227" t="str">
            <v>CAGW</v>
          </cell>
          <cell r="D227">
            <v>11275.07</v>
          </cell>
          <cell r="F227" t="str">
            <v>572CAGW</v>
          </cell>
          <cell r="G227">
            <v>572</v>
          </cell>
          <cell r="H227" t="str">
            <v>CAGW</v>
          </cell>
          <cell r="I227">
            <v>11275.07</v>
          </cell>
          <cell r="L227" t="str">
            <v>394CAGE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572SG</v>
          </cell>
          <cell r="B228">
            <v>572</v>
          </cell>
          <cell r="C228" t="str">
            <v>SG</v>
          </cell>
          <cell r="D228">
            <v>0</v>
          </cell>
          <cell r="F228" t="str">
            <v>572SG</v>
          </cell>
          <cell r="G228">
            <v>572</v>
          </cell>
          <cell r="H228" t="str">
            <v>SG</v>
          </cell>
          <cell r="I228">
            <v>0</v>
          </cell>
          <cell r="L228" t="str">
            <v>394CAGW</v>
          </cell>
          <cell r="M228">
            <v>0</v>
          </cell>
          <cell r="N228">
            <v>0</v>
          </cell>
          <cell r="O228">
            <v>-13955.462348884263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573CAGE</v>
          </cell>
          <cell r="B229">
            <v>573</v>
          </cell>
          <cell r="C229" t="str">
            <v>CAGE</v>
          </cell>
          <cell r="D229">
            <v>52896.72</v>
          </cell>
          <cell r="F229" t="str">
            <v>573CAGE</v>
          </cell>
          <cell r="G229">
            <v>573</v>
          </cell>
          <cell r="H229" t="str">
            <v>CAGE</v>
          </cell>
          <cell r="I229">
            <v>52896.72</v>
          </cell>
          <cell r="L229" t="str">
            <v>394JBG</v>
          </cell>
          <cell r="M229">
            <v>0</v>
          </cell>
          <cell r="N229">
            <v>0</v>
          </cell>
          <cell r="O229">
            <v>9345.1539270673729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573SG</v>
          </cell>
          <cell r="B230">
            <v>573</v>
          </cell>
          <cell r="C230" t="str">
            <v>SG</v>
          </cell>
          <cell r="D230">
            <v>97902.29</v>
          </cell>
          <cell r="F230" t="str">
            <v>573SG</v>
          </cell>
          <cell r="G230">
            <v>573</v>
          </cell>
          <cell r="H230" t="str">
            <v>SG</v>
          </cell>
          <cell r="I230">
            <v>97902.29</v>
          </cell>
          <cell r="L230" t="str">
            <v>394S</v>
          </cell>
          <cell r="M230">
            <v>0</v>
          </cell>
          <cell r="N230">
            <v>0</v>
          </cell>
          <cell r="O230">
            <v>-51166.662916670088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580CA</v>
          </cell>
          <cell r="B231">
            <v>580</v>
          </cell>
          <cell r="C231" t="str">
            <v>CA</v>
          </cell>
          <cell r="D231">
            <v>46986.080000000002</v>
          </cell>
          <cell r="F231" t="str">
            <v>580CA</v>
          </cell>
          <cell r="G231">
            <v>580</v>
          </cell>
          <cell r="H231" t="str">
            <v>CA</v>
          </cell>
          <cell r="I231">
            <v>46986.080000000002</v>
          </cell>
          <cell r="L231" t="str">
            <v>394SO</v>
          </cell>
          <cell r="M231">
            <v>0</v>
          </cell>
          <cell r="N231">
            <v>0</v>
          </cell>
          <cell r="O231">
            <v>-31447.777369567637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580ID</v>
          </cell>
          <cell r="B232">
            <v>580</v>
          </cell>
          <cell r="C232" t="str">
            <v>ID</v>
          </cell>
          <cell r="D232">
            <v>31141.82</v>
          </cell>
          <cell r="F232" t="str">
            <v>580ID</v>
          </cell>
          <cell r="G232">
            <v>580</v>
          </cell>
          <cell r="H232" t="str">
            <v>ID</v>
          </cell>
          <cell r="I232">
            <v>31141.82</v>
          </cell>
          <cell r="L232" t="str">
            <v>395CAEE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580OR</v>
          </cell>
          <cell r="B233">
            <v>580</v>
          </cell>
          <cell r="C233" t="str">
            <v>OR</v>
          </cell>
          <cell r="D233">
            <v>308794.53000000003</v>
          </cell>
          <cell r="F233" t="str">
            <v>580OR</v>
          </cell>
          <cell r="G233">
            <v>580</v>
          </cell>
          <cell r="H233" t="str">
            <v>OR</v>
          </cell>
          <cell r="I233">
            <v>308794.53000000003</v>
          </cell>
          <cell r="L233" t="str">
            <v>395CAGE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580SNPD</v>
          </cell>
          <cell r="B234">
            <v>580</v>
          </cell>
          <cell r="C234" t="str">
            <v>SNPD</v>
          </cell>
          <cell r="D234">
            <v>7995339.2400000002</v>
          </cell>
          <cell r="F234" t="str">
            <v>580SNPD</v>
          </cell>
          <cell r="G234">
            <v>580</v>
          </cell>
          <cell r="H234" t="str">
            <v>SNPD</v>
          </cell>
          <cell r="I234">
            <v>7995339.2400000002</v>
          </cell>
          <cell r="L234" t="str">
            <v>395CAGW</v>
          </cell>
          <cell r="M234">
            <v>0</v>
          </cell>
          <cell r="N234">
            <v>0</v>
          </cell>
          <cell r="O234">
            <v>-642.3203029555126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580UT</v>
          </cell>
          <cell r="B235">
            <v>580</v>
          </cell>
          <cell r="C235" t="str">
            <v>UT</v>
          </cell>
          <cell r="D235">
            <v>424058.58</v>
          </cell>
          <cell r="F235" t="str">
            <v>580UT</v>
          </cell>
          <cell r="G235">
            <v>580</v>
          </cell>
          <cell r="H235" t="str">
            <v>UT</v>
          </cell>
          <cell r="I235">
            <v>424058.58</v>
          </cell>
          <cell r="L235" t="str">
            <v>395JBG</v>
          </cell>
          <cell r="M235">
            <v>0</v>
          </cell>
          <cell r="N235">
            <v>0</v>
          </cell>
          <cell r="O235">
            <v>6744.6922332296854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580WA</v>
          </cell>
          <cell r="B236">
            <v>580</v>
          </cell>
          <cell r="C236" t="str">
            <v>WA</v>
          </cell>
          <cell r="D236">
            <v>132982.87</v>
          </cell>
          <cell r="F236" t="str">
            <v>580WA</v>
          </cell>
          <cell r="G236">
            <v>580</v>
          </cell>
          <cell r="H236" t="str">
            <v>WA</v>
          </cell>
          <cell r="I236">
            <v>132982.87</v>
          </cell>
          <cell r="L236" t="str">
            <v>395S</v>
          </cell>
          <cell r="M236">
            <v>0</v>
          </cell>
          <cell r="N236">
            <v>0</v>
          </cell>
          <cell r="O236">
            <v>-9825.9304166699294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580WYP</v>
          </cell>
          <cell r="B237">
            <v>580</v>
          </cell>
          <cell r="C237" t="str">
            <v>WYP</v>
          </cell>
          <cell r="D237">
            <v>105395.17</v>
          </cell>
          <cell r="F237" t="str">
            <v>580WYP</v>
          </cell>
          <cell r="G237">
            <v>580</v>
          </cell>
          <cell r="H237" t="str">
            <v>WYP</v>
          </cell>
          <cell r="I237">
            <v>105395.17</v>
          </cell>
          <cell r="L237" t="str">
            <v>395SO</v>
          </cell>
          <cell r="M237">
            <v>0</v>
          </cell>
          <cell r="N237">
            <v>0</v>
          </cell>
          <cell r="O237">
            <v>9607.5074135934738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581ID</v>
          </cell>
          <cell r="B238">
            <v>581</v>
          </cell>
          <cell r="C238" t="str">
            <v>ID</v>
          </cell>
          <cell r="D238">
            <v>0</v>
          </cell>
          <cell r="F238" t="str">
            <v>581ID</v>
          </cell>
          <cell r="G238">
            <v>581</v>
          </cell>
          <cell r="H238" t="str">
            <v>ID</v>
          </cell>
          <cell r="I238">
            <v>0</v>
          </cell>
          <cell r="L238" t="str">
            <v>396CAEE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581SNPD</v>
          </cell>
          <cell r="B239">
            <v>581</v>
          </cell>
          <cell r="C239" t="str">
            <v>SNPD</v>
          </cell>
          <cell r="D239">
            <v>12174853.109999999</v>
          </cell>
          <cell r="F239" t="str">
            <v>581SNPD</v>
          </cell>
          <cell r="G239">
            <v>581</v>
          </cell>
          <cell r="H239" t="str">
            <v>SNPD</v>
          </cell>
          <cell r="I239">
            <v>12174853.109999999</v>
          </cell>
          <cell r="L239" t="str">
            <v>396CAGE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582CA</v>
          </cell>
          <cell r="B240">
            <v>582</v>
          </cell>
          <cell r="C240" t="str">
            <v>CA</v>
          </cell>
          <cell r="D240">
            <v>76394.13</v>
          </cell>
          <cell r="F240" t="str">
            <v>582CA</v>
          </cell>
          <cell r="G240">
            <v>582</v>
          </cell>
          <cell r="H240" t="str">
            <v>CA</v>
          </cell>
          <cell r="I240">
            <v>76394.13</v>
          </cell>
          <cell r="L240" t="str">
            <v>396CAGW</v>
          </cell>
          <cell r="M240">
            <v>0</v>
          </cell>
          <cell r="N240">
            <v>0</v>
          </cell>
          <cell r="O240">
            <v>-1151.1963674039575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582ID</v>
          </cell>
          <cell r="B241">
            <v>582</v>
          </cell>
          <cell r="C241" t="str">
            <v>ID</v>
          </cell>
          <cell r="D241">
            <v>594938.68999999994</v>
          </cell>
          <cell r="F241" t="str">
            <v>582ID</v>
          </cell>
          <cell r="G241">
            <v>582</v>
          </cell>
          <cell r="H241" t="str">
            <v>ID</v>
          </cell>
          <cell r="I241">
            <v>594938.68999999994</v>
          </cell>
          <cell r="L241" t="str">
            <v>396JBG</v>
          </cell>
          <cell r="M241">
            <v>0</v>
          </cell>
          <cell r="N241">
            <v>0</v>
          </cell>
          <cell r="O241">
            <v>-3161.6375470439084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582OR</v>
          </cell>
          <cell r="B242">
            <v>582</v>
          </cell>
          <cell r="C242" t="str">
            <v>OR</v>
          </cell>
          <cell r="D242">
            <v>1050441.1299999999</v>
          </cell>
          <cell r="F242" t="str">
            <v>582OR</v>
          </cell>
          <cell r="G242">
            <v>582</v>
          </cell>
          <cell r="H242" t="str">
            <v>OR</v>
          </cell>
          <cell r="I242">
            <v>1050441.1299999999</v>
          </cell>
          <cell r="L242" t="str">
            <v>396S</v>
          </cell>
          <cell r="M242">
            <v>0</v>
          </cell>
          <cell r="N242">
            <v>0</v>
          </cell>
          <cell r="O242">
            <v>-513.75916666910052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582SNPD</v>
          </cell>
          <cell r="B243">
            <v>582</v>
          </cell>
          <cell r="C243" t="str">
            <v>SNPD</v>
          </cell>
          <cell r="D243">
            <v>3667.09</v>
          </cell>
          <cell r="F243" t="str">
            <v>582SNPD</v>
          </cell>
          <cell r="G243">
            <v>582</v>
          </cell>
          <cell r="H243" t="str">
            <v>SNPD</v>
          </cell>
          <cell r="I243">
            <v>3667.09</v>
          </cell>
          <cell r="L243" t="str">
            <v>396SO</v>
          </cell>
          <cell r="M243">
            <v>0</v>
          </cell>
          <cell r="N243">
            <v>0</v>
          </cell>
          <cell r="O243">
            <v>-647.2445947168934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582UT</v>
          </cell>
          <cell r="B244">
            <v>582</v>
          </cell>
          <cell r="C244" t="str">
            <v>UT</v>
          </cell>
          <cell r="D244">
            <v>1946005.11</v>
          </cell>
          <cell r="F244" t="str">
            <v>582UT</v>
          </cell>
          <cell r="G244">
            <v>582</v>
          </cell>
          <cell r="H244" t="str">
            <v>UT</v>
          </cell>
          <cell r="I244">
            <v>1946005.11</v>
          </cell>
          <cell r="L244" t="str">
            <v>397CAEE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582WA</v>
          </cell>
          <cell r="B245">
            <v>582</v>
          </cell>
          <cell r="C245" t="str">
            <v>WA</v>
          </cell>
          <cell r="D245">
            <v>297259</v>
          </cell>
          <cell r="F245" t="str">
            <v>582WA</v>
          </cell>
          <cell r="G245">
            <v>582</v>
          </cell>
          <cell r="H245" t="str">
            <v>WA</v>
          </cell>
          <cell r="I245">
            <v>297259</v>
          </cell>
          <cell r="L245" t="str">
            <v>397CAGE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582WYP</v>
          </cell>
          <cell r="B246">
            <v>582</v>
          </cell>
          <cell r="C246" t="str">
            <v>WYP</v>
          </cell>
          <cell r="D246">
            <v>709663.4</v>
          </cell>
          <cell r="F246" t="str">
            <v>582WYP</v>
          </cell>
          <cell r="G246">
            <v>582</v>
          </cell>
          <cell r="H246" t="str">
            <v>WYP</v>
          </cell>
          <cell r="I246">
            <v>709663.4</v>
          </cell>
          <cell r="L246" t="str">
            <v>397CAGW</v>
          </cell>
          <cell r="M246">
            <v>0</v>
          </cell>
          <cell r="N246">
            <v>0</v>
          </cell>
          <cell r="O246">
            <v>2006995.684065843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583CA</v>
          </cell>
          <cell r="B247">
            <v>583</v>
          </cell>
          <cell r="C247" t="str">
            <v>CA</v>
          </cell>
          <cell r="D247">
            <v>243960.78</v>
          </cell>
          <cell r="F247" t="str">
            <v>583CA</v>
          </cell>
          <cell r="G247">
            <v>583</v>
          </cell>
          <cell r="H247" t="str">
            <v>CA</v>
          </cell>
          <cell r="I247">
            <v>243960.78</v>
          </cell>
          <cell r="L247" t="str">
            <v>397CN</v>
          </cell>
          <cell r="M247">
            <v>0</v>
          </cell>
          <cell r="N247">
            <v>0</v>
          </cell>
          <cell r="O247">
            <v>-195044.18223585814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583ID</v>
          </cell>
          <cell r="B248">
            <v>583</v>
          </cell>
          <cell r="C248" t="str">
            <v>ID</v>
          </cell>
          <cell r="D248">
            <v>376834.75</v>
          </cell>
          <cell r="F248" t="str">
            <v>583ID</v>
          </cell>
          <cell r="G248">
            <v>583</v>
          </cell>
          <cell r="H248" t="str">
            <v>ID</v>
          </cell>
          <cell r="I248">
            <v>376834.75</v>
          </cell>
          <cell r="L248" t="str">
            <v>397JBE</v>
          </cell>
          <cell r="M248">
            <v>0</v>
          </cell>
          <cell r="N248">
            <v>0</v>
          </cell>
          <cell r="O248">
            <v>-72.497943240430459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583OR</v>
          </cell>
          <cell r="B249">
            <v>583</v>
          </cell>
          <cell r="C249" t="str">
            <v>OR</v>
          </cell>
          <cell r="D249">
            <v>1649555.91</v>
          </cell>
          <cell r="F249" t="str">
            <v>583OR</v>
          </cell>
          <cell r="G249">
            <v>583</v>
          </cell>
          <cell r="H249" t="str">
            <v>OR</v>
          </cell>
          <cell r="I249">
            <v>1649555.91</v>
          </cell>
          <cell r="L249" t="str">
            <v>397JBG</v>
          </cell>
          <cell r="M249">
            <v>0</v>
          </cell>
          <cell r="N249">
            <v>0</v>
          </cell>
          <cell r="O249">
            <v>-175737.98073766084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583SNPD</v>
          </cell>
          <cell r="B250">
            <v>583</v>
          </cell>
          <cell r="C250" t="str">
            <v>SNPD</v>
          </cell>
          <cell r="D250">
            <v>163</v>
          </cell>
          <cell r="F250" t="str">
            <v>583SNPD</v>
          </cell>
          <cell r="G250">
            <v>583</v>
          </cell>
          <cell r="H250" t="str">
            <v>SNPD</v>
          </cell>
          <cell r="I250">
            <v>163</v>
          </cell>
          <cell r="L250" t="str">
            <v>397S</v>
          </cell>
          <cell r="M250">
            <v>0</v>
          </cell>
          <cell r="N250">
            <v>0</v>
          </cell>
          <cell r="O250">
            <v>1459503.0515464656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583UT</v>
          </cell>
          <cell r="B251">
            <v>583</v>
          </cell>
          <cell r="C251" t="str">
            <v>UT</v>
          </cell>
          <cell r="D251">
            <v>5928360.3200000003</v>
          </cell>
          <cell r="F251" t="str">
            <v>583UT</v>
          </cell>
          <cell r="G251">
            <v>583</v>
          </cell>
          <cell r="H251" t="str">
            <v>UT</v>
          </cell>
          <cell r="I251">
            <v>5928360.3200000003</v>
          </cell>
          <cell r="L251" t="str">
            <v>397SO</v>
          </cell>
          <cell r="M251">
            <v>0</v>
          </cell>
          <cell r="N251">
            <v>0</v>
          </cell>
          <cell r="O251">
            <v>1308201.629916305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583WA</v>
          </cell>
          <cell r="B252">
            <v>583</v>
          </cell>
          <cell r="C252" t="str">
            <v>WA</v>
          </cell>
          <cell r="D252">
            <v>231836.73</v>
          </cell>
          <cell r="F252" t="str">
            <v>583WA</v>
          </cell>
          <cell r="G252">
            <v>583</v>
          </cell>
          <cell r="H252" t="str">
            <v>WA</v>
          </cell>
          <cell r="I252">
            <v>231836.73</v>
          </cell>
          <cell r="L252" t="str">
            <v>398CAEE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583WYP</v>
          </cell>
          <cell r="B253">
            <v>583</v>
          </cell>
          <cell r="C253" t="str">
            <v>WYP</v>
          </cell>
          <cell r="D253">
            <v>516398.71</v>
          </cell>
          <cell r="F253" t="str">
            <v>583WYP</v>
          </cell>
          <cell r="G253">
            <v>583</v>
          </cell>
          <cell r="H253" t="str">
            <v>WYP</v>
          </cell>
          <cell r="I253">
            <v>516398.71</v>
          </cell>
          <cell r="L253" t="str">
            <v>398CAGE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583WYU</v>
          </cell>
          <cell r="B254">
            <v>583</v>
          </cell>
          <cell r="C254" t="str">
            <v>WYU</v>
          </cell>
          <cell r="D254">
            <v>139309.56</v>
          </cell>
          <cell r="F254" t="str">
            <v>583WYU</v>
          </cell>
          <cell r="G254">
            <v>583</v>
          </cell>
          <cell r="H254" t="str">
            <v>WYU</v>
          </cell>
          <cell r="I254">
            <v>139309.56</v>
          </cell>
          <cell r="L254" t="str">
            <v>398CAGW</v>
          </cell>
          <cell r="M254">
            <v>0</v>
          </cell>
          <cell r="N254">
            <v>0</v>
          </cell>
          <cell r="O254">
            <v>375.90904151923218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584OR</v>
          </cell>
          <cell r="B255">
            <v>584</v>
          </cell>
          <cell r="C255" t="str">
            <v>OR</v>
          </cell>
          <cell r="D255">
            <v>483.21</v>
          </cell>
          <cell r="F255" t="str">
            <v>584OR</v>
          </cell>
          <cell r="G255">
            <v>584</v>
          </cell>
          <cell r="H255" t="str">
            <v>OR</v>
          </cell>
          <cell r="I255">
            <v>483.21</v>
          </cell>
          <cell r="L255" t="str">
            <v>398CN</v>
          </cell>
          <cell r="M255">
            <v>0</v>
          </cell>
          <cell r="N255">
            <v>0</v>
          </cell>
          <cell r="O255">
            <v>551.63241109211378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584UT</v>
          </cell>
          <cell r="B256">
            <v>584</v>
          </cell>
          <cell r="C256" t="str">
            <v>UT</v>
          </cell>
          <cell r="D256">
            <v>1179.18</v>
          </cell>
          <cell r="F256" t="str">
            <v>584UT</v>
          </cell>
          <cell r="G256">
            <v>584</v>
          </cell>
          <cell r="H256" t="str">
            <v>UT</v>
          </cell>
          <cell r="I256">
            <v>1179.18</v>
          </cell>
          <cell r="L256" t="str">
            <v>398JBG</v>
          </cell>
          <cell r="M256">
            <v>0</v>
          </cell>
          <cell r="N256">
            <v>0</v>
          </cell>
          <cell r="O256">
            <v>4429.9657053271012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584WYP</v>
          </cell>
          <cell r="B257">
            <v>584</v>
          </cell>
          <cell r="C257" t="str">
            <v>WYP</v>
          </cell>
          <cell r="D257">
            <v>83.53</v>
          </cell>
          <cell r="F257" t="str">
            <v>584WYP</v>
          </cell>
          <cell r="G257">
            <v>584</v>
          </cell>
          <cell r="H257" t="str">
            <v>WYP</v>
          </cell>
          <cell r="I257">
            <v>83.53</v>
          </cell>
          <cell r="L257" t="str">
            <v>398S</v>
          </cell>
          <cell r="M257">
            <v>0</v>
          </cell>
          <cell r="N257">
            <v>0</v>
          </cell>
          <cell r="O257">
            <v>-1573.1733333329903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585SNPD</v>
          </cell>
          <cell r="B258">
            <v>585</v>
          </cell>
          <cell r="C258" t="str">
            <v>SNPD</v>
          </cell>
          <cell r="D258">
            <v>212693.67</v>
          </cell>
          <cell r="F258" t="str">
            <v>585SNPD</v>
          </cell>
          <cell r="G258">
            <v>585</v>
          </cell>
          <cell r="H258" t="str">
            <v>SNPD</v>
          </cell>
          <cell r="I258">
            <v>212693.67</v>
          </cell>
          <cell r="L258" t="str">
            <v>398SO</v>
          </cell>
          <cell r="M258">
            <v>0</v>
          </cell>
          <cell r="N258">
            <v>0</v>
          </cell>
          <cell r="O258">
            <v>-8089.091800479413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586CA</v>
          </cell>
          <cell r="B259">
            <v>586</v>
          </cell>
          <cell r="C259" t="str">
            <v>CA</v>
          </cell>
          <cell r="D259">
            <v>82498.91</v>
          </cell>
          <cell r="F259" t="str">
            <v>586CA</v>
          </cell>
          <cell r="G259">
            <v>586</v>
          </cell>
          <cell r="H259" t="str">
            <v>CA</v>
          </cell>
          <cell r="I259">
            <v>82498.91</v>
          </cell>
          <cell r="L259" t="str">
            <v>399JBE</v>
          </cell>
          <cell r="M259">
            <v>0</v>
          </cell>
          <cell r="N259">
            <v>0</v>
          </cell>
          <cell r="O259">
            <v>68402453.89308764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586ID</v>
          </cell>
          <cell r="B260">
            <v>586</v>
          </cell>
          <cell r="C260" t="str">
            <v>ID</v>
          </cell>
          <cell r="D260">
            <v>195412.9</v>
          </cell>
          <cell r="F260" t="str">
            <v>586ID</v>
          </cell>
          <cell r="G260">
            <v>586</v>
          </cell>
          <cell r="H260" t="str">
            <v>ID</v>
          </cell>
          <cell r="I260">
            <v>195412.9</v>
          </cell>
          <cell r="L260" t="str">
            <v>403360S</v>
          </cell>
          <cell r="M260">
            <v>0</v>
          </cell>
          <cell r="N260">
            <v>0</v>
          </cell>
          <cell r="O260">
            <v>-4594.9756120043912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586OR</v>
          </cell>
          <cell r="B261">
            <v>586</v>
          </cell>
          <cell r="C261" t="str">
            <v>OR</v>
          </cell>
          <cell r="D261">
            <v>741264.33</v>
          </cell>
          <cell r="F261" t="str">
            <v>586OR</v>
          </cell>
          <cell r="G261">
            <v>586</v>
          </cell>
          <cell r="H261" t="str">
            <v>OR</v>
          </cell>
          <cell r="I261">
            <v>741264.33</v>
          </cell>
          <cell r="L261" t="str">
            <v>403361S</v>
          </cell>
          <cell r="M261">
            <v>0</v>
          </cell>
          <cell r="N261">
            <v>0</v>
          </cell>
          <cell r="O261">
            <v>-8803.3265403072928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586SNPD</v>
          </cell>
          <cell r="B262">
            <v>586</v>
          </cell>
          <cell r="C262" t="str">
            <v>SNPD</v>
          </cell>
          <cell r="D262">
            <v>0</v>
          </cell>
          <cell r="F262" t="str">
            <v>586SNPD</v>
          </cell>
          <cell r="G262">
            <v>586</v>
          </cell>
          <cell r="H262" t="str">
            <v>SNPD</v>
          </cell>
          <cell r="I262">
            <v>0</v>
          </cell>
          <cell r="L262" t="str">
            <v>403362S</v>
          </cell>
          <cell r="M262">
            <v>0</v>
          </cell>
          <cell r="N262">
            <v>0</v>
          </cell>
          <cell r="O262">
            <v>-73914.982485869812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586UT</v>
          </cell>
          <cell r="B263">
            <v>586</v>
          </cell>
          <cell r="C263" t="str">
            <v>UT</v>
          </cell>
          <cell r="D263">
            <v>844473.01</v>
          </cell>
          <cell r="F263" t="str">
            <v>586UT</v>
          </cell>
          <cell r="G263">
            <v>586</v>
          </cell>
          <cell r="H263" t="str">
            <v>UT</v>
          </cell>
          <cell r="I263">
            <v>844473.01</v>
          </cell>
          <cell r="L263" t="str">
            <v>403364S</v>
          </cell>
          <cell r="M263">
            <v>0</v>
          </cell>
          <cell r="N263">
            <v>0</v>
          </cell>
          <cell r="O263">
            <v>-88960.332680896565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586WA</v>
          </cell>
          <cell r="B264">
            <v>586</v>
          </cell>
          <cell r="C264" t="str">
            <v>WA</v>
          </cell>
          <cell r="D264">
            <v>306484.34999999998</v>
          </cell>
          <cell r="F264" t="str">
            <v>586WA</v>
          </cell>
          <cell r="G264">
            <v>586</v>
          </cell>
          <cell r="H264" t="str">
            <v>WA</v>
          </cell>
          <cell r="I264">
            <v>306484.34999999998</v>
          </cell>
          <cell r="L264" t="str">
            <v>403365S</v>
          </cell>
          <cell r="M264">
            <v>0</v>
          </cell>
          <cell r="N264">
            <v>0</v>
          </cell>
          <cell r="O264">
            <v>-56593.215152642631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586WYP</v>
          </cell>
          <cell r="B265">
            <v>586</v>
          </cell>
          <cell r="C265" t="str">
            <v>WYP</v>
          </cell>
          <cell r="D265">
            <v>346196.5</v>
          </cell>
          <cell r="F265" t="str">
            <v>586WYP</v>
          </cell>
          <cell r="G265">
            <v>586</v>
          </cell>
          <cell r="H265" t="str">
            <v>WYP</v>
          </cell>
          <cell r="I265">
            <v>346196.5</v>
          </cell>
          <cell r="L265" t="str">
            <v>403366S</v>
          </cell>
          <cell r="M265">
            <v>0</v>
          </cell>
          <cell r="N265">
            <v>0</v>
          </cell>
          <cell r="O265">
            <v>-28069.008523290977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586WYU</v>
          </cell>
          <cell r="B266">
            <v>586</v>
          </cell>
          <cell r="C266" t="str">
            <v>WYU</v>
          </cell>
          <cell r="D266">
            <v>108348.53</v>
          </cell>
          <cell r="F266" t="str">
            <v>586WYU</v>
          </cell>
          <cell r="G266">
            <v>586</v>
          </cell>
          <cell r="H266" t="str">
            <v>WYU</v>
          </cell>
          <cell r="I266">
            <v>108348.53</v>
          </cell>
          <cell r="L266" t="str">
            <v>403367S</v>
          </cell>
          <cell r="M266">
            <v>0</v>
          </cell>
          <cell r="N266">
            <v>0</v>
          </cell>
          <cell r="O266">
            <v>-65530.619141797069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587CA</v>
          </cell>
          <cell r="B267">
            <v>587</v>
          </cell>
          <cell r="C267" t="str">
            <v>CA</v>
          </cell>
          <cell r="D267">
            <v>595685.26</v>
          </cell>
          <cell r="F267" t="str">
            <v>587CA</v>
          </cell>
          <cell r="G267">
            <v>587</v>
          </cell>
          <cell r="H267" t="str">
            <v>CA</v>
          </cell>
          <cell r="I267">
            <v>595685.26</v>
          </cell>
          <cell r="L267" t="str">
            <v>403368S</v>
          </cell>
          <cell r="M267">
            <v>0</v>
          </cell>
          <cell r="N267">
            <v>0</v>
          </cell>
          <cell r="O267">
            <v>-100928.98019836354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587ID</v>
          </cell>
          <cell r="B268">
            <v>587</v>
          </cell>
          <cell r="C268" t="str">
            <v>ID</v>
          </cell>
          <cell r="D268">
            <v>861601.14</v>
          </cell>
          <cell r="F268" t="str">
            <v>587ID</v>
          </cell>
          <cell r="G268">
            <v>587</v>
          </cell>
          <cell r="H268" t="str">
            <v>ID</v>
          </cell>
          <cell r="I268">
            <v>861601.14</v>
          </cell>
          <cell r="L268" t="str">
            <v>403369S</v>
          </cell>
          <cell r="M268">
            <v>0</v>
          </cell>
          <cell r="N268">
            <v>0</v>
          </cell>
          <cell r="O268">
            <v>-60437.427602943862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587OR</v>
          </cell>
          <cell r="B269">
            <v>587</v>
          </cell>
          <cell r="C269" t="str">
            <v>OR</v>
          </cell>
          <cell r="D269">
            <v>5498261.2199999997</v>
          </cell>
          <cell r="F269" t="str">
            <v>587OR</v>
          </cell>
          <cell r="G269">
            <v>587</v>
          </cell>
          <cell r="H269" t="str">
            <v>OR</v>
          </cell>
          <cell r="I269">
            <v>5498261.2199999997</v>
          </cell>
          <cell r="L269" t="str">
            <v>403370S</v>
          </cell>
          <cell r="M269">
            <v>0</v>
          </cell>
          <cell r="N269">
            <v>0</v>
          </cell>
          <cell r="O269">
            <v>-17102.318116319657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587UT</v>
          </cell>
          <cell r="B270">
            <v>587</v>
          </cell>
          <cell r="C270" t="str">
            <v>UT</v>
          </cell>
          <cell r="D270">
            <v>5267088.16</v>
          </cell>
          <cell r="F270" t="str">
            <v>587UT</v>
          </cell>
          <cell r="G270">
            <v>587</v>
          </cell>
          <cell r="H270" t="str">
            <v>UT</v>
          </cell>
          <cell r="I270">
            <v>5267088.16</v>
          </cell>
          <cell r="L270" t="str">
            <v>403371S</v>
          </cell>
          <cell r="M270">
            <v>0</v>
          </cell>
          <cell r="N270">
            <v>0</v>
          </cell>
          <cell r="O270">
            <v>-634.6262623800983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587WA</v>
          </cell>
          <cell r="B271">
            <v>587</v>
          </cell>
          <cell r="C271" t="str">
            <v>WA</v>
          </cell>
          <cell r="D271">
            <v>1297988.42</v>
          </cell>
          <cell r="F271" t="str">
            <v>587WA</v>
          </cell>
          <cell r="G271">
            <v>587</v>
          </cell>
          <cell r="H271" t="str">
            <v>WA</v>
          </cell>
          <cell r="I271">
            <v>1297988.42</v>
          </cell>
          <cell r="L271" t="str">
            <v>403373S</v>
          </cell>
          <cell r="M271">
            <v>0</v>
          </cell>
          <cell r="N271">
            <v>0</v>
          </cell>
          <cell r="O271">
            <v>-4516.4086563144265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587WYP</v>
          </cell>
          <cell r="B272">
            <v>587</v>
          </cell>
          <cell r="C272" t="str">
            <v>WYP</v>
          </cell>
          <cell r="D272">
            <v>1119472.25</v>
          </cell>
          <cell r="F272" t="str">
            <v>587WYP</v>
          </cell>
          <cell r="G272">
            <v>587</v>
          </cell>
          <cell r="H272" t="str">
            <v>WYP</v>
          </cell>
          <cell r="I272">
            <v>1119472.25</v>
          </cell>
          <cell r="L272" t="str">
            <v>403GPCAEE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587WYU</v>
          </cell>
          <cell r="B273">
            <v>587</v>
          </cell>
          <cell r="C273" t="str">
            <v>WYU</v>
          </cell>
          <cell r="D273">
            <v>136524.66</v>
          </cell>
          <cell r="F273" t="str">
            <v>587WYU</v>
          </cell>
          <cell r="G273">
            <v>587</v>
          </cell>
          <cell r="H273" t="str">
            <v>WYU</v>
          </cell>
          <cell r="I273">
            <v>136524.66</v>
          </cell>
          <cell r="L273" t="str">
            <v>403GPCAGE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588CA</v>
          </cell>
          <cell r="B274">
            <v>588</v>
          </cell>
          <cell r="C274" t="str">
            <v>CA</v>
          </cell>
          <cell r="D274">
            <v>31972.1</v>
          </cell>
          <cell r="F274" t="str">
            <v>588CA</v>
          </cell>
          <cell r="G274">
            <v>588</v>
          </cell>
          <cell r="H274" t="str">
            <v>CA</v>
          </cell>
          <cell r="I274">
            <v>31972.1</v>
          </cell>
          <cell r="L274" t="str">
            <v>403GPCAGW</v>
          </cell>
          <cell r="M274">
            <v>0</v>
          </cell>
          <cell r="N274">
            <v>0</v>
          </cell>
          <cell r="O274">
            <v>65278.869443788462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588ID</v>
          </cell>
          <cell r="B275">
            <v>588</v>
          </cell>
          <cell r="C275" t="str">
            <v>ID</v>
          </cell>
          <cell r="D275">
            <v>-14975.91</v>
          </cell>
          <cell r="F275" t="str">
            <v>588ID</v>
          </cell>
          <cell r="G275">
            <v>588</v>
          </cell>
          <cell r="H275" t="str">
            <v>ID</v>
          </cell>
          <cell r="I275">
            <v>-14975.91</v>
          </cell>
          <cell r="L275" t="str">
            <v>403GPCN</v>
          </cell>
          <cell r="M275">
            <v>0</v>
          </cell>
          <cell r="N275">
            <v>0</v>
          </cell>
          <cell r="O275">
            <v>-13479.215490909184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588OR</v>
          </cell>
          <cell r="B276">
            <v>588</v>
          </cell>
          <cell r="C276" t="str">
            <v>OR</v>
          </cell>
          <cell r="D276">
            <v>78056.2</v>
          </cell>
          <cell r="F276" t="str">
            <v>588OR</v>
          </cell>
          <cell r="G276">
            <v>588</v>
          </cell>
          <cell r="H276" t="str">
            <v>OR</v>
          </cell>
          <cell r="I276">
            <v>78056.2</v>
          </cell>
          <cell r="L276" t="str">
            <v>403GPJBE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588SNPD</v>
          </cell>
          <cell r="B277">
            <v>588</v>
          </cell>
          <cell r="C277" t="str">
            <v>SNPD</v>
          </cell>
          <cell r="D277">
            <v>871343.49</v>
          </cell>
          <cell r="F277" t="str">
            <v>588SNPD</v>
          </cell>
          <cell r="G277">
            <v>588</v>
          </cell>
          <cell r="H277" t="str">
            <v>SNPD</v>
          </cell>
          <cell r="I277">
            <v>871343.49</v>
          </cell>
          <cell r="L277" t="str">
            <v>403GPJBG</v>
          </cell>
          <cell r="M277">
            <v>0</v>
          </cell>
          <cell r="N277">
            <v>0</v>
          </cell>
          <cell r="O277">
            <v>-151.33700961844818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588UT</v>
          </cell>
          <cell r="B278">
            <v>588</v>
          </cell>
          <cell r="C278" t="str">
            <v>UT</v>
          </cell>
          <cell r="D278">
            <v>-74727.13</v>
          </cell>
          <cell r="F278" t="str">
            <v>588UT</v>
          </cell>
          <cell r="G278">
            <v>588</v>
          </cell>
          <cell r="H278" t="str">
            <v>UT</v>
          </cell>
          <cell r="I278">
            <v>-74727.13</v>
          </cell>
          <cell r="L278" t="str">
            <v>403GPS</v>
          </cell>
          <cell r="M278">
            <v>0</v>
          </cell>
          <cell r="N278">
            <v>0</v>
          </cell>
          <cell r="O278">
            <v>-203133.66090848343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588WA</v>
          </cell>
          <cell r="B279">
            <v>588</v>
          </cell>
          <cell r="C279" t="str">
            <v>WA</v>
          </cell>
          <cell r="D279">
            <v>-16075.81</v>
          </cell>
          <cell r="F279" t="str">
            <v>588WA</v>
          </cell>
          <cell r="G279">
            <v>588</v>
          </cell>
          <cell r="H279" t="str">
            <v>WA</v>
          </cell>
          <cell r="I279">
            <v>-16075.81</v>
          </cell>
          <cell r="L279" t="str">
            <v>403GPSG</v>
          </cell>
          <cell r="M279">
            <v>0</v>
          </cell>
          <cell r="N279">
            <v>0</v>
          </cell>
          <cell r="O279">
            <v>352.37147816400596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588WYP</v>
          </cell>
          <cell r="B280">
            <v>588</v>
          </cell>
          <cell r="C280" t="str">
            <v>WYP</v>
          </cell>
          <cell r="D280">
            <v>-112735.53</v>
          </cell>
          <cell r="F280" t="str">
            <v>588WYP</v>
          </cell>
          <cell r="G280">
            <v>588</v>
          </cell>
          <cell r="H280" t="str">
            <v>WYP</v>
          </cell>
          <cell r="I280">
            <v>-112735.53</v>
          </cell>
          <cell r="L280" t="str">
            <v>403GPSO</v>
          </cell>
          <cell r="M280">
            <v>0</v>
          </cell>
          <cell r="N280">
            <v>0</v>
          </cell>
          <cell r="O280">
            <v>153733.65443336638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588WYU</v>
          </cell>
          <cell r="B281">
            <v>588</v>
          </cell>
          <cell r="C281" t="str">
            <v>WYU</v>
          </cell>
          <cell r="D281">
            <v>-75455.66</v>
          </cell>
          <cell r="F281" t="str">
            <v>588WYU</v>
          </cell>
          <cell r="G281">
            <v>588</v>
          </cell>
          <cell r="H281" t="str">
            <v>WYU</v>
          </cell>
          <cell r="I281">
            <v>-75455.66</v>
          </cell>
          <cell r="L281" t="str">
            <v>403HPCAGE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589CA</v>
          </cell>
          <cell r="B282">
            <v>589</v>
          </cell>
          <cell r="C282" t="str">
            <v>CA</v>
          </cell>
          <cell r="D282">
            <v>59710.46</v>
          </cell>
          <cell r="F282" t="str">
            <v>589CA</v>
          </cell>
          <cell r="G282">
            <v>589</v>
          </cell>
          <cell r="H282" t="str">
            <v>CA</v>
          </cell>
          <cell r="I282">
            <v>59710.46</v>
          </cell>
          <cell r="L282" t="str">
            <v>403HPCAGW</v>
          </cell>
          <cell r="M282">
            <v>0</v>
          </cell>
          <cell r="N282">
            <v>0</v>
          </cell>
          <cell r="O282">
            <v>-6563311.4315231778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589ID</v>
          </cell>
          <cell r="B283">
            <v>589</v>
          </cell>
          <cell r="C283" t="str">
            <v>ID</v>
          </cell>
          <cell r="D283">
            <v>39337.339999999997</v>
          </cell>
          <cell r="F283" t="str">
            <v>589ID</v>
          </cell>
          <cell r="G283">
            <v>589</v>
          </cell>
          <cell r="H283" t="str">
            <v>ID</v>
          </cell>
          <cell r="I283">
            <v>39337.339999999997</v>
          </cell>
          <cell r="L283" t="str">
            <v>403HPSG</v>
          </cell>
          <cell r="M283">
            <v>0</v>
          </cell>
          <cell r="N283">
            <v>0</v>
          </cell>
          <cell r="O283">
            <v>2385778.0526578436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589OR</v>
          </cell>
          <cell r="B284">
            <v>589</v>
          </cell>
          <cell r="C284" t="str">
            <v>OR</v>
          </cell>
          <cell r="D284">
            <v>1590360.07</v>
          </cell>
          <cell r="F284" t="str">
            <v>589OR</v>
          </cell>
          <cell r="G284">
            <v>589</v>
          </cell>
          <cell r="H284" t="str">
            <v>OR</v>
          </cell>
          <cell r="I284">
            <v>1590360.07</v>
          </cell>
          <cell r="L284" t="str">
            <v>403OPCAGE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589SNPD</v>
          </cell>
          <cell r="B285">
            <v>589</v>
          </cell>
          <cell r="C285" t="str">
            <v>SNPD</v>
          </cell>
          <cell r="D285">
            <v>12973.37</v>
          </cell>
          <cell r="F285" t="str">
            <v>589SNPD</v>
          </cell>
          <cell r="G285">
            <v>589</v>
          </cell>
          <cell r="H285" t="str">
            <v>SNPD</v>
          </cell>
          <cell r="I285">
            <v>12973.37</v>
          </cell>
          <cell r="L285" t="str">
            <v>403OPCAGW</v>
          </cell>
          <cell r="M285">
            <v>0</v>
          </cell>
          <cell r="N285">
            <v>0</v>
          </cell>
          <cell r="O285">
            <v>-4692750.6891568294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589UT</v>
          </cell>
          <cell r="B286">
            <v>589</v>
          </cell>
          <cell r="C286" t="str">
            <v>UT</v>
          </cell>
          <cell r="D286">
            <v>436938.34</v>
          </cell>
          <cell r="F286" t="str">
            <v>589UT</v>
          </cell>
          <cell r="G286">
            <v>589</v>
          </cell>
          <cell r="H286" t="str">
            <v>UT</v>
          </cell>
          <cell r="I286">
            <v>436938.34</v>
          </cell>
          <cell r="L286" t="str">
            <v>403OPSG</v>
          </cell>
          <cell r="M286">
            <v>0</v>
          </cell>
          <cell r="N286">
            <v>0</v>
          </cell>
          <cell r="O286">
            <v>13312684.231893834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589WA</v>
          </cell>
          <cell r="B287">
            <v>589</v>
          </cell>
          <cell r="C287" t="str">
            <v>WA</v>
          </cell>
          <cell r="D287">
            <v>145358.73000000001</v>
          </cell>
          <cell r="F287" t="str">
            <v>589WA</v>
          </cell>
          <cell r="G287">
            <v>589</v>
          </cell>
          <cell r="H287" t="str">
            <v>WA</v>
          </cell>
          <cell r="I287">
            <v>145358.73000000001</v>
          </cell>
          <cell r="L287" t="str">
            <v>403SPCAGE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589WYP</v>
          </cell>
          <cell r="B288">
            <v>589</v>
          </cell>
          <cell r="C288" t="str">
            <v>WYP</v>
          </cell>
          <cell r="D288">
            <v>487842.79</v>
          </cell>
          <cell r="F288" t="str">
            <v>589WYP</v>
          </cell>
          <cell r="G288">
            <v>589</v>
          </cell>
          <cell r="H288" t="str">
            <v>WYP</v>
          </cell>
          <cell r="I288">
            <v>487842.79</v>
          </cell>
          <cell r="L288" t="str">
            <v>403SPCAGW</v>
          </cell>
          <cell r="M288">
            <v>0</v>
          </cell>
          <cell r="N288">
            <v>0</v>
          </cell>
          <cell r="O288">
            <v>3338723.0168323522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589WYU</v>
          </cell>
          <cell r="B289">
            <v>589</v>
          </cell>
          <cell r="C289" t="str">
            <v>WYU</v>
          </cell>
          <cell r="D289">
            <v>87096.3</v>
          </cell>
          <cell r="F289" t="str">
            <v>589WYU</v>
          </cell>
          <cell r="G289">
            <v>589</v>
          </cell>
          <cell r="H289" t="str">
            <v>WYU</v>
          </cell>
          <cell r="I289">
            <v>87096.3</v>
          </cell>
          <cell r="L289" t="str">
            <v>403SPJBG</v>
          </cell>
          <cell r="M289">
            <v>0</v>
          </cell>
          <cell r="N289">
            <v>0</v>
          </cell>
          <cell r="O289">
            <v>54287750.774451457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590CA</v>
          </cell>
          <cell r="B290">
            <v>590</v>
          </cell>
          <cell r="C290" t="str">
            <v>CA</v>
          </cell>
          <cell r="D290">
            <v>125443.08</v>
          </cell>
          <cell r="F290" t="str">
            <v>590CA</v>
          </cell>
          <cell r="G290">
            <v>590</v>
          </cell>
          <cell r="H290" t="str">
            <v>CA</v>
          </cell>
          <cell r="I290">
            <v>125443.08</v>
          </cell>
          <cell r="L290" t="str">
            <v>403SPSG</v>
          </cell>
          <cell r="M290">
            <v>0</v>
          </cell>
          <cell r="N290">
            <v>0</v>
          </cell>
          <cell r="O290">
            <v>1090086.8112811148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590ID</v>
          </cell>
          <cell r="B291">
            <v>590</v>
          </cell>
          <cell r="C291" t="str">
            <v>ID</v>
          </cell>
          <cell r="D291">
            <v>148068.51999999999</v>
          </cell>
          <cell r="F291" t="str">
            <v>590ID</v>
          </cell>
          <cell r="G291">
            <v>590</v>
          </cell>
          <cell r="H291" t="str">
            <v>ID</v>
          </cell>
          <cell r="I291">
            <v>148068.51999999999</v>
          </cell>
          <cell r="L291" t="str">
            <v>403TPCAGE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590OR</v>
          </cell>
          <cell r="B292">
            <v>590</v>
          </cell>
          <cell r="C292" t="str">
            <v>OR</v>
          </cell>
          <cell r="D292">
            <v>948652.94</v>
          </cell>
          <cell r="F292" t="str">
            <v>590OR</v>
          </cell>
          <cell r="G292">
            <v>590</v>
          </cell>
          <cell r="H292" t="str">
            <v>OR</v>
          </cell>
          <cell r="I292">
            <v>948652.94</v>
          </cell>
          <cell r="L292" t="str">
            <v>403TPCAGW</v>
          </cell>
          <cell r="M292">
            <v>0</v>
          </cell>
          <cell r="N292">
            <v>0</v>
          </cell>
          <cell r="O292">
            <v>-5728562.1575725209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590SNPD</v>
          </cell>
          <cell r="B293">
            <v>590</v>
          </cell>
          <cell r="C293" t="str">
            <v>SNPD</v>
          </cell>
          <cell r="D293">
            <v>2489002.1</v>
          </cell>
          <cell r="F293" t="str">
            <v>590SNPD</v>
          </cell>
          <cell r="G293">
            <v>590</v>
          </cell>
          <cell r="H293" t="str">
            <v>SNPD</v>
          </cell>
          <cell r="I293">
            <v>2489002.1</v>
          </cell>
          <cell r="L293" t="str">
            <v>403TPJBG</v>
          </cell>
          <cell r="M293">
            <v>0</v>
          </cell>
          <cell r="N293">
            <v>0</v>
          </cell>
          <cell r="O293">
            <v>521506.22100414312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590UT</v>
          </cell>
          <cell r="B294">
            <v>590</v>
          </cell>
          <cell r="C294" t="str">
            <v>UT</v>
          </cell>
          <cell r="D294">
            <v>1486148.97</v>
          </cell>
          <cell r="F294" t="str">
            <v>590UT</v>
          </cell>
          <cell r="G294">
            <v>590</v>
          </cell>
          <cell r="H294" t="str">
            <v>UT</v>
          </cell>
          <cell r="I294">
            <v>1486148.97</v>
          </cell>
          <cell r="L294" t="str">
            <v>403TPSG</v>
          </cell>
          <cell r="M294">
            <v>0</v>
          </cell>
          <cell r="N294">
            <v>0</v>
          </cell>
          <cell r="O294">
            <v>11064446.021054668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590WA</v>
          </cell>
          <cell r="B295">
            <v>590</v>
          </cell>
          <cell r="C295" t="str">
            <v>WA</v>
          </cell>
          <cell r="D295">
            <v>209861.01</v>
          </cell>
          <cell r="F295" t="str">
            <v>590WA</v>
          </cell>
          <cell r="G295">
            <v>590</v>
          </cell>
          <cell r="H295" t="str">
            <v>WA</v>
          </cell>
          <cell r="I295">
            <v>209861.01</v>
          </cell>
          <cell r="L295" t="str">
            <v>404GPCN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590WYP</v>
          </cell>
          <cell r="B296">
            <v>590</v>
          </cell>
          <cell r="C296" t="str">
            <v>WYP</v>
          </cell>
          <cell r="D296">
            <v>533076.41</v>
          </cell>
          <cell r="F296" t="str">
            <v>590WYP</v>
          </cell>
          <cell r="G296">
            <v>590</v>
          </cell>
          <cell r="H296" t="str">
            <v>WYP</v>
          </cell>
          <cell r="I296">
            <v>533076.41</v>
          </cell>
          <cell r="L296" t="str">
            <v>404GPS</v>
          </cell>
          <cell r="M296">
            <v>0</v>
          </cell>
          <cell r="N296">
            <v>0</v>
          </cell>
          <cell r="O296">
            <v>-1526.1600000000035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591CA</v>
          </cell>
          <cell r="B297">
            <v>591</v>
          </cell>
          <cell r="C297" t="str">
            <v>CA</v>
          </cell>
          <cell r="D297">
            <v>46827.19</v>
          </cell>
          <cell r="F297" t="str">
            <v>591CA</v>
          </cell>
          <cell r="G297">
            <v>591</v>
          </cell>
          <cell r="H297" t="str">
            <v>CA</v>
          </cell>
          <cell r="I297">
            <v>46827.19</v>
          </cell>
          <cell r="L297" t="str">
            <v>404GPSO</v>
          </cell>
          <cell r="M297">
            <v>0</v>
          </cell>
          <cell r="N297">
            <v>0</v>
          </cell>
          <cell r="O297">
            <v>-374.02735307692325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591ID</v>
          </cell>
          <cell r="B298">
            <v>591</v>
          </cell>
          <cell r="C298" t="str">
            <v>ID</v>
          </cell>
          <cell r="D298">
            <v>126531.3</v>
          </cell>
          <cell r="F298" t="str">
            <v>591ID</v>
          </cell>
          <cell r="G298">
            <v>591</v>
          </cell>
          <cell r="H298" t="str">
            <v>ID</v>
          </cell>
          <cell r="I298">
            <v>126531.3</v>
          </cell>
          <cell r="L298" t="str">
            <v>404HPCAGE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591OR</v>
          </cell>
          <cell r="B299">
            <v>591</v>
          </cell>
          <cell r="C299" t="str">
            <v>OR</v>
          </cell>
          <cell r="D299">
            <v>438530.15</v>
          </cell>
          <cell r="F299" t="str">
            <v>591OR</v>
          </cell>
          <cell r="G299">
            <v>591</v>
          </cell>
          <cell r="H299" t="str">
            <v>OR</v>
          </cell>
          <cell r="I299">
            <v>438530.15</v>
          </cell>
          <cell r="L299" t="str">
            <v>404HPCAGW</v>
          </cell>
          <cell r="M299">
            <v>0</v>
          </cell>
          <cell r="N299">
            <v>0</v>
          </cell>
          <cell r="O299">
            <v>123.11298871157116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591SNPD</v>
          </cell>
          <cell r="B300">
            <v>591</v>
          </cell>
          <cell r="C300" t="str">
            <v>SNPD</v>
          </cell>
          <cell r="D300">
            <v>180851.52</v>
          </cell>
          <cell r="F300" t="str">
            <v>591SNPD</v>
          </cell>
          <cell r="G300">
            <v>591</v>
          </cell>
          <cell r="H300" t="str">
            <v>SNPD</v>
          </cell>
          <cell r="I300">
            <v>180851.52</v>
          </cell>
          <cell r="L300" t="str">
            <v>404IPCAEE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591UT</v>
          </cell>
          <cell r="B301">
            <v>591</v>
          </cell>
          <cell r="C301" t="str">
            <v>UT</v>
          </cell>
          <cell r="D301">
            <v>956304.67</v>
          </cell>
          <cell r="F301" t="str">
            <v>591UT</v>
          </cell>
          <cell r="G301">
            <v>591</v>
          </cell>
          <cell r="H301" t="str">
            <v>UT</v>
          </cell>
          <cell r="I301">
            <v>956304.67</v>
          </cell>
          <cell r="L301" t="str">
            <v>404IPCAGE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591WA</v>
          </cell>
          <cell r="B302">
            <v>591</v>
          </cell>
          <cell r="C302" t="str">
            <v>WA</v>
          </cell>
          <cell r="D302">
            <v>120601.2</v>
          </cell>
          <cell r="F302" t="str">
            <v>591WA</v>
          </cell>
          <cell r="G302">
            <v>591</v>
          </cell>
          <cell r="H302" t="str">
            <v>WA</v>
          </cell>
          <cell r="I302">
            <v>120601.2</v>
          </cell>
          <cell r="L302" t="str">
            <v>404IPCAGW</v>
          </cell>
          <cell r="M302">
            <v>0</v>
          </cell>
          <cell r="N302">
            <v>0</v>
          </cell>
          <cell r="O302">
            <v>-2368514.1787840375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591WYP</v>
          </cell>
          <cell r="B303">
            <v>591</v>
          </cell>
          <cell r="C303" t="str">
            <v>WYP</v>
          </cell>
          <cell r="D303">
            <v>389343.13</v>
          </cell>
          <cell r="F303" t="str">
            <v>591WYP</v>
          </cell>
          <cell r="G303">
            <v>591</v>
          </cell>
          <cell r="H303" t="str">
            <v>WYP</v>
          </cell>
          <cell r="I303">
            <v>389343.13</v>
          </cell>
          <cell r="L303" t="str">
            <v>404IPCN</v>
          </cell>
          <cell r="M303">
            <v>0</v>
          </cell>
          <cell r="N303">
            <v>0</v>
          </cell>
          <cell r="O303">
            <v>64036.404070909208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591WYU</v>
          </cell>
          <cell r="B304">
            <v>591</v>
          </cell>
          <cell r="C304" t="str">
            <v>WYU</v>
          </cell>
          <cell r="D304">
            <v>71377.39</v>
          </cell>
          <cell r="F304" t="str">
            <v>591WYU</v>
          </cell>
          <cell r="G304">
            <v>591</v>
          </cell>
          <cell r="H304" t="str">
            <v>WYU</v>
          </cell>
          <cell r="I304">
            <v>71377.39</v>
          </cell>
          <cell r="L304" t="str">
            <v>404IPJBG</v>
          </cell>
          <cell r="M304">
            <v>0</v>
          </cell>
          <cell r="N304">
            <v>0</v>
          </cell>
          <cell r="O304">
            <v>62.437922679898911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592CA</v>
          </cell>
          <cell r="B305">
            <v>592</v>
          </cell>
          <cell r="C305" t="str">
            <v>CA</v>
          </cell>
          <cell r="D305">
            <v>230807.52</v>
          </cell>
          <cell r="F305" t="str">
            <v>592CA</v>
          </cell>
          <cell r="G305">
            <v>592</v>
          </cell>
          <cell r="H305" t="str">
            <v>CA</v>
          </cell>
          <cell r="I305">
            <v>230807.52</v>
          </cell>
          <cell r="L305" t="str">
            <v>404IPS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592ID</v>
          </cell>
          <cell r="B306">
            <v>592</v>
          </cell>
          <cell r="C306" t="str">
            <v>ID</v>
          </cell>
          <cell r="D306">
            <v>264372.90999999997</v>
          </cell>
          <cell r="F306" t="str">
            <v>592ID</v>
          </cell>
          <cell r="G306">
            <v>592</v>
          </cell>
          <cell r="H306" t="str">
            <v>ID</v>
          </cell>
          <cell r="I306">
            <v>264372.90999999997</v>
          </cell>
          <cell r="L306" t="str">
            <v>404IPSG</v>
          </cell>
          <cell r="M306">
            <v>0</v>
          </cell>
          <cell r="N306">
            <v>0</v>
          </cell>
          <cell r="O306">
            <v>-311786.98056166805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592OR</v>
          </cell>
          <cell r="B307">
            <v>592</v>
          </cell>
          <cell r="C307" t="str">
            <v>OR</v>
          </cell>
          <cell r="D307">
            <v>2644907.4900000002</v>
          </cell>
          <cell r="F307" t="str">
            <v>592OR</v>
          </cell>
          <cell r="G307">
            <v>592</v>
          </cell>
          <cell r="H307" t="str">
            <v>OR</v>
          </cell>
          <cell r="I307">
            <v>2644907.4900000002</v>
          </cell>
          <cell r="L307" t="str">
            <v>404IPSO</v>
          </cell>
          <cell r="M307">
            <v>0</v>
          </cell>
          <cell r="N307">
            <v>0</v>
          </cell>
          <cell r="O307">
            <v>365243.08188012394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592SNPD</v>
          </cell>
          <cell r="B308">
            <v>592</v>
          </cell>
          <cell r="C308" t="str">
            <v>SNPD</v>
          </cell>
          <cell r="D308">
            <v>1853389.51</v>
          </cell>
          <cell r="F308" t="str">
            <v>592SNPD</v>
          </cell>
          <cell r="G308">
            <v>592</v>
          </cell>
          <cell r="H308" t="str">
            <v>SNPD</v>
          </cell>
          <cell r="I308">
            <v>1853389.51</v>
          </cell>
          <cell r="L308" t="str">
            <v>404OPCAGE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592UT</v>
          </cell>
          <cell r="B309">
            <v>592</v>
          </cell>
          <cell r="C309" t="str">
            <v>UT</v>
          </cell>
          <cell r="D309">
            <v>3337201.61</v>
          </cell>
          <cell r="F309" t="str">
            <v>592UT</v>
          </cell>
          <cell r="G309">
            <v>592</v>
          </cell>
          <cell r="H309" t="str">
            <v>UT</v>
          </cell>
          <cell r="I309">
            <v>3337201.61</v>
          </cell>
          <cell r="L309" t="str">
            <v>407CAGW</v>
          </cell>
          <cell r="M309">
            <v>0</v>
          </cell>
          <cell r="N309">
            <v>0</v>
          </cell>
          <cell r="O309">
            <v>174337.46008776425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592WA</v>
          </cell>
          <cell r="B310">
            <v>592</v>
          </cell>
          <cell r="C310" t="str">
            <v>WA</v>
          </cell>
          <cell r="D310">
            <v>280275.90999999997</v>
          </cell>
          <cell r="F310" t="str">
            <v>592WA</v>
          </cell>
          <cell r="G310">
            <v>592</v>
          </cell>
          <cell r="H310" t="str">
            <v>WA</v>
          </cell>
          <cell r="I310">
            <v>280275.90999999997</v>
          </cell>
          <cell r="L310" t="str">
            <v>407JBG</v>
          </cell>
          <cell r="M310">
            <v>0</v>
          </cell>
          <cell r="N310">
            <v>0</v>
          </cell>
          <cell r="O310">
            <v>3526245.1742366794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592WYP</v>
          </cell>
          <cell r="B311">
            <v>592</v>
          </cell>
          <cell r="C311" t="str">
            <v>WYP</v>
          </cell>
          <cell r="D311">
            <v>987793.69</v>
          </cell>
          <cell r="F311" t="str">
            <v>592WYP</v>
          </cell>
          <cell r="G311">
            <v>592</v>
          </cell>
          <cell r="H311" t="str">
            <v>WYP</v>
          </cell>
          <cell r="I311">
            <v>987793.69</v>
          </cell>
          <cell r="L311" t="str">
            <v>407S</v>
          </cell>
          <cell r="M311">
            <v>0</v>
          </cell>
          <cell r="N311">
            <v>0</v>
          </cell>
          <cell r="O311">
            <v>573050.93356392439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592WYU</v>
          </cell>
          <cell r="B312">
            <v>592</v>
          </cell>
          <cell r="C312" t="str">
            <v>WYU</v>
          </cell>
          <cell r="D312">
            <v>95879.32</v>
          </cell>
          <cell r="F312" t="str">
            <v>592WYU</v>
          </cell>
          <cell r="G312">
            <v>592</v>
          </cell>
          <cell r="H312" t="str">
            <v>WYU</v>
          </cell>
          <cell r="I312">
            <v>95879.32</v>
          </cell>
          <cell r="L312" t="str">
            <v>408GPS</v>
          </cell>
          <cell r="M312">
            <v>0</v>
          </cell>
          <cell r="N312">
            <v>0</v>
          </cell>
          <cell r="O312">
            <v>2104479.6660802304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593CA</v>
          </cell>
          <cell r="B313">
            <v>593</v>
          </cell>
          <cell r="C313" t="str">
            <v>CA</v>
          </cell>
          <cell r="D313">
            <v>11023466.949999999</v>
          </cell>
          <cell r="F313" t="str">
            <v>593CA</v>
          </cell>
          <cell r="G313">
            <v>593</v>
          </cell>
          <cell r="H313" t="str">
            <v>CA</v>
          </cell>
          <cell r="I313">
            <v>11023466.949999999</v>
          </cell>
          <cell r="L313" t="str">
            <v>408S</v>
          </cell>
          <cell r="M313">
            <v>0</v>
          </cell>
          <cell r="N313">
            <v>0</v>
          </cell>
          <cell r="O313">
            <v>-253684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593ID</v>
          </cell>
          <cell r="B314">
            <v>593</v>
          </cell>
          <cell r="C314" t="str">
            <v>ID</v>
          </cell>
          <cell r="D314">
            <v>3597792.29</v>
          </cell>
          <cell r="F314" t="str">
            <v>593ID</v>
          </cell>
          <cell r="G314">
            <v>593</v>
          </cell>
          <cell r="H314" t="str">
            <v>ID</v>
          </cell>
          <cell r="I314">
            <v>3597792.29</v>
          </cell>
          <cell r="L314" t="str">
            <v>408SG</v>
          </cell>
          <cell r="M314">
            <v>0</v>
          </cell>
          <cell r="N314">
            <v>0</v>
          </cell>
          <cell r="O314">
            <v>180412.60365467297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593OR</v>
          </cell>
          <cell r="B315">
            <v>593</v>
          </cell>
          <cell r="C315" t="str">
            <v>OR</v>
          </cell>
          <cell r="D315">
            <v>27978321.579999998</v>
          </cell>
          <cell r="F315" t="str">
            <v>593OR</v>
          </cell>
          <cell r="G315">
            <v>593</v>
          </cell>
          <cell r="H315" t="str">
            <v>OR</v>
          </cell>
          <cell r="I315">
            <v>27978321.579999998</v>
          </cell>
          <cell r="L315" t="str">
            <v>40910CAGW</v>
          </cell>
          <cell r="M315">
            <v>0</v>
          </cell>
          <cell r="N315">
            <v>0</v>
          </cell>
          <cell r="O315">
            <v>1098570.6191871969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593SNPD</v>
          </cell>
          <cell r="B316">
            <v>593</v>
          </cell>
          <cell r="C316" t="str">
            <v>SNPD</v>
          </cell>
          <cell r="D316">
            <v>2197738.59</v>
          </cell>
          <cell r="F316" t="str">
            <v>593SNPD</v>
          </cell>
          <cell r="G316">
            <v>593</v>
          </cell>
          <cell r="H316" t="str">
            <v>SNPD</v>
          </cell>
          <cell r="I316">
            <v>2197738.59</v>
          </cell>
          <cell r="L316" t="str">
            <v>40910SG</v>
          </cell>
          <cell r="M316">
            <v>0</v>
          </cell>
          <cell r="N316">
            <v>0</v>
          </cell>
          <cell r="O316">
            <v>-15107365.283422492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593UT</v>
          </cell>
          <cell r="B317">
            <v>593</v>
          </cell>
          <cell r="C317" t="str">
            <v>UT</v>
          </cell>
          <cell r="D317">
            <v>33108488.16</v>
          </cell>
          <cell r="F317" t="str">
            <v>593UT</v>
          </cell>
          <cell r="G317">
            <v>593</v>
          </cell>
          <cell r="H317" t="str">
            <v>UT</v>
          </cell>
          <cell r="I317">
            <v>33108488.16</v>
          </cell>
          <cell r="L317" t="str">
            <v>41010CAEE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593WA</v>
          </cell>
          <cell r="B318">
            <v>593</v>
          </cell>
          <cell r="C318" t="str">
            <v>WA</v>
          </cell>
          <cell r="D318">
            <v>5186526.8099999996</v>
          </cell>
          <cell r="F318" t="str">
            <v>593WA</v>
          </cell>
          <cell r="G318">
            <v>593</v>
          </cell>
          <cell r="H318" t="str">
            <v>WA</v>
          </cell>
          <cell r="I318">
            <v>5186526.8099999996</v>
          </cell>
          <cell r="L318" t="str">
            <v>41010CAGE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593WYP</v>
          </cell>
          <cell r="B319">
            <v>593</v>
          </cell>
          <cell r="C319" t="str">
            <v>WYP</v>
          </cell>
          <cell r="D319">
            <v>5403594.0899999999</v>
          </cell>
          <cell r="F319" t="str">
            <v>593WYP</v>
          </cell>
          <cell r="G319">
            <v>593</v>
          </cell>
          <cell r="H319" t="str">
            <v>WYP</v>
          </cell>
          <cell r="I319">
            <v>5403594.0899999999</v>
          </cell>
          <cell r="L319" t="str">
            <v>41010CAGW</v>
          </cell>
          <cell r="M319">
            <v>0</v>
          </cell>
          <cell r="N319">
            <v>0</v>
          </cell>
          <cell r="O319">
            <v>558781.3367251422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593WYU</v>
          </cell>
          <cell r="B320">
            <v>593</v>
          </cell>
          <cell r="C320" t="str">
            <v>WYU</v>
          </cell>
          <cell r="D320">
            <v>809052.02</v>
          </cell>
          <cell r="F320" t="str">
            <v>593WYU</v>
          </cell>
          <cell r="G320">
            <v>593</v>
          </cell>
          <cell r="H320" t="str">
            <v>WYU</v>
          </cell>
          <cell r="I320">
            <v>809052.02</v>
          </cell>
          <cell r="L320" t="str">
            <v>41010CN</v>
          </cell>
          <cell r="M320">
            <v>0</v>
          </cell>
          <cell r="N320">
            <v>0</v>
          </cell>
          <cell r="O320">
            <v>-12430.30301094371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594CA</v>
          </cell>
          <cell r="B321">
            <v>594</v>
          </cell>
          <cell r="C321" t="str">
            <v>CA</v>
          </cell>
          <cell r="D321">
            <v>439797.14</v>
          </cell>
          <cell r="F321" t="str">
            <v>594CA</v>
          </cell>
          <cell r="G321">
            <v>594</v>
          </cell>
          <cell r="H321" t="str">
            <v>CA</v>
          </cell>
          <cell r="I321">
            <v>439797.14</v>
          </cell>
          <cell r="L321" t="str">
            <v>41010JBG</v>
          </cell>
          <cell r="M321">
            <v>0</v>
          </cell>
          <cell r="N321">
            <v>0</v>
          </cell>
          <cell r="O321">
            <v>2167648.8786045355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594ID</v>
          </cell>
          <cell r="B322">
            <v>594</v>
          </cell>
          <cell r="C322" t="str">
            <v>ID</v>
          </cell>
          <cell r="D322">
            <v>865416.49</v>
          </cell>
          <cell r="F322" t="str">
            <v>594ID</v>
          </cell>
          <cell r="G322">
            <v>594</v>
          </cell>
          <cell r="H322" t="str">
            <v>ID</v>
          </cell>
          <cell r="I322">
            <v>865416.49</v>
          </cell>
          <cell r="L322" t="str">
            <v>41010S</v>
          </cell>
          <cell r="M322">
            <v>0</v>
          </cell>
          <cell r="N322">
            <v>0</v>
          </cell>
          <cell r="O322">
            <v>1731860.6372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594OR</v>
          </cell>
          <cell r="B323">
            <v>594</v>
          </cell>
          <cell r="C323" t="str">
            <v>OR</v>
          </cell>
          <cell r="D323">
            <v>6234962.9000000004</v>
          </cell>
          <cell r="F323" t="str">
            <v>594OR</v>
          </cell>
          <cell r="G323">
            <v>594</v>
          </cell>
          <cell r="H323" t="str">
            <v>OR</v>
          </cell>
          <cell r="I323">
            <v>6234962.9000000004</v>
          </cell>
          <cell r="L323" t="str">
            <v>41010SG</v>
          </cell>
          <cell r="M323">
            <v>0</v>
          </cell>
          <cell r="N323">
            <v>0</v>
          </cell>
          <cell r="O323">
            <v>5140555.9557269607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594SNPD</v>
          </cell>
          <cell r="B324">
            <v>594</v>
          </cell>
          <cell r="C324" t="str">
            <v>SNPD</v>
          </cell>
          <cell r="D324">
            <v>24640.67</v>
          </cell>
          <cell r="F324" t="str">
            <v>594SNPD</v>
          </cell>
          <cell r="G324">
            <v>594</v>
          </cell>
          <cell r="H324" t="str">
            <v>SNPD</v>
          </cell>
          <cell r="I324">
            <v>24640.67</v>
          </cell>
          <cell r="L324" t="str">
            <v>41010SO</v>
          </cell>
          <cell r="M324">
            <v>0</v>
          </cell>
          <cell r="N324">
            <v>0</v>
          </cell>
          <cell r="O324">
            <v>81240.984161380591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594UT</v>
          </cell>
          <cell r="B325">
            <v>594</v>
          </cell>
          <cell r="C325" t="str">
            <v>UT</v>
          </cell>
          <cell r="D325">
            <v>14953597.539999999</v>
          </cell>
          <cell r="F325" t="str">
            <v>594UT</v>
          </cell>
          <cell r="G325">
            <v>594</v>
          </cell>
          <cell r="H325" t="str">
            <v>UT</v>
          </cell>
          <cell r="I325">
            <v>14953597.539999999</v>
          </cell>
          <cell r="L325" t="str">
            <v>41010TAXDEPR</v>
          </cell>
          <cell r="M325">
            <v>0</v>
          </cell>
          <cell r="N325">
            <v>0</v>
          </cell>
          <cell r="O325">
            <v>4405949.3679882642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594WA</v>
          </cell>
          <cell r="B326">
            <v>594</v>
          </cell>
          <cell r="C326" t="str">
            <v>WA</v>
          </cell>
          <cell r="D326">
            <v>1200598.98</v>
          </cell>
          <cell r="F326" t="str">
            <v>594WA</v>
          </cell>
          <cell r="G326">
            <v>594</v>
          </cell>
          <cell r="H326" t="str">
            <v>WA</v>
          </cell>
          <cell r="I326">
            <v>1200598.98</v>
          </cell>
          <cell r="L326" t="str">
            <v>41110CAGW</v>
          </cell>
          <cell r="M326">
            <v>0</v>
          </cell>
          <cell r="N326">
            <v>0</v>
          </cell>
          <cell r="O326">
            <v>-1158644.9761725278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594WYP</v>
          </cell>
          <cell r="B327">
            <v>594</v>
          </cell>
          <cell r="C327" t="str">
            <v>WYP</v>
          </cell>
          <cell r="D327">
            <v>1809322.93</v>
          </cell>
          <cell r="F327" t="str">
            <v>594WYP</v>
          </cell>
          <cell r="G327">
            <v>594</v>
          </cell>
          <cell r="H327" t="str">
            <v>WYP</v>
          </cell>
          <cell r="I327">
            <v>1809322.93</v>
          </cell>
          <cell r="L327" t="str">
            <v>41110JBG</v>
          </cell>
          <cell r="M327">
            <v>0</v>
          </cell>
          <cell r="N327">
            <v>0</v>
          </cell>
          <cell r="O327">
            <v>-17140149.462375358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594WYU</v>
          </cell>
          <cell r="B328">
            <v>594</v>
          </cell>
          <cell r="C328" t="str">
            <v>WYU</v>
          </cell>
          <cell r="D328">
            <v>245840.81</v>
          </cell>
          <cell r="F328" t="str">
            <v>594WYU</v>
          </cell>
          <cell r="G328">
            <v>594</v>
          </cell>
          <cell r="H328" t="str">
            <v>WYU</v>
          </cell>
          <cell r="I328">
            <v>245840.81</v>
          </cell>
          <cell r="L328" t="str">
            <v>41110S</v>
          </cell>
          <cell r="M328">
            <v>0</v>
          </cell>
          <cell r="N328">
            <v>0</v>
          </cell>
          <cell r="O328">
            <v>-7697093.0999999996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595CA</v>
          </cell>
          <cell r="B329">
            <v>595</v>
          </cell>
          <cell r="C329" t="str">
            <v>CA</v>
          </cell>
          <cell r="D329">
            <v>0</v>
          </cell>
          <cell r="F329" t="str">
            <v>595CA</v>
          </cell>
          <cell r="G329">
            <v>595</v>
          </cell>
          <cell r="H329" t="str">
            <v>CA</v>
          </cell>
          <cell r="I329">
            <v>0</v>
          </cell>
          <cell r="L329" t="str">
            <v>41110SCHMDEXP</v>
          </cell>
          <cell r="M329">
            <v>0</v>
          </cell>
          <cell r="N329">
            <v>0</v>
          </cell>
          <cell r="O329">
            <v>3009204.4824821595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595ID</v>
          </cell>
          <cell r="B330">
            <v>595</v>
          </cell>
          <cell r="C330" t="str">
            <v>ID</v>
          </cell>
          <cell r="D330">
            <v>0</v>
          </cell>
          <cell r="F330" t="str">
            <v>595ID</v>
          </cell>
          <cell r="G330">
            <v>595</v>
          </cell>
          <cell r="H330" t="str">
            <v>ID</v>
          </cell>
          <cell r="I330">
            <v>0</v>
          </cell>
          <cell r="L330" t="str">
            <v>41110SG</v>
          </cell>
          <cell r="M330">
            <v>0</v>
          </cell>
          <cell r="N330">
            <v>0</v>
          </cell>
          <cell r="O330">
            <v>31200.986820867693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595OR</v>
          </cell>
          <cell r="B331">
            <v>595</v>
          </cell>
          <cell r="C331" t="str">
            <v>OR</v>
          </cell>
          <cell r="D331">
            <v>0</v>
          </cell>
          <cell r="F331" t="str">
            <v>595OR</v>
          </cell>
          <cell r="G331">
            <v>595</v>
          </cell>
          <cell r="H331" t="str">
            <v>OR</v>
          </cell>
          <cell r="I331">
            <v>0</v>
          </cell>
          <cell r="L331" t="str">
            <v>41110SO</v>
          </cell>
          <cell r="M331">
            <v>0</v>
          </cell>
          <cell r="N331">
            <v>0</v>
          </cell>
          <cell r="O331">
            <v>7366.979001068712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595SNPD</v>
          </cell>
          <cell r="B332">
            <v>595</v>
          </cell>
          <cell r="C332" t="str">
            <v>SNPD</v>
          </cell>
          <cell r="D332">
            <v>957890.76</v>
          </cell>
          <cell r="F332" t="str">
            <v>595SNPD</v>
          </cell>
          <cell r="G332">
            <v>595</v>
          </cell>
          <cell r="H332" t="str">
            <v>SNPD</v>
          </cell>
          <cell r="I332">
            <v>957890.76</v>
          </cell>
          <cell r="L332" t="str">
            <v>419SNP</v>
          </cell>
          <cell r="M332">
            <v>0</v>
          </cell>
          <cell r="N332">
            <v>0</v>
          </cell>
          <cell r="O332">
            <v>-4620.2408263712532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595UT</v>
          </cell>
          <cell r="B333">
            <v>595</v>
          </cell>
          <cell r="C333" t="str">
            <v>UT</v>
          </cell>
          <cell r="D333">
            <v>0</v>
          </cell>
          <cell r="F333" t="str">
            <v>595UT</v>
          </cell>
          <cell r="G333">
            <v>595</v>
          </cell>
          <cell r="H333" t="str">
            <v>UT</v>
          </cell>
          <cell r="I333">
            <v>0</v>
          </cell>
          <cell r="L333" t="str">
            <v>421CAGE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595WA</v>
          </cell>
          <cell r="B334">
            <v>595</v>
          </cell>
          <cell r="C334" t="str">
            <v>WA</v>
          </cell>
          <cell r="D334">
            <v>0</v>
          </cell>
          <cell r="F334" t="str">
            <v>595WA</v>
          </cell>
          <cell r="G334">
            <v>595</v>
          </cell>
          <cell r="H334" t="str">
            <v>WA</v>
          </cell>
          <cell r="I334">
            <v>0</v>
          </cell>
          <cell r="L334" t="str">
            <v>421S</v>
          </cell>
          <cell r="M334">
            <v>0</v>
          </cell>
          <cell r="N334">
            <v>0</v>
          </cell>
          <cell r="O334">
            <v>-61.68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595WYU</v>
          </cell>
          <cell r="B335">
            <v>595</v>
          </cell>
          <cell r="C335" t="str">
            <v>WYU</v>
          </cell>
          <cell r="D335">
            <v>0</v>
          </cell>
          <cell r="F335" t="str">
            <v>595WYU</v>
          </cell>
          <cell r="G335">
            <v>595</v>
          </cell>
          <cell r="H335" t="str">
            <v>WYU</v>
          </cell>
          <cell r="I335">
            <v>0</v>
          </cell>
          <cell r="L335" t="str">
            <v>421SO</v>
          </cell>
          <cell r="M335">
            <v>0</v>
          </cell>
          <cell r="N335">
            <v>0</v>
          </cell>
          <cell r="O335">
            <v>265210.97931887087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596CA</v>
          </cell>
          <cell r="B336">
            <v>596</v>
          </cell>
          <cell r="C336" t="str">
            <v>CA</v>
          </cell>
          <cell r="D336">
            <v>82411.03</v>
          </cell>
          <cell r="F336" t="str">
            <v>596CA</v>
          </cell>
          <cell r="G336">
            <v>596</v>
          </cell>
          <cell r="H336" t="str">
            <v>CA</v>
          </cell>
          <cell r="I336">
            <v>82411.03</v>
          </cell>
          <cell r="L336" t="str">
            <v>427S</v>
          </cell>
          <cell r="M336">
            <v>0</v>
          </cell>
          <cell r="N336">
            <v>0</v>
          </cell>
          <cell r="O336">
            <v>5168181.4787926823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596ID</v>
          </cell>
          <cell r="B337">
            <v>596</v>
          </cell>
          <cell r="C337" t="str">
            <v>ID</v>
          </cell>
          <cell r="D337">
            <v>93989.31</v>
          </cell>
          <cell r="F337" t="str">
            <v>596ID</v>
          </cell>
          <cell r="G337">
            <v>596</v>
          </cell>
          <cell r="H337" t="str">
            <v>ID</v>
          </cell>
          <cell r="I337">
            <v>93989.31</v>
          </cell>
          <cell r="L337" t="str">
            <v>4311S</v>
          </cell>
          <cell r="M337">
            <v>0</v>
          </cell>
          <cell r="N337">
            <v>0</v>
          </cell>
          <cell r="O337">
            <v>60419.600000000006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596OR</v>
          </cell>
          <cell r="B338">
            <v>596</v>
          </cell>
          <cell r="C338" t="str">
            <v>OR</v>
          </cell>
          <cell r="D338">
            <v>849568.93</v>
          </cell>
          <cell r="F338" t="str">
            <v>596OR</v>
          </cell>
          <cell r="G338">
            <v>596</v>
          </cell>
          <cell r="H338" t="str">
            <v>OR</v>
          </cell>
          <cell r="I338">
            <v>849568.93</v>
          </cell>
          <cell r="L338" t="str">
            <v>440S</v>
          </cell>
          <cell r="M338">
            <v>0</v>
          </cell>
          <cell r="N338">
            <v>0</v>
          </cell>
          <cell r="O338">
            <v>12934518.4316839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596UT</v>
          </cell>
          <cell r="B339">
            <v>596</v>
          </cell>
          <cell r="C339" t="str">
            <v>UT</v>
          </cell>
          <cell r="D339">
            <v>1272348.92</v>
          </cell>
          <cell r="F339" t="str">
            <v>596UT</v>
          </cell>
          <cell r="G339">
            <v>596</v>
          </cell>
          <cell r="H339" t="str">
            <v>UT</v>
          </cell>
          <cell r="I339">
            <v>1272348.92</v>
          </cell>
          <cell r="L339" t="str">
            <v>442S</v>
          </cell>
          <cell r="M339">
            <v>0</v>
          </cell>
          <cell r="N339">
            <v>0</v>
          </cell>
          <cell r="O339">
            <v>26976762.590316184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596WA</v>
          </cell>
          <cell r="B340">
            <v>596</v>
          </cell>
          <cell r="C340" t="str">
            <v>WA</v>
          </cell>
          <cell r="D340">
            <v>140544.63</v>
          </cell>
          <cell r="F340" t="str">
            <v>596WA</v>
          </cell>
          <cell r="G340">
            <v>596</v>
          </cell>
          <cell r="H340" t="str">
            <v>WA</v>
          </cell>
          <cell r="I340">
            <v>140544.63</v>
          </cell>
          <cell r="L340" t="str">
            <v>444S</v>
          </cell>
          <cell r="M340">
            <v>0</v>
          </cell>
          <cell r="N340">
            <v>0</v>
          </cell>
          <cell r="O340">
            <v>112028.35877330475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596WYP</v>
          </cell>
          <cell r="B341">
            <v>596</v>
          </cell>
          <cell r="C341" t="str">
            <v>WYP</v>
          </cell>
          <cell r="D341">
            <v>355115.53</v>
          </cell>
          <cell r="F341" t="str">
            <v>596WYP</v>
          </cell>
          <cell r="G341">
            <v>596</v>
          </cell>
          <cell r="H341" t="str">
            <v>WYP</v>
          </cell>
          <cell r="I341">
            <v>355115.53</v>
          </cell>
          <cell r="L341" t="str">
            <v>445S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596WYU</v>
          </cell>
          <cell r="B342">
            <v>596</v>
          </cell>
          <cell r="C342" t="str">
            <v>WYU</v>
          </cell>
          <cell r="D342">
            <v>113902.99</v>
          </cell>
          <cell r="F342" t="str">
            <v>596WYU</v>
          </cell>
          <cell r="G342">
            <v>596</v>
          </cell>
          <cell r="H342" t="str">
            <v>WYU</v>
          </cell>
          <cell r="I342">
            <v>113902.99</v>
          </cell>
          <cell r="L342" t="str">
            <v>447NPCCAEW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597CA</v>
          </cell>
          <cell r="B343">
            <v>597</v>
          </cell>
          <cell r="C343" t="str">
            <v>CA</v>
          </cell>
          <cell r="D343">
            <v>20473.3</v>
          </cell>
          <cell r="F343" t="str">
            <v>597CA</v>
          </cell>
          <cell r="G343">
            <v>597</v>
          </cell>
          <cell r="H343" t="str">
            <v>CA</v>
          </cell>
          <cell r="I343">
            <v>20473.3</v>
          </cell>
          <cell r="L343" t="str">
            <v>447NPCCAGW</v>
          </cell>
          <cell r="M343">
            <v>0</v>
          </cell>
          <cell r="N343">
            <v>0</v>
          </cell>
          <cell r="O343">
            <v>-372719.74523370899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597ID</v>
          </cell>
          <cell r="B344">
            <v>597</v>
          </cell>
          <cell r="C344" t="str">
            <v>ID</v>
          </cell>
          <cell r="D344">
            <v>40275.51</v>
          </cell>
          <cell r="F344" t="str">
            <v>597ID</v>
          </cell>
          <cell r="G344">
            <v>597</v>
          </cell>
          <cell r="H344" t="str">
            <v>ID</v>
          </cell>
          <cell r="I344">
            <v>40275.51</v>
          </cell>
          <cell r="L344" t="str">
            <v>447NPCS</v>
          </cell>
          <cell r="M344">
            <v>0</v>
          </cell>
          <cell r="N344">
            <v>0</v>
          </cell>
          <cell r="O344">
            <v>-14476811.784625905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597OR</v>
          </cell>
          <cell r="B345">
            <v>597</v>
          </cell>
          <cell r="C345" t="str">
            <v>OR</v>
          </cell>
          <cell r="D345">
            <v>258545.42</v>
          </cell>
          <cell r="F345" t="str">
            <v>597OR</v>
          </cell>
          <cell r="G345">
            <v>597</v>
          </cell>
          <cell r="H345" t="str">
            <v>OR</v>
          </cell>
          <cell r="I345">
            <v>258545.42</v>
          </cell>
          <cell r="L345" t="str">
            <v>451S</v>
          </cell>
          <cell r="M345">
            <v>0</v>
          </cell>
          <cell r="N345">
            <v>0</v>
          </cell>
          <cell r="O345">
            <v>-427912.20158807386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597SNPD</v>
          </cell>
          <cell r="B346">
            <v>597</v>
          </cell>
          <cell r="C346" t="str">
            <v>SNPD</v>
          </cell>
          <cell r="D346">
            <v>-265352.82</v>
          </cell>
          <cell r="F346" t="str">
            <v>597SNPD</v>
          </cell>
          <cell r="G346">
            <v>597</v>
          </cell>
          <cell r="H346" t="str">
            <v>SNPD</v>
          </cell>
          <cell r="I346">
            <v>-265352.82</v>
          </cell>
          <cell r="L346" t="str">
            <v>456CAGE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597UT</v>
          </cell>
          <cell r="B347">
            <v>597</v>
          </cell>
          <cell r="C347" t="str">
            <v>UT</v>
          </cell>
          <cell r="D347">
            <v>240303.66</v>
          </cell>
          <cell r="F347" t="str">
            <v>597UT</v>
          </cell>
          <cell r="G347">
            <v>597</v>
          </cell>
          <cell r="H347" t="str">
            <v>UT</v>
          </cell>
          <cell r="I347">
            <v>240303.66</v>
          </cell>
          <cell r="L347" t="str">
            <v>456CAGW</v>
          </cell>
          <cell r="M347">
            <v>0</v>
          </cell>
          <cell r="N347">
            <v>0</v>
          </cell>
          <cell r="O347">
            <v>-9999.7793424724368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597WA</v>
          </cell>
          <cell r="B348">
            <v>597</v>
          </cell>
          <cell r="C348" t="str">
            <v>WA</v>
          </cell>
          <cell r="D348">
            <v>32049.69</v>
          </cell>
          <cell r="F348" t="str">
            <v>597WA</v>
          </cell>
          <cell r="G348">
            <v>597</v>
          </cell>
          <cell r="H348" t="str">
            <v>WA</v>
          </cell>
          <cell r="I348">
            <v>32049.69</v>
          </cell>
          <cell r="L348" t="str">
            <v>456S</v>
          </cell>
          <cell r="M348">
            <v>0</v>
          </cell>
          <cell r="N348">
            <v>0</v>
          </cell>
          <cell r="O348">
            <v>47809.260000000009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597WYP</v>
          </cell>
          <cell r="B349">
            <v>597</v>
          </cell>
          <cell r="C349" t="str">
            <v>WYP</v>
          </cell>
          <cell r="D349">
            <v>35805.47</v>
          </cell>
          <cell r="F349" t="str">
            <v>597WYP</v>
          </cell>
          <cell r="G349">
            <v>597</v>
          </cell>
          <cell r="H349" t="str">
            <v>WYP</v>
          </cell>
          <cell r="I349">
            <v>35805.47</v>
          </cell>
          <cell r="L349" t="str">
            <v>456SG</v>
          </cell>
          <cell r="M349">
            <v>0</v>
          </cell>
          <cell r="N349">
            <v>0</v>
          </cell>
          <cell r="O349">
            <v>9206733.6732749734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597WYU</v>
          </cell>
          <cell r="B350">
            <v>597</v>
          </cell>
          <cell r="C350" t="str">
            <v>WYU</v>
          </cell>
          <cell r="D350">
            <v>14281.5</v>
          </cell>
          <cell r="F350" t="str">
            <v>597WYU</v>
          </cell>
          <cell r="G350">
            <v>597</v>
          </cell>
          <cell r="H350" t="str">
            <v>WYU</v>
          </cell>
          <cell r="I350">
            <v>14281.5</v>
          </cell>
          <cell r="L350" t="str">
            <v>456WRE</v>
          </cell>
          <cell r="M350">
            <v>0</v>
          </cell>
          <cell r="N350">
            <v>0</v>
          </cell>
          <cell r="O350">
            <v>-857882.39441257808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598CA</v>
          </cell>
          <cell r="B351">
            <v>598</v>
          </cell>
          <cell r="C351" t="str">
            <v>CA</v>
          </cell>
          <cell r="D351">
            <v>68513.279999999999</v>
          </cell>
          <cell r="F351" t="str">
            <v>598CA</v>
          </cell>
          <cell r="G351">
            <v>598</v>
          </cell>
          <cell r="H351" t="str">
            <v>CA</v>
          </cell>
          <cell r="I351">
            <v>68513.279999999999</v>
          </cell>
          <cell r="L351" t="str">
            <v>456WRG</v>
          </cell>
          <cell r="M351">
            <v>0</v>
          </cell>
          <cell r="N351">
            <v>0</v>
          </cell>
          <cell r="O351">
            <v>-4729005.2932926398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598ID</v>
          </cell>
          <cell r="B352">
            <v>598</v>
          </cell>
          <cell r="C352" t="str">
            <v>ID</v>
          </cell>
          <cell r="D352">
            <v>82521.66</v>
          </cell>
          <cell r="F352" t="str">
            <v>598ID</v>
          </cell>
          <cell r="G352">
            <v>598</v>
          </cell>
          <cell r="H352" t="str">
            <v>ID</v>
          </cell>
          <cell r="I352">
            <v>82521.66</v>
          </cell>
          <cell r="L352" t="str">
            <v>500CAGE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598OR</v>
          </cell>
          <cell r="B353">
            <v>598</v>
          </cell>
          <cell r="C353" t="str">
            <v>OR</v>
          </cell>
          <cell r="D353">
            <v>619578.43000000005</v>
          </cell>
          <cell r="F353" t="str">
            <v>598OR</v>
          </cell>
          <cell r="G353">
            <v>598</v>
          </cell>
          <cell r="H353" t="str">
            <v>OR</v>
          </cell>
          <cell r="I353">
            <v>619578.43000000005</v>
          </cell>
          <cell r="L353" t="str">
            <v>500CAGW</v>
          </cell>
          <cell r="M353">
            <v>0</v>
          </cell>
          <cell r="N353">
            <v>0</v>
          </cell>
          <cell r="O353">
            <v>-2156.2262297734023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598SNPD</v>
          </cell>
          <cell r="B354">
            <v>598</v>
          </cell>
          <cell r="C354" t="str">
            <v>SNPD</v>
          </cell>
          <cell r="D354">
            <v>3397284.68</v>
          </cell>
          <cell r="F354" t="str">
            <v>598SNPD</v>
          </cell>
          <cell r="G354">
            <v>598</v>
          </cell>
          <cell r="H354" t="str">
            <v>SNPD</v>
          </cell>
          <cell r="I354">
            <v>3397284.68</v>
          </cell>
          <cell r="L354" t="str">
            <v>500JBG</v>
          </cell>
          <cell r="M354">
            <v>0</v>
          </cell>
          <cell r="N354">
            <v>0</v>
          </cell>
          <cell r="O354">
            <v>24798.145810665763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598UT</v>
          </cell>
          <cell r="B355">
            <v>598</v>
          </cell>
          <cell r="C355" t="str">
            <v>UT</v>
          </cell>
          <cell r="D355">
            <v>672326.44</v>
          </cell>
          <cell r="F355" t="str">
            <v>598UT</v>
          </cell>
          <cell r="G355">
            <v>598</v>
          </cell>
          <cell r="H355" t="str">
            <v>UT</v>
          </cell>
          <cell r="I355">
            <v>672326.44</v>
          </cell>
          <cell r="L355" t="str">
            <v>500SG</v>
          </cell>
          <cell r="M355">
            <v>0</v>
          </cell>
          <cell r="N355">
            <v>0</v>
          </cell>
          <cell r="O355">
            <v>1349.0666668767151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598WA</v>
          </cell>
          <cell r="B356">
            <v>598</v>
          </cell>
          <cell r="C356" t="str">
            <v>WA</v>
          </cell>
          <cell r="D356">
            <v>127521.79</v>
          </cell>
          <cell r="F356" t="str">
            <v>598WA</v>
          </cell>
          <cell r="G356">
            <v>598</v>
          </cell>
          <cell r="H356" t="str">
            <v>WA</v>
          </cell>
          <cell r="I356">
            <v>127521.79</v>
          </cell>
          <cell r="L356" t="str">
            <v>501CAEE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598WYP</v>
          </cell>
          <cell r="B357">
            <v>598</v>
          </cell>
          <cell r="C357" t="str">
            <v>WYP</v>
          </cell>
          <cell r="D357">
            <v>184975.28</v>
          </cell>
          <cell r="F357" t="str">
            <v>598WYP</v>
          </cell>
          <cell r="G357">
            <v>598</v>
          </cell>
          <cell r="H357" t="str">
            <v>WYP</v>
          </cell>
          <cell r="I357">
            <v>184975.28</v>
          </cell>
          <cell r="L357" t="str">
            <v>501CAGW</v>
          </cell>
          <cell r="M357">
            <v>0</v>
          </cell>
          <cell r="N357">
            <v>0</v>
          </cell>
          <cell r="O357">
            <v>-91916.684043498521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901CA</v>
          </cell>
          <cell r="B358">
            <v>901</v>
          </cell>
          <cell r="C358" t="str">
            <v>CA</v>
          </cell>
          <cell r="D358">
            <v>0</v>
          </cell>
          <cell r="F358" t="str">
            <v>901CA</v>
          </cell>
          <cell r="G358">
            <v>901</v>
          </cell>
          <cell r="H358" t="str">
            <v>CA</v>
          </cell>
          <cell r="I358">
            <v>0</v>
          </cell>
          <cell r="L358" t="str">
            <v>501JBE</v>
          </cell>
          <cell r="M358">
            <v>0</v>
          </cell>
          <cell r="N358">
            <v>0</v>
          </cell>
          <cell r="O358">
            <v>3966.3225690023019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901CN</v>
          </cell>
          <cell r="B359">
            <v>901</v>
          </cell>
          <cell r="C359" t="str">
            <v>CN</v>
          </cell>
          <cell r="D359">
            <v>2689357.41</v>
          </cell>
          <cell r="F359" t="str">
            <v>901CN</v>
          </cell>
          <cell r="G359">
            <v>901</v>
          </cell>
          <cell r="H359" t="str">
            <v>CN</v>
          </cell>
          <cell r="I359">
            <v>2689357.41</v>
          </cell>
          <cell r="L359" t="str">
            <v>501JBG</v>
          </cell>
          <cell r="M359">
            <v>0</v>
          </cell>
          <cell r="N359">
            <v>0</v>
          </cell>
          <cell r="O359">
            <v>2549407.9127013339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901OR</v>
          </cell>
          <cell r="B360">
            <v>901</v>
          </cell>
          <cell r="C360" t="str">
            <v>OR</v>
          </cell>
          <cell r="D360">
            <v>0</v>
          </cell>
          <cell r="F360" t="str">
            <v>901OR</v>
          </cell>
          <cell r="G360">
            <v>901</v>
          </cell>
          <cell r="H360" t="str">
            <v>OR</v>
          </cell>
          <cell r="I360">
            <v>0</v>
          </cell>
          <cell r="L360" t="str">
            <v>501NPCCAEW</v>
          </cell>
          <cell r="M360">
            <v>0</v>
          </cell>
          <cell r="N360">
            <v>0</v>
          </cell>
          <cell r="O360">
            <v>-1215724.1705464125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901WA</v>
          </cell>
          <cell r="B361">
            <v>901</v>
          </cell>
          <cell r="C361" t="str">
            <v>WA</v>
          </cell>
          <cell r="D361">
            <v>0</v>
          </cell>
          <cell r="F361" t="str">
            <v>901WA</v>
          </cell>
          <cell r="G361">
            <v>901</v>
          </cell>
          <cell r="H361" t="str">
            <v>WA</v>
          </cell>
          <cell r="I361">
            <v>0</v>
          </cell>
          <cell r="L361" t="str">
            <v>501NPCS</v>
          </cell>
          <cell r="M361">
            <v>0</v>
          </cell>
          <cell r="N361">
            <v>0</v>
          </cell>
          <cell r="O361">
            <v>-4714257.427668673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901WYP</v>
          </cell>
          <cell r="B362">
            <v>901</v>
          </cell>
          <cell r="C362" t="str">
            <v>WYP</v>
          </cell>
          <cell r="D362">
            <v>177.74</v>
          </cell>
          <cell r="F362" t="str">
            <v>901WYP</v>
          </cell>
          <cell r="G362">
            <v>901</v>
          </cell>
          <cell r="H362" t="str">
            <v>WYP</v>
          </cell>
          <cell r="I362">
            <v>177.74</v>
          </cell>
          <cell r="L362" t="str">
            <v>502CAGW</v>
          </cell>
          <cell r="M362">
            <v>0</v>
          </cell>
          <cell r="N362">
            <v>0</v>
          </cell>
          <cell r="O362">
            <v>-67166.844788615243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902CA</v>
          </cell>
          <cell r="B363">
            <v>902</v>
          </cell>
          <cell r="C363" t="str">
            <v>CA</v>
          </cell>
          <cell r="D363">
            <v>658728.35</v>
          </cell>
          <cell r="F363" t="str">
            <v>902CA</v>
          </cell>
          <cell r="G363">
            <v>902</v>
          </cell>
          <cell r="H363" t="str">
            <v>CA</v>
          </cell>
          <cell r="I363">
            <v>658728.35</v>
          </cell>
          <cell r="L363" t="str">
            <v>503CAEE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902CN</v>
          </cell>
          <cell r="B364">
            <v>902</v>
          </cell>
          <cell r="C364" t="str">
            <v>CN</v>
          </cell>
          <cell r="D364">
            <v>743635.02</v>
          </cell>
          <cell r="F364" t="str">
            <v>902CN</v>
          </cell>
          <cell r="G364">
            <v>902</v>
          </cell>
          <cell r="H364" t="str">
            <v>CN</v>
          </cell>
          <cell r="I364">
            <v>743635.02</v>
          </cell>
          <cell r="L364" t="str">
            <v>503SE</v>
          </cell>
          <cell r="M364">
            <v>0</v>
          </cell>
          <cell r="N364">
            <v>0</v>
          </cell>
          <cell r="O364">
            <v>339903.47444253182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902ID</v>
          </cell>
          <cell r="B365">
            <v>902</v>
          </cell>
          <cell r="C365" t="str">
            <v>ID</v>
          </cell>
          <cell r="D365">
            <v>2185118.4900000002</v>
          </cell>
          <cell r="F365" t="str">
            <v>902ID</v>
          </cell>
          <cell r="G365">
            <v>902</v>
          </cell>
          <cell r="H365" t="str">
            <v>ID</v>
          </cell>
          <cell r="I365">
            <v>2185118.4900000002</v>
          </cell>
          <cell r="L365" t="str">
            <v>505CAGW</v>
          </cell>
          <cell r="M365">
            <v>0</v>
          </cell>
          <cell r="N365">
            <v>0</v>
          </cell>
          <cell r="O365">
            <v>-2878.1702973257934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902OR</v>
          </cell>
          <cell r="B366">
            <v>902</v>
          </cell>
          <cell r="C366" t="str">
            <v>OR</v>
          </cell>
          <cell r="D366">
            <v>7223863.6699999999</v>
          </cell>
          <cell r="F366" t="str">
            <v>902OR</v>
          </cell>
          <cell r="G366">
            <v>902</v>
          </cell>
          <cell r="H366" t="str">
            <v>OR</v>
          </cell>
          <cell r="I366">
            <v>7223863.6699999999</v>
          </cell>
          <cell r="L366" t="str">
            <v>506CAGE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902UT</v>
          </cell>
          <cell r="B367">
            <v>902</v>
          </cell>
          <cell r="C367" t="str">
            <v>UT</v>
          </cell>
          <cell r="D367">
            <v>4461575.0199999996</v>
          </cell>
          <cell r="F367" t="str">
            <v>902UT</v>
          </cell>
          <cell r="G367">
            <v>902</v>
          </cell>
          <cell r="H367" t="str">
            <v>UT</v>
          </cell>
          <cell r="I367">
            <v>4461575.0199999996</v>
          </cell>
          <cell r="L367" t="str">
            <v>506CAGW</v>
          </cell>
          <cell r="M367">
            <v>0</v>
          </cell>
          <cell r="N367">
            <v>0</v>
          </cell>
          <cell r="O367">
            <v>-129787.55415490002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902WA</v>
          </cell>
          <cell r="B368">
            <v>902</v>
          </cell>
          <cell r="C368" t="str">
            <v>WA</v>
          </cell>
          <cell r="D368">
            <v>642455.62</v>
          </cell>
          <cell r="F368" t="str">
            <v>902WA</v>
          </cell>
          <cell r="G368">
            <v>902</v>
          </cell>
          <cell r="H368" t="str">
            <v>WA</v>
          </cell>
          <cell r="I368">
            <v>642455.62</v>
          </cell>
          <cell r="L368" t="str">
            <v>506JBG</v>
          </cell>
          <cell r="M368">
            <v>0</v>
          </cell>
          <cell r="N368">
            <v>0</v>
          </cell>
          <cell r="O368">
            <v>26857.18983444613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902WYP</v>
          </cell>
          <cell r="B369">
            <v>902</v>
          </cell>
          <cell r="C369" t="str">
            <v>WYP</v>
          </cell>
          <cell r="D369">
            <v>1080264.31</v>
          </cell>
          <cell r="F369" t="str">
            <v>902WYP</v>
          </cell>
          <cell r="G369">
            <v>902</v>
          </cell>
          <cell r="H369" t="str">
            <v>WYP</v>
          </cell>
          <cell r="I369">
            <v>1080264.31</v>
          </cell>
          <cell r="L369" t="str">
            <v>507CAGW</v>
          </cell>
          <cell r="M369">
            <v>0</v>
          </cell>
          <cell r="N369">
            <v>0</v>
          </cell>
          <cell r="O369">
            <v>-1444.0667414613361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902WYU</v>
          </cell>
          <cell r="B370">
            <v>902</v>
          </cell>
          <cell r="C370" t="str">
            <v>WYU</v>
          </cell>
          <cell r="D370">
            <v>226683.01</v>
          </cell>
          <cell r="F370" t="str">
            <v>902WYU</v>
          </cell>
          <cell r="G370">
            <v>902</v>
          </cell>
          <cell r="H370" t="str">
            <v>WYU</v>
          </cell>
          <cell r="I370">
            <v>226683.01</v>
          </cell>
          <cell r="L370" t="str">
            <v>510CAGW</v>
          </cell>
          <cell r="M370">
            <v>0</v>
          </cell>
          <cell r="N370">
            <v>0</v>
          </cell>
          <cell r="O370">
            <v>-16450.299165102755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903CA</v>
          </cell>
          <cell r="B371">
            <v>903</v>
          </cell>
          <cell r="C371" t="str">
            <v>CA</v>
          </cell>
          <cell r="D371">
            <v>178584.37</v>
          </cell>
          <cell r="F371" t="str">
            <v>903CA</v>
          </cell>
          <cell r="G371">
            <v>903</v>
          </cell>
          <cell r="H371" t="str">
            <v>CA</v>
          </cell>
          <cell r="I371">
            <v>178584.37</v>
          </cell>
          <cell r="L371" t="str">
            <v>511CAGW</v>
          </cell>
          <cell r="M371">
            <v>0</v>
          </cell>
          <cell r="N371">
            <v>0</v>
          </cell>
          <cell r="O371">
            <v>-21803.056906190395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903CN</v>
          </cell>
          <cell r="B372">
            <v>903</v>
          </cell>
          <cell r="C372" t="str">
            <v>CN</v>
          </cell>
          <cell r="D372">
            <v>41740806.93</v>
          </cell>
          <cell r="F372" t="str">
            <v>903CN</v>
          </cell>
          <cell r="G372">
            <v>903</v>
          </cell>
          <cell r="H372" t="str">
            <v>CN</v>
          </cell>
          <cell r="I372">
            <v>41740806.93</v>
          </cell>
          <cell r="L372" t="str">
            <v>512CAGE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903ID</v>
          </cell>
          <cell r="B373">
            <v>903</v>
          </cell>
          <cell r="C373" t="str">
            <v>ID</v>
          </cell>
          <cell r="D373">
            <v>389626.35</v>
          </cell>
          <cell r="F373" t="str">
            <v>903ID</v>
          </cell>
          <cell r="G373">
            <v>903</v>
          </cell>
          <cell r="H373" t="str">
            <v>ID</v>
          </cell>
          <cell r="I373">
            <v>389626.35</v>
          </cell>
          <cell r="L373" t="str">
            <v>512CAGW</v>
          </cell>
          <cell r="M373">
            <v>0</v>
          </cell>
          <cell r="N373">
            <v>0</v>
          </cell>
          <cell r="O373">
            <v>-165160.9531400484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903OR</v>
          </cell>
          <cell r="B374">
            <v>903</v>
          </cell>
          <cell r="C374" t="str">
            <v>OR</v>
          </cell>
          <cell r="D374">
            <v>1745123.49</v>
          </cell>
          <cell r="F374" t="str">
            <v>903OR</v>
          </cell>
          <cell r="G374">
            <v>903</v>
          </cell>
          <cell r="H374" t="str">
            <v>OR</v>
          </cell>
          <cell r="I374">
            <v>1745123.49</v>
          </cell>
          <cell r="L374" t="str">
            <v>512JBG</v>
          </cell>
          <cell r="M374">
            <v>0</v>
          </cell>
          <cell r="N374">
            <v>0</v>
          </cell>
          <cell r="O374">
            <v>247687.95254289889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903UT</v>
          </cell>
          <cell r="B375">
            <v>903</v>
          </cell>
          <cell r="C375" t="str">
            <v>UT</v>
          </cell>
          <cell r="D375">
            <v>3209816.03</v>
          </cell>
          <cell r="F375" t="str">
            <v>903UT</v>
          </cell>
          <cell r="G375">
            <v>903</v>
          </cell>
          <cell r="H375" t="str">
            <v>UT</v>
          </cell>
          <cell r="I375">
            <v>3209816.03</v>
          </cell>
          <cell r="L375" t="str">
            <v>512SG</v>
          </cell>
          <cell r="M375">
            <v>0</v>
          </cell>
          <cell r="N375">
            <v>0</v>
          </cell>
          <cell r="O375">
            <v>263779.47855041223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903WA</v>
          </cell>
          <cell r="B376">
            <v>903</v>
          </cell>
          <cell r="C376" t="str">
            <v>WA</v>
          </cell>
          <cell r="D376">
            <v>529917.64</v>
          </cell>
          <cell r="F376" t="str">
            <v>903WA</v>
          </cell>
          <cell r="G376">
            <v>903</v>
          </cell>
          <cell r="H376" t="str">
            <v>WA</v>
          </cell>
          <cell r="I376">
            <v>529917.64</v>
          </cell>
          <cell r="L376" t="str">
            <v>513CAGW</v>
          </cell>
          <cell r="M376">
            <v>0</v>
          </cell>
          <cell r="N376">
            <v>0</v>
          </cell>
          <cell r="O376">
            <v>-3403.1435557821887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903WYP</v>
          </cell>
          <cell r="B377">
            <v>903</v>
          </cell>
          <cell r="C377" t="str">
            <v>WYP</v>
          </cell>
          <cell r="D377">
            <v>482276.45</v>
          </cell>
          <cell r="F377" t="str">
            <v>903WYP</v>
          </cell>
          <cell r="G377">
            <v>903</v>
          </cell>
          <cell r="H377" t="str">
            <v>WYP</v>
          </cell>
          <cell r="I377">
            <v>482276.45</v>
          </cell>
          <cell r="L377" t="str">
            <v>514CAGW</v>
          </cell>
          <cell r="M377">
            <v>0</v>
          </cell>
          <cell r="N377">
            <v>0</v>
          </cell>
          <cell r="O377">
            <v>-26856.187742552775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903WYU</v>
          </cell>
          <cell r="B378">
            <v>903</v>
          </cell>
          <cell r="C378" t="str">
            <v>WYU</v>
          </cell>
          <cell r="D378">
            <v>85971.22</v>
          </cell>
          <cell r="F378" t="str">
            <v>903WYU</v>
          </cell>
          <cell r="G378">
            <v>903</v>
          </cell>
          <cell r="H378" t="str">
            <v>WYU</v>
          </cell>
          <cell r="I378">
            <v>85971.22</v>
          </cell>
          <cell r="L378" t="str">
            <v>535CAGE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904CA</v>
          </cell>
          <cell r="B379">
            <v>904</v>
          </cell>
          <cell r="C379" t="str">
            <v>CA</v>
          </cell>
          <cell r="D379">
            <v>732167.9</v>
          </cell>
          <cell r="F379" t="str">
            <v>904CA</v>
          </cell>
          <cell r="G379">
            <v>904</v>
          </cell>
          <cell r="H379" t="str">
            <v>CA</v>
          </cell>
          <cell r="I379">
            <v>732167.9</v>
          </cell>
          <cell r="L379" t="str">
            <v>535CAGW</v>
          </cell>
          <cell r="M379">
            <v>0</v>
          </cell>
          <cell r="N379">
            <v>0</v>
          </cell>
          <cell r="O379">
            <v>130055.40550788669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904CN</v>
          </cell>
          <cell r="B380">
            <v>904</v>
          </cell>
          <cell r="C380" t="str">
            <v>CN</v>
          </cell>
          <cell r="D380">
            <v>64325.1</v>
          </cell>
          <cell r="F380" t="str">
            <v>904CN</v>
          </cell>
          <cell r="G380">
            <v>904</v>
          </cell>
          <cell r="H380" t="str">
            <v>CN</v>
          </cell>
          <cell r="I380">
            <v>64325.1</v>
          </cell>
          <cell r="L380" t="str">
            <v>535SG</v>
          </cell>
          <cell r="M380">
            <v>0</v>
          </cell>
          <cell r="N380">
            <v>0</v>
          </cell>
          <cell r="O380">
            <v>16651.631132495226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904ID</v>
          </cell>
          <cell r="B381">
            <v>904</v>
          </cell>
          <cell r="C381" t="str">
            <v>ID</v>
          </cell>
          <cell r="D381">
            <v>717753.19</v>
          </cell>
          <cell r="F381" t="str">
            <v>904ID</v>
          </cell>
          <cell r="G381">
            <v>904</v>
          </cell>
          <cell r="H381" t="str">
            <v>ID</v>
          </cell>
          <cell r="I381">
            <v>717753.19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904OR</v>
          </cell>
          <cell r="B382">
            <v>904</v>
          </cell>
          <cell r="C382" t="str">
            <v>OR</v>
          </cell>
          <cell r="D382">
            <v>4630969.13</v>
          </cell>
          <cell r="F382" t="str">
            <v>904OR</v>
          </cell>
          <cell r="G382">
            <v>904</v>
          </cell>
          <cell r="H382" t="str">
            <v>OR</v>
          </cell>
          <cell r="I382">
            <v>4630969.13</v>
          </cell>
          <cell r="L382" t="str">
            <v>545CAGW</v>
          </cell>
          <cell r="M382">
            <v>0</v>
          </cell>
          <cell r="N382">
            <v>0</v>
          </cell>
          <cell r="O382">
            <v>-6971727.5657977248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904UT</v>
          </cell>
          <cell r="B383">
            <v>904</v>
          </cell>
          <cell r="C383" t="str">
            <v>UT</v>
          </cell>
          <cell r="D383">
            <v>4528924.79</v>
          </cell>
          <cell r="F383" t="str">
            <v>904UT</v>
          </cell>
          <cell r="G383">
            <v>904</v>
          </cell>
          <cell r="H383" t="str">
            <v>UT</v>
          </cell>
          <cell r="I383">
            <v>4528924.79</v>
          </cell>
          <cell r="L383" t="str">
            <v>545SG</v>
          </cell>
          <cell r="M383">
            <v>0</v>
          </cell>
          <cell r="N383">
            <v>0</v>
          </cell>
          <cell r="O383">
            <v>3390356.2888943506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904WA</v>
          </cell>
          <cell r="B384">
            <v>904</v>
          </cell>
          <cell r="C384" t="str">
            <v>WA</v>
          </cell>
          <cell r="D384">
            <v>1670264.6</v>
          </cell>
          <cell r="F384" t="str">
            <v>904WA</v>
          </cell>
          <cell r="G384">
            <v>904</v>
          </cell>
          <cell r="H384" t="str">
            <v>WA</v>
          </cell>
          <cell r="I384">
            <v>1670264.6</v>
          </cell>
          <cell r="L384" t="str">
            <v>547NPCCAEW</v>
          </cell>
          <cell r="M384">
            <v>0</v>
          </cell>
          <cell r="N384">
            <v>0</v>
          </cell>
          <cell r="O384">
            <v>-300554.78959586471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904WYP</v>
          </cell>
          <cell r="B385">
            <v>904</v>
          </cell>
          <cell r="C385" t="str">
            <v>WYP</v>
          </cell>
          <cell r="D385">
            <v>992990.37</v>
          </cell>
          <cell r="F385" t="str">
            <v>904WYP</v>
          </cell>
          <cell r="G385">
            <v>904</v>
          </cell>
          <cell r="H385" t="str">
            <v>WYP</v>
          </cell>
          <cell r="I385">
            <v>992990.37</v>
          </cell>
          <cell r="L385" t="str">
            <v>547NPCS</v>
          </cell>
          <cell r="M385">
            <v>0</v>
          </cell>
          <cell r="N385">
            <v>0</v>
          </cell>
          <cell r="O385">
            <v>4149428.5777009227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904WYU</v>
          </cell>
          <cell r="B386">
            <v>904</v>
          </cell>
          <cell r="C386" t="str">
            <v>WYU</v>
          </cell>
          <cell r="D386">
            <v>0</v>
          </cell>
          <cell r="F386" t="str">
            <v>904WYU</v>
          </cell>
          <cell r="G386">
            <v>904</v>
          </cell>
          <cell r="H386" t="str">
            <v>WYU</v>
          </cell>
          <cell r="I386">
            <v>0</v>
          </cell>
          <cell r="L386" t="str">
            <v>548CAGE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905CA</v>
          </cell>
          <cell r="B387">
            <v>905</v>
          </cell>
          <cell r="C387" t="str">
            <v>CA</v>
          </cell>
          <cell r="D387">
            <v>0</v>
          </cell>
          <cell r="F387" t="str">
            <v>905CA</v>
          </cell>
          <cell r="G387">
            <v>905</v>
          </cell>
          <cell r="H387" t="str">
            <v>CA</v>
          </cell>
          <cell r="I387">
            <v>0</v>
          </cell>
          <cell r="L387" t="str">
            <v>548CAGW</v>
          </cell>
          <cell r="M387">
            <v>0</v>
          </cell>
          <cell r="N387">
            <v>0</v>
          </cell>
          <cell r="O387">
            <v>26354.549140362727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905CN</v>
          </cell>
          <cell r="B388">
            <v>905</v>
          </cell>
          <cell r="C388" t="str">
            <v>CN</v>
          </cell>
          <cell r="D388">
            <v>22019.33</v>
          </cell>
          <cell r="F388" t="str">
            <v>905CN</v>
          </cell>
          <cell r="G388">
            <v>905</v>
          </cell>
          <cell r="H388" t="str">
            <v>CN</v>
          </cell>
          <cell r="I388">
            <v>22019.33</v>
          </cell>
          <cell r="L388" t="str">
            <v>548SG</v>
          </cell>
          <cell r="M388">
            <v>0</v>
          </cell>
          <cell r="N388">
            <v>0</v>
          </cell>
          <cell r="O388">
            <v>6923.0061980065711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905UT</v>
          </cell>
          <cell r="B389">
            <v>905</v>
          </cell>
          <cell r="C389" t="str">
            <v>UT</v>
          </cell>
          <cell r="D389">
            <v>416829.64</v>
          </cell>
          <cell r="F389" t="str">
            <v>905UT</v>
          </cell>
          <cell r="G389">
            <v>905</v>
          </cell>
          <cell r="H389" t="str">
            <v>UT</v>
          </cell>
          <cell r="I389">
            <v>416829.64</v>
          </cell>
          <cell r="L389" t="str">
            <v>549CAGE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907CN</v>
          </cell>
          <cell r="B390">
            <v>907</v>
          </cell>
          <cell r="C390" t="str">
            <v>CN</v>
          </cell>
          <cell r="D390">
            <v>164.82</v>
          </cell>
          <cell r="F390" t="str">
            <v>907CN</v>
          </cell>
          <cell r="G390">
            <v>907</v>
          </cell>
          <cell r="H390" t="str">
            <v>CN</v>
          </cell>
          <cell r="I390">
            <v>164.82</v>
          </cell>
          <cell r="L390" t="str">
            <v>549CAGW</v>
          </cell>
          <cell r="M390">
            <v>0</v>
          </cell>
          <cell r="N390">
            <v>0</v>
          </cell>
          <cell r="O390">
            <v>-1284981.6408962309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908CA</v>
          </cell>
          <cell r="B391">
            <v>908</v>
          </cell>
          <cell r="C391" t="str">
            <v>CA</v>
          </cell>
          <cell r="D391">
            <v>107310.33</v>
          </cell>
          <cell r="F391" t="str">
            <v>908CA</v>
          </cell>
          <cell r="G391">
            <v>908</v>
          </cell>
          <cell r="H391" t="str">
            <v>CA</v>
          </cell>
          <cell r="I391">
            <v>107310.33</v>
          </cell>
          <cell r="L391" t="str">
            <v>549S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908CN</v>
          </cell>
          <cell r="B392">
            <v>908</v>
          </cell>
          <cell r="C392" t="str">
            <v>CN</v>
          </cell>
          <cell r="D392">
            <v>2701623.65</v>
          </cell>
          <cell r="F392" t="str">
            <v>908CN</v>
          </cell>
          <cell r="G392">
            <v>908</v>
          </cell>
          <cell r="H392" t="str">
            <v>CN</v>
          </cell>
          <cell r="I392">
            <v>2701623.65</v>
          </cell>
          <cell r="L392" t="str">
            <v>549SG</v>
          </cell>
          <cell r="M392">
            <v>0</v>
          </cell>
          <cell r="N392">
            <v>0</v>
          </cell>
          <cell r="O392">
            <v>2816824.0549440142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908ID</v>
          </cell>
          <cell r="B393">
            <v>908</v>
          </cell>
          <cell r="C393" t="str">
            <v>ID</v>
          </cell>
          <cell r="D393">
            <v>16884.93</v>
          </cell>
          <cell r="F393" t="str">
            <v>908ID</v>
          </cell>
          <cell r="G393">
            <v>908</v>
          </cell>
          <cell r="H393" t="str">
            <v>ID</v>
          </cell>
          <cell r="I393">
            <v>16884.93</v>
          </cell>
          <cell r="L393" t="str">
            <v>553CAGE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908OR</v>
          </cell>
          <cell r="B394">
            <v>908</v>
          </cell>
          <cell r="C394" t="str">
            <v>OR</v>
          </cell>
          <cell r="D394">
            <v>2096459.35</v>
          </cell>
          <cell r="F394" t="str">
            <v>908OR</v>
          </cell>
          <cell r="G394">
            <v>908</v>
          </cell>
          <cell r="H394" t="str">
            <v>OR</v>
          </cell>
          <cell r="I394">
            <v>2096459.35</v>
          </cell>
          <cell r="L394" t="str">
            <v>553CAGW</v>
          </cell>
          <cell r="M394">
            <v>0</v>
          </cell>
          <cell r="N394">
            <v>0</v>
          </cell>
          <cell r="O394">
            <v>48725.943648139553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908OTHER</v>
          </cell>
          <cell r="B395">
            <v>908</v>
          </cell>
          <cell r="C395" t="str">
            <v>OTHER</v>
          </cell>
          <cell r="D395">
            <v>83357915.310000002</v>
          </cell>
          <cell r="F395" t="str">
            <v>908OTHER</v>
          </cell>
          <cell r="G395">
            <v>908</v>
          </cell>
          <cell r="H395" t="str">
            <v>OTHER</v>
          </cell>
          <cell r="I395">
            <v>83357915.310000002</v>
          </cell>
          <cell r="L395" t="str">
            <v>555NPCCAEW</v>
          </cell>
          <cell r="M395">
            <v>0</v>
          </cell>
          <cell r="N395">
            <v>0</v>
          </cell>
          <cell r="O395">
            <v>-5200.8958587409288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908UT</v>
          </cell>
          <cell r="B396">
            <v>908</v>
          </cell>
          <cell r="C396" t="str">
            <v>UT</v>
          </cell>
          <cell r="D396">
            <v>2583792.0099999998</v>
          </cell>
          <cell r="F396" t="str">
            <v>908UT</v>
          </cell>
          <cell r="G396">
            <v>908</v>
          </cell>
          <cell r="H396" t="str">
            <v>UT</v>
          </cell>
          <cell r="I396">
            <v>2583792.0099999998</v>
          </cell>
          <cell r="L396" t="str">
            <v>555NPCCAGW</v>
          </cell>
          <cell r="M396">
            <v>0</v>
          </cell>
          <cell r="N396">
            <v>0</v>
          </cell>
          <cell r="O396">
            <v>-6461788.1335230349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908WA</v>
          </cell>
          <cell r="B397">
            <v>908</v>
          </cell>
          <cell r="C397" t="str">
            <v>WA</v>
          </cell>
          <cell r="D397">
            <v>355542.02</v>
          </cell>
          <cell r="F397" t="str">
            <v>908WA</v>
          </cell>
          <cell r="G397">
            <v>908</v>
          </cell>
          <cell r="H397" t="str">
            <v>WA</v>
          </cell>
          <cell r="I397">
            <v>355542.02</v>
          </cell>
          <cell r="L397" t="str">
            <v>555NPCS</v>
          </cell>
          <cell r="M397">
            <v>0</v>
          </cell>
          <cell r="N397">
            <v>0</v>
          </cell>
          <cell r="O397">
            <v>-11716673.414558964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908WYP</v>
          </cell>
          <cell r="B398">
            <v>908</v>
          </cell>
          <cell r="C398" t="str">
            <v>WYP</v>
          </cell>
          <cell r="D398">
            <v>969503.78</v>
          </cell>
          <cell r="F398" t="str">
            <v>908WYP</v>
          </cell>
          <cell r="G398">
            <v>908</v>
          </cell>
          <cell r="H398" t="str">
            <v>WYP</v>
          </cell>
          <cell r="I398">
            <v>969503.78</v>
          </cell>
          <cell r="L398" t="str">
            <v>555S</v>
          </cell>
          <cell r="M398">
            <v>0</v>
          </cell>
          <cell r="N398">
            <v>0</v>
          </cell>
          <cell r="O398">
            <v>260000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909CA</v>
          </cell>
          <cell r="B399">
            <v>909</v>
          </cell>
          <cell r="C399" t="str">
            <v>CA</v>
          </cell>
          <cell r="D399">
            <v>147369.39000000001</v>
          </cell>
          <cell r="F399" t="str">
            <v>909CA</v>
          </cell>
          <cell r="G399">
            <v>909</v>
          </cell>
          <cell r="H399" t="str">
            <v>CA</v>
          </cell>
          <cell r="I399">
            <v>147369.39000000001</v>
          </cell>
          <cell r="L399" t="str">
            <v>557CAEE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909CN</v>
          </cell>
          <cell r="B400">
            <v>909</v>
          </cell>
          <cell r="C400" t="str">
            <v>CN</v>
          </cell>
          <cell r="D400">
            <v>2687097.26</v>
          </cell>
          <cell r="F400" t="str">
            <v>909CN</v>
          </cell>
          <cell r="G400">
            <v>909</v>
          </cell>
          <cell r="H400" t="str">
            <v>CN</v>
          </cell>
          <cell r="I400">
            <v>2687097.26</v>
          </cell>
          <cell r="L400" t="str">
            <v>557CAGE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909ID</v>
          </cell>
          <cell r="B401">
            <v>909</v>
          </cell>
          <cell r="C401" t="str">
            <v>ID</v>
          </cell>
          <cell r="D401">
            <v>160778.17000000001</v>
          </cell>
          <cell r="F401" t="str">
            <v>909ID</v>
          </cell>
          <cell r="G401">
            <v>909</v>
          </cell>
          <cell r="H401" t="str">
            <v>ID</v>
          </cell>
          <cell r="I401">
            <v>160778.17000000001</v>
          </cell>
          <cell r="L401" t="str">
            <v>557CAGW</v>
          </cell>
          <cell r="M401">
            <v>0</v>
          </cell>
          <cell r="N401">
            <v>0</v>
          </cell>
          <cell r="O401">
            <v>173786.64182651124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909OR</v>
          </cell>
          <cell r="B402">
            <v>909</v>
          </cell>
          <cell r="C402" t="str">
            <v>OR</v>
          </cell>
          <cell r="D402">
            <v>1894444.61</v>
          </cell>
          <cell r="F402" t="str">
            <v>909OR</v>
          </cell>
          <cell r="G402">
            <v>909</v>
          </cell>
          <cell r="H402" t="str">
            <v>OR</v>
          </cell>
          <cell r="I402">
            <v>1894444.61</v>
          </cell>
          <cell r="L402" t="str">
            <v>557S</v>
          </cell>
          <cell r="M402">
            <v>0</v>
          </cell>
          <cell r="N402">
            <v>0</v>
          </cell>
          <cell r="O402">
            <v>6754.3600000000006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909UT</v>
          </cell>
          <cell r="B403">
            <v>909</v>
          </cell>
          <cell r="C403" t="str">
            <v>UT</v>
          </cell>
          <cell r="D403">
            <v>1552525.01</v>
          </cell>
          <cell r="F403" t="str">
            <v>909UT</v>
          </cell>
          <cell r="G403">
            <v>909</v>
          </cell>
          <cell r="H403" t="str">
            <v>UT</v>
          </cell>
          <cell r="I403">
            <v>1552525.01</v>
          </cell>
          <cell r="L403" t="str">
            <v>557SG</v>
          </cell>
          <cell r="M403">
            <v>0</v>
          </cell>
          <cell r="N403">
            <v>0</v>
          </cell>
          <cell r="O403">
            <v>81399.18240546083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909WA</v>
          </cell>
          <cell r="B404">
            <v>909</v>
          </cell>
          <cell r="C404" t="str">
            <v>WA</v>
          </cell>
          <cell r="D404">
            <v>272993</v>
          </cell>
          <cell r="F404" t="str">
            <v>909WA</v>
          </cell>
          <cell r="G404">
            <v>909</v>
          </cell>
          <cell r="H404" t="str">
            <v>WA</v>
          </cell>
          <cell r="I404">
            <v>272993</v>
          </cell>
          <cell r="L404" t="str">
            <v>557SO</v>
          </cell>
          <cell r="M404">
            <v>0</v>
          </cell>
          <cell r="N404">
            <v>0</v>
          </cell>
          <cell r="O404">
            <v>5289.7725308105873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909WYP</v>
          </cell>
          <cell r="B405">
            <v>909</v>
          </cell>
          <cell r="C405" t="str">
            <v>WYP</v>
          </cell>
          <cell r="D405">
            <v>368683.48</v>
          </cell>
          <cell r="F405" t="str">
            <v>909WYP</v>
          </cell>
          <cell r="G405">
            <v>909</v>
          </cell>
          <cell r="H405" t="str">
            <v>WYP</v>
          </cell>
          <cell r="I405">
            <v>368683.48</v>
          </cell>
          <cell r="L405" t="str">
            <v>560CAGE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909WYU</v>
          </cell>
          <cell r="B406">
            <v>909</v>
          </cell>
          <cell r="C406" t="str">
            <v>WYU</v>
          </cell>
          <cell r="D406">
            <v>3320.05</v>
          </cell>
          <cell r="F406" t="str">
            <v>909WYU</v>
          </cell>
          <cell r="G406">
            <v>909</v>
          </cell>
          <cell r="H406" t="str">
            <v>WYU</v>
          </cell>
          <cell r="I406">
            <v>3320.05</v>
          </cell>
          <cell r="L406" t="str">
            <v>560CAGW</v>
          </cell>
          <cell r="M406">
            <v>0</v>
          </cell>
          <cell r="N406">
            <v>0</v>
          </cell>
          <cell r="O406">
            <v>-534159.34393530991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910CN</v>
          </cell>
          <cell r="B407">
            <v>910</v>
          </cell>
          <cell r="C407" t="str">
            <v>CN</v>
          </cell>
          <cell r="D407">
            <v>16170.61</v>
          </cell>
          <cell r="F407" t="str">
            <v>910CN</v>
          </cell>
          <cell r="G407">
            <v>910</v>
          </cell>
          <cell r="H407" t="str">
            <v>CN</v>
          </cell>
          <cell r="I407">
            <v>16170.61</v>
          </cell>
          <cell r="L407" t="str">
            <v>560JBG</v>
          </cell>
          <cell r="M407">
            <v>0</v>
          </cell>
          <cell r="N407">
            <v>0</v>
          </cell>
          <cell r="O407">
            <v>-14992.014133516086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920OR</v>
          </cell>
          <cell r="B408">
            <v>920</v>
          </cell>
          <cell r="C408" t="str">
            <v>OR</v>
          </cell>
          <cell r="D408">
            <v>-38.89</v>
          </cell>
          <cell r="F408" t="str">
            <v>920OR</v>
          </cell>
          <cell r="G408">
            <v>920</v>
          </cell>
          <cell r="H408" t="str">
            <v>OR</v>
          </cell>
          <cell r="I408">
            <v>-38.89</v>
          </cell>
          <cell r="L408" t="str">
            <v>560SG</v>
          </cell>
          <cell r="M408">
            <v>0</v>
          </cell>
          <cell r="N408">
            <v>0</v>
          </cell>
          <cell r="O408">
            <v>829910.44490823301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920SO</v>
          </cell>
          <cell r="B409">
            <v>920</v>
          </cell>
          <cell r="C409" t="str">
            <v>SO</v>
          </cell>
          <cell r="D409">
            <v>73780563.790000007</v>
          </cell>
          <cell r="F409" t="str">
            <v>920SO</v>
          </cell>
          <cell r="G409">
            <v>920</v>
          </cell>
          <cell r="H409" t="str">
            <v>SO</v>
          </cell>
          <cell r="I409">
            <v>73780563.790000007</v>
          </cell>
          <cell r="L409" t="str">
            <v>565NPCCAEW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920WA</v>
          </cell>
          <cell r="B410">
            <v>920</v>
          </cell>
          <cell r="C410" t="str">
            <v>WA</v>
          </cell>
          <cell r="D410">
            <v>1.17</v>
          </cell>
          <cell r="F410" t="str">
            <v>920WA</v>
          </cell>
          <cell r="G410">
            <v>920</v>
          </cell>
          <cell r="H410" t="str">
            <v>WA</v>
          </cell>
          <cell r="I410">
            <v>1.17</v>
          </cell>
          <cell r="L410" t="str">
            <v>565NPCCAGW</v>
          </cell>
          <cell r="M410">
            <v>0</v>
          </cell>
          <cell r="N410">
            <v>0</v>
          </cell>
          <cell r="O410">
            <v>-588245.29424889339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921CA</v>
          </cell>
          <cell r="B411">
            <v>921</v>
          </cell>
          <cell r="C411" t="str">
            <v>CA</v>
          </cell>
          <cell r="D411">
            <v>4832.33</v>
          </cell>
          <cell r="F411" t="str">
            <v>921CA</v>
          </cell>
          <cell r="G411">
            <v>921</v>
          </cell>
          <cell r="H411" t="str">
            <v>CA</v>
          </cell>
          <cell r="I411">
            <v>4832.33</v>
          </cell>
          <cell r="L411" t="str">
            <v>565NPCS</v>
          </cell>
          <cell r="M411">
            <v>0</v>
          </cell>
          <cell r="N411">
            <v>0</v>
          </cell>
          <cell r="O411">
            <v>-15666520.784212762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921CN</v>
          </cell>
          <cell r="B412">
            <v>921</v>
          </cell>
          <cell r="C412" t="str">
            <v>CN</v>
          </cell>
          <cell r="D412">
            <v>89292.85</v>
          </cell>
          <cell r="F412" t="str">
            <v>921CN</v>
          </cell>
          <cell r="G412">
            <v>921</v>
          </cell>
          <cell r="H412" t="str">
            <v>CN</v>
          </cell>
          <cell r="I412">
            <v>89292.85</v>
          </cell>
          <cell r="L412" t="str">
            <v>571CAGE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921ID</v>
          </cell>
          <cell r="B413">
            <v>921</v>
          </cell>
          <cell r="C413" t="str">
            <v>ID</v>
          </cell>
          <cell r="D413">
            <v>26365.01</v>
          </cell>
          <cell r="F413" t="str">
            <v>921ID</v>
          </cell>
          <cell r="G413">
            <v>921</v>
          </cell>
          <cell r="H413" t="str">
            <v>ID</v>
          </cell>
          <cell r="I413">
            <v>26365.01</v>
          </cell>
          <cell r="L413" t="str">
            <v>571CAGW</v>
          </cell>
          <cell r="M413">
            <v>0</v>
          </cell>
          <cell r="N413">
            <v>0</v>
          </cell>
          <cell r="O413">
            <v>-2374755.0009679482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921OR</v>
          </cell>
          <cell r="B414">
            <v>921</v>
          </cell>
          <cell r="C414" t="str">
            <v>OR</v>
          </cell>
          <cell r="D414">
            <v>56777.62</v>
          </cell>
          <cell r="F414" t="str">
            <v>921OR</v>
          </cell>
          <cell r="G414">
            <v>921</v>
          </cell>
          <cell r="H414" t="str">
            <v>OR</v>
          </cell>
          <cell r="I414">
            <v>56777.62</v>
          </cell>
          <cell r="L414" t="str">
            <v>571JBG</v>
          </cell>
          <cell r="M414">
            <v>0</v>
          </cell>
          <cell r="N414">
            <v>0</v>
          </cell>
          <cell r="O414">
            <v>-63118.323311369451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921SO</v>
          </cell>
          <cell r="B415">
            <v>921</v>
          </cell>
          <cell r="C415" t="str">
            <v>SO</v>
          </cell>
          <cell r="D415">
            <v>9148245.3000000007</v>
          </cell>
          <cell r="F415" t="str">
            <v>921SO</v>
          </cell>
          <cell r="G415">
            <v>921</v>
          </cell>
          <cell r="H415" t="str">
            <v>SO</v>
          </cell>
          <cell r="I415">
            <v>9148245.3000000007</v>
          </cell>
          <cell r="L415" t="str">
            <v>571SG</v>
          </cell>
          <cell r="M415">
            <v>0</v>
          </cell>
          <cell r="N415">
            <v>0</v>
          </cell>
          <cell r="O415">
            <v>2226168.5762779727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921UT</v>
          </cell>
          <cell r="B416">
            <v>921</v>
          </cell>
          <cell r="C416" t="str">
            <v>UT</v>
          </cell>
          <cell r="D416">
            <v>128100.35</v>
          </cell>
          <cell r="F416" t="str">
            <v>921UT</v>
          </cell>
          <cell r="G416">
            <v>921</v>
          </cell>
          <cell r="H416" t="str">
            <v>UT</v>
          </cell>
          <cell r="I416">
            <v>128100.35</v>
          </cell>
          <cell r="L416" t="str">
            <v>580S</v>
          </cell>
          <cell r="M416">
            <v>0</v>
          </cell>
          <cell r="N416">
            <v>0</v>
          </cell>
          <cell r="O416">
            <v>90584.510592222869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921WA</v>
          </cell>
          <cell r="B417">
            <v>921</v>
          </cell>
          <cell r="C417" t="str">
            <v>WA</v>
          </cell>
          <cell r="D417">
            <v>10038.209999999999</v>
          </cell>
          <cell r="F417" t="str">
            <v>921WA</v>
          </cell>
          <cell r="G417">
            <v>921</v>
          </cell>
          <cell r="H417" t="str">
            <v>WA</v>
          </cell>
          <cell r="I417">
            <v>10038.209999999999</v>
          </cell>
          <cell r="L417" t="str">
            <v>580SNPD</v>
          </cell>
          <cell r="M417">
            <v>0</v>
          </cell>
          <cell r="N417">
            <v>0</v>
          </cell>
          <cell r="O417">
            <v>79342.711925528158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921WYP</v>
          </cell>
          <cell r="B418">
            <v>921</v>
          </cell>
          <cell r="C418" t="str">
            <v>WYP</v>
          </cell>
          <cell r="D418">
            <v>36406.550000000003</v>
          </cell>
          <cell r="F418" t="str">
            <v>921WYP</v>
          </cell>
          <cell r="G418">
            <v>921</v>
          </cell>
          <cell r="H418" t="str">
            <v>WYP</v>
          </cell>
          <cell r="I418">
            <v>36406.550000000003</v>
          </cell>
          <cell r="L418" t="str">
            <v>588S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921WYU</v>
          </cell>
          <cell r="B419">
            <v>921</v>
          </cell>
          <cell r="C419" t="str">
            <v>WYU</v>
          </cell>
          <cell r="D419">
            <v>8335.48</v>
          </cell>
          <cell r="F419" t="str">
            <v>921WYU</v>
          </cell>
          <cell r="G419">
            <v>921</v>
          </cell>
          <cell r="H419" t="str">
            <v>WYU</v>
          </cell>
          <cell r="I419">
            <v>8335.48</v>
          </cell>
          <cell r="L419" t="str">
            <v>588SNPD</v>
          </cell>
          <cell r="M419">
            <v>0</v>
          </cell>
          <cell r="N419">
            <v>0</v>
          </cell>
          <cell r="O419">
            <v>-245.32449298058287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922SO</v>
          </cell>
          <cell r="B420">
            <v>922</v>
          </cell>
          <cell r="C420" t="str">
            <v>SO</v>
          </cell>
          <cell r="D420">
            <v>-33020274.239999998</v>
          </cell>
          <cell r="F420" t="str">
            <v>922SO</v>
          </cell>
          <cell r="G420">
            <v>922</v>
          </cell>
          <cell r="H420" t="str">
            <v>SO</v>
          </cell>
          <cell r="I420">
            <v>-33020274.239999998</v>
          </cell>
          <cell r="L420" t="str">
            <v>593S</v>
          </cell>
          <cell r="M420">
            <v>0</v>
          </cell>
          <cell r="N420">
            <v>0</v>
          </cell>
          <cell r="O420">
            <v>417916.67725826654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923CA</v>
          </cell>
          <cell r="B421">
            <v>923</v>
          </cell>
          <cell r="C421" t="str">
            <v>CA</v>
          </cell>
          <cell r="D421">
            <v>128921.79</v>
          </cell>
          <cell r="F421" t="str">
            <v>923CA</v>
          </cell>
          <cell r="G421">
            <v>923</v>
          </cell>
          <cell r="H421" t="str">
            <v>CA</v>
          </cell>
          <cell r="I421">
            <v>128921.79</v>
          </cell>
          <cell r="L421" t="str">
            <v>593SNPD</v>
          </cell>
          <cell r="M421">
            <v>0</v>
          </cell>
          <cell r="N421">
            <v>0</v>
          </cell>
          <cell r="O421">
            <v>25573.42551831502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923ID</v>
          </cell>
          <cell r="B422">
            <v>923</v>
          </cell>
          <cell r="C422" t="str">
            <v>ID</v>
          </cell>
          <cell r="D422">
            <v>77.19</v>
          </cell>
          <cell r="F422" t="str">
            <v>923ID</v>
          </cell>
          <cell r="G422">
            <v>923</v>
          </cell>
          <cell r="H422" t="str">
            <v>ID</v>
          </cell>
          <cell r="I422">
            <v>77.19</v>
          </cell>
          <cell r="L422" t="str">
            <v>903CN</v>
          </cell>
          <cell r="M422">
            <v>0</v>
          </cell>
          <cell r="N422">
            <v>0</v>
          </cell>
          <cell r="O422">
            <v>115213.97715175187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923OR</v>
          </cell>
          <cell r="B423">
            <v>923</v>
          </cell>
          <cell r="C423" t="str">
            <v>OR</v>
          </cell>
          <cell r="D423">
            <v>123975.17</v>
          </cell>
          <cell r="F423" t="str">
            <v>923OR</v>
          </cell>
          <cell r="G423">
            <v>923</v>
          </cell>
          <cell r="H423" t="str">
            <v>OR</v>
          </cell>
          <cell r="I423">
            <v>123975.17</v>
          </cell>
          <cell r="L423" t="str">
            <v>903S</v>
          </cell>
          <cell r="M423">
            <v>0</v>
          </cell>
          <cell r="N423">
            <v>0</v>
          </cell>
          <cell r="O423">
            <v>923376.95188401593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923SO</v>
          </cell>
          <cell r="B424">
            <v>923</v>
          </cell>
          <cell r="C424" t="str">
            <v>SO</v>
          </cell>
          <cell r="D424">
            <v>21001084.329999998</v>
          </cell>
          <cell r="F424" t="str">
            <v>923SO</v>
          </cell>
          <cell r="G424">
            <v>923</v>
          </cell>
          <cell r="H424" t="str">
            <v>SO</v>
          </cell>
          <cell r="I424">
            <v>21001084.329999998</v>
          </cell>
          <cell r="L424" t="str">
            <v>904S</v>
          </cell>
          <cell r="M424">
            <v>0</v>
          </cell>
          <cell r="N424">
            <v>0</v>
          </cell>
          <cell r="O424">
            <v>62258.880074109882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923UT</v>
          </cell>
          <cell r="B425">
            <v>923</v>
          </cell>
          <cell r="C425" t="str">
            <v>UT</v>
          </cell>
          <cell r="D425">
            <v>1278672.1499999999</v>
          </cell>
          <cell r="F425" t="str">
            <v>923UT</v>
          </cell>
          <cell r="G425">
            <v>923</v>
          </cell>
          <cell r="H425" t="str">
            <v>UT</v>
          </cell>
          <cell r="I425">
            <v>1278672.1499999999</v>
          </cell>
          <cell r="L425" t="str">
            <v>905CAGE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923WA</v>
          </cell>
          <cell r="B426">
            <v>923</v>
          </cell>
          <cell r="C426" t="str">
            <v>WA</v>
          </cell>
          <cell r="D426">
            <v>9697.92</v>
          </cell>
          <cell r="F426" t="str">
            <v>923WA</v>
          </cell>
          <cell r="G426">
            <v>923</v>
          </cell>
          <cell r="H426" t="str">
            <v>WA</v>
          </cell>
          <cell r="I426">
            <v>9697.92</v>
          </cell>
          <cell r="L426" t="str">
            <v>905CAGW</v>
          </cell>
          <cell r="M426">
            <v>0</v>
          </cell>
          <cell r="N426">
            <v>0</v>
          </cell>
          <cell r="O426">
            <v>20358.871091146189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923WYP</v>
          </cell>
          <cell r="B427">
            <v>923</v>
          </cell>
          <cell r="C427" t="str">
            <v>WYP</v>
          </cell>
          <cell r="D427">
            <v>3590.62</v>
          </cell>
          <cell r="F427" t="str">
            <v>923WYP</v>
          </cell>
          <cell r="G427">
            <v>923</v>
          </cell>
          <cell r="H427" t="str">
            <v>WYP</v>
          </cell>
          <cell r="I427">
            <v>3590.62</v>
          </cell>
          <cell r="L427" t="str">
            <v>905CN</v>
          </cell>
          <cell r="M427">
            <v>0</v>
          </cell>
          <cell r="N427">
            <v>0</v>
          </cell>
          <cell r="O427">
            <v>-120.38275286138142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923WYU</v>
          </cell>
          <cell r="B428">
            <v>923</v>
          </cell>
          <cell r="C428" t="str">
            <v>WYU</v>
          </cell>
          <cell r="D428">
            <v>5542.1</v>
          </cell>
          <cell r="F428" t="str">
            <v>923WYU</v>
          </cell>
          <cell r="G428">
            <v>923</v>
          </cell>
          <cell r="H428" t="str">
            <v>WYU</v>
          </cell>
          <cell r="I428">
            <v>5542.1</v>
          </cell>
          <cell r="L428" t="str">
            <v>905S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924CA</v>
          </cell>
          <cell r="B429">
            <v>924</v>
          </cell>
          <cell r="C429" t="str">
            <v>CA</v>
          </cell>
          <cell r="D429">
            <v>1468349.9</v>
          </cell>
          <cell r="F429" t="str">
            <v>924CA</v>
          </cell>
          <cell r="G429">
            <v>924</v>
          </cell>
          <cell r="H429" t="str">
            <v>CA</v>
          </cell>
          <cell r="I429">
            <v>1468349.9</v>
          </cell>
          <cell r="L429" t="str">
            <v>908CN</v>
          </cell>
          <cell r="M429">
            <v>0</v>
          </cell>
          <cell r="N429">
            <v>0</v>
          </cell>
          <cell r="O429">
            <v>12929.028927098358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924ID</v>
          </cell>
          <cell r="B430">
            <v>924</v>
          </cell>
          <cell r="C430" t="str">
            <v>ID</v>
          </cell>
          <cell r="D430">
            <v>113544</v>
          </cell>
          <cell r="F430" t="str">
            <v>924ID</v>
          </cell>
          <cell r="G430">
            <v>924</v>
          </cell>
          <cell r="H430" t="str">
            <v>ID</v>
          </cell>
          <cell r="I430">
            <v>113544</v>
          </cell>
          <cell r="L430" t="str">
            <v>908OTHER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924OR</v>
          </cell>
          <cell r="B431">
            <v>924</v>
          </cell>
          <cell r="C431" t="str">
            <v>OR</v>
          </cell>
          <cell r="D431">
            <v>6295833.4000000004</v>
          </cell>
          <cell r="F431" t="str">
            <v>924OR</v>
          </cell>
          <cell r="G431">
            <v>924</v>
          </cell>
          <cell r="H431" t="str">
            <v>OR</v>
          </cell>
          <cell r="I431">
            <v>6295833.4000000004</v>
          </cell>
          <cell r="L431" t="str">
            <v>908S</v>
          </cell>
          <cell r="M431">
            <v>0</v>
          </cell>
          <cell r="N431">
            <v>0</v>
          </cell>
          <cell r="O431">
            <v>18334.453336781764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924SO</v>
          </cell>
          <cell r="B432">
            <v>924</v>
          </cell>
          <cell r="C432" t="str">
            <v>SO</v>
          </cell>
          <cell r="D432">
            <v>4722690.91</v>
          </cell>
          <cell r="F432" t="str">
            <v>924SO</v>
          </cell>
          <cell r="G432">
            <v>924</v>
          </cell>
          <cell r="H432" t="str">
            <v>SO</v>
          </cell>
          <cell r="I432">
            <v>4722690.91</v>
          </cell>
          <cell r="L432" t="str">
            <v>909CAGE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924UT</v>
          </cell>
          <cell r="B433">
            <v>924</v>
          </cell>
          <cell r="C433" t="str">
            <v>UT</v>
          </cell>
          <cell r="D433">
            <v>2152236</v>
          </cell>
          <cell r="F433" t="str">
            <v>924UT</v>
          </cell>
          <cell r="G433">
            <v>924</v>
          </cell>
          <cell r="H433" t="str">
            <v>UT</v>
          </cell>
          <cell r="I433">
            <v>2152236</v>
          </cell>
          <cell r="L433" t="str">
            <v>909CAGW</v>
          </cell>
          <cell r="M433">
            <v>0</v>
          </cell>
          <cell r="N433">
            <v>0</v>
          </cell>
          <cell r="O433">
            <v>6009.0863537789955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924WYP</v>
          </cell>
          <cell r="B434">
            <v>924</v>
          </cell>
          <cell r="C434" t="str">
            <v>WYP</v>
          </cell>
          <cell r="D434">
            <v>349809.96</v>
          </cell>
          <cell r="F434" t="str">
            <v>924WYP</v>
          </cell>
          <cell r="G434">
            <v>924</v>
          </cell>
          <cell r="H434" t="str">
            <v>WYP</v>
          </cell>
          <cell r="I434">
            <v>349809.96</v>
          </cell>
          <cell r="L434" t="str">
            <v>909CN</v>
          </cell>
          <cell r="M434">
            <v>0</v>
          </cell>
          <cell r="N434">
            <v>0</v>
          </cell>
          <cell r="O434">
            <v>-20276.190665540438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925OR</v>
          </cell>
          <cell r="B435">
            <v>925</v>
          </cell>
          <cell r="C435" t="str">
            <v>OR</v>
          </cell>
          <cell r="D435">
            <v>-21502.97</v>
          </cell>
          <cell r="F435" t="str">
            <v>925OR</v>
          </cell>
          <cell r="G435">
            <v>925</v>
          </cell>
          <cell r="H435" t="str">
            <v>OR</v>
          </cell>
          <cell r="I435">
            <v>-21502.97</v>
          </cell>
          <cell r="L435" t="str">
            <v>909S</v>
          </cell>
          <cell r="M435">
            <v>0</v>
          </cell>
          <cell r="N435">
            <v>0</v>
          </cell>
          <cell r="O435">
            <v>17265.88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925SO</v>
          </cell>
          <cell r="B436">
            <v>925</v>
          </cell>
          <cell r="C436" t="str">
            <v>SO</v>
          </cell>
          <cell r="D436">
            <v>17313348.120000001</v>
          </cell>
          <cell r="F436" t="str">
            <v>925SO</v>
          </cell>
          <cell r="G436">
            <v>925</v>
          </cell>
          <cell r="H436" t="str">
            <v>SO</v>
          </cell>
          <cell r="I436">
            <v>17313348.120000001</v>
          </cell>
          <cell r="L436" t="str">
            <v>910CN</v>
          </cell>
          <cell r="M436">
            <v>0</v>
          </cell>
          <cell r="N436">
            <v>0</v>
          </cell>
          <cell r="O436">
            <v>17.087637409889062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926CA</v>
          </cell>
          <cell r="B437">
            <v>926</v>
          </cell>
          <cell r="C437" t="str">
            <v>CA</v>
          </cell>
          <cell r="D437">
            <v>-36272.720000000001</v>
          </cell>
          <cell r="F437" t="str">
            <v>926CA</v>
          </cell>
          <cell r="G437">
            <v>926</v>
          </cell>
          <cell r="H437" t="str">
            <v>CA</v>
          </cell>
          <cell r="I437">
            <v>-36272.720000000001</v>
          </cell>
          <cell r="L437" t="str">
            <v>920S</v>
          </cell>
          <cell r="M437">
            <v>0</v>
          </cell>
          <cell r="N437">
            <v>0</v>
          </cell>
          <cell r="O437">
            <v>-711374.13782782655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926OR</v>
          </cell>
          <cell r="B438">
            <v>926</v>
          </cell>
          <cell r="C438" t="str">
            <v>OR</v>
          </cell>
          <cell r="D438">
            <v>-407235.61</v>
          </cell>
          <cell r="F438" t="str">
            <v>926OR</v>
          </cell>
          <cell r="G438">
            <v>926</v>
          </cell>
          <cell r="H438" t="str">
            <v>OR</v>
          </cell>
          <cell r="I438">
            <v>-407235.61</v>
          </cell>
          <cell r="L438" t="str">
            <v>920SO</v>
          </cell>
          <cell r="M438">
            <v>0</v>
          </cell>
          <cell r="N438">
            <v>0</v>
          </cell>
          <cell r="O438">
            <v>175618.22835443899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926SO</v>
          </cell>
          <cell r="B439">
            <v>926</v>
          </cell>
          <cell r="C439" t="str">
            <v>SO</v>
          </cell>
          <cell r="D439">
            <v>118045638.3</v>
          </cell>
          <cell r="F439" t="str">
            <v>926SO</v>
          </cell>
          <cell r="G439">
            <v>926</v>
          </cell>
          <cell r="H439" t="str">
            <v>SO</v>
          </cell>
          <cell r="I439">
            <v>118045638.3</v>
          </cell>
          <cell r="L439" t="str">
            <v>921SO</v>
          </cell>
          <cell r="M439">
            <v>0</v>
          </cell>
          <cell r="N439">
            <v>0</v>
          </cell>
          <cell r="O439">
            <v>98848.078992583673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926WYP</v>
          </cell>
          <cell r="B440">
            <v>926</v>
          </cell>
          <cell r="C440" t="str">
            <v>WYP</v>
          </cell>
          <cell r="D440">
            <v>375321</v>
          </cell>
          <cell r="F440" t="str">
            <v>926WYP</v>
          </cell>
          <cell r="G440">
            <v>926</v>
          </cell>
          <cell r="H440" t="str">
            <v>WYP</v>
          </cell>
          <cell r="I440">
            <v>375321</v>
          </cell>
          <cell r="L440" t="str">
            <v>923CAGE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928CA</v>
          </cell>
          <cell r="B441">
            <v>928</v>
          </cell>
          <cell r="C441" t="str">
            <v>CA</v>
          </cell>
          <cell r="D441">
            <v>1057243.6599999999</v>
          </cell>
          <cell r="F441" t="str">
            <v>928CA</v>
          </cell>
          <cell r="G441">
            <v>928</v>
          </cell>
          <cell r="H441" t="str">
            <v>CA</v>
          </cell>
          <cell r="I441">
            <v>1057243.6599999999</v>
          </cell>
          <cell r="L441" t="str">
            <v>923CAGW</v>
          </cell>
          <cell r="M441">
            <v>0</v>
          </cell>
          <cell r="N441">
            <v>0</v>
          </cell>
          <cell r="O441">
            <v>64394.99995555231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928CAEE</v>
          </cell>
          <cell r="B442">
            <v>928</v>
          </cell>
          <cell r="C442" t="str">
            <v>CAEE</v>
          </cell>
          <cell r="D442">
            <v>8082.63</v>
          </cell>
          <cell r="F442" t="str">
            <v>928CAEE</v>
          </cell>
          <cell r="G442">
            <v>928</v>
          </cell>
          <cell r="H442" t="str">
            <v>CAEE</v>
          </cell>
          <cell r="I442">
            <v>8082.63</v>
          </cell>
          <cell r="L442" t="str">
            <v>923JBG</v>
          </cell>
          <cell r="M442">
            <v>0</v>
          </cell>
          <cell r="N442">
            <v>0</v>
          </cell>
          <cell r="O442">
            <v>2614.2646240441059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928CAGE</v>
          </cell>
          <cell r="B443">
            <v>928</v>
          </cell>
          <cell r="C443" t="str">
            <v>CAGE</v>
          </cell>
          <cell r="D443">
            <v>206393.68</v>
          </cell>
          <cell r="F443" t="str">
            <v>928CAGE</v>
          </cell>
          <cell r="G443">
            <v>928</v>
          </cell>
          <cell r="H443" t="str">
            <v>CAGE</v>
          </cell>
          <cell r="I443">
            <v>206393.68</v>
          </cell>
          <cell r="L443" t="str">
            <v>923S</v>
          </cell>
          <cell r="M443">
            <v>0</v>
          </cell>
          <cell r="N443">
            <v>0</v>
          </cell>
          <cell r="O443">
            <v>1919.8500000000004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928CAGW</v>
          </cell>
          <cell r="B444">
            <v>928</v>
          </cell>
          <cell r="C444" t="str">
            <v>CAGW</v>
          </cell>
          <cell r="D444">
            <v>2612211.69</v>
          </cell>
          <cell r="F444" t="str">
            <v>928CAGW</v>
          </cell>
          <cell r="G444">
            <v>928</v>
          </cell>
          <cell r="H444" t="str">
            <v>CAGW</v>
          </cell>
          <cell r="I444">
            <v>2612211.69</v>
          </cell>
          <cell r="L444" t="str">
            <v>923SG</v>
          </cell>
          <cell r="M444">
            <v>0</v>
          </cell>
          <cell r="N444">
            <v>0</v>
          </cell>
          <cell r="O444">
            <v>10013.740211972934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928ID</v>
          </cell>
          <cell r="B445">
            <v>928</v>
          </cell>
          <cell r="C445" t="str">
            <v>ID</v>
          </cell>
          <cell r="D445">
            <v>694442.08</v>
          </cell>
          <cell r="F445" t="str">
            <v>928ID</v>
          </cell>
          <cell r="G445">
            <v>928</v>
          </cell>
          <cell r="H445" t="str">
            <v>ID</v>
          </cell>
          <cell r="I445">
            <v>694442.08</v>
          </cell>
          <cell r="L445" t="str">
            <v>923SO</v>
          </cell>
          <cell r="M445">
            <v>0</v>
          </cell>
          <cell r="N445">
            <v>0</v>
          </cell>
          <cell r="O445">
            <v>-27625.646506035533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928OR</v>
          </cell>
          <cell r="B446">
            <v>928</v>
          </cell>
          <cell r="C446" t="str">
            <v>OR</v>
          </cell>
          <cell r="D446">
            <v>4070427.1</v>
          </cell>
          <cell r="F446" t="str">
            <v>928OR</v>
          </cell>
          <cell r="G446">
            <v>928</v>
          </cell>
          <cell r="H446" t="str">
            <v>OR</v>
          </cell>
          <cell r="I446">
            <v>4070427.1</v>
          </cell>
          <cell r="L446" t="str">
            <v>924SO</v>
          </cell>
          <cell r="M446">
            <v>0</v>
          </cell>
          <cell r="N446">
            <v>0</v>
          </cell>
          <cell r="O446">
            <v>-127874.28027931522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928SG</v>
          </cell>
          <cell r="B447">
            <v>928</v>
          </cell>
          <cell r="C447" t="str">
            <v>SG</v>
          </cell>
          <cell r="D447">
            <v>2415099.13</v>
          </cell>
          <cell r="F447" t="str">
            <v>928SG</v>
          </cell>
          <cell r="G447">
            <v>928</v>
          </cell>
          <cell r="H447" t="str">
            <v>SG</v>
          </cell>
          <cell r="I447">
            <v>2415099.13</v>
          </cell>
          <cell r="L447" t="str">
            <v>925S</v>
          </cell>
          <cell r="M447">
            <v>0</v>
          </cell>
          <cell r="N447">
            <v>0</v>
          </cell>
          <cell r="O447">
            <v>387.5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928SO</v>
          </cell>
          <cell r="B448">
            <v>928</v>
          </cell>
          <cell r="C448" t="str">
            <v>SO</v>
          </cell>
          <cell r="D448">
            <v>3155076.87</v>
          </cell>
          <cell r="F448" t="str">
            <v>928SO</v>
          </cell>
          <cell r="G448">
            <v>928</v>
          </cell>
          <cell r="H448" t="str">
            <v>SO</v>
          </cell>
          <cell r="I448">
            <v>3155076.87</v>
          </cell>
          <cell r="L448" t="str">
            <v>925SO</v>
          </cell>
          <cell r="M448">
            <v>0</v>
          </cell>
          <cell r="N448">
            <v>0</v>
          </cell>
          <cell r="O448">
            <v>131073.51358580225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928UT</v>
          </cell>
          <cell r="B449">
            <v>928</v>
          </cell>
          <cell r="C449" t="str">
            <v>UT</v>
          </cell>
          <cell r="D449">
            <v>6652137.2599999998</v>
          </cell>
          <cell r="F449" t="str">
            <v>928UT</v>
          </cell>
          <cell r="G449">
            <v>928</v>
          </cell>
          <cell r="H449" t="str">
            <v>UT</v>
          </cell>
          <cell r="I449">
            <v>6652137.2599999998</v>
          </cell>
          <cell r="L449" t="str">
            <v>926S</v>
          </cell>
          <cell r="M449">
            <v>0</v>
          </cell>
          <cell r="N449">
            <v>0</v>
          </cell>
          <cell r="O449">
            <v>73058.87999999999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928WA</v>
          </cell>
          <cell r="B450">
            <v>928</v>
          </cell>
          <cell r="C450" t="str">
            <v>WA</v>
          </cell>
          <cell r="D450">
            <v>663739.18999999994</v>
          </cell>
          <cell r="F450" t="str">
            <v>928WA</v>
          </cell>
          <cell r="G450">
            <v>928</v>
          </cell>
          <cell r="H450" t="str">
            <v>WA</v>
          </cell>
          <cell r="I450">
            <v>663739.18999999994</v>
          </cell>
          <cell r="L450" t="str">
            <v>926SO</v>
          </cell>
          <cell r="M450">
            <v>0</v>
          </cell>
          <cell r="N450">
            <v>0</v>
          </cell>
          <cell r="O450">
            <v>74462.307557463369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928WYP</v>
          </cell>
          <cell r="B451">
            <v>928</v>
          </cell>
          <cell r="C451" t="str">
            <v>WYP</v>
          </cell>
          <cell r="D451">
            <v>1595584.08</v>
          </cell>
          <cell r="F451" t="str">
            <v>928WYP</v>
          </cell>
          <cell r="G451">
            <v>928</v>
          </cell>
          <cell r="H451" t="str">
            <v>WYP</v>
          </cell>
          <cell r="I451">
            <v>1595584.08</v>
          </cell>
          <cell r="L451" t="str">
            <v>928CAGE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929SO</v>
          </cell>
          <cell r="B452">
            <v>929</v>
          </cell>
          <cell r="C452" t="str">
            <v>SO</v>
          </cell>
          <cell r="D452">
            <v>-130126920.04000001</v>
          </cell>
          <cell r="F452" t="str">
            <v>929SO</v>
          </cell>
          <cell r="G452">
            <v>929</v>
          </cell>
          <cell r="H452" t="str">
            <v>SO</v>
          </cell>
          <cell r="I452">
            <v>-130126920.04000001</v>
          </cell>
          <cell r="L452" t="str">
            <v>928CAGW</v>
          </cell>
          <cell r="M452">
            <v>0</v>
          </cell>
          <cell r="N452">
            <v>0</v>
          </cell>
          <cell r="O452">
            <v>57.718990624016129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930CA</v>
          </cell>
          <cell r="B453">
            <v>930</v>
          </cell>
          <cell r="C453" t="str">
            <v>CA</v>
          </cell>
          <cell r="D453">
            <v>1000</v>
          </cell>
          <cell r="F453" t="str">
            <v>930CA</v>
          </cell>
          <cell r="G453">
            <v>930</v>
          </cell>
          <cell r="H453" t="str">
            <v>CA</v>
          </cell>
          <cell r="I453">
            <v>1000</v>
          </cell>
          <cell r="L453" t="str">
            <v>928S</v>
          </cell>
          <cell r="M453">
            <v>0</v>
          </cell>
          <cell r="N453">
            <v>0</v>
          </cell>
          <cell r="O453">
            <v>-535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930ID</v>
          </cell>
          <cell r="B454">
            <v>930</v>
          </cell>
          <cell r="C454" t="str">
            <v>ID</v>
          </cell>
          <cell r="D454">
            <v>0</v>
          </cell>
          <cell r="F454" t="str">
            <v>930ID</v>
          </cell>
          <cell r="G454">
            <v>930</v>
          </cell>
          <cell r="H454" t="str">
            <v>ID</v>
          </cell>
          <cell r="I454">
            <v>0</v>
          </cell>
          <cell r="L454" t="str">
            <v>928SG</v>
          </cell>
          <cell r="M454">
            <v>0</v>
          </cell>
          <cell r="N454">
            <v>0</v>
          </cell>
          <cell r="O454">
            <v>153.09764114344108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930OR</v>
          </cell>
          <cell r="B455">
            <v>930</v>
          </cell>
          <cell r="C455" t="str">
            <v>OR</v>
          </cell>
          <cell r="D455">
            <v>33353.53</v>
          </cell>
          <cell r="F455" t="str">
            <v>930OR</v>
          </cell>
          <cell r="G455">
            <v>930</v>
          </cell>
          <cell r="H455" t="str">
            <v>OR</v>
          </cell>
          <cell r="I455">
            <v>33353.53</v>
          </cell>
          <cell r="L455" t="str">
            <v>928SO</v>
          </cell>
          <cell r="M455">
            <v>0</v>
          </cell>
          <cell r="N455">
            <v>0</v>
          </cell>
          <cell r="O455">
            <v>-122158.40392036689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930SO</v>
          </cell>
          <cell r="B456">
            <v>930</v>
          </cell>
          <cell r="C456" t="str">
            <v>SO</v>
          </cell>
          <cell r="D456">
            <v>2160475.2999999998</v>
          </cell>
          <cell r="F456" t="str">
            <v>930SO</v>
          </cell>
          <cell r="G456">
            <v>930</v>
          </cell>
          <cell r="H456" t="str">
            <v>SO</v>
          </cell>
          <cell r="I456">
            <v>2160475.2999999998</v>
          </cell>
          <cell r="L456" t="str">
            <v>929SO</v>
          </cell>
          <cell r="M456">
            <v>0</v>
          </cell>
          <cell r="N456">
            <v>0</v>
          </cell>
          <cell r="O456">
            <v>-1214.0235334185697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930UT</v>
          </cell>
          <cell r="B457">
            <v>930</v>
          </cell>
          <cell r="C457" t="str">
            <v>UT</v>
          </cell>
          <cell r="D457">
            <v>0</v>
          </cell>
          <cell r="F457" t="str">
            <v>930UT</v>
          </cell>
          <cell r="G457">
            <v>930</v>
          </cell>
          <cell r="H457" t="str">
            <v>UT</v>
          </cell>
          <cell r="I457">
            <v>0</v>
          </cell>
          <cell r="L457" t="str">
            <v>930S</v>
          </cell>
          <cell r="M457">
            <v>0</v>
          </cell>
          <cell r="N457">
            <v>0</v>
          </cell>
          <cell r="O457">
            <v>39022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930WA</v>
          </cell>
          <cell r="B458">
            <v>930</v>
          </cell>
          <cell r="C458" t="str">
            <v>WA</v>
          </cell>
          <cell r="D458">
            <v>7272.94</v>
          </cell>
          <cell r="F458" t="str">
            <v>930WA</v>
          </cell>
          <cell r="G458">
            <v>930</v>
          </cell>
          <cell r="H458" t="str">
            <v>WA</v>
          </cell>
          <cell r="I458">
            <v>7272.94</v>
          </cell>
          <cell r="L458" t="str">
            <v>930SO</v>
          </cell>
          <cell r="M458">
            <v>0</v>
          </cell>
          <cell r="N458">
            <v>0</v>
          </cell>
          <cell r="O458">
            <v>-26000.489973346092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930WYP</v>
          </cell>
          <cell r="B459">
            <v>930</v>
          </cell>
          <cell r="C459" t="str">
            <v>WYP</v>
          </cell>
          <cell r="D459">
            <v>870</v>
          </cell>
          <cell r="F459" t="str">
            <v>930WYP</v>
          </cell>
          <cell r="G459">
            <v>930</v>
          </cell>
          <cell r="H459" t="str">
            <v>WYP</v>
          </cell>
          <cell r="I459">
            <v>870</v>
          </cell>
          <cell r="L459" t="str">
            <v>935S</v>
          </cell>
          <cell r="M459">
            <v>0</v>
          </cell>
          <cell r="N459">
            <v>0</v>
          </cell>
          <cell r="O459">
            <v>1.7820010586011179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930WYU</v>
          </cell>
          <cell r="B460">
            <v>930</v>
          </cell>
          <cell r="C460" t="str">
            <v>WYU</v>
          </cell>
          <cell r="D460">
            <v>0</v>
          </cell>
          <cell r="F460" t="str">
            <v>930WYU</v>
          </cell>
          <cell r="G460">
            <v>930</v>
          </cell>
          <cell r="H460" t="str">
            <v>WYU</v>
          </cell>
          <cell r="I460">
            <v>0</v>
          </cell>
          <cell r="L460" t="str">
            <v>935SO</v>
          </cell>
          <cell r="M460">
            <v>0</v>
          </cell>
          <cell r="N460">
            <v>0</v>
          </cell>
          <cell r="O460">
            <v>8167.8570022847698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931CA</v>
          </cell>
          <cell r="B461">
            <v>931</v>
          </cell>
          <cell r="C461" t="str">
            <v>CA</v>
          </cell>
          <cell r="D461">
            <v>66943.88</v>
          </cell>
          <cell r="F461" t="str">
            <v>931CA</v>
          </cell>
          <cell r="G461">
            <v>931</v>
          </cell>
          <cell r="H461" t="str">
            <v>CA</v>
          </cell>
          <cell r="I461">
            <v>66943.88</v>
          </cell>
          <cell r="L461" t="str">
            <v>ACCOUNTS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931ID</v>
          </cell>
          <cell r="B462">
            <v>931</v>
          </cell>
          <cell r="C462" t="str">
            <v>ID</v>
          </cell>
          <cell r="D462">
            <v>1012.32</v>
          </cell>
          <cell r="F462" t="str">
            <v>931ID</v>
          </cell>
          <cell r="G462">
            <v>931</v>
          </cell>
          <cell r="H462" t="str">
            <v>ID</v>
          </cell>
          <cell r="I462">
            <v>1012.32</v>
          </cell>
          <cell r="L462" t="str">
            <v>CWCS</v>
          </cell>
          <cell r="M462">
            <v>0</v>
          </cell>
          <cell r="N462">
            <v>0</v>
          </cell>
          <cell r="O462">
            <v>23459504.952025533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931OR</v>
          </cell>
          <cell r="B463">
            <v>931</v>
          </cell>
          <cell r="C463" t="str">
            <v>OR</v>
          </cell>
          <cell r="D463">
            <v>259286.92</v>
          </cell>
          <cell r="F463" t="str">
            <v>931OR</v>
          </cell>
          <cell r="G463">
            <v>931</v>
          </cell>
          <cell r="H463" t="str">
            <v>OR</v>
          </cell>
          <cell r="I463">
            <v>259286.92</v>
          </cell>
          <cell r="L463" t="str">
            <v>DPS</v>
          </cell>
          <cell r="M463">
            <v>0</v>
          </cell>
          <cell r="N463">
            <v>0</v>
          </cell>
          <cell r="O463">
            <v>-2435140.8337500002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931SO</v>
          </cell>
          <cell r="B464">
            <v>931</v>
          </cell>
          <cell r="C464" t="str">
            <v>SO</v>
          </cell>
          <cell r="D464">
            <v>2138242.75</v>
          </cell>
          <cell r="F464" t="str">
            <v>931SO</v>
          </cell>
          <cell r="G464">
            <v>931</v>
          </cell>
          <cell r="H464" t="str">
            <v>SO</v>
          </cell>
          <cell r="I464">
            <v>2138242.75</v>
          </cell>
          <cell r="L464" t="str">
            <v>GPCAGE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931UT</v>
          </cell>
          <cell r="B465">
            <v>931</v>
          </cell>
          <cell r="C465" t="str">
            <v>UT</v>
          </cell>
          <cell r="D465">
            <v>10014.719999999999</v>
          </cell>
          <cell r="F465" t="str">
            <v>931UT</v>
          </cell>
          <cell r="G465">
            <v>931</v>
          </cell>
          <cell r="H465" t="str">
            <v>UT</v>
          </cell>
          <cell r="I465">
            <v>10014.719999999999</v>
          </cell>
          <cell r="L465" t="str">
            <v>GPSG</v>
          </cell>
          <cell r="M465">
            <v>0</v>
          </cell>
          <cell r="N465">
            <v>0</v>
          </cell>
          <cell r="O465">
            <v>534.72937767997757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931WA</v>
          </cell>
          <cell r="B466">
            <v>931</v>
          </cell>
          <cell r="C466" t="str">
            <v>WA</v>
          </cell>
          <cell r="D466">
            <v>41302.43</v>
          </cell>
          <cell r="F466" t="str">
            <v>931WA</v>
          </cell>
          <cell r="G466">
            <v>931</v>
          </cell>
          <cell r="H466" t="str">
            <v>WA</v>
          </cell>
          <cell r="I466">
            <v>41302.43</v>
          </cell>
          <cell r="L466" t="str">
            <v>GPSO</v>
          </cell>
          <cell r="M466">
            <v>0</v>
          </cell>
          <cell r="N466">
            <v>0</v>
          </cell>
          <cell r="O466">
            <v>857422.0128971535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931WYP</v>
          </cell>
          <cell r="B467">
            <v>931</v>
          </cell>
          <cell r="C467" t="str">
            <v>WYP</v>
          </cell>
          <cell r="D467">
            <v>41919.730000000003</v>
          </cell>
          <cell r="F467" t="str">
            <v>931WYP</v>
          </cell>
          <cell r="G467">
            <v>931</v>
          </cell>
          <cell r="H467" t="str">
            <v>WYP</v>
          </cell>
          <cell r="I467">
            <v>41919.730000000003</v>
          </cell>
          <cell r="L467" t="str">
            <v>OWC143SO</v>
          </cell>
          <cell r="M467">
            <v>0</v>
          </cell>
          <cell r="N467">
            <v>0</v>
          </cell>
          <cell r="O467">
            <v>-3490479.2739727902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935CA</v>
          </cell>
          <cell r="B468">
            <v>935</v>
          </cell>
          <cell r="C468" t="str">
            <v>CA</v>
          </cell>
          <cell r="D468">
            <v>93038.6</v>
          </cell>
          <cell r="F468" t="str">
            <v>935CA</v>
          </cell>
          <cell r="G468">
            <v>935</v>
          </cell>
          <cell r="H468" t="str">
            <v>CA</v>
          </cell>
          <cell r="I468">
            <v>93038.6</v>
          </cell>
          <cell r="L468" t="str">
            <v>OWC232CAEE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935CN</v>
          </cell>
          <cell r="B469">
            <v>935</v>
          </cell>
          <cell r="C469" t="str">
            <v>CN</v>
          </cell>
          <cell r="D469">
            <v>59158.26</v>
          </cell>
          <cell r="F469" t="str">
            <v>935CN</v>
          </cell>
          <cell r="G469">
            <v>935</v>
          </cell>
          <cell r="H469" t="str">
            <v>CN</v>
          </cell>
          <cell r="I469">
            <v>59158.26</v>
          </cell>
          <cell r="L469" t="str">
            <v>OWC232CAGE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935ID</v>
          </cell>
          <cell r="B470">
            <v>935</v>
          </cell>
          <cell r="C470" t="str">
            <v>ID</v>
          </cell>
          <cell r="D470">
            <v>15194.54</v>
          </cell>
          <cell r="F470" t="str">
            <v>935ID</v>
          </cell>
          <cell r="G470">
            <v>935</v>
          </cell>
          <cell r="H470" t="str">
            <v>ID</v>
          </cell>
          <cell r="I470">
            <v>15194.54</v>
          </cell>
          <cell r="L470" t="str">
            <v>OWC232S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935OR</v>
          </cell>
          <cell r="B471">
            <v>935</v>
          </cell>
          <cell r="C471" t="str">
            <v>OR</v>
          </cell>
          <cell r="D471">
            <v>167285.01</v>
          </cell>
          <cell r="F471" t="str">
            <v>935OR</v>
          </cell>
          <cell r="G471">
            <v>935</v>
          </cell>
          <cell r="H471" t="str">
            <v>OR</v>
          </cell>
          <cell r="I471">
            <v>167285.01</v>
          </cell>
          <cell r="L471" t="str">
            <v>OWC232SG</v>
          </cell>
          <cell r="M471">
            <v>0</v>
          </cell>
          <cell r="N471">
            <v>0</v>
          </cell>
          <cell r="O471">
            <v>160375.10243031819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935SO</v>
          </cell>
          <cell r="B472">
            <v>935</v>
          </cell>
          <cell r="C472" t="str">
            <v>SO</v>
          </cell>
          <cell r="D472">
            <v>23205820.41</v>
          </cell>
          <cell r="F472" t="str">
            <v>935SO</v>
          </cell>
          <cell r="G472">
            <v>935</v>
          </cell>
          <cell r="H472" t="str">
            <v>SO</v>
          </cell>
          <cell r="I472">
            <v>23205820.41</v>
          </cell>
          <cell r="L472" t="str">
            <v>OWC232SO</v>
          </cell>
          <cell r="M472">
            <v>0</v>
          </cell>
          <cell r="N472">
            <v>0</v>
          </cell>
          <cell r="O472">
            <v>490630.22944147052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935UT</v>
          </cell>
          <cell r="B473">
            <v>935</v>
          </cell>
          <cell r="C473" t="str">
            <v>UT</v>
          </cell>
          <cell r="D473">
            <v>100923.51</v>
          </cell>
          <cell r="F473" t="str">
            <v>935UT</v>
          </cell>
          <cell r="G473">
            <v>935</v>
          </cell>
          <cell r="H473" t="str">
            <v>UT</v>
          </cell>
          <cell r="I473">
            <v>100923.51</v>
          </cell>
          <cell r="L473" t="str">
            <v>OWC2533CAGE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935WA</v>
          </cell>
          <cell r="B474">
            <v>935</v>
          </cell>
          <cell r="C474" t="str">
            <v>WA</v>
          </cell>
          <cell r="D474">
            <v>46370.82</v>
          </cell>
          <cell r="F474" t="str">
            <v>935WA</v>
          </cell>
          <cell r="G474">
            <v>935</v>
          </cell>
          <cell r="H474" t="str">
            <v>WA</v>
          </cell>
          <cell r="I474">
            <v>46370.82</v>
          </cell>
          <cell r="L474" t="str">
            <v>OWC254105CAEE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935WYP</v>
          </cell>
          <cell r="B475">
            <v>935</v>
          </cell>
          <cell r="C475" t="str">
            <v>WYP</v>
          </cell>
          <cell r="D475">
            <v>41341.82</v>
          </cell>
          <cell r="F475" t="str">
            <v>935WYP</v>
          </cell>
          <cell r="G475">
            <v>935</v>
          </cell>
          <cell r="H475" t="str">
            <v>WYP</v>
          </cell>
          <cell r="I475">
            <v>41341.82</v>
          </cell>
          <cell r="L475" t="str">
            <v>OWC254105CAGE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935WYU</v>
          </cell>
          <cell r="B476">
            <v>935</v>
          </cell>
          <cell r="C476" t="str">
            <v>WYU</v>
          </cell>
          <cell r="D476">
            <v>7474.23</v>
          </cell>
          <cell r="F476" t="str">
            <v>935WYU</v>
          </cell>
          <cell r="G476">
            <v>935</v>
          </cell>
          <cell r="H476" t="str">
            <v>WYU</v>
          </cell>
          <cell r="I476">
            <v>7474.23</v>
          </cell>
          <cell r="L476" t="str">
            <v>SCHMAPJBE</v>
          </cell>
          <cell r="M476">
            <v>0</v>
          </cell>
          <cell r="N476">
            <v>0</v>
          </cell>
          <cell r="O476">
            <v>-9064.8691755626114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4118SE</v>
          </cell>
          <cell r="B477">
            <v>4118</v>
          </cell>
          <cell r="C477" t="str">
            <v>SE</v>
          </cell>
          <cell r="D477">
            <v>-173.36</v>
          </cell>
          <cell r="F477" t="str">
            <v>4118SE</v>
          </cell>
          <cell r="G477">
            <v>4118</v>
          </cell>
          <cell r="H477" t="str">
            <v>SE</v>
          </cell>
          <cell r="I477">
            <v>-173.36</v>
          </cell>
          <cell r="L477" t="str">
            <v>SCHMAPSCHMDEXP</v>
          </cell>
          <cell r="M477">
            <v>0</v>
          </cell>
          <cell r="N477">
            <v>0</v>
          </cell>
          <cell r="O477">
            <v>1211.4725894705491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40910IBT</v>
          </cell>
          <cell r="B478">
            <v>40910</v>
          </cell>
          <cell r="C478" t="str">
            <v>IBT</v>
          </cell>
          <cell r="D478">
            <v>137232718.15000001</v>
          </cell>
          <cell r="F478" t="str">
            <v>40910IBT</v>
          </cell>
          <cell r="G478">
            <v>40910</v>
          </cell>
          <cell r="H478" t="str">
            <v>IBT</v>
          </cell>
          <cell r="I478">
            <v>137232718.15000001</v>
          </cell>
          <cell r="L478" t="str">
            <v>SCHMAPSO</v>
          </cell>
          <cell r="M478">
            <v>0</v>
          </cell>
          <cell r="N478">
            <v>0</v>
          </cell>
          <cell r="O478">
            <v>58089.600508754433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40911IBT</v>
          </cell>
          <cell r="B479">
            <v>40911</v>
          </cell>
          <cell r="C479" t="str">
            <v>IBT</v>
          </cell>
          <cell r="D479">
            <v>35668036.920000002</v>
          </cell>
          <cell r="F479" t="str">
            <v>40911IBT</v>
          </cell>
          <cell r="G479">
            <v>40911</v>
          </cell>
          <cell r="H479" t="str">
            <v>IBT</v>
          </cell>
          <cell r="I479">
            <v>35668036.920000002</v>
          </cell>
          <cell r="L479" t="str">
            <v>SCHMATCAEE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41140DGU</v>
          </cell>
          <cell r="B480">
            <v>41140</v>
          </cell>
          <cell r="C480" t="str">
            <v>DGU</v>
          </cell>
          <cell r="D480">
            <v>-2943986.95</v>
          </cell>
          <cell r="F480" t="str">
            <v>41140DGU</v>
          </cell>
          <cell r="G480">
            <v>41140</v>
          </cell>
          <cell r="H480" t="str">
            <v>DGU</v>
          </cell>
          <cell r="I480">
            <v>-2943986.95</v>
          </cell>
          <cell r="L480" t="str">
            <v>SCHMATCAGE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41160SO</v>
          </cell>
          <cell r="B481">
            <v>41160</v>
          </cell>
          <cell r="C481" t="str">
            <v>SO</v>
          </cell>
          <cell r="D481">
            <v>0</v>
          </cell>
          <cell r="F481" t="str">
            <v>41160SO</v>
          </cell>
          <cell r="G481">
            <v>41160</v>
          </cell>
          <cell r="H481" t="str">
            <v>SO</v>
          </cell>
          <cell r="I481">
            <v>0</v>
          </cell>
          <cell r="L481" t="str">
            <v>SCHMATCAGW</v>
          </cell>
          <cell r="M481">
            <v>0</v>
          </cell>
          <cell r="N481">
            <v>0</v>
          </cell>
          <cell r="O481">
            <v>3082916.3170979284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403360CA</v>
          </cell>
          <cell r="B482">
            <v>403360</v>
          </cell>
          <cell r="C482" t="str">
            <v>CA</v>
          </cell>
          <cell r="D482">
            <v>25184.27</v>
          </cell>
          <cell r="F482" t="str">
            <v>403360CA</v>
          </cell>
          <cell r="G482">
            <v>403360</v>
          </cell>
          <cell r="H482" t="str">
            <v>CA</v>
          </cell>
          <cell r="I482">
            <v>25184.27</v>
          </cell>
          <cell r="L482" t="str">
            <v>SCHMATCN</v>
          </cell>
          <cell r="M482">
            <v>0</v>
          </cell>
          <cell r="N482">
            <v>0</v>
          </cell>
          <cell r="O482">
            <v>50557.188580000024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403360ID</v>
          </cell>
          <cell r="B483">
            <v>403360</v>
          </cell>
          <cell r="C483" t="str">
            <v>ID</v>
          </cell>
          <cell r="D483">
            <v>26510.13</v>
          </cell>
          <cell r="F483" t="str">
            <v>403360ID</v>
          </cell>
          <cell r="G483">
            <v>403360</v>
          </cell>
          <cell r="H483" t="str">
            <v>ID</v>
          </cell>
          <cell r="I483">
            <v>26510.13</v>
          </cell>
          <cell r="L483" t="str">
            <v>SCHMATJBG</v>
          </cell>
          <cell r="M483">
            <v>0</v>
          </cell>
          <cell r="N483">
            <v>0</v>
          </cell>
          <cell r="O483">
            <v>61179315.218429595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403360OR</v>
          </cell>
          <cell r="B484">
            <v>403360</v>
          </cell>
          <cell r="C484" t="str">
            <v>OR</v>
          </cell>
          <cell r="D484">
            <v>61992.04</v>
          </cell>
          <cell r="F484" t="str">
            <v>403360OR</v>
          </cell>
          <cell r="G484">
            <v>403360</v>
          </cell>
          <cell r="H484" t="str">
            <v>OR</v>
          </cell>
          <cell r="I484">
            <v>61992.04</v>
          </cell>
          <cell r="L484" t="str">
            <v>SCHMATS</v>
          </cell>
          <cell r="M484">
            <v>0</v>
          </cell>
          <cell r="N484">
            <v>0</v>
          </cell>
          <cell r="O484">
            <v>4802651.805216047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403360UT</v>
          </cell>
          <cell r="B485">
            <v>403360</v>
          </cell>
          <cell r="C485" t="str">
            <v>UT</v>
          </cell>
          <cell r="D485">
            <v>184675.04</v>
          </cell>
          <cell r="F485" t="str">
            <v>403360UT</v>
          </cell>
          <cell r="G485">
            <v>403360</v>
          </cell>
          <cell r="H485" t="str">
            <v>UT</v>
          </cell>
          <cell r="I485">
            <v>184675.04</v>
          </cell>
          <cell r="L485" t="str">
            <v>SCHMATSCHMDEXP</v>
          </cell>
          <cell r="M485">
            <v>0</v>
          </cell>
          <cell r="N485">
            <v>0</v>
          </cell>
          <cell r="O485">
            <v>-12239205.407033948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403360WA</v>
          </cell>
          <cell r="B486">
            <v>403360</v>
          </cell>
          <cell r="C486" t="str">
            <v>WA</v>
          </cell>
          <cell r="D486">
            <v>7609.99</v>
          </cell>
          <cell r="F486" t="str">
            <v>403360WA</v>
          </cell>
          <cell r="G486">
            <v>403360</v>
          </cell>
          <cell r="H486" t="str">
            <v>WA</v>
          </cell>
          <cell r="I486">
            <v>7609.99</v>
          </cell>
          <cell r="L486" t="str">
            <v>SCHMATSG</v>
          </cell>
          <cell r="M486">
            <v>0</v>
          </cell>
          <cell r="N486">
            <v>0</v>
          </cell>
          <cell r="O486">
            <v>10939619.891423944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403360WYP</v>
          </cell>
          <cell r="B487">
            <v>403360</v>
          </cell>
          <cell r="C487" t="str">
            <v>WYP</v>
          </cell>
          <cell r="D487">
            <v>43042.73</v>
          </cell>
          <cell r="F487" t="str">
            <v>403360WYP</v>
          </cell>
          <cell r="G487">
            <v>403360</v>
          </cell>
          <cell r="H487" t="str">
            <v>WYP</v>
          </cell>
          <cell r="I487">
            <v>43042.73</v>
          </cell>
          <cell r="L487" t="str">
            <v>SCHMATSO</v>
          </cell>
          <cell r="M487">
            <v>0</v>
          </cell>
          <cell r="N487">
            <v>0</v>
          </cell>
          <cell r="O487">
            <v>480245.61747172853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403360WYU</v>
          </cell>
          <cell r="B488">
            <v>403360</v>
          </cell>
          <cell r="C488" t="str">
            <v>WYU</v>
          </cell>
          <cell r="D488">
            <v>79910.179999999993</v>
          </cell>
          <cell r="F488" t="str">
            <v>403360WYU</v>
          </cell>
          <cell r="G488">
            <v>403360</v>
          </cell>
          <cell r="H488" t="str">
            <v>WYU</v>
          </cell>
          <cell r="I488">
            <v>79910.179999999993</v>
          </cell>
          <cell r="L488" t="str">
            <v>SCHMDPJBE</v>
          </cell>
          <cell r="M488">
            <v>0</v>
          </cell>
          <cell r="N488">
            <v>0</v>
          </cell>
          <cell r="O488">
            <v>559334.39520980429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403361CA</v>
          </cell>
          <cell r="B489">
            <v>403361</v>
          </cell>
          <cell r="C489" t="str">
            <v>CA</v>
          </cell>
          <cell r="D489">
            <v>106202.62</v>
          </cell>
          <cell r="F489" t="str">
            <v>403361CA</v>
          </cell>
          <cell r="G489">
            <v>403361</v>
          </cell>
          <cell r="H489" t="str">
            <v>CA</v>
          </cell>
          <cell r="I489">
            <v>106202.62</v>
          </cell>
          <cell r="L489" t="str">
            <v>SCHMDPSCHMDEXP</v>
          </cell>
          <cell r="M489">
            <v>0</v>
          </cell>
          <cell r="N489">
            <v>0</v>
          </cell>
          <cell r="O489">
            <v>1310.5216784610159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403361ID</v>
          </cell>
          <cell r="B490">
            <v>403361</v>
          </cell>
          <cell r="C490" t="str">
            <v>ID</v>
          </cell>
          <cell r="D490">
            <v>49675.83</v>
          </cell>
          <cell r="F490" t="str">
            <v>403361ID</v>
          </cell>
          <cell r="G490">
            <v>403361</v>
          </cell>
          <cell r="H490" t="str">
            <v>ID</v>
          </cell>
          <cell r="I490">
            <v>49675.83</v>
          </cell>
          <cell r="L490" t="str">
            <v>SCHMDPSE</v>
          </cell>
          <cell r="M490">
            <v>0</v>
          </cell>
          <cell r="N490">
            <v>0</v>
          </cell>
          <cell r="O490">
            <v>38389.702080008101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403361OR</v>
          </cell>
          <cell r="B491">
            <v>403361</v>
          </cell>
          <cell r="C491" t="str">
            <v>OR</v>
          </cell>
          <cell r="D491">
            <v>572194.55000000005</v>
          </cell>
          <cell r="F491" t="str">
            <v>403361OR</v>
          </cell>
          <cell r="G491">
            <v>403361</v>
          </cell>
          <cell r="H491" t="str">
            <v>OR</v>
          </cell>
          <cell r="I491">
            <v>572194.55000000005</v>
          </cell>
          <cell r="L491" t="str">
            <v>SCHMDPSNP</v>
          </cell>
          <cell r="M491">
            <v>0</v>
          </cell>
          <cell r="N491">
            <v>0</v>
          </cell>
          <cell r="O491">
            <v>80.66439939744933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403361UT</v>
          </cell>
          <cell r="B492">
            <v>403361</v>
          </cell>
          <cell r="C492" t="str">
            <v>UT</v>
          </cell>
          <cell r="D492">
            <v>956274.51</v>
          </cell>
          <cell r="F492" t="str">
            <v>403361UT</v>
          </cell>
          <cell r="G492">
            <v>403361</v>
          </cell>
          <cell r="H492" t="str">
            <v>UT</v>
          </cell>
          <cell r="I492">
            <v>956274.51</v>
          </cell>
          <cell r="L492" t="str">
            <v>SCHMDTCAGE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403361WA</v>
          </cell>
          <cell r="B493">
            <v>403361</v>
          </cell>
          <cell r="C493" t="str">
            <v>WA</v>
          </cell>
          <cell r="D493">
            <v>88427.67</v>
          </cell>
          <cell r="F493" t="str">
            <v>403361WA</v>
          </cell>
          <cell r="G493">
            <v>403361</v>
          </cell>
          <cell r="H493" t="str">
            <v>WA</v>
          </cell>
          <cell r="I493">
            <v>88427.67</v>
          </cell>
          <cell r="L493" t="str">
            <v>SCHMDTCAGW</v>
          </cell>
          <cell r="M493">
            <v>0</v>
          </cell>
          <cell r="N493">
            <v>0</v>
          </cell>
          <cell r="O493">
            <v>616900.55035063112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403361WYP</v>
          </cell>
          <cell r="B494">
            <v>403361</v>
          </cell>
          <cell r="C494" t="str">
            <v>WYP</v>
          </cell>
          <cell r="D494">
            <v>223711.32</v>
          </cell>
          <cell r="F494" t="str">
            <v>403361WYP</v>
          </cell>
          <cell r="G494">
            <v>403361</v>
          </cell>
          <cell r="H494" t="str">
            <v>WYP</v>
          </cell>
          <cell r="I494">
            <v>223711.32</v>
          </cell>
          <cell r="L494" t="str">
            <v>SCHMDTJBG</v>
          </cell>
          <cell r="M494">
            <v>0</v>
          </cell>
          <cell r="N494">
            <v>0</v>
          </cell>
          <cell r="O494">
            <v>282326.00795168261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403361WYU</v>
          </cell>
          <cell r="B495">
            <v>403361</v>
          </cell>
          <cell r="C495" t="str">
            <v>WYU</v>
          </cell>
          <cell r="D495">
            <v>88664.639999999999</v>
          </cell>
          <cell r="F495" t="str">
            <v>403361WYU</v>
          </cell>
          <cell r="G495">
            <v>403361</v>
          </cell>
          <cell r="H495" t="str">
            <v>WYU</v>
          </cell>
          <cell r="I495">
            <v>88664.639999999999</v>
          </cell>
          <cell r="L495" t="str">
            <v>SCHMDTS</v>
          </cell>
          <cell r="M495">
            <v>0</v>
          </cell>
          <cell r="N495">
            <v>0</v>
          </cell>
          <cell r="O495">
            <v>1309928.4689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403362CA</v>
          </cell>
          <cell r="B496">
            <v>403362</v>
          </cell>
          <cell r="C496" t="str">
            <v>CA</v>
          </cell>
          <cell r="D496">
            <v>815994.36</v>
          </cell>
          <cell r="F496" t="str">
            <v>403362CA</v>
          </cell>
          <cell r="G496">
            <v>403362</v>
          </cell>
          <cell r="H496" t="str">
            <v>CA</v>
          </cell>
          <cell r="I496">
            <v>815994.36</v>
          </cell>
          <cell r="L496" t="str">
            <v>SCHMDTSG</v>
          </cell>
          <cell r="M496">
            <v>0</v>
          </cell>
          <cell r="N496">
            <v>0</v>
          </cell>
          <cell r="O496">
            <v>31961350.536864962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403362ID</v>
          </cell>
          <cell r="B497">
            <v>403362</v>
          </cell>
          <cell r="C497" t="str">
            <v>ID</v>
          </cell>
          <cell r="D497">
            <v>-1747209.11</v>
          </cell>
          <cell r="F497" t="str">
            <v>403362ID</v>
          </cell>
          <cell r="G497">
            <v>403362</v>
          </cell>
          <cell r="H497" t="str">
            <v>ID</v>
          </cell>
          <cell r="I497">
            <v>-1747209.11</v>
          </cell>
          <cell r="L497" t="str">
            <v>SCHMDTSO</v>
          </cell>
          <cell r="M497">
            <v>0</v>
          </cell>
          <cell r="N497">
            <v>0</v>
          </cell>
          <cell r="O497">
            <v>840636.2653579053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403362OR</v>
          </cell>
          <cell r="B498">
            <v>403362</v>
          </cell>
          <cell r="C498" t="str">
            <v>OR</v>
          </cell>
          <cell r="D498">
            <v>5417171.9199999999</v>
          </cell>
          <cell r="F498" t="str">
            <v>403362OR</v>
          </cell>
          <cell r="G498">
            <v>403362</v>
          </cell>
          <cell r="H498" t="str">
            <v>OR</v>
          </cell>
          <cell r="I498">
            <v>5417171.9199999999</v>
          </cell>
          <cell r="L498" t="str">
            <v>SCHMDTTAXDEPR</v>
          </cell>
          <cell r="M498">
            <v>0</v>
          </cell>
          <cell r="N498">
            <v>0</v>
          </cell>
          <cell r="O498">
            <v>17920124.609870076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403362UT</v>
          </cell>
          <cell r="B499">
            <v>403362</v>
          </cell>
          <cell r="C499" t="str">
            <v>UT</v>
          </cell>
          <cell r="D499">
            <v>-11208584.23</v>
          </cell>
          <cell r="F499" t="str">
            <v>403362UT</v>
          </cell>
          <cell r="G499">
            <v>403362</v>
          </cell>
          <cell r="H499" t="str">
            <v>UT</v>
          </cell>
          <cell r="I499">
            <v>-11208584.23</v>
          </cell>
          <cell r="L499" t="str">
            <v>SPCAGE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403362WA</v>
          </cell>
          <cell r="B500">
            <v>403362</v>
          </cell>
          <cell r="C500" t="str">
            <v>WA</v>
          </cell>
          <cell r="D500">
            <v>1786484.07</v>
          </cell>
          <cell r="F500" t="str">
            <v>403362WA</v>
          </cell>
          <cell r="G500">
            <v>403362</v>
          </cell>
          <cell r="H500" t="str">
            <v>WA</v>
          </cell>
          <cell r="I500">
            <v>1786484.07</v>
          </cell>
          <cell r="L500" t="str">
            <v>SPSG</v>
          </cell>
          <cell r="M500">
            <v>0</v>
          </cell>
          <cell r="N500">
            <v>0</v>
          </cell>
          <cell r="O500">
            <v>1009252.8016873732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403362WYP</v>
          </cell>
          <cell r="B501">
            <v>403362</v>
          </cell>
          <cell r="C501" t="str">
            <v>WYP</v>
          </cell>
          <cell r="D501">
            <v>474895.38</v>
          </cell>
          <cell r="F501" t="str">
            <v>403362WYP</v>
          </cell>
          <cell r="G501">
            <v>403362</v>
          </cell>
          <cell r="H501" t="str">
            <v>WYP</v>
          </cell>
          <cell r="I501">
            <v>474895.38</v>
          </cell>
          <cell r="L501" t="str">
            <v>TPCAGE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403362WYU</v>
          </cell>
          <cell r="B502">
            <v>403362</v>
          </cell>
          <cell r="C502" t="str">
            <v>WYU</v>
          </cell>
          <cell r="D502">
            <v>368659.98</v>
          </cell>
          <cell r="F502" t="str">
            <v>403362WYU</v>
          </cell>
          <cell r="G502">
            <v>403362</v>
          </cell>
          <cell r="H502" t="str">
            <v>WYU</v>
          </cell>
          <cell r="I502">
            <v>368659.98</v>
          </cell>
          <cell r="L502" t="str">
            <v>TPCAGW</v>
          </cell>
          <cell r="M502">
            <v>0</v>
          </cell>
          <cell r="N502">
            <v>0</v>
          </cell>
          <cell r="O502">
            <v>-11350475.553340707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403364CA</v>
          </cell>
          <cell r="B503">
            <v>403364</v>
          </cell>
          <cell r="C503" t="str">
            <v>CA</v>
          </cell>
          <cell r="D503">
            <v>2617304.9500000002</v>
          </cell>
          <cell r="F503" t="str">
            <v>403364CA</v>
          </cell>
          <cell r="G503">
            <v>403364</v>
          </cell>
          <cell r="H503" t="str">
            <v>CA</v>
          </cell>
          <cell r="I503">
            <v>2617304.9500000002</v>
          </cell>
          <cell r="L503" t="str">
            <v>TPSG</v>
          </cell>
          <cell r="M503">
            <v>0</v>
          </cell>
          <cell r="N503">
            <v>0</v>
          </cell>
          <cell r="O503">
            <v>9171385.519795293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403364ID</v>
          </cell>
          <cell r="B504">
            <v>403364</v>
          </cell>
          <cell r="C504" t="str">
            <v>ID</v>
          </cell>
          <cell r="D504">
            <v>3272438.88</v>
          </cell>
          <cell r="F504" t="str">
            <v>403364ID</v>
          </cell>
          <cell r="G504">
            <v>403364</v>
          </cell>
          <cell r="H504" t="str">
            <v>ID</v>
          </cell>
          <cell r="I504">
            <v>3272438.88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403364OR</v>
          </cell>
          <cell r="B505">
            <v>403364</v>
          </cell>
          <cell r="C505" t="str">
            <v>OR</v>
          </cell>
          <cell r="D505">
            <v>12836209.460000001</v>
          </cell>
          <cell r="F505" t="str">
            <v>403364OR</v>
          </cell>
          <cell r="G505">
            <v>403364</v>
          </cell>
          <cell r="H505" t="str">
            <v>OR</v>
          </cell>
          <cell r="I505">
            <v>12836209.460000001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403364UT</v>
          </cell>
          <cell r="B506">
            <v>403364</v>
          </cell>
          <cell r="C506" t="str">
            <v>UT</v>
          </cell>
          <cell r="D506">
            <v>14114038.08</v>
          </cell>
          <cell r="F506" t="str">
            <v>403364UT</v>
          </cell>
          <cell r="G506">
            <v>403364</v>
          </cell>
          <cell r="H506" t="str">
            <v>UT</v>
          </cell>
          <cell r="I506">
            <v>14114038.08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403364WA</v>
          </cell>
          <cell r="B507">
            <v>403364</v>
          </cell>
          <cell r="C507" t="str">
            <v>WA</v>
          </cell>
          <cell r="D507">
            <v>3978567.06</v>
          </cell>
          <cell r="F507" t="str">
            <v>403364WA</v>
          </cell>
          <cell r="G507">
            <v>403364</v>
          </cell>
          <cell r="H507" t="str">
            <v>WA</v>
          </cell>
          <cell r="I507">
            <v>3978567.06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403364WYP</v>
          </cell>
          <cell r="B508">
            <v>403364</v>
          </cell>
          <cell r="C508" t="str">
            <v>WYP</v>
          </cell>
          <cell r="D508">
            <v>5325621.4400000004</v>
          </cell>
          <cell r="F508" t="str">
            <v>403364WYP</v>
          </cell>
          <cell r="G508">
            <v>403364</v>
          </cell>
          <cell r="H508" t="str">
            <v>WYP</v>
          </cell>
          <cell r="I508">
            <v>5325621.4400000004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403364WYU</v>
          </cell>
          <cell r="B509">
            <v>403364</v>
          </cell>
          <cell r="C509" t="str">
            <v>WYU</v>
          </cell>
          <cell r="D509">
            <v>1121520.3</v>
          </cell>
          <cell r="F509" t="str">
            <v>403364WYU</v>
          </cell>
          <cell r="G509">
            <v>403364</v>
          </cell>
          <cell r="H509" t="str">
            <v>WYU</v>
          </cell>
          <cell r="I509">
            <v>1121520.3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403365CA</v>
          </cell>
          <cell r="B510">
            <v>403365</v>
          </cell>
          <cell r="C510" t="str">
            <v>CA</v>
          </cell>
          <cell r="D510">
            <v>1118054.45</v>
          </cell>
          <cell r="F510" t="str">
            <v>403365CA</v>
          </cell>
          <cell r="G510">
            <v>403365</v>
          </cell>
          <cell r="H510" t="str">
            <v>CA</v>
          </cell>
          <cell r="I510">
            <v>1118054.45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403365ID</v>
          </cell>
          <cell r="B511">
            <v>403365</v>
          </cell>
          <cell r="C511" t="str">
            <v>ID</v>
          </cell>
          <cell r="D511">
            <v>974597.65</v>
          </cell>
          <cell r="F511" t="str">
            <v>403365ID</v>
          </cell>
          <cell r="G511">
            <v>403365</v>
          </cell>
          <cell r="H511" t="str">
            <v>ID</v>
          </cell>
          <cell r="I511">
            <v>974597.65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403365OR</v>
          </cell>
          <cell r="B512">
            <v>403365</v>
          </cell>
          <cell r="C512" t="str">
            <v>OR</v>
          </cell>
          <cell r="D512">
            <v>7071867.7000000002</v>
          </cell>
          <cell r="F512" t="str">
            <v>403365OR</v>
          </cell>
          <cell r="G512">
            <v>403365</v>
          </cell>
          <cell r="H512" t="str">
            <v>OR</v>
          </cell>
          <cell r="I512">
            <v>7071867.7000000002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403365UT</v>
          </cell>
          <cell r="B513">
            <v>403365</v>
          </cell>
          <cell r="C513" t="str">
            <v>UT</v>
          </cell>
          <cell r="D513">
            <v>6703034.1500000004</v>
          </cell>
          <cell r="F513" t="str">
            <v>403365UT</v>
          </cell>
          <cell r="G513">
            <v>403365</v>
          </cell>
          <cell r="H513" t="str">
            <v>UT</v>
          </cell>
          <cell r="I513">
            <v>6703034.1500000004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403365WA</v>
          </cell>
          <cell r="B514">
            <v>403365</v>
          </cell>
          <cell r="C514" t="str">
            <v>WA</v>
          </cell>
          <cell r="D514">
            <v>1850295.56</v>
          </cell>
          <cell r="F514" t="str">
            <v>403365WA</v>
          </cell>
          <cell r="G514">
            <v>403365</v>
          </cell>
          <cell r="H514" t="str">
            <v>WA</v>
          </cell>
          <cell r="I514">
            <v>1850295.56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403365WYP</v>
          </cell>
          <cell r="B515">
            <v>403365</v>
          </cell>
          <cell r="C515" t="str">
            <v>WYP</v>
          </cell>
          <cell r="D515">
            <v>2441462.8199999998</v>
          </cell>
          <cell r="F515" t="str">
            <v>403365WYP</v>
          </cell>
          <cell r="G515">
            <v>403365</v>
          </cell>
          <cell r="H515" t="str">
            <v>WYP</v>
          </cell>
          <cell r="I515">
            <v>2441462.8199999998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403365WYU</v>
          </cell>
          <cell r="B516">
            <v>403365</v>
          </cell>
          <cell r="C516" t="str">
            <v>WYU</v>
          </cell>
          <cell r="D516">
            <v>341471.88</v>
          </cell>
          <cell r="F516" t="str">
            <v>403365WYU</v>
          </cell>
          <cell r="G516">
            <v>403365</v>
          </cell>
          <cell r="H516" t="str">
            <v>WYU</v>
          </cell>
          <cell r="I516">
            <v>341471.88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A517" t="str">
            <v>403366CA</v>
          </cell>
          <cell r="B517">
            <v>403366</v>
          </cell>
          <cell r="C517" t="str">
            <v>CA</v>
          </cell>
          <cell r="D517">
            <v>540208.99</v>
          </cell>
          <cell r="F517" t="str">
            <v>403366CA</v>
          </cell>
          <cell r="G517">
            <v>403366</v>
          </cell>
          <cell r="H517" t="str">
            <v>CA</v>
          </cell>
          <cell r="I517">
            <v>540208.99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A518" t="str">
            <v>403366ID</v>
          </cell>
          <cell r="B518">
            <v>403366</v>
          </cell>
          <cell r="C518" t="str">
            <v>ID</v>
          </cell>
          <cell r="D518">
            <v>240495.45</v>
          </cell>
          <cell r="F518" t="str">
            <v>403366ID</v>
          </cell>
          <cell r="G518">
            <v>403366</v>
          </cell>
          <cell r="H518" t="str">
            <v>ID</v>
          </cell>
          <cell r="I518">
            <v>240495.45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A519" t="str">
            <v>403366OR</v>
          </cell>
          <cell r="B519">
            <v>403366</v>
          </cell>
          <cell r="C519" t="str">
            <v>OR</v>
          </cell>
          <cell r="D519">
            <v>1906326.2</v>
          </cell>
          <cell r="F519" t="str">
            <v>403366OR</v>
          </cell>
          <cell r="G519">
            <v>403366</v>
          </cell>
          <cell r="H519" t="str">
            <v>OR</v>
          </cell>
          <cell r="I519">
            <v>1906326.2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A520" t="str">
            <v>403366UT</v>
          </cell>
          <cell r="B520">
            <v>403366</v>
          </cell>
          <cell r="C520" t="str">
            <v>UT</v>
          </cell>
          <cell r="D520">
            <v>5213974.38</v>
          </cell>
          <cell r="F520" t="str">
            <v>403366UT</v>
          </cell>
          <cell r="G520">
            <v>403366</v>
          </cell>
          <cell r="H520" t="str">
            <v>UT</v>
          </cell>
          <cell r="I520">
            <v>5213974.38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A521" t="str">
            <v>403366WA</v>
          </cell>
          <cell r="B521">
            <v>403366</v>
          </cell>
          <cell r="C521" t="str">
            <v>WA</v>
          </cell>
          <cell r="D521">
            <v>531967.4</v>
          </cell>
          <cell r="F521" t="str">
            <v>403366WA</v>
          </cell>
          <cell r="G521">
            <v>403366</v>
          </cell>
          <cell r="H521" t="str">
            <v>WA</v>
          </cell>
          <cell r="I521">
            <v>531967.4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A522" t="str">
            <v>403366WYP</v>
          </cell>
          <cell r="B522">
            <v>403366</v>
          </cell>
          <cell r="C522" t="str">
            <v>WYP</v>
          </cell>
          <cell r="D522">
            <v>809526.57</v>
          </cell>
          <cell r="F522" t="str">
            <v>403366WYP</v>
          </cell>
          <cell r="G522">
            <v>403366</v>
          </cell>
          <cell r="H522" t="str">
            <v>WYP</v>
          </cell>
          <cell r="I522">
            <v>809526.57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A523" t="str">
            <v>403366WYU</v>
          </cell>
          <cell r="B523">
            <v>403366</v>
          </cell>
          <cell r="C523" t="str">
            <v>WYU</v>
          </cell>
          <cell r="D523">
            <v>166990.06</v>
          </cell>
          <cell r="F523" t="str">
            <v>403366WYU</v>
          </cell>
          <cell r="G523">
            <v>403366</v>
          </cell>
          <cell r="H523" t="str">
            <v>WYU</v>
          </cell>
          <cell r="I523">
            <v>166990.06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A524" t="str">
            <v>403367CA</v>
          </cell>
          <cell r="B524">
            <v>403367</v>
          </cell>
          <cell r="C524" t="str">
            <v>CA</v>
          </cell>
          <cell r="D524">
            <v>493491.73</v>
          </cell>
          <cell r="F524" t="str">
            <v>403367CA</v>
          </cell>
          <cell r="G524">
            <v>403367</v>
          </cell>
          <cell r="H524" t="str">
            <v>CA</v>
          </cell>
          <cell r="I524">
            <v>493491.73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A525" t="str">
            <v>403367ID</v>
          </cell>
          <cell r="B525">
            <v>403367</v>
          </cell>
          <cell r="C525" t="str">
            <v>ID</v>
          </cell>
          <cell r="D525">
            <v>656471.44999999995</v>
          </cell>
          <cell r="F525" t="str">
            <v>403367ID</v>
          </cell>
          <cell r="G525">
            <v>403367</v>
          </cell>
          <cell r="H525" t="str">
            <v>ID</v>
          </cell>
          <cell r="I525">
            <v>656471.44999999995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403367OR</v>
          </cell>
          <cell r="B526">
            <v>403367</v>
          </cell>
          <cell r="C526" t="str">
            <v>OR</v>
          </cell>
          <cell r="D526">
            <v>3968158.9</v>
          </cell>
          <cell r="F526" t="str">
            <v>403367OR</v>
          </cell>
          <cell r="G526">
            <v>403367</v>
          </cell>
          <cell r="H526" t="str">
            <v>OR</v>
          </cell>
          <cell r="I526">
            <v>3968158.9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A527" t="str">
            <v>403367UT</v>
          </cell>
          <cell r="B527">
            <v>403367</v>
          </cell>
          <cell r="C527" t="str">
            <v>UT</v>
          </cell>
          <cell r="D527">
            <v>14029260.33</v>
          </cell>
          <cell r="F527" t="str">
            <v>403367UT</v>
          </cell>
          <cell r="G527">
            <v>403367</v>
          </cell>
          <cell r="H527" t="str">
            <v>UT</v>
          </cell>
          <cell r="I527">
            <v>14029260.33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A528" t="str">
            <v>403367WA</v>
          </cell>
          <cell r="B528">
            <v>403367</v>
          </cell>
          <cell r="C528" t="str">
            <v>WA</v>
          </cell>
          <cell r="D528">
            <v>739821.79</v>
          </cell>
          <cell r="F528" t="str">
            <v>403367WA</v>
          </cell>
          <cell r="G528">
            <v>403367</v>
          </cell>
          <cell r="H528" t="str">
            <v>WA</v>
          </cell>
          <cell r="I528">
            <v>739821.79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A529" t="str">
            <v>403367WYP</v>
          </cell>
          <cell r="B529">
            <v>403367</v>
          </cell>
          <cell r="C529" t="str">
            <v>WYP</v>
          </cell>
          <cell r="D529">
            <v>1538182.53</v>
          </cell>
          <cell r="F529" t="str">
            <v>403367WYP</v>
          </cell>
          <cell r="G529">
            <v>403367</v>
          </cell>
          <cell r="H529" t="str">
            <v>WYP</v>
          </cell>
          <cell r="I529">
            <v>1538182.53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A530" t="str">
            <v>403367WYU</v>
          </cell>
          <cell r="B530">
            <v>403367</v>
          </cell>
          <cell r="C530" t="str">
            <v>WYU</v>
          </cell>
          <cell r="D530">
            <v>617820.43000000005</v>
          </cell>
          <cell r="F530" t="str">
            <v>403367WYU</v>
          </cell>
          <cell r="G530">
            <v>403367</v>
          </cell>
          <cell r="H530" t="str">
            <v>WYU</v>
          </cell>
          <cell r="I530">
            <v>617820.43000000005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A531" t="str">
            <v>403368CA</v>
          </cell>
          <cell r="B531">
            <v>403368</v>
          </cell>
          <cell r="C531" t="str">
            <v>CA</v>
          </cell>
          <cell r="D531">
            <v>1381556.67</v>
          </cell>
          <cell r="F531" t="str">
            <v>403368CA</v>
          </cell>
          <cell r="G531">
            <v>403368</v>
          </cell>
          <cell r="H531" t="str">
            <v>CA</v>
          </cell>
          <cell r="I531">
            <v>1381556.67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A532" t="str">
            <v>403368ID</v>
          </cell>
          <cell r="B532">
            <v>403368</v>
          </cell>
          <cell r="C532" t="str">
            <v>ID</v>
          </cell>
          <cell r="D532">
            <v>1944819.48</v>
          </cell>
          <cell r="F532" t="str">
            <v>403368ID</v>
          </cell>
          <cell r="G532">
            <v>403368</v>
          </cell>
          <cell r="H532" t="str">
            <v>ID</v>
          </cell>
          <cell r="I532">
            <v>1944819.48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A533" t="str">
            <v>403368OR</v>
          </cell>
          <cell r="B533">
            <v>403368</v>
          </cell>
          <cell r="C533" t="str">
            <v>OR</v>
          </cell>
          <cell r="D533">
            <v>11126560.82</v>
          </cell>
          <cell r="F533" t="str">
            <v>403368OR</v>
          </cell>
          <cell r="G533">
            <v>403368</v>
          </cell>
          <cell r="H533" t="str">
            <v>OR</v>
          </cell>
          <cell r="I533">
            <v>11126560.82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A534" t="str">
            <v>403368UT</v>
          </cell>
          <cell r="B534">
            <v>403368</v>
          </cell>
          <cell r="C534" t="str">
            <v>UT</v>
          </cell>
          <cell r="D534">
            <v>12772960.529999999</v>
          </cell>
          <cell r="F534" t="str">
            <v>403368UT</v>
          </cell>
          <cell r="G534">
            <v>403368</v>
          </cell>
          <cell r="H534" t="str">
            <v>UT</v>
          </cell>
          <cell r="I534">
            <v>12772960.529999999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A535" t="str">
            <v>403368WA</v>
          </cell>
          <cell r="B535">
            <v>403368</v>
          </cell>
          <cell r="C535" t="str">
            <v>WA</v>
          </cell>
          <cell r="D535">
            <v>3027231.49</v>
          </cell>
          <cell r="F535" t="str">
            <v>403368WA</v>
          </cell>
          <cell r="G535">
            <v>403368</v>
          </cell>
          <cell r="H535" t="str">
            <v>WA</v>
          </cell>
          <cell r="I535">
            <v>3027231.49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A536" t="str">
            <v>403368WYP</v>
          </cell>
          <cell r="B536">
            <v>403368</v>
          </cell>
          <cell r="C536" t="str">
            <v>WYP</v>
          </cell>
          <cell r="D536">
            <v>3484071.89</v>
          </cell>
          <cell r="F536" t="str">
            <v>403368WYP</v>
          </cell>
          <cell r="G536">
            <v>403368</v>
          </cell>
          <cell r="H536" t="str">
            <v>WYP</v>
          </cell>
          <cell r="I536">
            <v>3484071.89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A537" t="str">
            <v>403368WYU</v>
          </cell>
          <cell r="B537">
            <v>403368</v>
          </cell>
          <cell r="C537" t="str">
            <v>WYU</v>
          </cell>
          <cell r="D537">
            <v>493613.6</v>
          </cell>
          <cell r="F537" t="str">
            <v>403368WYU</v>
          </cell>
          <cell r="G537">
            <v>403368</v>
          </cell>
          <cell r="H537" t="str">
            <v>WYU</v>
          </cell>
          <cell r="I537">
            <v>493613.6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A538" t="str">
            <v>403369CA</v>
          </cell>
          <cell r="B538">
            <v>403369</v>
          </cell>
          <cell r="C538" t="str">
            <v>CA</v>
          </cell>
          <cell r="D538">
            <v>484888.74</v>
          </cell>
          <cell r="F538" t="str">
            <v>403369CA</v>
          </cell>
          <cell r="G538">
            <v>403369</v>
          </cell>
          <cell r="H538" t="str">
            <v>CA</v>
          </cell>
          <cell r="I538">
            <v>484888.74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A539" t="str">
            <v>403369ID</v>
          </cell>
          <cell r="B539">
            <v>403369</v>
          </cell>
          <cell r="C539" t="str">
            <v>ID</v>
          </cell>
          <cell r="D539">
            <v>966372.17</v>
          </cell>
          <cell r="F539" t="str">
            <v>403369ID</v>
          </cell>
          <cell r="G539">
            <v>403369</v>
          </cell>
          <cell r="H539" t="str">
            <v>ID</v>
          </cell>
          <cell r="I539">
            <v>966372.17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A540" t="str">
            <v>403369OR</v>
          </cell>
          <cell r="B540">
            <v>403369</v>
          </cell>
          <cell r="C540" t="str">
            <v>OR</v>
          </cell>
          <cell r="D540">
            <v>6776031.0899999999</v>
          </cell>
          <cell r="F540" t="str">
            <v>403369OR</v>
          </cell>
          <cell r="G540">
            <v>403369</v>
          </cell>
          <cell r="H540" t="str">
            <v>OR</v>
          </cell>
          <cell r="I540">
            <v>6776031.0899999999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A541" t="str">
            <v>403369UT</v>
          </cell>
          <cell r="B541">
            <v>403369</v>
          </cell>
          <cell r="C541" t="str">
            <v>UT</v>
          </cell>
          <cell r="D541">
            <v>7365207.6799999997</v>
          </cell>
          <cell r="F541" t="str">
            <v>403369UT</v>
          </cell>
          <cell r="G541">
            <v>403369</v>
          </cell>
          <cell r="H541" t="str">
            <v>UT</v>
          </cell>
          <cell r="I541">
            <v>7365207.6799999997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A542" t="str">
            <v>403369WA</v>
          </cell>
          <cell r="B542">
            <v>403369</v>
          </cell>
          <cell r="C542" t="str">
            <v>WA</v>
          </cell>
          <cell r="D542">
            <v>1642366.92</v>
          </cell>
          <cell r="F542" t="str">
            <v>403369WA</v>
          </cell>
          <cell r="G542">
            <v>403369</v>
          </cell>
          <cell r="H542" t="str">
            <v>WA</v>
          </cell>
          <cell r="I542">
            <v>1642366.92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>403369WYP</v>
          </cell>
          <cell r="B543">
            <v>403369</v>
          </cell>
          <cell r="C543" t="str">
            <v>WYP</v>
          </cell>
          <cell r="D543">
            <v>1295165.07</v>
          </cell>
          <cell r="F543" t="str">
            <v>403369WYP</v>
          </cell>
          <cell r="G543">
            <v>403369</v>
          </cell>
          <cell r="H543" t="str">
            <v>WYP</v>
          </cell>
          <cell r="I543">
            <v>1295165.07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403369WYU</v>
          </cell>
          <cell r="B544">
            <v>403369</v>
          </cell>
          <cell r="C544" t="str">
            <v>WYU</v>
          </cell>
          <cell r="D544">
            <v>390089.98</v>
          </cell>
          <cell r="F544" t="str">
            <v>403369WYU</v>
          </cell>
          <cell r="G544">
            <v>403369</v>
          </cell>
          <cell r="H544" t="str">
            <v>WYU</v>
          </cell>
          <cell r="I544">
            <v>390089.98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A545" t="str">
            <v>403370CA</v>
          </cell>
          <cell r="B545">
            <v>403370</v>
          </cell>
          <cell r="C545" t="str">
            <v>CA</v>
          </cell>
          <cell r="D545">
            <v>317429.78000000003</v>
          </cell>
          <cell r="F545" t="str">
            <v>403370CA</v>
          </cell>
          <cell r="G545">
            <v>403370</v>
          </cell>
          <cell r="H545" t="str">
            <v>CA</v>
          </cell>
          <cell r="I545">
            <v>317429.78000000003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A546" t="str">
            <v>403370ID</v>
          </cell>
          <cell r="B546">
            <v>403370</v>
          </cell>
          <cell r="C546" t="str">
            <v>ID</v>
          </cell>
          <cell r="D546">
            <v>635854.87</v>
          </cell>
          <cell r="F546" t="str">
            <v>403370ID</v>
          </cell>
          <cell r="G546">
            <v>403370</v>
          </cell>
          <cell r="H546" t="str">
            <v>ID</v>
          </cell>
          <cell r="I546">
            <v>635854.87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A547" t="str">
            <v>403370OR</v>
          </cell>
          <cell r="B547">
            <v>403370</v>
          </cell>
          <cell r="C547" t="str">
            <v>OR</v>
          </cell>
          <cell r="D547">
            <v>3046879.12</v>
          </cell>
          <cell r="F547" t="str">
            <v>403370OR</v>
          </cell>
          <cell r="G547">
            <v>403370</v>
          </cell>
          <cell r="H547" t="str">
            <v>OR</v>
          </cell>
          <cell r="I547">
            <v>3046879.12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A548" t="str">
            <v>403370UT</v>
          </cell>
          <cell r="B548">
            <v>403370</v>
          </cell>
          <cell r="C548" t="str">
            <v>UT</v>
          </cell>
          <cell r="D548">
            <v>3526914.67</v>
          </cell>
          <cell r="F548" t="str">
            <v>403370UT</v>
          </cell>
          <cell r="G548">
            <v>403370</v>
          </cell>
          <cell r="H548" t="str">
            <v>UT</v>
          </cell>
          <cell r="I548">
            <v>3526914.67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A549" t="str">
            <v>403370WA</v>
          </cell>
          <cell r="B549">
            <v>403370</v>
          </cell>
          <cell r="C549" t="str">
            <v>WA</v>
          </cell>
          <cell r="D549">
            <v>515517.68</v>
          </cell>
          <cell r="F549" t="str">
            <v>403370WA</v>
          </cell>
          <cell r="G549">
            <v>403370</v>
          </cell>
          <cell r="H549" t="str">
            <v>WA</v>
          </cell>
          <cell r="I549">
            <v>515517.68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A550" t="str">
            <v>403370WYP</v>
          </cell>
          <cell r="B550">
            <v>403370</v>
          </cell>
          <cell r="C550" t="str">
            <v>WYP</v>
          </cell>
          <cell r="D550">
            <v>541673.97</v>
          </cell>
          <cell r="F550" t="str">
            <v>403370WYP</v>
          </cell>
          <cell r="G550">
            <v>403370</v>
          </cell>
          <cell r="H550" t="str">
            <v>WYP</v>
          </cell>
          <cell r="I550">
            <v>541673.97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A551" t="str">
            <v>403370WYU</v>
          </cell>
          <cell r="B551">
            <v>403370</v>
          </cell>
          <cell r="C551" t="str">
            <v>WYU</v>
          </cell>
          <cell r="D551">
            <v>97392.08</v>
          </cell>
          <cell r="F551" t="str">
            <v>403370WYU</v>
          </cell>
          <cell r="G551">
            <v>403370</v>
          </cell>
          <cell r="H551" t="str">
            <v>WYU</v>
          </cell>
          <cell r="I551">
            <v>97392.08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A552" t="str">
            <v>403371CA</v>
          </cell>
          <cell r="B552">
            <v>403371</v>
          </cell>
          <cell r="C552" t="str">
            <v>CA</v>
          </cell>
          <cell r="D552">
            <v>13378.25</v>
          </cell>
          <cell r="F552" t="str">
            <v>403371CA</v>
          </cell>
          <cell r="G552">
            <v>403371</v>
          </cell>
          <cell r="H552" t="str">
            <v>CA</v>
          </cell>
          <cell r="I552">
            <v>13378.25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A553" t="str">
            <v>403371ID</v>
          </cell>
          <cell r="B553">
            <v>403371</v>
          </cell>
          <cell r="C553" t="str">
            <v>ID</v>
          </cell>
          <cell r="D553">
            <v>9785.09</v>
          </cell>
          <cell r="F553" t="str">
            <v>403371ID</v>
          </cell>
          <cell r="G553">
            <v>403371</v>
          </cell>
          <cell r="H553" t="str">
            <v>ID</v>
          </cell>
          <cell r="I553">
            <v>9785.09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A554" t="str">
            <v>403371OR</v>
          </cell>
          <cell r="B554">
            <v>403371</v>
          </cell>
          <cell r="C554" t="str">
            <v>OR</v>
          </cell>
          <cell r="D554">
            <v>126330.3</v>
          </cell>
          <cell r="F554" t="str">
            <v>403371OR</v>
          </cell>
          <cell r="G554">
            <v>403371</v>
          </cell>
          <cell r="H554" t="str">
            <v>OR</v>
          </cell>
          <cell r="I554">
            <v>126330.3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A555" t="str">
            <v>403371UT</v>
          </cell>
          <cell r="B555">
            <v>403371</v>
          </cell>
          <cell r="C555" t="str">
            <v>UT</v>
          </cell>
          <cell r="D555">
            <v>270236.75</v>
          </cell>
          <cell r="F555" t="str">
            <v>403371UT</v>
          </cell>
          <cell r="G555">
            <v>403371</v>
          </cell>
          <cell r="H555" t="str">
            <v>UT</v>
          </cell>
          <cell r="I555">
            <v>270236.75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A556" t="str">
            <v>403371WA</v>
          </cell>
          <cell r="B556">
            <v>403371</v>
          </cell>
          <cell r="C556" t="str">
            <v>WA</v>
          </cell>
          <cell r="D556">
            <v>17748.509999999998</v>
          </cell>
          <cell r="F556" t="str">
            <v>403371WA</v>
          </cell>
          <cell r="G556">
            <v>403371</v>
          </cell>
          <cell r="H556" t="str">
            <v>WA</v>
          </cell>
          <cell r="I556">
            <v>17748.509999999998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403371WYP</v>
          </cell>
          <cell r="B557">
            <v>403371</v>
          </cell>
          <cell r="C557" t="str">
            <v>WYP</v>
          </cell>
          <cell r="D557">
            <v>49770.64</v>
          </cell>
          <cell r="F557" t="str">
            <v>403371WYP</v>
          </cell>
          <cell r="G557">
            <v>403371</v>
          </cell>
          <cell r="H557" t="str">
            <v>WYP</v>
          </cell>
          <cell r="I557">
            <v>49770.64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A558" t="str">
            <v>403371WYU</v>
          </cell>
          <cell r="B558">
            <v>403371</v>
          </cell>
          <cell r="C558" t="str">
            <v>WYU</v>
          </cell>
          <cell r="D558">
            <v>9451.06</v>
          </cell>
          <cell r="F558" t="str">
            <v>403371WYU</v>
          </cell>
          <cell r="G558">
            <v>403371</v>
          </cell>
          <cell r="H558" t="str">
            <v>WYU</v>
          </cell>
          <cell r="I558">
            <v>9451.06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A559" t="str">
            <v>403373CA</v>
          </cell>
          <cell r="B559">
            <v>403373</v>
          </cell>
          <cell r="C559" t="str">
            <v>CA</v>
          </cell>
          <cell r="D559">
            <v>23480.35</v>
          </cell>
          <cell r="F559" t="str">
            <v>403373CA</v>
          </cell>
          <cell r="G559">
            <v>403373</v>
          </cell>
          <cell r="H559" t="str">
            <v>CA</v>
          </cell>
          <cell r="I559">
            <v>23480.35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A560" t="str">
            <v>403373ID</v>
          </cell>
          <cell r="B560">
            <v>403373</v>
          </cell>
          <cell r="C560" t="str">
            <v>ID</v>
          </cell>
          <cell r="D560">
            <v>35374.86</v>
          </cell>
          <cell r="F560" t="str">
            <v>403373ID</v>
          </cell>
          <cell r="G560">
            <v>403373</v>
          </cell>
          <cell r="H560" t="str">
            <v>ID</v>
          </cell>
          <cell r="I560">
            <v>35374.86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A561" t="str">
            <v>403373OR</v>
          </cell>
          <cell r="B561">
            <v>403373</v>
          </cell>
          <cell r="C561" t="str">
            <v>OR</v>
          </cell>
          <cell r="D561">
            <v>698541.64</v>
          </cell>
          <cell r="F561" t="str">
            <v>403373OR</v>
          </cell>
          <cell r="G561">
            <v>403373</v>
          </cell>
          <cell r="H561" t="str">
            <v>OR</v>
          </cell>
          <cell r="I561">
            <v>698541.64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A562" t="str">
            <v>403373UT</v>
          </cell>
          <cell r="B562">
            <v>403373</v>
          </cell>
          <cell r="C562" t="str">
            <v>UT</v>
          </cell>
          <cell r="D562">
            <v>1041356.71</v>
          </cell>
          <cell r="F562" t="str">
            <v>403373UT</v>
          </cell>
          <cell r="G562">
            <v>403373</v>
          </cell>
          <cell r="H562" t="str">
            <v>UT</v>
          </cell>
          <cell r="I562">
            <v>1041356.71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A563" t="str">
            <v>403373WA</v>
          </cell>
          <cell r="B563">
            <v>403373</v>
          </cell>
          <cell r="C563" t="str">
            <v>WA</v>
          </cell>
          <cell r="D563">
            <v>125496.85</v>
          </cell>
          <cell r="F563" t="str">
            <v>403373WA</v>
          </cell>
          <cell r="G563">
            <v>403373</v>
          </cell>
          <cell r="H563" t="str">
            <v>WA</v>
          </cell>
          <cell r="I563">
            <v>125496.85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A564" t="str">
            <v>403373WYP</v>
          </cell>
          <cell r="B564">
            <v>403373</v>
          </cell>
          <cell r="C564" t="str">
            <v>WYP</v>
          </cell>
          <cell r="D564">
            <v>245566.67</v>
          </cell>
          <cell r="F564" t="str">
            <v>403373WYP</v>
          </cell>
          <cell r="G564">
            <v>403373</v>
          </cell>
          <cell r="H564" t="str">
            <v>WYP</v>
          </cell>
          <cell r="I564">
            <v>245566.67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A565" t="str">
            <v>403373WYU</v>
          </cell>
          <cell r="B565">
            <v>403373</v>
          </cell>
          <cell r="C565" t="str">
            <v>WYU</v>
          </cell>
          <cell r="D565">
            <v>65568.14</v>
          </cell>
          <cell r="F565" t="str">
            <v>403373WYU</v>
          </cell>
          <cell r="G565">
            <v>403373</v>
          </cell>
          <cell r="H565" t="str">
            <v>WYU</v>
          </cell>
          <cell r="I565">
            <v>65568.14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A566" t="str">
            <v>403GPCA</v>
          </cell>
          <cell r="B566" t="str">
            <v>403GP</v>
          </cell>
          <cell r="C566" t="str">
            <v>CA</v>
          </cell>
          <cell r="D566">
            <v>402578.22</v>
          </cell>
          <cell r="F566" t="str">
            <v>403GPCA</v>
          </cell>
          <cell r="G566" t="str">
            <v>403GP</v>
          </cell>
          <cell r="H566" t="str">
            <v>CA</v>
          </cell>
          <cell r="I566">
            <v>402578.22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A567" t="str">
            <v>403GPCAEE</v>
          </cell>
          <cell r="B567" t="str">
            <v>403GP</v>
          </cell>
          <cell r="C567" t="str">
            <v>CAEE</v>
          </cell>
          <cell r="D567">
            <v>95328.48</v>
          </cell>
          <cell r="F567" t="str">
            <v>403GPCAEE</v>
          </cell>
          <cell r="G567" t="str">
            <v>403GP</v>
          </cell>
          <cell r="H567" t="str">
            <v>CAEE</v>
          </cell>
          <cell r="I567">
            <v>95328.48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A568" t="str">
            <v>403GPCAGE</v>
          </cell>
          <cell r="B568" t="str">
            <v>403GP</v>
          </cell>
          <cell r="C568" t="str">
            <v>CAGE</v>
          </cell>
          <cell r="D568">
            <v>6638364.9000000004</v>
          </cell>
          <cell r="F568" t="str">
            <v>403GPCAGE</v>
          </cell>
          <cell r="G568" t="str">
            <v>403GP</v>
          </cell>
          <cell r="H568" t="str">
            <v>CAGE</v>
          </cell>
          <cell r="I568">
            <v>6638364.9000000004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A569" t="str">
            <v>403GPCAGW</v>
          </cell>
          <cell r="B569" t="str">
            <v>403GP</v>
          </cell>
          <cell r="C569" t="str">
            <v>CAGW</v>
          </cell>
          <cell r="D569">
            <v>2887055.19</v>
          </cell>
          <cell r="F569" t="str">
            <v>403GPCAGW</v>
          </cell>
          <cell r="G569" t="str">
            <v>403GP</v>
          </cell>
          <cell r="H569" t="str">
            <v>CAGW</v>
          </cell>
          <cell r="I569">
            <v>2887055.19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A570" t="str">
            <v>403GPCN</v>
          </cell>
          <cell r="B570" t="str">
            <v>403GP</v>
          </cell>
          <cell r="C570" t="str">
            <v>CN</v>
          </cell>
          <cell r="D570">
            <v>1040345.44</v>
          </cell>
          <cell r="F570" t="str">
            <v>403GPCN</v>
          </cell>
          <cell r="G570" t="str">
            <v>403GP</v>
          </cell>
          <cell r="H570" t="str">
            <v>CN</v>
          </cell>
          <cell r="I570">
            <v>1040345.44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A571" t="str">
            <v>403GPID</v>
          </cell>
          <cell r="B571" t="str">
            <v>403GP</v>
          </cell>
          <cell r="C571" t="str">
            <v>ID</v>
          </cell>
          <cell r="D571">
            <v>919901.03</v>
          </cell>
          <cell r="F571" t="str">
            <v>403GPID</v>
          </cell>
          <cell r="G571" t="str">
            <v>403GP</v>
          </cell>
          <cell r="H571" t="str">
            <v>ID</v>
          </cell>
          <cell r="I571">
            <v>919901.03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A572" t="str">
            <v>403GPJBG</v>
          </cell>
          <cell r="B572" t="str">
            <v>403GP</v>
          </cell>
          <cell r="C572" t="str">
            <v>JBG</v>
          </cell>
          <cell r="D572">
            <v>435213.83</v>
          </cell>
          <cell r="F572" t="str">
            <v>403GPJBG</v>
          </cell>
          <cell r="G572" t="str">
            <v>403GP</v>
          </cell>
          <cell r="H572" t="str">
            <v>JBG</v>
          </cell>
          <cell r="I572">
            <v>435213.83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A573" t="str">
            <v>403GPOR</v>
          </cell>
          <cell r="B573" t="str">
            <v>403GP</v>
          </cell>
          <cell r="C573" t="str">
            <v>OR</v>
          </cell>
          <cell r="D573">
            <v>5078614.17</v>
          </cell>
          <cell r="F573" t="str">
            <v>403GPOR</v>
          </cell>
          <cell r="G573" t="str">
            <v>403GP</v>
          </cell>
          <cell r="H573" t="str">
            <v>OR</v>
          </cell>
          <cell r="I573">
            <v>5078614.17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A574" t="str">
            <v>403GPSG</v>
          </cell>
          <cell r="B574" t="str">
            <v>403GP</v>
          </cell>
          <cell r="C574" t="str">
            <v>SG</v>
          </cell>
          <cell r="D574">
            <v>1452.23</v>
          </cell>
          <cell r="F574" t="str">
            <v>403GPSG</v>
          </cell>
          <cell r="G574" t="str">
            <v>403GP</v>
          </cell>
          <cell r="H574" t="str">
            <v>SG</v>
          </cell>
          <cell r="I574">
            <v>1452.23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A575" t="str">
            <v>403GPSO</v>
          </cell>
          <cell r="B575" t="str">
            <v>403GP</v>
          </cell>
          <cell r="C575" t="str">
            <v>SO</v>
          </cell>
          <cell r="D575">
            <v>15567253.9</v>
          </cell>
          <cell r="F575" t="str">
            <v>403GPSO</v>
          </cell>
          <cell r="G575" t="str">
            <v>403GP</v>
          </cell>
          <cell r="H575" t="str">
            <v>SO</v>
          </cell>
          <cell r="I575">
            <v>15567253.9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A576" t="str">
            <v>403GPUT</v>
          </cell>
          <cell r="B576" t="str">
            <v>403GP</v>
          </cell>
          <cell r="C576" t="str">
            <v>UT</v>
          </cell>
          <cell r="D576">
            <v>4800293.32</v>
          </cell>
          <cell r="F576" t="str">
            <v>403GPUT</v>
          </cell>
          <cell r="G576" t="str">
            <v>403GP</v>
          </cell>
          <cell r="H576" t="str">
            <v>UT</v>
          </cell>
          <cell r="I576">
            <v>4800293.32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A577" t="str">
            <v>403GPWA</v>
          </cell>
          <cell r="B577" t="str">
            <v>403GP</v>
          </cell>
          <cell r="C577" t="str">
            <v>WA</v>
          </cell>
          <cell r="D577">
            <v>1153845.1599999999</v>
          </cell>
          <cell r="F577" t="str">
            <v>403GPWA</v>
          </cell>
          <cell r="G577" t="str">
            <v>403GP</v>
          </cell>
          <cell r="H577" t="str">
            <v>WA</v>
          </cell>
          <cell r="I577">
            <v>1153845.1599999999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A578" t="str">
            <v>403GPWYP</v>
          </cell>
          <cell r="B578" t="str">
            <v>403GP</v>
          </cell>
          <cell r="C578" t="str">
            <v>WYP</v>
          </cell>
          <cell r="D578">
            <v>1983010.63</v>
          </cell>
          <cell r="F578" t="str">
            <v>403GPWYP</v>
          </cell>
          <cell r="G578" t="str">
            <v>403GP</v>
          </cell>
          <cell r="H578" t="str">
            <v>WYP</v>
          </cell>
          <cell r="I578">
            <v>1983010.63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A579" t="str">
            <v>403GPWYU</v>
          </cell>
          <cell r="B579" t="str">
            <v>403GP</v>
          </cell>
          <cell r="C579" t="str">
            <v>WYU</v>
          </cell>
          <cell r="D579">
            <v>388207.77</v>
          </cell>
          <cell r="F579" t="str">
            <v>403GPWYU</v>
          </cell>
          <cell r="G579" t="str">
            <v>403GP</v>
          </cell>
          <cell r="H579" t="str">
            <v>WYU</v>
          </cell>
          <cell r="I579">
            <v>388207.77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A580" t="str">
            <v>403HPCAGE</v>
          </cell>
          <cell r="B580" t="str">
            <v>403HP</v>
          </cell>
          <cell r="C580" t="str">
            <v>CAGE</v>
          </cell>
          <cell r="D580">
            <v>7434215.8300000001</v>
          </cell>
          <cell r="F580" t="str">
            <v>403HPCAGE</v>
          </cell>
          <cell r="G580" t="str">
            <v>403HP</v>
          </cell>
          <cell r="H580" t="str">
            <v>CAGE</v>
          </cell>
          <cell r="I580">
            <v>7434215.8300000001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A581" t="str">
            <v>403HPCAGW</v>
          </cell>
          <cell r="B581" t="str">
            <v>403HP</v>
          </cell>
          <cell r="C581" t="str">
            <v>CAGW</v>
          </cell>
          <cell r="D581">
            <v>32495639.969999999</v>
          </cell>
          <cell r="F581" t="str">
            <v>403HPCAGW</v>
          </cell>
          <cell r="G581" t="str">
            <v>403HP</v>
          </cell>
          <cell r="H581" t="str">
            <v>CAGW</v>
          </cell>
          <cell r="I581">
            <v>32495639.969999999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A582" t="str">
            <v>403OPCAGE</v>
          </cell>
          <cell r="B582" t="str">
            <v>403OP</v>
          </cell>
          <cell r="C582" t="str">
            <v>CAGE</v>
          </cell>
          <cell r="D582">
            <v>87144034.829999998</v>
          </cell>
          <cell r="F582" t="str">
            <v>403OPCAGE</v>
          </cell>
          <cell r="G582" t="str">
            <v>403OP</v>
          </cell>
          <cell r="H582" t="str">
            <v>CAGE</v>
          </cell>
          <cell r="I582">
            <v>87144034.829999998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A583" t="str">
            <v>403OPCAGW</v>
          </cell>
          <cell r="B583" t="str">
            <v>403OP</v>
          </cell>
          <cell r="C583" t="str">
            <v>CAGW</v>
          </cell>
          <cell r="D583">
            <v>41310164.189999998</v>
          </cell>
          <cell r="F583" t="str">
            <v>403OPCAGW</v>
          </cell>
          <cell r="G583" t="str">
            <v>403OP</v>
          </cell>
          <cell r="H583" t="str">
            <v>CAGW</v>
          </cell>
          <cell r="I583">
            <v>41310164.189999998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A584" t="str">
            <v>403SPCAGE</v>
          </cell>
          <cell r="B584" t="str">
            <v>403SP</v>
          </cell>
          <cell r="C584" t="str">
            <v>CAGE</v>
          </cell>
          <cell r="D584">
            <v>200998873.40000001</v>
          </cell>
          <cell r="F584" t="str">
            <v>403SPCAGE</v>
          </cell>
          <cell r="G584" t="str">
            <v>403SP</v>
          </cell>
          <cell r="H584" t="str">
            <v>CAGE</v>
          </cell>
          <cell r="I584">
            <v>200998873.40000001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A585" t="str">
            <v>403SPCAGW</v>
          </cell>
          <cell r="B585" t="str">
            <v>403SP</v>
          </cell>
          <cell r="C585" t="str">
            <v>CAGW</v>
          </cell>
          <cell r="D585">
            <v>5128620.41</v>
          </cell>
          <cell r="F585" t="str">
            <v>403SPCAGW</v>
          </cell>
          <cell r="G585" t="str">
            <v>403SP</v>
          </cell>
          <cell r="H585" t="str">
            <v>CAGW</v>
          </cell>
          <cell r="I585">
            <v>5128620.41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A586" t="str">
            <v>403SPJBG</v>
          </cell>
          <cell r="B586" t="str">
            <v>403SP</v>
          </cell>
          <cell r="C586" t="str">
            <v>JBG</v>
          </cell>
          <cell r="D586">
            <v>39542493.649999999</v>
          </cell>
          <cell r="F586" t="str">
            <v>403SPJBG</v>
          </cell>
          <cell r="G586" t="str">
            <v>403SP</v>
          </cell>
          <cell r="H586" t="str">
            <v>JBG</v>
          </cell>
          <cell r="I586">
            <v>39542493.649999999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403TPCAGE</v>
          </cell>
          <cell r="B587" t="str">
            <v>403TP</v>
          </cell>
          <cell r="C587" t="str">
            <v>CAGE</v>
          </cell>
          <cell r="D587">
            <v>81451417.870000005</v>
          </cell>
          <cell r="F587" t="str">
            <v>403TPCAGE</v>
          </cell>
          <cell r="G587" t="str">
            <v>403TP</v>
          </cell>
          <cell r="H587" t="str">
            <v>CAGE</v>
          </cell>
          <cell r="I587">
            <v>81451417.870000005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403TPCAGW</v>
          </cell>
          <cell r="B588" t="str">
            <v>403TP</v>
          </cell>
          <cell r="C588" t="str">
            <v>CAGW</v>
          </cell>
          <cell r="D588">
            <v>26988243.629999999</v>
          </cell>
          <cell r="F588" t="str">
            <v>403TPCAGW</v>
          </cell>
          <cell r="G588" t="str">
            <v>403TP</v>
          </cell>
          <cell r="H588" t="str">
            <v>CAGW</v>
          </cell>
          <cell r="I588">
            <v>26988243.629999999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403TPJBG</v>
          </cell>
          <cell r="B589" t="str">
            <v>403TP</v>
          </cell>
          <cell r="C589" t="str">
            <v>JBG</v>
          </cell>
          <cell r="D589">
            <v>1364751.07</v>
          </cell>
          <cell r="F589" t="str">
            <v>403TPJBG</v>
          </cell>
          <cell r="G589" t="str">
            <v>403TP</v>
          </cell>
          <cell r="H589" t="str">
            <v>JBG</v>
          </cell>
          <cell r="I589">
            <v>1364751.07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403TPSG</v>
          </cell>
          <cell r="B590" t="str">
            <v>403TP</v>
          </cell>
          <cell r="C590" t="str">
            <v>SG</v>
          </cell>
          <cell r="D590">
            <v>32238</v>
          </cell>
          <cell r="F590" t="str">
            <v>403TPSG</v>
          </cell>
          <cell r="G590" t="str">
            <v>403TP</v>
          </cell>
          <cell r="H590" t="str">
            <v>SG</v>
          </cell>
          <cell r="I590">
            <v>32238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404GPCA</v>
          </cell>
          <cell r="B591" t="str">
            <v>404GP</v>
          </cell>
          <cell r="C591" t="str">
            <v>CA</v>
          </cell>
          <cell r="D591">
            <v>67061.990000000005</v>
          </cell>
          <cell r="F591" t="str">
            <v>404GPCA</v>
          </cell>
          <cell r="G591" t="str">
            <v>404GP</v>
          </cell>
          <cell r="H591" t="str">
            <v>CA</v>
          </cell>
          <cell r="I591">
            <v>67061.990000000005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404GPID</v>
          </cell>
          <cell r="B592" t="str">
            <v>404GP</v>
          </cell>
          <cell r="C592" t="str">
            <v>ID</v>
          </cell>
          <cell r="D592">
            <v>0</v>
          </cell>
          <cell r="F592" t="str">
            <v>404GPID</v>
          </cell>
          <cell r="G592" t="str">
            <v>404GP</v>
          </cell>
          <cell r="H592" t="str">
            <v>ID</v>
          </cell>
          <cell r="I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404GPOR</v>
          </cell>
          <cell r="B593" t="str">
            <v>404GP</v>
          </cell>
          <cell r="C593" t="str">
            <v>OR</v>
          </cell>
          <cell r="D593">
            <v>308163.25</v>
          </cell>
          <cell r="F593" t="str">
            <v>404GPOR</v>
          </cell>
          <cell r="G593" t="str">
            <v>404GP</v>
          </cell>
          <cell r="H593" t="str">
            <v>OR</v>
          </cell>
          <cell r="I593">
            <v>308163.25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404GPSO</v>
          </cell>
          <cell r="B594" t="str">
            <v>404GP</v>
          </cell>
          <cell r="C594" t="str">
            <v>SO</v>
          </cell>
          <cell r="D594">
            <v>289934.09000000003</v>
          </cell>
          <cell r="F594" t="str">
            <v>404GPSO</v>
          </cell>
          <cell r="G594" t="str">
            <v>404GP</v>
          </cell>
          <cell r="H594" t="str">
            <v>SO</v>
          </cell>
          <cell r="I594">
            <v>289934.09000000003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A595" t="str">
            <v>404GPUT</v>
          </cell>
          <cell r="B595" t="str">
            <v>404GP</v>
          </cell>
          <cell r="C595" t="str">
            <v>UT</v>
          </cell>
          <cell r="D595">
            <v>727.9</v>
          </cell>
          <cell r="F595" t="str">
            <v>404GPUT</v>
          </cell>
          <cell r="G595" t="str">
            <v>404GP</v>
          </cell>
          <cell r="H595" t="str">
            <v>UT</v>
          </cell>
          <cell r="I595">
            <v>727.9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404GPWA</v>
          </cell>
          <cell r="B596" t="str">
            <v>404GP</v>
          </cell>
          <cell r="C596" t="str">
            <v>WA</v>
          </cell>
          <cell r="D596">
            <v>82033.53</v>
          </cell>
          <cell r="F596" t="str">
            <v>404GPWA</v>
          </cell>
          <cell r="G596" t="str">
            <v>404GP</v>
          </cell>
          <cell r="H596" t="str">
            <v>WA</v>
          </cell>
          <cell r="I596">
            <v>82033.53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A597" t="str">
            <v>404GPWYP</v>
          </cell>
          <cell r="B597" t="str">
            <v>404GP</v>
          </cell>
          <cell r="C597" t="str">
            <v>WYP</v>
          </cell>
          <cell r="D597">
            <v>118537.86</v>
          </cell>
          <cell r="F597" t="str">
            <v>404GPWYP</v>
          </cell>
          <cell r="G597" t="str">
            <v>404GP</v>
          </cell>
          <cell r="H597" t="str">
            <v>WYP</v>
          </cell>
          <cell r="I597">
            <v>118537.86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A598" t="str">
            <v>404HPCAGW</v>
          </cell>
          <cell r="B598" t="str">
            <v>404HP</v>
          </cell>
          <cell r="C598" t="str">
            <v>CAGW</v>
          </cell>
          <cell r="D598">
            <v>311125.15000000002</v>
          </cell>
          <cell r="F598" t="str">
            <v>404HPCAGW</v>
          </cell>
          <cell r="G598" t="str">
            <v>404HP</v>
          </cell>
          <cell r="H598" t="str">
            <v>CAGW</v>
          </cell>
          <cell r="I598">
            <v>311125.15000000002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A599" t="str">
            <v>404IPCA</v>
          </cell>
          <cell r="B599" t="str">
            <v>404IP</v>
          </cell>
          <cell r="C599" t="str">
            <v>CA</v>
          </cell>
          <cell r="D599">
            <v>1765.21</v>
          </cell>
          <cell r="F599" t="str">
            <v>404IPCA</v>
          </cell>
          <cell r="G599" t="str">
            <v>404IP</v>
          </cell>
          <cell r="H599" t="str">
            <v>CA</v>
          </cell>
          <cell r="I599">
            <v>1765.21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A600" t="str">
            <v>404IPCAEE</v>
          </cell>
          <cell r="B600" t="str">
            <v>404IP</v>
          </cell>
          <cell r="C600" t="str">
            <v>CAEE</v>
          </cell>
          <cell r="D600">
            <v>1239.29</v>
          </cell>
          <cell r="F600" t="str">
            <v>404IPCAEE</v>
          </cell>
          <cell r="G600" t="str">
            <v>404IP</v>
          </cell>
          <cell r="H600" t="str">
            <v>CAEE</v>
          </cell>
          <cell r="I600">
            <v>1239.29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>404IPCAGE</v>
          </cell>
          <cell r="B601" t="str">
            <v>404IP</v>
          </cell>
          <cell r="C601" t="str">
            <v>CAGE</v>
          </cell>
          <cell r="D601">
            <v>4471040.9800000004</v>
          </cell>
          <cell r="F601" t="str">
            <v>404IPCAGE</v>
          </cell>
          <cell r="G601" t="str">
            <v>404IP</v>
          </cell>
          <cell r="H601" t="str">
            <v>CAGE</v>
          </cell>
          <cell r="I601">
            <v>4471040.9800000004</v>
          </cell>
        </row>
        <row r="602">
          <cell r="A602" t="str">
            <v>404IPCAGW</v>
          </cell>
          <cell r="B602" t="str">
            <v>404IP</v>
          </cell>
          <cell r="C602" t="str">
            <v>CAGW</v>
          </cell>
          <cell r="D602">
            <v>13386378.82</v>
          </cell>
          <cell r="F602" t="str">
            <v>404IPCAGW</v>
          </cell>
          <cell r="G602" t="str">
            <v>404IP</v>
          </cell>
          <cell r="H602" t="str">
            <v>CAGW</v>
          </cell>
          <cell r="I602">
            <v>13386378.82</v>
          </cell>
        </row>
        <row r="603">
          <cell r="A603" t="str">
            <v>404IPCN</v>
          </cell>
          <cell r="B603" t="str">
            <v>404IP</v>
          </cell>
          <cell r="C603" t="str">
            <v>CN</v>
          </cell>
          <cell r="D603">
            <v>9726914.6400000006</v>
          </cell>
          <cell r="F603" t="str">
            <v>404IPCN</v>
          </cell>
          <cell r="G603" t="str">
            <v>404IP</v>
          </cell>
          <cell r="H603" t="str">
            <v>CN</v>
          </cell>
          <cell r="I603">
            <v>9726914.6400000006</v>
          </cell>
        </row>
        <row r="604">
          <cell r="A604" t="str">
            <v>404IPID</v>
          </cell>
          <cell r="B604" t="str">
            <v>404IP</v>
          </cell>
          <cell r="C604" t="str">
            <v>ID</v>
          </cell>
          <cell r="D604">
            <v>23041.53</v>
          </cell>
          <cell r="F604" t="str">
            <v>404IPID</v>
          </cell>
          <cell r="G604" t="str">
            <v>404IP</v>
          </cell>
          <cell r="H604" t="str">
            <v>ID</v>
          </cell>
          <cell r="I604">
            <v>23041.53</v>
          </cell>
        </row>
        <row r="605">
          <cell r="A605" t="str">
            <v>404IPJBG</v>
          </cell>
          <cell r="B605" t="str">
            <v>404IP</v>
          </cell>
          <cell r="C605" t="str">
            <v>JBG</v>
          </cell>
          <cell r="D605">
            <v>224239.95</v>
          </cell>
          <cell r="F605" t="str">
            <v>404IPJBG</v>
          </cell>
          <cell r="G605" t="str">
            <v>404IP</v>
          </cell>
          <cell r="H605" t="str">
            <v>JBG</v>
          </cell>
          <cell r="I605">
            <v>224239.95</v>
          </cell>
        </row>
        <row r="606">
          <cell r="A606" t="str">
            <v>404IPOR</v>
          </cell>
          <cell r="B606" t="str">
            <v>404IP</v>
          </cell>
          <cell r="C606" t="str">
            <v>OR</v>
          </cell>
          <cell r="D606">
            <v>10341.049999999999</v>
          </cell>
          <cell r="F606" t="str">
            <v>404IPOR</v>
          </cell>
          <cell r="G606" t="str">
            <v>404IP</v>
          </cell>
          <cell r="H606" t="str">
            <v>OR</v>
          </cell>
          <cell r="I606">
            <v>10341.049999999999</v>
          </cell>
        </row>
        <row r="607">
          <cell r="A607" t="str">
            <v>404IPOTHER</v>
          </cell>
          <cell r="B607" t="str">
            <v>404IP</v>
          </cell>
          <cell r="C607" t="str">
            <v>OTHER</v>
          </cell>
          <cell r="D607">
            <v>4252162.3499999996</v>
          </cell>
          <cell r="F607" t="str">
            <v>404IPOTHER</v>
          </cell>
          <cell r="G607" t="str">
            <v>404IP</v>
          </cell>
          <cell r="H607" t="str">
            <v>OTHER</v>
          </cell>
          <cell r="I607">
            <v>4252162.3499999996</v>
          </cell>
        </row>
        <row r="608">
          <cell r="A608" t="str">
            <v>404IPSG</v>
          </cell>
          <cell r="B608" t="str">
            <v>404IP</v>
          </cell>
          <cell r="C608" t="str">
            <v>SG</v>
          </cell>
          <cell r="D608">
            <v>7593453.7199999997</v>
          </cell>
          <cell r="F608" t="str">
            <v>404IPSG</v>
          </cell>
          <cell r="G608" t="str">
            <v>404IP</v>
          </cell>
          <cell r="H608" t="str">
            <v>SG</v>
          </cell>
          <cell r="I608">
            <v>7593453.7199999997</v>
          </cell>
        </row>
        <row r="609">
          <cell r="A609" t="str">
            <v>404IPSO</v>
          </cell>
          <cell r="B609" t="str">
            <v>404IP</v>
          </cell>
          <cell r="C609" t="str">
            <v>SO</v>
          </cell>
          <cell r="D609">
            <v>10992229.210000001</v>
          </cell>
          <cell r="F609" t="str">
            <v>404IPSO</v>
          </cell>
          <cell r="G609" t="str">
            <v>404IP</v>
          </cell>
          <cell r="H609" t="str">
            <v>SO</v>
          </cell>
          <cell r="I609">
            <v>10992229.210000001</v>
          </cell>
        </row>
        <row r="610">
          <cell r="A610" t="str">
            <v>404IPUT</v>
          </cell>
          <cell r="B610" t="str">
            <v>404IP</v>
          </cell>
          <cell r="C610" t="str">
            <v>UT</v>
          </cell>
          <cell r="D610">
            <v>-3576248.27</v>
          </cell>
          <cell r="F610" t="str">
            <v>404IPUT</v>
          </cell>
          <cell r="G610" t="str">
            <v>404IP</v>
          </cell>
          <cell r="H610" t="str">
            <v>UT</v>
          </cell>
          <cell r="I610">
            <v>-3576248.27</v>
          </cell>
        </row>
        <row r="611">
          <cell r="A611" t="str">
            <v>404IPWA</v>
          </cell>
          <cell r="B611" t="str">
            <v>404IP</v>
          </cell>
          <cell r="C611" t="str">
            <v>WA</v>
          </cell>
          <cell r="D611">
            <v>3023.6</v>
          </cell>
          <cell r="F611" t="str">
            <v>404IPWA</v>
          </cell>
          <cell r="G611" t="str">
            <v>404IP</v>
          </cell>
          <cell r="H611" t="str">
            <v>WA</v>
          </cell>
          <cell r="I611">
            <v>3023.6</v>
          </cell>
        </row>
        <row r="612">
          <cell r="A612" t="str">
            <v>404IPWYP</v>
          </cell>
          <cell r="B612" t="str">
            <v>404IP</v>
          </cell>
          <cell r="C612" t="str">
            <v>WYP</v>
          </cell>
          <cell r="D612">
            <v>107691.67</v>
          </cell>
          <cell r="F612" t="str">
            <v>404IPWYP</v>
          </cell>
          <cell r="G612" t="str">
            <v>404IP</v>
          </cell>
          <cell r="H612" t="str">
            <v>WYP</v>
          </cell>
          <cell r="I612">
            <v>107691.67</v>
          </cell>
        </row>
        <row r="613">
          <cell r="A613" t="str">
            <v>105CA</v>
          </cell>
          <cell r="B613">
            <v>105</v>
          </cell>
          <cell r="C613" t="str">
            <v>CA</v>
          </cell>
          <cell r="D613">
            <v>683317.99</v>
          </cell>
          <cell r="F613" t="str">
            <v>105CA</v>
          </cell>
          <cell r="G613">
            <v>105</v>
          </cell>
          <cell r="H613" t="str">
            <v>CA</v>
          </cell>
          <cell r="I613">
            <v>683317.99</v>
          </cell>
        </row>
        <row r="614">
          <cell r="A614" t="str">
            <v>105CAEE</v>
          </cell>
          <cell r="B614">
            <v>105</v>
          </cell>
          <cell r="C614" t="str">
            <v>CAEE</v>
          </cell>
          <cell r="D614">
            <v>0</v>
          </cell>
          <cell r="F614" t="str">
            <v>105CAEE</v>
          </cell>
          <cell r="G614">
            <v>105</v>
          </cell>
          <cell r="H614" t="str">
            <v>CAEE</v>
          </cell>
          <cell r="I614">
            <v>0</v>
          </cell>
        </row>
        <row r="615">
          <cell r="A615" t="str">
            <v>105CAGE</v>
          </cell>
          <cell r="B615">
            <v>105</v>
          </cell>
          <cell r="C615" t="str">
            <v>CAGE</v>
          </cell>
          <cell r="D615">
            <v>12418892.050000001</v>
          </cell>
          <cell r="F615" t="str">
            <v>105CAGE</v>
          </cell>
          <cell r="G615">
            <v>105</v>
          </cell>
          <cell r="H615" t="str">
            <v>CAGE</v>
          </cell>
          <cell r="I615">
            <v>12418892.050000001</v>
          </cell>
        </row>
        <row r="616">
          <cell r="A616" t="str">
            <v>105CAGW</v>
          </cell>
          <cell r="B616">
            <v>105</v>
          </cell>
          <cell r="C616" t="str">
            <v>CAGW</v>
          </cell>
          <cell r="D616">
            <v>161943.97</v>
          </cell>
          <cell r="F616" t="str">
            <v>105CAGW</v>
          </cell>
          <cell r="G616">
            <v>105</v>
          </cell>
          <cell r="H616" t="str">
            <v>CAGW</v>
          </cell>
          <cell r="I616">
            <v>161943.97</v>
          </cell>
        </row>
        <row r="617">
          <cell r="A617" t="str">
            <v>105OR</v>
          </cell>
          <cell r="B617">
            <v>105</v>
          </cell>
          <cell r="C617" t="str">
            <v>OR</v>
          </cell>
          <cell r="D617">
            <v>7335680.4962499999</v>
          </cell>
          <cell r="F617" t="str">
            <v>105OR</v>
          </cell>
          <cell r="G617">
            <v>105</v>
          </cell>
          <cell r="H617" t="str">
            <v>OR</v>
          </cell>
          <cell r="I617">
            <v>7335680.4962499999</v>
          </cell>
        </row>
        <row r="618">
          <cell r="A618" t="str">
            <v>105SE</v>
          </cell>
          <cell r="B618">
            <v>105</v>
          </cell>
          <cell r="C618" t="str">
            <v>SE</v>
          </cell>
          <cell r="D618">
            <v>0</v>
          </cell>
          <cell r="F618" t="str">
            <v>105SE</v>
          </cell>
          <cell r="G618">
            <v>105</v>
          </cell>
          <cell r="H618" t="str">
            <v>SE</v>
          </cell>
          <cell r="I618">
            <v>0</v>
          </cell>
        </row>
        <row r="619">
          <cell r="A619" t="str">
            <v>105UT</v>
          </cell>
          <cell r="B619">
            <v>105</v>
          </cell>
          <cell r="C619" t="str">
            <v>UT</v>
          </cell>
          <cell r="D619">
            <v>5730528.6500000004</v>
          </cell>
          <cell r="F619" t="str">
            <v>105UT</v>
          </cell>
          <cell r="G619">
            <v>105</v>
          </cell>
          <cell r="H619" t="str">
            <v>UT</v>
          </cell>
          <cell r="I619">
            <v>5730528.6500000004</v>
          </cell>
        </row>
        <row r="620">
          <cell r="A620" t="str">
            <v>105WYP</v>
          </cell>
          <cell r="B620">
            <v>105</v>
          </cell>
          <cell r="C620" t="str">
            <v>WYP</v>
          </cell>
          <cell r="D620">
            <v>600.72</v>
          </cell>
          <cell r="F620" t="str">
            <v>105WYP</v>
          </cell>
          <cell r="G620">
            <v>105</v>
          </cell>
          <cell r="H620" t="str">
            <v>WYP</v>
          </cell>
          <cell r="I620">
            <v>600.72</v>
          </cell>
        </row>
        <row r="621">
          <cell r="A621" t="str">
            <v>106SG</v>
          </cell>
          <cell r="B621">
            <v>106</v>
          </cell>
          <cell r="C621" t="str">
            <v>SG</v>
          </cell>
          <cell r="D621">
            <v>0</v>
          </cell>
          <cell r="F621" t="str">
            <v>106SG</v>
          </cell>
          <cell r="G621">
            <v>106</v>
          </cell>
          <cell r="H621" t="str">
            <v>SG</v>
          </cell>
          <cell r="I621">
            <v>0</v>
          </cell>
        </row>
        <row r="622">
          <cell r="A622" t="str">
            <v>114CAGE</v>
          </cell>
          <cell r="B622">
            <v>114</v>
          </cell>
          <cell r="C622" t="str">
            <v>CAGE</v>
          </cell>
          <cell r="D622">
            <v>143167970.74000001</v>
          </cell>
          <cell r="F622" t="str">
            <v>114CAGE</v>
          </cell>
          <cell r="G622">
            <v>114</v>
          </cell>
          <cell r="H622" t="str">
            <v>CAGE</v>
          </cell>
          <cell r="I622">
            <v>143167970.74000001</v>
          </cell>
        </row>
        <row r="623">
          <cell r="A623" t="str">
            <v>114UT</v>
          </cell>
          <cell r="B623">
            <v>114</v>
          </cell>
          <cell r="C623" t="str">
            <v>UT</v>
          </cell>
          <cell r="D623">
            <v>11763783.68</v>
          </cell>
          <cell r="F623" t="str">
            <v>114UT</v>
          </cell>
          <cell r="G623">
            <v>114</v>
          </cell>
          <cell r="H623" t="str">
            <v>UT</v>
          </cell>
          <cell r="I623">
            <v>11763783.68</v>
          </cell>
        </row>
        <row r="624">
          <cell r="A624" t="str">
            <v>115CAGE</v>
          </cell>
          <cell r="B624">
            <v>115</v>
          </cell>
          <cell r="C624" t="str">
            <v>CAGE</v>
          </cell>
          <cell r="D624">
            <v>-125934375.00125</v>
          </cell>
          <cell r="F624" t="str">
            <v>115CAGE</v>
          </cell>
          <cell r="G624">
            <v>115</v>
          </cell>
          <cell r="H624" t="str">
            <v>CAGE</v>
          </cell>
          <cell r="I624">
            <v>-125934375.00125</v>
          </cell>
        </row>
        <row r="625">
          <cell r="A625" t="str">
            <v>115UT</v>
          </cell>
          <cell r="B625">
            <v>115</v>
          </cell>
          <cell r="C625" t="str">
            <v>UT</v>
          </cell>
          <cell r="D625">
            <v>-1143452.6499999999</v>
          </cell>
          <cell r="F625" t="str">
            <v>115UT</v>
          </cell>
          <cell r="G625">
            <v>115</v>
          </cell>
          <cell r="H625" t="str">
            <v>UT</v>
          </cell>
          <cell r="I625">
            <v>-1143452.6499999999</v>
          </cell>
        </row>
        <row r="626">
          <cell r="A626" t="str">
            <v>124CA</v>
          </cell>
          <cell r="B626">
            <v>124</v>
          </cell>
          <cell r="C626" t="str">
            <v>CA</v>
          </cell>
          <cell r="D626">
            <v>26051.83</v>
          </cell>
          <cell r="F626" t="str">
            <v>124CA</v>
          </cell>
          <cell r="G626">
            <v>124</v>
          </cell>
          <cell r="H626" t="str">
            <v>CA</v>
          </cell>
          <cell r="I626">
            <v>26051.83</v>
          </cell>
        </row>
        <row r="627">
          <cell r="A627" t="str">
            <v>124ID</v>
          </cell>
          <cell r="B627">
            <v>124</v>
          </cell>
          <cell r="C627" t="str">
            <v>ID</v>
          </cell>
          <cell r="D627">
            <v>0</v>
          </cell>
          <cell r="F627" t="str">
            <v>124ID</v>
          </cell>
          <cell r="G627">
            <v>124</v>
          </cell>
          <cell r="H627" t="str">
            <v>ID</v>
          </cell>
          <cell r="I627">
            <v>0</v>
          </cell>
        </row>
        <row r="628">
          <cell r="A628" t="str">
            <v>124MT</v>
          </cell>
          <cell r="B628">
            <v>124</v>
          </cell>
          <cell r="C628" t="str">
            <v>MT</v>
          </cell>
          <cell r="D628">
            <v>0</v>
          </cell>
          <cell r="F628" t="str">
            <v>124MT</v>
          </cell>
          <cell r="G628">
            <v>124</v>
          </cell>
          <cell r="H628" t="str">
            <v>MT</v>
          </cell>
          <cell r="I628">
            <v>0</v>
          </cell>
        </row>
        <row r="629">
          <cell r="A629" t="str">
            <v>124OR</v>
          </cell>
          <cell r="B629">
            <v>124</v>
          </cell>
          <cell r="C629" t="str">
            <v>OR</v>
          </cell>
          <cell r="D629">
            <v>0.17</v>
          </cell>
          <cell r="F629" t="str">
            <v>124OR</v>
          </cell>
          <cell r="G629">
            <v>124</v>
          </cell>
          <cell r="H629" t="str">
            <v>OR</v>
          </cell>
          <cell r="I629">
            <v>0.17</v>
          </cell>
        </row>
        <row r="630">
          <cell r="A630" t="str">
            <v>124OTHER</v>
          </cell>
          <cell r="B630">
            <v>124</v>
          </cell>
          <cell r="C630" t="str">
            <v>OTHER</v>
          </cell>
          <cell r="D630">
            <v>778230.91374999995</v>
          </cell>
          <cell r="F630" t="str">
            <v>124OTHER</v>
          </cell>
          <cell r="G630">
            <v>124</v>
          </cell>
          <cell r="H630" t="str">
            <v>OTHER</v>
          </cell>
          <cell r="I630">
            <v>778230.91374999995</v>
          </cell>
        </row>
        <row r="631">
          <cell r="A631" t="str">
            <v>124SO</v>
          </cell>
          <cell r="B631">
            <v>124</v>
          </cell>
          <cell r="C631" t="str">
            <v>SO</v>
          </cell>
          <cell r="D631">
            <v>-5007.95</v>
          </cell>
          <cell r="F631" t="str">
            <v>124SO</v>
          </cell>
          <cell r="G631">
            <v>124</v>
          </cell>
          <cell r="H631" t="str">
            <v>SO</v>
          </cell>
          <cell r="I631">
            <v>-5007.95</v>
          </cell>
        </row>
        <row r="632">
          <cell r="A632" t="str">
            <v>124UT</v>
          </cell>
          <cell r="B632">
            <v>124</v>
          </cell>
          <cell r="C632" t="str">
            <v>UT</v>
          </cell>
          <cell r="D632">
            <v>8003.5079166666701</v>
          </cell>
          <cell r="F632" t="str">
            <v>124UT</v>
          </cell>
          <cell r="G632">
            <v>124</v>
          </cell>
          <cell r="H632" t="str">
            <v>UT</v>
          </cell>
          <cell r="I632">
            <v>8003.5079166666701</v>
          </cell>
        </row>
        <row r="633">
          <cell r="A633" t="str">
            <v>124WA</v>
          </cell>
          <cell r="B633">
            <v>124</v>
          </cell>
          <cell r="C633" t="str">
            <v>WA</v>
          </cell>
          <cell r="D633">
            <v>5428.2650000000003</v>
          </cell>
          <cell r="F633" t="str">
            <v>124WA</v>
          </cell>
          <cell r="G633">
            <v>124</v>
          </cell>
          <cell r="H633" t="str">
            <v>WA</v>
          </cell>
          <cell r="I633">
            <v>5428.2650000000003</v>
          </cell>
        </row>
        <row r="634">
          <cell r="A634" t="str">
            <v>124WYP</v>
          </cell>
          <cell r="B634">
            <v>124</v>
          </cell>
          <cell r="C634" t="str">
            <v>WYP</v>
          </cell>
          <cell r="D634">
            <v>0</v>
          </cell>
          <cell r="F634" t="str">
            <v>124WYP</v>
          </cell>
          <cell r="G634">
            <v>124</v>
          </cell>
          <cell r="H634" t="str">
            <v>WYP</v>
          </cell>
          <cell r="I634">
            <v>0</v>
          </cell>
        </row>
        <row r="635">
          <cell r="A635" t="str">
            <v>124WYU</v>
          </cell>
          <cell r="B635">
            <v>124</v>
          </cell>
          <cell r="C635" t="str">
            <v>WYU</v>
          </cell>
          <cell r="D635">
            <v>0</v>
          </cell>
          <cell r="F635" t="str">
            <v>124WYU</v>
          </cell>
          <cell r="G635">
            <v>124</v>
          </cell>
          <cell r="H635" t="str">
            <v>WYU</v>
          </cell>
          <cell r="I635">
            <v>0</v>
          </cell>
        </row>
        <row r="636">
          <cell r="A636" t="str">
            <v>151CAEE</v>
          </cell>
          <cell r="B636">
            <v>151</v>
          </cell>
          <cell r="C636" t="str">
            <v>CAEE</v>
          </cell>
          <cell r="D636">
            <v>157089240.99125001</v>
          </cell>
          <cell r="F636" t="str">
            <v>151CAEE</v>
          </cell>
          <cell r="G636">
            <v>151</v>
          </cell>
          <cell r="H636" t="str">
            <v>CAEE</v>
          </cell>
          <cell r="I636">
            <v>157089240.99125001</v>
          </cell>
        </row>
        <row r="637">
          <cell r="A637" t="str">
            <v>151CAEW</v>
          </cell>
          <cell r="B637">
            <v>151</v>
          </cell>
          <cell r="C637" t="str">
            <v>CAEW</v>
          </cell>
          <cell r="D637">
            <v>1733255.2254166701</v>
          </cell>
          <cell r="F637" t="str">
            <v>151CAEW</v>
          </cell>
          <cell r="G637">
            <v>151</v>
          </cell>
          <cell r="H637" t="str">
            <v>CAEW</v>
          </cell>
          <cell r="I637">
            <v>1733255.2254166701</v>
          </cell>
        </row>
        <row r="638">
          <cell r="A638" t="str">
            <v>151JBE</v>
          </cell>
          <cell r="B638">
            <v>151</v>
          </cell>
          <cell r="C638" t="str">
            <v>JBE</v>
          </cell>
          <cell r="D638">
            <v>23591300.679166701</v>
          </cell>
          <cell r="F638" t="str">
            <v>151JBE</v>
          </cell>
          <cell r="G638">
            <v>151</v>
          </cell>
          <cell r="H638" t="str">
            <v>JBE</v>
          </cell>
          <cell r="I638">
            <v>23591300.679166701</v>
          </cell>
        </row>
        <row r="639">
          <cell r="A639" t="str">
            <v>151SE</v>
          </cell>
          <cell r="B639">
            <v>151</v>
          </cell>
          <cell r="C639" t="str">
            <v>SE</v>
          </cell>
          <cell r="D639">
            <v>0</v>
          </cell>
          <cell r="F639" t="str">
            <v>151SE</v>
          </cell>
          <cell r="G639">
            <v>151</v>
          </cell>
          <cell r="H639" t="str">
            <v>SE</v>
          </cell>
          <cell r="I639">
            <v>0</v>
          </cell>
        </row>
        <row r="640">
          <cell r="A640" t="str">
            <v>154CA</v>
          </cell>
          <cell r="B640">
            <v>154</v>
          </cell>
          <cell r="C640" t="str">
            <v>CA</v>
          </cell>
          <cell r="D640">
            <v>1841193.855</v>
          </cell>
          <cell r="F640" t="str">
            <v>154CA</v>
          </cell>
          <cell r="G640">
            <v>154</v>
          </cell>
          <cell r="H640" t="str">
            <v>CA</v>
          </cell>
          <cell r="I640">
            <v>1841193.855</v>
          </cell>
        </row>
        <row r="641">
          <cell r="A641" t="str">
            <v>154CAEE</v>
          </cell>
          <cell r="B641">
            <v>154</v>
          </cell>
          <cell r="C641" t="str">
            <v>CAEE</v>
          </cell>
          <cell r="D641">
            <v>0</v>
          </cell>
          <cell r="F641" t="str">
            <v>154CAEE</v>
          </cell>
          <cell r="G641">
            <v>154</v>
          </cell>
          <cell r="H641" t="str">
            <v>CAEE</v>
          </cell>
          <cell r="I641">
            <v>0</v>
          </cell>
        </row>
        <row r="642">
          <cell r="A642" t="str">
            <v>154CAEW</v>
          </cell>
          <cell r="B642">
            <v>154</v>
          </cell>
          <cell r="C642" t="str">
            <v>CAEW</v>
          </cell>
          <cell r="D642">
            <v>0</v>
          </cell>
          <cell r="F642" t="str">
            <v>154CAEW</v>
          </cell>
          <cell r="G642">
            <v>154</v>
          </cell>
          <cell r="H642" t="str">
            <v>CAEW</v>
          </cell>
          <cell r="I642">
            <v>0</v>
          </cell>
        </row>
        <row r="643">
          <cell r="A643" t="str">
            <v>154CAGE</v>
          </cell>
          <cell r="B643">
            <v>154</v>
          </cell>
          <cell r="C643" t="str">
            <v>CAGE</v>
          </cell>
          <cell r="D643">
            <v>118931940.878333</v>
          </cell>
          <cell r="F643" t="str">
            <v>154CAGE</v>
          </cell>
          <cell r="G643">
            <v>154</v>
          </cell>
          <cell r="H643" t="str">
            <v>CAGE</v>
          </cell>
          <cell r="I643">
            <v>118931940.878333</v>
          </cell>
        </row>
        <row r="644">
          <cell r="A644" t="str">
            <v>154CAGW</v>
          </cell>
          <cell r="B644">
            <v>154</v>
          </cell>
          <cell r="C644" t="str">
            <v>CAGW</v>
          </cell>
          <cell r="D644">
            <v>7556111.6683333302</v>
          </cell>
          <cell r="F644" t="str">
            <v>154CAGW</v>
          </cell>
          <cell r="G644">
            <v>154</v>
          </cell>
          <cell r="H644" t="str">
            <v>CAGW</v>
          </cell>
          <cell r="I644">
            <v>7556111.6683333302</v>
          </cell>
        </row>
        <row r="645">
          <cell r="A645" t="str">
            <v>154ID</v>
          </cell>
          <cell r="B645">
            <v>154</v>
          </cell>
          <cell r="C645" t="str">
            <v>ID</v>
          </cell>
          <cell r="D645">
            <v>5719102.1004166696</v>
          </cell>
          <cell r="F645" t="str">
            <v>154ID</v>
          </cell>
          <cell r="G645">
            <v>154</v>
          </cell>
          <cell r="H645" t="str">
            <v>ID</v>
          </cell>
          <cell r="I645">
            <v>5719102.1004166696</v>
          </cell>
        </row>
        <row r="646">
          <cell r="A646" t="str">
            <v>154JBG</v>
          </cell>
          <cell r="B646">
            <v>154</v>
          </cell>
          <cell r="C646" t="str">
            <v>JBG</v>
          </cell>
          <cell r="D646">
            <v>4872296.8333333302</v>
          </cell>
          <cell r="F646" t="str">
            <v>154JBG</v>
          </cell>
          <cell r="G646">
            <v>154</v>
          </cell>
          <cell r="H646" t="str">
            <v>JBG</v>
          </cell>
          <cell r="I646">
            <v>4872296.8333333302</v>
          </cell>
        </row>
        <row r="647">
          <cell r="A647" t="str">
            <v>154OR</v>
          </cell>
          <cell r="B647">
            <v>154</v>
          </cell>
          <cell r="C647" t="str">
            <v>OR</v>
          </cell>
          <cell r="D647">
            <v>38230952.710000001</v>
          </cell>
          <cell r="F647" t="str">
            <v>154OR</v>
          </cell>
          <cell r="G647">
            <v>154</v>
          </cell>
          <cell r="H647" t="str">
            <v>OR</v>
          </cell>
          <cell r="I647">
            <v>38230952.710000001</v>
          </cell>
        </row>
        <row r="648">
          <cell r="A648" t="str">
            <v>154SG</v>
          </cell>
          <cell r="B648">
            <v>154</v>
          </cell>
          <cell r="C648" t="str">
            <v>SG</v>
          </cell>
          <cell r="D648">
            <v>421795.70541666698</v>
          </cell>
          <cell r="F648" t="str">
            <v>154SG</v>
          </cell>
          <cell r="G648">
            <v>154</v>
          </cell>
          <cell r="H648" t="str">
            <v>SG</v>
          </cell>
          <cell r="I648">
            <v>421795.70541666698</v>
          </cell>
        </row>
        <row r="649">
          <cell r="A649" t="str">
            <v>154SNPD</v>
          </cell>
          <cell r="B649">
            <v>154</v>
          </cell>
          <cell r="C649" t="str">
            <v>SNPD</v>
          </cell>
          <cell r="D649">
            <v>-1708132.04333333</v>
          </cell>
          <cell r="F649" t="str">
            <v>154SNPD</v>
          </cell>
          <cell r="G649">
            <v>154</v>
          </cell>
          <cell r="H649" t="str">
            <v>SNPD</v>
          </cell>
          <cell r="I649">
            <v>-1708132.04333333</v>
          </cell>
        </row>
        <row r="650">
          <cell r="A650" t="str">
            <v>154SNPPS</v>
          </cell>
          <cell r="B650">
            <v>154</v>
          </cell>
          <cell r="C650" t="str">
            <v>SNPPS</v>
          </cell>
          <cell r="D650">
            <v>0</v>
          </cell>
          <cell r="F650" t="str">
            <v>154SNPPS</v>
          </cell>
          <cell r="G650">
            <v>154</v>
          </cell>
          <cell r="H650" t="str">
            <v>SNPPS</v>
          </cell>
          <cell r="I650">
            <v>0</v>
          </cell>
        </row>
        <row r="651">
          <cell r="A651" t="str">
            <v>154SO</v>
          </cell>
          <cell r="B651">
            <v>154</v>
          </cell>
          <cell r="C651" t="str">
            <v>SO</v>
          </cell>
          <cell r="D651">
            <v>140741.82</v>
          </cell>
          <cell r="F651" t="str">
            <v>154SO</v>
          </cell>
          <cell r="G651">
            <v>154</v>
          </cell>
          <cell r="H651" t="str">
            <v>SO</v>
          </cell>
          <cell r="I651">
            <v>140741.82</v>
          </cell>
        </row>
        <row r="652">
          <cell r="A652" t="str">
            <v>154UT</v>
          </cell>
          <cell r="B652">
            <v>154</v>
          </cell>
          <cell r="C652" t="str">
            <v>UT</v>
          </cell>
          <cell r="D652">
            <v>48557561.449583299</v>
          </cell>
          <cell r="F652" t="str">
            <v>154UT</v>
          </cell>
          <cell r="G652">
            <v>154</v>
          </cell>
          <cell r="H652" t="str">
            <v>UT</v>
          </cell>
          <cell r="I652">
            <v>48557561.449583299</v>
          </cell>
        </row>
        <row r="653">
          <cell r="A653" t="str">
            <v>154WA</v>
          </cell>
          <cell r="B653">
            <v>154</v>
          </cell>
          <cell r="C653" t="str">
            <v>WA</v>
          </cell>
          <cell r="D653">
            <v>6204807.2320833299</v>
          </cell>
          <cell r="F653" t="str">
            <v>154WA</v>
          </cell>
          <cell r="G653">
            <v>154</v>
          </cell>
          <cell r="H653" t="str">
            <v>WA</v>
          </cell>
          <cell r="I653">
            <v>6204807.2320833299</v>
          </cell>
        </row>
        <row r="654">
          <cell r="A654" t="str">
            <v>154WYP</v>
          </cell>
          <cell r="B654">
            <v>154</v>
          </cell>
          <cell r="C654" t="str">
            <v>WYP</v>
          </cell>
          <cell r="D654">
            <v>10645053.9883333</v>
          </cell>
          <cell r="F654" t="str">
            <v>154WYP</v>
          </cell>
          <cell r="G654">
            <v>154</v>
          </cell>
          <cell r="H654" t="str">
            <v>WYP</v>
          </cell>
          <cell r="I654">
            <v>10645053.9883333</v>
          </cell>
        </row>
        <row r="655">
          <cell r="A655" t="str">
            <v>154WYU</v>
          </cell>
          <cell r="B655">
            <v>154</v>
          </cell>
          <cell r="C655" t="str">
            <v>WYU</v>
          </cell>
          <cell r="D655">
            <v>1234934.52208333</v>
          </cell>
          <cell r="F655" t="str">
            <v>154WYU</v>
          </cell>
          <cell r="G655">
            <v>154</v>
          </cell>
          <cell r="H655" t="str">
            <v>WYU</v>
          </cell>
          <cell r="I655">
            <v>1234934.52208333</v>
          </cell>
        </row>
        <row r="656">
          <cell r="A656" t="str">
            <v>163SO</v>
          </cell>
          <cell r="B656">
            <v>163</v>
          </cell>
          <cell r="C656" t="str">
            <v>SO</v>
          </cell>
          <cell r="D656">
            <v>0</v>
          </cell>
          <cell r="F656" t="str">
            <v>163SO</v>
          </cell>
          <cell r="G656">
            <v>163</v>
          </cell>
          <cell r="H656" t="str">
            <v>SO</v>
          </cell>
          <cell r="I656">
            <v>0</v>
          </cell>
        </row>
        <row r="657">
          <cell r="A657" t="str">
            <v>165CAEE</v>
          </cell>
          <cell r="B657">
            <v>165</v>
          </cell>
          <cell r="C657" t="str">
            <v>CAEE</v>
          </cell>
          <cell r="D657">
            <v>-11001.36</v>
          </cell>
          <cell r="F657" t="str">
            <v>165CAEE</v>
          </cell>
          <cell r="G657">
            <v>165</v>
          </cell>
          <cell r="H657" t="str">
            <v>CAEE</v>
          </cell>
          <cell r="I657">
            <v>-11001.36</v>
          </cell>
        </row>
        <row r="658">
          <cell r="A658" t="str">
            <v>165CAEW</v>
          </cell>
          <cell r="B658">
            <v>165</v>
          </cell>
          <cell r="C658" t="str">
            <v>CAEW</v>
          </cell>
          <cell r="D658">
            <v>4054.84</v>
          </cell>
          <cell r="F658" t="str">
            <v>165CAEW</v>
          </cell>
          <cell r="G658">
            <v>165</v>
          </cell>
          <cell r="H658" t="str">
            <v>CAEW</v>
          </cell>
          <cell r="I658">
            <v>4054.84</v>
          </cell>
        </row>
        <row r="659">
          <cell r="A659" t="str">
            <v>165CAGE</v>
          </cell>
          <cell r="B659">
            <v>165</v>
          </cell>
          <cell r="C659" t="str">
            <v>CAGE</v>
          </cell>
          <cell r="D659">
            <v>1095446.9350000001</v>
          </cell>
          <cell r="F659" t="str">
            <v>165CAGE</v>
          </cell>
          <cell r="G659">
            <v>165</v>
          </cell>
          <cell r="H659" t="str">
            <v>CAGE</v>
          </cell>
          <cell r="I659">
            <v>1095446.9350000001</v>
          </cell>
        </row>
        <row r="660">
          <cell r="A660" t="str">
            <v>165CAGW</v>
          </cell>
          <cell r="B660">
            <v>165</v>
          </cell>
          <cell r="C660" t="str">
            <v>CAGW</v>
          </cell>
          <cell r="D660">
            <v>1018234.82791667</v>
          </cell>
          <cell r="F660" t="str">
            <v>165CAGW</v>
          </cell>
          <cell r="G660">
            <v>165</v>
          </cell>
          <cell r="H660" t="str">
            <v>CAGW</v>
          </cell>
          <cell r="I660">
            <v>1018234.82791667</v>
          </cell>
        </row>
        <row r="661">
          <cell r="A661" t="str">
            <v>165GPS</v>
          </cell>
          <cell r="B661">
            <v>165</v>
          </cell>
          <cell r="C661" t="str">
            <v>GPS</v>
          </cell>
          <cell r="D661">
            <v>5172309.0212500002</v>
          </cell>
          <cell r="F661" t="str">
            <v>165GPS</v>
          </cell>
          <cell r="G661">
            <v>165</v>
          </cell>
          <cell r="H661" t="str">
            <v>GPS</v>
          </cell>
          <cell r="I661">
            <v>5172309.0212500002</v>
          </cell>
        </row>
        <row r="662">
          <cell r="A662" t="str">
            <v>165ID</v>
          </cell>
          <cell r="B662">
            <v>165</v>
          </cell>
          <cell r="C662" t="str">
            <v>ID</v>
          </cell>
          <cell r="D662">
            <v>246375.88333333301</v>
          </cell>
          <cell r="F662" t="str">
            <v>165ID</v>
          </cell>
          <cell r="G662">
            <v>165</v>
          </cell>
          <cell r="H662" t="str">
            <v>ID</v>
          </cell>
          <cell r="I662">
            <v>246375.88333333301</v>
          </cell>
        </row>
        <row r="663">
          <cell r="A663" t="str">
            <v>165OR</v>
          </cell>
          <cell r="B663">
            <v>165</v>
          </cell>
          <cell r="C663" t="str">
            <v>OR</v>
          </cell>
          <cell r="D663">
            <v>2251368.3916666699</v>
          </cell>
          <cell r="F663" t="str">
            <v>165OR</v>
          </cell>
          <cell r="G663">
            <v>165</v>
          </cell>
          <cell r="H663" t="str">
            <v>OR</v>
          </cell>
          <cell r="I663">
            <v>2251368.3916666699</v>
          </cell>
        </row>
        <row r="664">
          <cell r="A664" t="str">
            <v>165OTHER</v>
          </cell>
          <cell r="B664">
            <v>165</v>
          </cell>
          <cell r="C664" t="str">
            <v>OTHER</v>
          </cell>
          <cell r="D664">
            <v>15910643.887083299</v>
          </cell>
          <cell r="F664" t="str">
            <v>165OTHER</v>
          </cell>
          <cell r="G664">
            <v>165</v>
          </cell>
          <cell r="H664" t="str">
            <v>OTHER</v>
          </cell>
          <cell r="I664">
            <v>15910643.887083299</v>
          </cell>
        </row>
        <row r="665">
          <cell r="A665" t="str">
            <v>165SG</v>
          </cell>
          <cell r="B665">
            <v>165</v>
          </cell>
          <cell r="C665" t="str">
            <v>SG</v>
          </cell>
          <cell r="D665">
            <v>1176717.53083333</v>
          </cell>
          <cell r="F665" t="str">
            <v>165SG</v>
          </cell>
          <cell r="G665">
            <v>165</v>
          </cell>
          <cell r="H665" t="str">
            <v>SG</v>
          </cell>
          <cell r="I665">
            <v>1176717.53083333</v>
          </cell>
        </row>
        <row r="666">
          <cell r="A666" t="str">
            <v>165SO</v>
          </cell>
          <cell r="B666">
            <v>165</v>
          </cell>
          <cell r="C666" t="str">
            <v>SO</v>
          </cell>
          <cell r="D666">
            <v>20504403.180833299</v>
          </cell>
          <cell r="F666" t="str">
            <v>165SO</v>
          </cell>
          <cell r="G666">
            <v>165</v>
          </cell>
          <cell r="H666" t="str">
            <v>SO</v>
          </cell>
          <cell r="I666">
            <v>20504403.180833299</v>
          </cell>
        </row>
        <row r="667">
          <cell r="A667" t="str">
            <v>165UT</v>
          </cell>
          <cell r="B667">
            <v>165</v>
          </cell>
          <cell r="C667" t="str">
            <v>UT</v>
          </cell>
          <cell r="D667">
            <v>3398562.3108333298</v>
          </cell>
          <cell r="F667" t="str">
            <v>165UT</v>
          </cell>
          <cell r="G667">
            <v>165</v>
          </cell>
          <cell r="H667" t="str">
            <v>UT</v>
          </cell>
          <cell r="I667">
            <v>3398562.3108333298</v>
          </cell>
        </row>
        <row r="668">
          <cell r="A668" t="str">
            <v>165WA</v>
          </cell>
          <cell r="B668">
            <v>165</v>
          </cell>
          <cell r="C668" t="str">
            <v>WA</v>
          </cell>
          <cell r="D668">
            <v>0</v>
          </cell>
          <cell r="F668" t="str">
            <v>165WA</v>
          </cell>
          <cell r="G668">
            <v>165</v>
          </cell>
          <cell r="H668" t="str">
            <v>WA</v>
          </cell>
          <cell r="I668">
            <v>0</v>
          </cell>
        </row>
        <row r="669">
          <cell r="A669" t="str">
            <v>165WYP</v>
          </cell>
          <cell r="B669">
            <v>165</v>
          </cell>
          <cell r="C669" t="str">
            <v>WYP</v>
          </cell>
          <cell r="D669">
            <v>128294.618333333</v>
          </cell>
          <cell r="F669" t="str">
            <v>165WYP</v>
          </cell>
          <cell r="G669">
            <v>165</v>
          </cell>
          <cell r="H669" t="str">
            <v>WYP</v>
          </cell>
          <cell r="I669">
            <v>128294.618333333</v>
          </cell>
        </row>
        <row r="670">
          <cell r="A670" t="str">
            <v>165WYU</v>
          </cell>
          <cell r="B670">
            <v>165</v>
          </cell>
          <cell r="C670" t="str">
            <v>WYU</v>
          </cell>
          <cell r="D670">
            <v>0</v>
          </cell>
          <cell r="F670" t="str">
            <v>165WYU</v>
          </cell>
          <cell r="G670">
            <v>165</v>
          </cell>
          <cell r="H670" t="str">
            <v>WYU</v>
          </cell>
          <cell r="I670">
            <v>0</v>
          </cell>
        </row>
        <row r="671">
          <cell r="A671" t="str">
            <v>190BADDEBT</v>
          </cell>
          <cell r="B671">
            <v>190</v>
          </cell>
          <cell r="C671" t="str">
            <v>BADDEBT</v>
          </cell>
          <cell r="D671">
            <v>2538677.1087500001</v>
          </cell>
          <cell r="F671" t="str">
            <v>190BADDEBT</v>
          </cell>
          <cell r="G671">
            <v>190</v>
          </cell>
          <cell r="H671" t="str">
            <v>BADDEBT</v>
          </cell>
          <cell r="I671">
            <v>2538677.1087500001</v>
          </cell>
        </row>
        <row r="672">
          <cell r="A672" t="str">
            <v>190CA</v>
          </cell>
          <cell r="B672">
            <v>190</v>
          </cell>
          <cell r="C672" t="str">
            <v>CA</v>
          </cell>
          <cell r="D672">
            <v>413809.26666666701</v>
          </cell>
          <cell r="F672" t="str">
            <v>190CA</v>
          </cell>
          <cell r="G672">
            <v>190</v>
          </cell>
          <cell r="H672" t="str">
            <v>CA</v>
          </cell>
          <cell r="I672">
            <v>413809.26666666701</v>
          </cell>
        </row>
        <row r="673">
          <cell r="A673" t="str">
            <v>190CAEE</v>
          </cell>
          <cell r="B673">
            <v>190</v>
          </cell>
          <cell r="C673" t="str">
            <v>CAEE</v>
          </cell>
          <cell r="D673">
            <v>32121161.876249999</v>
          </cell>
          <cell r="F673" t="str">
            <v>190CAEE</v>
          </cell>
          <cell r="G673">
            <v>190</v>
          </cell>
          <cell r="H673" t="str">
            <v>CAEE</v>
          </cell>
          <cell r="I673">
            <v>32121161.876249999</v>
          </cell>
        </row>
        <row r="674">
          <cell r="A674" t="str">
            <v>190CAEW</v>
          </cell>
          <cell r="B674">
            <v>190</v>
          </cell>
          <cell r="C674" t="str">
            <v>CAEW</v>
          </cell>
          <cell r="D674">
            <v>0</v>
          </cell>
          <cell r="F674" t="str">
            <v>190CAEW</v>
          </cell>
          <cell r="G674">
            <v>190</v>
          </cell>
          <cell r="H674" t="str">
            <v>CAEW</v>
          </cell>
          <cell r="I674">
            <v>0</v>
          </cell>
        </row>
        <row r="675">
          <cell r="A675" t="str">
            <v>190CAGE</v>
          </cell>
          <cell r="B675">
            <v>190</v>
          </cell>
          <cell r="C675" t="str">
            <v>CAGE</v>
          </cell>
          <cell r="D675">
            <v>-8.208329975605011E-2</v>
          </cell>
          <cell r="F675" t="str">
            <v>190CAGE</v>
          </cell>
          <cell r="G675">
            <v>190</v>
          </cell>
          <cell r="H675" t="str">
            <v>CAGE</v>
          </cell>
          <cell r="I675">
            <v>-8.208329975605011E-2</v>
          </cell>
        </row>
        <row r="676">
          <cell r="A676" t="str">
            <v>190CAGW</v>
          </cell>
          <cell r="B676">
            <v>190</v>
          </cell>
          <cell r="C676" t="str">
            <v>CAGW</v>
          </cell>
          <cell r="D676">
            <v>140598.51291666701</v>
          </cell>
          <cell r="F676" t="str">
            <v>190CAGW</v>
          </cell>
          <cell r="G676">
            <v>190</v>
          </cell>
          <cell r="H676" t="str">
            <v>CAGW</v>
          </cell>
          <cell r="I676">
            <v>140598.51291666701</v>
          </cell>
        </row>
        <row r="677">
          <cell r="A677" t="str">
            <v>190FERC</v>
          </cell>
          <cell r="B677">
            <v>190</v>
          </cell>
          <cell r="C677" t="str">
            <v>FERC</v>
          </cell>
          <cell r="D677">
            <v>4333.6691666666702</v>
          </cell>
          <cell r="F677" t="str">
            <v>190FERC</v>
          </cell>
          <cell r="G677">
            <v>190</v>
          </cell>
          <cell r="H677" t="str">
            <v>FERC</v>
          </cell>
          <cell r="I677">
            <v>4333.6691666666702</v>
          </cell>
        </row>
        <row r="678">
          <cell r="A678" t="str">
            <v>190ID</v>
          </cell>
          <cell r="B678">
            <v>190</v>
          </cell>
          <cell r="C678" t="str">
            <v>ID</v>
          </cell>
          <cell r="D678">
            <v>964747.71708333294</v>
          </cell>
          <cell r="F678" t="str">
            <v>190ID</v>
          </cell>
          <cell r="G678">
            <v>190</v>
          </cell>
          <cell r="H678" t="str">
            <v>ID</v>
          </cell>
          <cell r="I678">
            <v>964747.71708333294</v>
          </cell>
        </row>
        <row r="679">
          <cell r="A679" t="str">
            <v>190JBE</v>
          </cell>
          <cell r="B679">
            <v>190</v>
          </cell>
          <cell r="C679" t="str">
            <v>JBE</v>
          </cell>
          <cell r="D679">
            <v>-12366937.8066667</v>
          </cell>
          <cell r="F679" t="str">
            <v>190JBE</v>
          </cell>
          <cell r="G679">
            <v>190</v>
          </cell>
          <cell r="H679" t="str">
            <v>JBE</v>
          </cell>
          <cell r="I679">
            <v>-12366937.8066667</v>
          </cell>
        </row>
        <row r="680">
          <cell r="A680" t="str">
            <v>190MT</v>
          </cell>
          <cell r="B680">
            <v>190</v>
          </cell>
          <cell r="C680" t="str">
            <v>MT</v>
          </cell>
          <cell r="D680">
            <v>0</v>
          </cell>
          <cell r="F680" t="str">
            <v>190MT</v>
          </cell>
          <cell r="G680">
            <v>190</v>
          </cell>
          <cell r="H680" t="str">
            <v>MT</v>
          </cell>
          <cell r="I680">
            <v>0</v>
          </cell>
        </row>
        <row r="681">
          <cell r="A681" t="str">
            <v>190OR</v>
          </cell>
          <cell r="B681">
            <v>190</v>
          </cell>
          <cell r="C681" t="str">
            <v>OR</v>
          </cell>
          <cell r="D681">
            <v>7468269.1299999999</v>
          </cell>
          <cell r="F681" t="str">
            <v>190OR</v>
          </cell>
          <cell r="G681">
            <v>190</v>
          </cell>
          <cell r="H681" t="str">
            <v>OR</v>
          </cell>
          <cell r="I681">
            <v>7468269.1299999999</v>
          </cell>
        </row>
        <row r="682">
          <cell r="A682" t="str">
            <v>190OTHER</v>
          </cell>
          <cell r="B682">
            <v>190</v>
          </cell>
          <cell r="C682" t="str">
            <v>OTHER</v>
          </cell>
          <cell r="D682">
            <v>51185327.469583303</v>
          </cell>
          <cell r="F682" t="str">
            <v>190OTHER</v>
          </cell>
          <cell r="G682">
            <v>190</v>
          </cell>
          <cell r="H682" t="str">
            <v>OTHER</v>
          </cell>
          <cell r="I682">
            <v>51185327.469583303</v>
          </cell>
        </row>
        <row r="683">
          <cell r="A683" t="str">
            <v>190SE</v>
          </cell>
          <cell r="B683">
            <v>190</v>
          </cell>
          <cell r="C683" t="str">
            <v>SE</v>
          </cell>
          <cell r="D683">
            <v>0</v>
          </cell>
          <cell r="F683" t="str">
            <v>190SE</v>
          </cell>
          <cell r="G683">
            <v>190</v>
          </cell>
          <cell r="H683" t="str">
            <v>SE</v>
          </cell>
          <cell r="I683">
            <v>0</v>
          </cell>
        </row>
        <row r="684">
          <cell r="A684" t="str">
            <v>190SG</v>
          </cell>
          <cell r="B684">
            <v>190</v>
          </cell>
          <cell r="C684" t="str">
            <v>SG</v>
          </cell>
          <cell r="D684">
            <v>7634357.0458333297</v>
          </cell>
          <cell r="F684" t="str">
            <v>190SG</v>
          </cell>
          <cell r="G684">
            <v>190</v>
          </cell>
          <cell r="H684" t="str">
            <v>SG</v>
          </cell>
          <cell r="I684">
            <v>7634357.0458333297</v>
          </cell>
        </row>
        <row r="685">
          <cell r="A685" t="str">
            <v>190SNP</v>
          </cell>
          <cell r="B685">
            <v>190</v>
          </cell>
          <cell r="C685" t="str">
            <v>SNP</v>
          </cell>
          <cell r="D685">
            <v>0</v>
          </cell>
          <cell r="F685" t="str">
            <v>190SNP</v>
          </cell>
          <cell r="G685">
            <v>190</v>
          </cell>
          <cell r="H685" t="str">
            <v>SNP</v>
          </cell>
          <cell r="I685">
            <v>0</v>
          </cell>
        </row>
        <row r="686">
          <cell r="A686" t="str">
            <v>190SNPD</v>
          </cell>
          <cell r="B686">
            <v>190</v>
          </cell>
          <cell r="C686" t="str">
            <v>SNPD</v>
          </cell>
          <cell r="D686">
            <v>1360918.6504166699</v>
          </cell>
          <cell r="F686" t="str">
            <v>190SNPD</v>
          </cell>
          <cell r="G686">
            <v>190</v>
          </cell>
          <cell r="H686" t="str">
            <v>SNPD</v>
          </cell>
          <cell r="I686">
            <v>1360918.6504166699</v>
          </cell>
        </row>
        <row r="687">
          <cell r="A687" t="str">
            <v>190SO</v>
          </cell>
          <cell r="B687">
            <v>190</v>
          </cell>
          <cell r="C687" t="str">
            <v>SO</v>
          </cell>
          <cell r="D687">
            <v>27605915.364166699</v>
          </cell>
          <cell r="F687" t="str">
            <v>190SO</v>
          </cell>
          <cell r="G687">
            <v>190</v>
          </cell>
          <cell r="H687" t="str">
            <v>SO</v>
          </cell>
          <cell r="I687">
            <v>27605915.364166699</v>
          </cell>
        </row>
        <row r="688">
          <cell r="A688" t="str">
            <v>190TROJD</v>
          </cell>
          <cell r="B688">
            <v>190</v>
          </cell>
          <cell r="C688" t="str">
            <v>TROJD</v>
          </cell>
          <cell r="D688">
            <v>0</v>
          </cell>
          <cell r="F688" t="str">
            <v>190TROJD</v>
          </cell>
          <cell r="G688">
            <v>190</v>
          </cell>
          <cell r="H688" t="str">
            <v>TROJD</v>
          </cell>
          <cell r="I688">
            <v>0</v>
          </cell>
        </row>
        <row r="689">
          <cell r="A689" t="str">
            <v>190UT</v>
          </cell>
          <cell r="B689">
            <v>190</v>
          </cell>
          <cell r="C689" t="str">
            <v>UT</v>
          </cell>
          <cell r="D689">
            <v>7943524.3766666697</v>
          </cell>
          <cell r="F689" t="str">
            <v>190UT</v>
          </cell>
          <cell r="G689">
            <v>190</v>
          </cell>
          <cell r="H689" t="str">
            <v>UT</v>
          </cell>
          <cell r="I689">
            <v>7943524.3766666697</v>
          </cell>
        </row>
        <row r="690">
          <cell r="A690" t="str">
            <v>190WA</v>
          </cell>
          <cell r="B690">
            <v>190</v>
          </cell>
          <cell r="C690" t="str">
            <v>WA</v>
          </cell>
          <cell r="D690">
            <v>7523901.5999999996</v>
          </cell>
          <cell r="F690" t="str">
            <v>190WA</v>
          </cell>
          <cell r="G690">
            <v>190</v>
          </cell>
          <cell r="H690" t="str">
            <v>WA</v>
          </cell>
          <cell r="I690">
            <v>7523901.5999999996</v>
          </cell>
        </row>
        <row r="691">
          <cell r="A691" t="str">
            <v>190WYP</v>
          </cell>
          <cell r="B691">
            <v>190</v>
          </cell>
          <cell r="C691" t="str">
            <v>WYP</v>
          </cell>
          <cell r="D691">
            <v>189593.562916667</v>
          </cell>
          <cell r="F691" t="str">
            <v>190WYP</v>
          </cell>
          <cell r="G691">
            <v>190</v>
          </cell>
          <cell r="H691" t="str">
            <v>WYP</v>
          </cell>
          <cell r="I691">
            <v>189593.562916667</v>
          </cell>
        </row>
        <row r="692">
          <cell r="A692" t="str">
            <v>190WYU</v>
          </cell>
          <cell r="B692">
            <v>190</v>
          </cell>
          <cell r="C692" t="str">
            <v>WYU</v>
          </cell>
          <cell r="D692">
            <v>3864163.7145833299</v>
          </cell>
          <cell r="F692" t="str">
            <v>190WYU</v>
          </cell>
          <cell r="G692">
            <v>190</v>
          </cell>
          <cell r="H692" t="str">
            <v>WYU</v>
          </cell>
          <cell r="I692">
            <v>3864163.7145833299</v>
          </cell>
        </row>
        <row r="693">
          <cell r="A693" t="str">
            <v>252CA</v>
          </cell>
          <cell r="B693">
            <v>252</v>
          </cell>
          <cell r="C693" t="str">
            <v>CA</v>
          </cell>
          <cell r="D693">
            <v>0</v>
          </cell>
          <cell r="F693" t="str">
            <v>252CA</v>
          </cell>
          <cell r="G693">
            <v>252</v>
          </cell>
          <cell r="H693" t="str">
            <v>CA</v>
          </cell>
          <cell r="I693">
            <v>0</v>
          </cell>
        </row>
        <row r="694">
          <cell r="A694" t="str">
            <v>252CAGE</v>
          </cell>
          <cell r="B694">
            <v>252</v>
          </cell>
          <cell r="C694" t="str">
            <v>CAGE</v>
          </cell>
          <cell r="D694">
            <v>-57139583.170833297</v>
          </cell>
          <cell r="F694" t="str">
            <v>252CAGE</v>
          </cell>
          <cell r="G694">
            <v>252</v>
          </cell>
          <cell r="H694" t="str">
            <v>CAGE</v>
          </cell>
          <cell r="I694">
            <v>-57139583.170833297</v>
          </cell>
        </row>
        <row r="695">
          <cell r="A695" t="str">
            <v>252CAGW</v>
          </cell>
          <cell r="B695">
            <v>252</v>
          </cell>
          <cell r="C695" t="str">
            <v>CAGW</v>
          </cell>
          <cell r="D695">
            <v>0</v>
          </cell>
          <cell r="F695" t="str">
            <v>252CAGW</v>
          </cell>
          <cell r="G695">
            <v>252</v>
          </cell>
          <cell r="H695" t="str">
            <v>CAGW</v>
          </cell>
          <cell r="I695">
            <v>0</v>
          </cell>
        </row>
        <row r="696">
          <cell r="A696" t="str">
            <v>252CN</v>
          </cell>
          <cell r="B696">
            <v>252</v>
          </cell>
          <cell r="C696" t="str">
            <v>CN</v>
          </cell>
          <cell r="D696">
            <v>0</v>
          </cell>
          <cell r="F696" t="str">
            <v>252CN</v>
          </cell>
          <cell r="G696">
            <v>252</v>
          </cell>
          <cell r="H696" t="str">
            <v>CN</v>
          </cell>
          <cell r="I696">
            <v>0</v>
          </cell>
        </row>
        <row r="697">
          <cell r="A697" t="str">
            <v>252ID</v>
          </cell>
          <cell r="B697">
            <v>252</v>
          </cell>
          <cell r="C697" t="str">
            <v>ID</v>
          </cell>
          <cell r="D697">
            <v>0</v>
          </cell>
          <cell r="F697" t="str">
            <v>252ID</v>
          </cell>
          <cell r="G697">
            <v>252</v>
          </cell>
          <cell r="H697" t="str">
            <v>ID</v>
          </cell>
          <cell r="I697">
            <v>0</v>
          </cell>
        </row>
        <row r="698">
          <cell r="A698" t="str">
            <v>252OR</v>
          </cell>
          <cell r="B698">
            <v>252</v>
          </cell>
          <cell r="C698" t="str">
            <v>OR</v>
          </cell>
          <cell r="D698">
            <v>-1763949.43583333</v>
          </cell>
          <cell r="F698" t="str">
            <v>252OR</v>
          </cell>
          <cell r="G698">
            <v>252</v>
          </cell>
          <cell r="H698" t="str">
            <v>OR</v>
          </cell>
          <cell r="I698">
            <v>-1763949.43583333</v>
          </cell>
        </row>
        <row r="699">
          <cell r="A699" t="str">
            <v>252SG</v>
          </cell>
          <cell r="B699">
            <v>252</v>
          </cell>
          <cell r="C699" t="str">
            <v>SG</v>
          </cell>
          <cell r="D699">
            <v>322408.98</v>
          </cell>
          <cell r="F699" t="str">
            <v>252SG</v>
          </cell>
          <cell r="G699">
            <v>252</v>
          </cell>
          <cell r="H699" t="str">
            <v>SG</v>
          </cell>
          <cell r="I699">
            <v>322408.98</v>
          </cell>
        </row>
        <row r="700">
          <cell r="A700" t="str">
            <v>252UT</v>
          </cell>
          <cell r="B700">
            <v>252</v>
          </cell>
          <cell r="C700" t="str">
            <v>UT</v>
          </cell>
          <cell r="D700">
            <v>-1076999.01958333</v>
          </cell>
          <cell r="F700" t="str">
            <v>252UT</v>
          </cell>
          <cell r="G700">
            <v>252</v>
          </cell>
          <cell r="H700" t="str">
            <v>UT</v>
          </cell>
          <cell r="I700">
            <v>-1076999.01958333</v>
          </cell>
        </row>
        <row r="701">
          <cell r="A701" t="str">
            <v>252WA</v>
          </cell>
          <cell r="B701">
            <v>252</v>
          </cell>
          <cell r="C701" t="str">
            <v>WA</v>
          </cell>
          <cell r="D701">
            <v>-2968.75</v>
          </cell>
          <cell r="F701" t="str">
            <v>252WA</v>
          </cell>
          <cell r="G701">
            <v>252</v>
          </cell>
          <cell r="H701" t="str">
            <v>WA</v>
          </cell>
          <cell r="I701">
            <v>-2968.75</v>
          </cell>
        </row>
        <row r="702">
          <cell r="A702" t="str">
            <v>252WYP</v>
          </cell>
          <cell r="B702">
            <v>252</v>
          </cell>
          <cell r="C702" t="str">
            <v>WYP</v>
          </cell>
          <cell r="D702">
            <v>0</v>
          </cell>
          <cell r="F702" t="str">
            <v>252WYP</v>
          </cell>
          <cell r="G702">
            <v>252</v>
          </cell>
          <cell r="H702" t="str">
            <v>WYP</v>
          </cell>
          <cell r="I702">
            <v>0</v>
          </cell>
        </row>
        <row r="703">
          <cell r="A703" t="str">
            <v>252WYU</v>
          </cell>
          <cell r="B703">
            <v>252</v>
          </cell>
          <cell r="C703" t="str">
            <v>WYU</v>
          </cell>
          <cell r="D703">
            <v>0</v>
          </cell>
          <cell r="F703" t="str">
            <v>252WYU</v>
          </cell>
          <cell r="G703">
            <v>252</v>
          </cell>
          <cell r="H703" t="str">
            <v>WYU</v>
          </cell>
          <cell r="I703">
            <v>0</v>
          </cell>
        </row>
        <row r="704">
          <cell r="A704" t="str">
            <v>254CA</v>
          </cell>
          <cell r="B704">
            <v>254</v>
          </cell>
          <cell r="C704" t="str">
            <v>CA</v>
          </cell>
          <cell r="D704">
            <v>-1683068.42916667</v>
          </cell>
          <cell r="F704" t="str">
            <v>254CA</v>
          </cell>
          <cell r="G704">
            <v>254</v>
          </cell>
          <cell r="H704" t="str">
            <v>CA</v>
          </cell>
          <cell r="I704">
            <v>-1683068.42916667</v>
          </cell>
        </row>
        <row r="705">
          <cell r="A705" t="str">
            <v>254FERC</v>
          </cell>
          <cell r="B705">
            <v>254</v>
          </cell>
          <cell r="C705" t="str">
            <v>FERC</v>
          </cell>
          <cell r="D705">
            <v>-17625.39</v>
          </cell>
          <cell r="F705" t="str">
            <v>254FERC</v>
          </cell>
          <cell r="G705">
            <v>254</v>
          </cell>
          <cell r="H705" t="str">
            <v>FERC</v>
          </cell>
          <cell r="I705">
            <v>-17625.39</v>
          </cell>
        </row>
        <row r="706">
          <cell r="A706" t="str">
            <v>254ID</v>
          </cell>
          <cell r="B706">
            <v>254</v>
          </cell>
          <cell r="C706" t="str">
            <v>ID</v>
          </cell>
          <cell r="D706">
            <v>-3147711.7537500001</v>
          </cell>
          <cell r="F706" t="str">
            <v>254ID</v>
          </cell>
          <cell r="G706">
            <v>254</v>
          </cell>
          <cell r="H706" t="str">
            <v>ID</v>
          </cell>
          <cell r="I706">
            <v>-3147711.7537500001</v>
          </cell>
        </row>
        <row r="707">
          <cell r="A707" t="str">
            <v>254OR</v>
          </cell>
          <cell r="B707">
            <v>254</v>
          </cell>
          <cell r="C707" t="str">
            <v>OR</v>
          </cell>
          <cell r="D707">
            <v>-22496188.796250001</v>
          </cell>
          <cell r="F707" t="str">
            <v>254OR</v>
          </cell>
          <cell r="G707">
            <v>254</v>
          </cell>
          <cell r="H707" t="str">
            <v>OR</v>
          </cell>
          <cell r="I707">
            <v>-22496188.796250001</v>
          </cell>
        </row>
        <row r="708">
          <cell r="A708" t="str">
            <v>254OTHER</v>
          </cell>
          <cell r="B708">
            <v>254</v>
          </cell>
          <cell r="C708" t="str">
            <v>OTHER</v>
          </cell>
          <cell r="D708">
            <v>-205112466.7525</v>
          </cell>
          <cell r="F708" t="str">
            <v>254OTHER</v>
          </cell>
          <cell r="G708">
            <v>254</v>
          </cell>
          <cell r="H708" t="str">
            <v>OTHER</v>
          </cell>
          <cell r="I708">
            <v>-205112466.7525</v>
          </cell>
        </row>
        <row r="709">
          <cell r="A709" t="str">
            <v>254SE</v>
          </cell>
          <cell r="B709">
            <v>254</v>
          </cell>
          <cell r="C709" t="str">
            <v>SE</v>
          </cell>
          <cell r="D709">
            <v>0</v>
          </cell>
          <cell r="F709" t="str">
            <v>254SE</v>
          </cell>
          <cell r="G709">
            <v>254</v>
          </cell>
          <cell r="H709" t="str">
            <v>SE</v>
          </cell>
          <cell r="I709">
            <v>0</v>
          </cell>
        </row>
        <row r="710">
          <cell r="A710" t="str">
            <v>254SO</v>
          </cell>
          <cell r="B710">
            <v>254</v>
          </cell>
          <cell r="C710" t="str">
            <v>SO</v>
          </cell>
          <cell r="D710">
            <v>0</v>
          </cell>
          <cell r="F710" t="str">
            <v>254SO</v>
          </cell>
          <cell r="G710">
            <v>254</v>
          </cell>
          <cell r="H710" t="str">
            <v>SO</v>
          </cell>
          <cell r="I710">
            <v>0</v>
          </cell>
        </row>
        <row r="711">
          <cell r="A711" t="str">
            <v>254UT</v>
          </cell>
          <cell r="B711">
            <v>254</v>
          </cell>
          <cell r="C711" t="str">
            <v>UT</v>
          </cell>
          <cell r="D711">
            <v>-25459025.883333299</v>
          </cell>
          <cell r="F711" t="str">
            <v>254UT</v>
          </cell>
          <cell r="G711">
            <v>254</v>
          </cell>
          <cell r="H711" t="str">
            <v>UT</v>
          </cell>
          <cell r="I711">
            <v>-25459025.883333299</v>
          </cell>
        </row>
        <row r="712">
          <cell r="A712" t="str">
            <v>254WA</v>
          </cell>
          <cell r="B712">
            <v>254</v>
          </cell>
          <cell r="C712" t="str">
            <v>WA</v>
          </cell>
          <cell r="D712">
            <v>-30601634.09375</v>
          </cell>
          <cell r="F712" t="str">
            <v>254WA</v>
          </cell>
          <cell r="G712">
            <v>254</v>
          </cell>
          <cell r="H712" t="str">
            <v>WA</v>
          </cell>
          <cell r="I712">
            <v>-30601634.09375</v>
          </cell>
        </row>
        <row r="713">
          <cell r="A713" t="str">
            <v>254WYP</v>
          </cell>
          <cell r="B713">
            <v>254</v>
          </cell>
          <cell r="C713" t="str">
            <v>WYP</v>
          </cell>
          <cell r="D713">
            <v>0</v>
          </cell>
          <cell r="F713" t="str">
            <v>254WYP</v>
          </cell>
          <cell r="G713">
            <v>254</v>
          </cell>
          <cell r="H713" t="str">
            <v>WYP</v>
          </cell>
          <cell r="I713">
            <v>0</v>
          </cell>
        </row>
        <row r="714">
          <cell r="A714" t="str">
            <v>254WYU</v>
          </cell>
          <cell r="B714">
            <v>254</v>
          </cell>
          <cell r="C714" t="str">
            <v>WYU</v>
          </cell>
          <cell r="D714">
            <v>-15716543.5895833</v>
          </cell>
          <cell r="F714" t="str">
            <v>254WYU</v>
          </cell>
          <cell r="G714">
            <v>254</v>
          </cell>
          <cell r="H714" t="str">
            <v>WYU</v>
          </cell>
          <cell r="I714">
            <v>-15716543.5895833</v>
          </cell>
        </row>
        <row r="715">
          <cell r="A715" t="str">
            <v>255ITC84</v>
          </cell>
          <cell r="B715">
            <v>255</v>
          </cell>
          <cell r="C715" t="str">
            <v>ITC84</v>
          </cell>
          <cell r="D715">
            <v>0</v>
          </cell>
          <cell r="F715" t="str">
            <v>255ITC84</v>
          </cell>
          <cell r="G715">
            <v>255</v>
          </cell>
          <cell r="H715" t="str">
            <v>ITC84</v>
          </cell>
          <cell r="I715">
            <v>0</v>
          </cell>
        </row>
        <row r="716">
          <cell r="A716" t="str">
            <v>255ITC85</v>
          </cell>
          <cell r="B716">
            <v>255</v>
          </cell>
          <cell r="C716" t="str">
            <v>ITC85</v>
          </cell>
          <cell r="D716">
            <v>0</v>
          </cell>
          <cell r="F716" t="str">
            <v>255ITC85</v>
          </cell>
          <cell r="G716">
            <v>255</v>
          </cell>
          <cell r="H716" t="str">
            <v>ITC85</v>
          </cell>
          <cell r="I716">
            <v>0</v>
          </cell>
        </row>
        <row r="717">
          <cell r="A717" t="str">
            <v>255ITC86</v>
          </cell>
          <cell r="B717">
            <v>255</v>
          </cell>
          <cell r="C717" t="str">
            <v>ITC86</v>
          </cell>
          <cell r="D717">
            <v>0</v>
          </cell>
          <cell r="F717" t="str">
            <v>255ITC86</v>
          </cell>
          <cell r="G717">
            <v>255</v>
          </cell>
          <cell r="H717" t="str">
            <v>ITC86</v>
          </cell>
          <cell r="I717">
            <v>0</v>
          </cell>
        </row>
        <row r="718">
          <cell r="A718" t="str">
            <v>255ITC88</v>
          </cell>
          <cell r="B718">
            <v>255</v>
          </cell>
          <cell r="C718" t="str">
            <v>ITC88</v>
          </cell>
          <cell r="D718">
            <v>0</v>
          </cell>
          <cell r="F718" t="str">
            <v>255ITC88</v>
          </cell>
          <cell r="G718">
            <v>255</v>
          </cell>
          <cell r="H718" t="str">
            <v>ITC88</v>
          </cell>
          <cell r="I718">
            <v>0</v>
          </cell>
        </row>
        <row r="719">
          <cell r="A719" t="str">
            <v>255ITC89</v>
          </cell>
          <cell r="B719">
            <v>255</v>
          </cell>
          <cell r="C719" t="str">
            <v>ITC89</v>
          </cell>
          <cell r="D719">
            <v>0</v>
          </cell>
          <cell r="F719" t="str">
            <v>255ITC89</v>
          </cell>
          <cell r="G719">
            <v>255</v>
          </cell>
          <cell r="H719" t="str">
            <v>ITC89</v>
          </cell>
          <cell r="I719">
            <v>0</v>
          </cell>
        </row>
        <row r="720">
          <cell r="A720" t="str">
            <v>255ITC90</v>
          </cell>
          <cell r="B720">
            <v>255</v>
          </cell>
          <cell r="C720" t="str">
            <v>ITC90</v>
          </cell>
          <cell r="D720">
            <v>-56922</v>
          </cell>
          <cell r="F720" t="str">
            <v>255ITC90</v>
          </cell>
          <cell r="G720">
            <v>255</v>
          </cell>
          <cell r="H720" t="str">
            <v>ITC90</v>
          </cell>
          <cell r="I720">
            <v>-56922</v>
          </cell>
        </row>
        <row r="721">
          <cell r="A721" t="str">
            <v>255SG</v>
          </cell>
          <cell r="B721">
            <v>255</v>
          </cell>
          <cell r="C721" t="str">
            <v>SG</v>
          </cell>
          <cell r="D721">
            <v>-222375.58624999999</v>
          </cell>
          <cell r="F721" t="str">
            <v>255SG</v>
          </cell>
          <cell r="G721">
            <v>255</v>
          </cell>
          <cell r="H721" t="str">
            <v>SG</v>
          </cell>
          <cell r="I721">
            <v>-222375.58624999999</v>
          </cell>
        </row>
        <row r="722">
          <cell r="A722" t="str">
            <v>281CAGW</v>
          </cell>
          <cell r="B722">
            <v>281</v>
          </cell>
          <cell r="C722" t="str">
            <v>CAGW</v>
          </cell>
          <cell r="D722">
            <v>0</v>
          </cell>
          <cell r="F722" t="str">
            <v>281CAGW</v>
          </cell>
          <cell r="G722">
            <v>281</v>
          </cell>
          <cell r="H722" t="str">
            <v>CAGW</v>
          </cell>
          <cell r="I722">
            <v>0</v>
          </cell>
        </row>
        <row r="723">
          <cell r="A723" t="str">
            <v>281SG</v>
          </cell>
          <cell r="B723">
            <v>281</v>
          </cell>
          <cell r="C723" t="str">
            <v>SG</v>
          </cell>
          <cell r="D723">
            <v>-0.1333329975605011</v>
          </cell>
          <cell r="F723" t="str">
            <v>281SG</v>
          </cell>
          <cell r="G723">
            <v>281</v>
          </cell>
          <cell r="H723" t="str">
            <v>SG</v>
          </cell>
          <cell r="I723">
            <v>-0.1333329975605011</v>
          </cell>
        </row>
        <row r="724">
          <cell r="A724" t="str">
            <v>282CA</v>
          </cell>
          <cell r="B724">
            <v>282</v>
          </cell>
          <cell r="C724" t="str">
            <v>CA</v>
          </cell>
          <cell r="D724">
            <v>-96799717.5</v>
          </cell>
          <cell r="F724" t="str">
            <v>282CA</v>
          </cell>
          <cell r="G724">
            <v>282</v>
          </cell>
          <cell r="H724" t="str">
            <v>CA</v>
          </cell>
          <cell r="I724">
            <v>-96799717.5</v>
          </cell>
        </row>
        <row r="725">
          <cell r="A725" t="str">
            <v>282CAEE</v>
          </cell>
          <cell r="B725">
            <v>282</v>
          </cell>
          <cell r="C725" t="str">
            <v>CAEE</v>
          </cell>
          <cell r="D725">
            <v>154520.35875000001</v>
          </cell>
          <cell r="F725" t="str">
            <v>282CAEE</v>
          </cell>
          <cell r="G725">
            <v>282</v>
          </cell>
          <cell r="H725" t="str">
            <v>CAEE</v>
          </cell>
          <cell r="I725">
            <v>154520.35875000001</v>
          </cell>
        </row>
        <row r="726">
          <cell r="A726" t="str">
            <v>282CAGE</v>
          </cell>
          <cell r="B726">
            <v>282</v>
          </cell>
          <cell r="C726" t="str">
            <v>CAGE</v>
          </cell>
          <cell r="D726">
            <v>-956838.60041666694</v>
          </cell>
          <cell r="F726" t="str">
            <v>282CAGE</v>
          </cell>
          <cell r="G726">
            <v>282</v>
          </cell>
          <cell r="H726" t="str">
            <v>CAGE</v>
          </cell>
          <cell r="I726">
            <v>-956838.60041666694</v>
          </cell>
        </row>
        <row r="727">
          <cell r="A727" t="str">
            <v>282CAGW</v>
          </cell>
          <cell r="B727">
            <v>282</v>
          </cell>
          <cell r="C727" t="str">
            <v>CAGW</v>
          </cell>
          <cell r="D727">
            <v>0</v>
          </cell>
          <cell r="F727" t="str">
            <v>282CAGW</v>
          </cell>
          <cell r="G727">
            <v>282</v>
          </cell>
          <cell r="H727" t="str">
            <v>CAGW</v>
          </cell>
          <cell r="I727">
            <v>0</v>
          </cell>
        </row>
        <row r="728">
          <cell r="A728" t="str">
            <v>282DITBAL</v>
          </cell>
          <cell r="B728">
            <v>282</v>
          </cell>
          <cell r="C728" t="str">
            <v>DITBAL</v>
          </cell>
          <cell r="D728">
            <v>6.6070799827575684</v>
          </cell>
          <cell r="F728" t="str">
            <v>282DITBAL</v>
          </cell>
          <cell r="G728">
            <v>282</v>
          </cell>
          <cell r="H728" t="str">
            <v>DITBAL</v>
          </cell>
          <cell r="I728">
            <v>6.6070799827575684</v>
          </cell>
        </row>
        <row r="729">
          <cell r="A729" t="str">
            <v>282FERC</v>
          </cell>
          <cell r="B729">
            <v>282</v>
          </cell>
          <cell r="C729" t="str">
            <v>FERC</v>
          </cell>
          <cell r="D729">
            <v>-2041317.41666667</v>
          </cell>
          <cell r="F729" t="str">
            <v>282FERC</v>
          </cell>
          <cell r="G729">
            <v>282</v>
          </cell>
          <cell r="H729" t="str">
            <v>FERC</v>
          </cell>
          <cell r="I729">
            <v>-2041317.41666667</v>
          </cell>
        </row>
        <row r="730">
          <cell r="A730" t="str">
            <v>282ID</v>
          </cell>
          <cell r="B730">
            <v>282</v>
          </cell>
          <cell r="C730" t="str">
            <v>ID</v>
          </cell>
          <cell r="D730">
            <v>-252515186.53083333</v>
          </cell>
          <cell r="F730" t="str">
            <v>282ID</v>
          </cell>
          <cell r="G730">
            <v>282</v>
          </cell>
          <cell r="H730" t="str">
            <v>ID</v>
          </cell>
          <cell r="I730">
            <v>-252515186.53083333</v>
          </cell>
        </row>
        <row r="731">
          <cell r="A731" t="str">
            <v>282JBE</v>
          </cell>
          <cell r="B731">
            <v>282</v>
          </cell>
          <cell r="C731" t="str">
            <v>JBE</v>
          </cell>
          <cell r="D731">
            <v>-8026757.2858333299</v>
          </cell>
          <cell r="F731" t="str">
            <v>282JBE</v>
          </cell>
          <cell r="G731">
            <v>282</v>
          </cell>
          <cell r="H731" t="str">
            <v>JBE</v>
          </cell>
          <cell r="I731">
            <v>-8026757.2858333299</v>
          </cell>
        </row>
        <row r="732">
          <cell r="A732" t="str">
            <v>282OR</v>
          </cell>
          <cell r="B732">
            <v>282</v>
          </cell>
          <cell r="C732" t="str">
            <v>OR</v>
          </cell>
          <cell r="D732">
            <v>-1159661145.375</v>
          </cell>
          <cell r="F732" t="str">
            <v>282OR</v>
          </cell>
          <cell r="G732">
            <v>282</v>
          </cell>
          <cell r="H732" t="str">
            <v>OR</v>
          </cell>
          <cell r="I732">
            <v>-1159661145.375</v>
          </cell>
        </row>
        <row r="733">
          <cell r="A733" t="str">
            <v>282OTHER</v>
          </cell>
          <cell r="B733">
            <v>282</v>
          </cell>
          <cell r="C733" t="str">
            <v>OTHER</v>
          </cell>
          <cell r="D733">
            <v>-79502491.822083324</v>
          </cell>
          <cell r="F733" t="str">
            <v>282OTHER</v>
          </cell>
          <cell r="G733">
            <v>282</v>
          </cell>
          <cell r="H733" t="str">
            <v>OTHER</v>
          </cell>
          <cell r="I733">
            <v>-79502491.822083324</v>
          </cell>
        </row>
        <row r="734">
          <cell r="A734" t="str">
            <v>282SE</v>
          </cell>
          <cell r="B734">
            <v>282</v>
          </cell>
          <cell r="C734" t="str">
            <v>SE</v>
          </cell>
          <cell r="D734">
            <v>0</v>
          </cell>
          <cell r="F734" t="str">
            <v>282SE</v>
          </cell>
          <cell r="G734">
            <v>282</v>
          </cell>
          <cell r="H734" t="str">
            <v>SE</v>
          </cell>
          <cell r="I734">
            <v>0</v>
          </cell>
        </row>
        <row r="735">
          <cell r="A735" t="str">
            <v>282SG</v>
          </cell>
          <cell r="B735">
            <v>282</v>
          </cell>
          <cell r="C735" t="str">
            <v>SG</v>
          </cell>
          <cell r="D735">
            <v>16021889</v>
          </cell>
          <cell r="F735" t="str">
            <v>282SG</v>
          </cell>
          <cell r="G735">
            <v>282</v>
          </cell>
          <cell r="H735" t="str">
            <v>SG</v>
          </cell>
          <cell r="I735">
            <v>16021889</v>
          </cell>
        </row>
        <row r="736">
          <cell r="A736" t="str">
            <v>282SO</v>
          </cell>
          <cell r="B736">
            <v>282</v>
          </cell>
          <cell r="C736" t="str">
            <v>SO</v>
          </cell>
          <cell r="D736">
            <v>-1415106.2845833302</v>
          </cell>
          <cell r="F736" t="str">
            <v>282SO</v>
          </cell>
          <cell r="G736">
            <v>282</v>
          </cell>
          <cell r="H736" t="str">
            <v>SO</v>
          </cell>
          <cell r="I736">
            <v>-1415106.2845833302</v>
          </cell>
        </row>
        <row r="737">
          <cell r="A737" t="str">
            <v>282UT</v>
          </cell>
          <cell r="B737">
            <v>282</v>
          </cell>
          <cell r="C737" t="str">
            <v>UT</v>
          </cell>
          <cell r="D737">
            <v>-1913711378.9100001</v>
          </cell>
          <cell r="F737" t="str">
            <v>282UT</v>
          </cell>
          <cell r="G737">
            <v>282</v>
          </cell>
          <cell r="H737" t="str">
            <v>UT</v>
          </cell>
          <cell r="I737">
            <v>-1913711378.9100001</v>
          </cell>
        </row>
        <row r="738">
          <cell r="A738" t="str">
            <v>282WA</v>
          </cell>
          <cell r="B738">
            <v>282</v>
          </cell>
          <cell r="C738" t="str">
            <v>WA</v>
          </cell>
          <cell r="D738">
            <v>-278019247.20833331</v>
          </cell>
          <cell r="F738" t="str">
            <v>282WA</v>
          </cell>
          <cell r="G738">
            <v>282</v>
          </cell>
          <cell r="H738" t="str">
            <v>WA</v>
          </cell>
          <cell r="I738">
            <v>-278019247.20833331</v>
          </cell>
        </row>
        <row r="739">
          <cell r="A739" t="str">
            <v>282WYP</v>
          </cell>
          <cell r="B739">
            <v>282</v>
          </cell>
          <cell r="C739" t="str">
            <v>WYP</v>
          </cell>
          <cell r="D739">
            <v>-614294973.0958333</v>
          </cell>
          <cell r="F739" t="str">
            <v>282WYP</v>
          </cell>
          <cell r="G739">
            <v>282</v>
          </cell>
          <cell r="H739" t="str">
            <v>WYP</v>
          </cell>
          <cell r="I739">
            <v>-614294973.0958333</v>
          </cell>
        </row>
        <row r="740">
          <cell r="A740" t="str">
            <v>282SNP</v>
          </cell>
          <cell r="B740">
            <v>282</v>
          </cell>
          <cell r="C740" t="str">
            <v>SNP</v>
          </cell>
          <cell r="D740">
            <v>-2682998</v>
          </cell>
          <cell r="F740" t="str">
            <v>282SNP</v>
          </cell>
          <cell r="G740">
            <v>282</v>
          </cell>
          <cell r="H740" t="str">
            <v>SNP</v>
          </cell>
          <cell r="I740">
            <v>-2682998</v>
          </cell>
        </row>
        <row r="741">
          <cell r="A741" t="str">
            <v>282CIAC</v>
          </cell>
          <cell r="B741">
            <v>282</v>
          </cell>
          <cell r="C741" t="str">
            <v>CIAC</v>
          </cell>
          <cell r="D741">
            <v>35987</v>
          </cell>
          <cell r="F741" t="str">
            <v>282CIAC</v>
          </cell>
          <cell r="G741">
            <v>282</v>
          </cell>
          <cell r="H741" t="str">
            <v>CIAC</v>
          </cell>
          <cell r="I741">
            <v>35987</v>
          </cell>
        </row>
        <row r="742">
          <cell r="A742" t="str">
            <v>282JBG</v>
          </cell>
          <cell r="B742">
            <v>282</v>
          </cell>
          <cell r="C742" t="str">
            <v>JBG</v>
          </cell>
          <cell r="D742">
            <v>2786</v>
          </cell>
          <cell r="F742" t="str">
            <v>282JBG</v>
          </cell>
          <cell r="G742">
            <v>282</v>
          </cell>
          <cell r="H742" t="str">
            <v>JBG</v>
          </cell>
          <cell r="I742">
            <v>2786</v>
          </cell>
        </row>
        <row r="743">
          <cell r="A743" t="str">
            <v>282SNPD</v>
          </cell>
          <cell r="B743">
            <v>282</v>
          </cell>
          <cell r="C743" t="str">
            <v>SNPD</v>
          </cell>
          <cell r="D743">
            <v>-405626</v>
          </cell>
          <cell r="F743" t="str">
            <v>282SNPD</v>
          </cell>
          <cell r="G743">
            <v>282</v>
          </cell>
          <cell r="H743" t="str">
            <v>SNPD</v>
          </cell>
          <cell r="I743">
            <v>-405626</v>
          </cell>
        </row>
        <row r="744">
          <cell r="A744" t="str">
            <v>282WYU</v>
          </cell>
          <cell r="B744">
            <v>282</v>
          </cell>
          <cell r="C744" t="str">
            <v>WYU</v>
          </cell>
          <cell r="D744">
            <v>-20849443.875</v>
          </cell>
          <cell r="F744" t="str">
            <v>282WYU</v>
          </cell>
          <cell r="G744">
            <v>282</v>
          </cell>
          <cell r="H744" t="str">
            <v>WYU</v>
          </cell>
          <cell r="I744">
            <v>-20849443.875</v>
          </cell>
        </row>
        <row r="745">
          <cell r="A745" t="str">
            <v>283CA</v>
          </cell>
          <cell r="B745">
            <v>283</v>
          </cell>
          <cell r="C745" t="str">
            <v>CA</v>
          </cell>
          <cell r="D745">
            <v>620356.98083333299</v>
          </cell>
          <cell r="F745" t="str">
            <v>283CA</v>
          </cell>
          <cell r="G745">
            <v>283</v>
          </cell>
          <cell r="H745" t="str">
            <v>CA</v>
          </cell>
          <cell r="I745">
            <v>620356.98083333299</v>
          </cell>
        </row>
        <row r="746">
          <cell r="A746" t="str">
            <v>283CAEE</v>
          </cell>
          <cell r="B746">
            <v>283</v>
          </cell>
          <cell r="C746" t="str">
            <v>CAEE</v>
          </cell>
          <cell r="D746">
            <v>-44111273.6291667</v>
          </cell>
          <cell r="F746" t="str">
            <v>283CAEE</v>
          </cell>
          <cell r="G746">
            <v>283</v>
          </cell>
          <cell r="H746" t="str">
            <v>CAEE</v>
          </cell>
          <cell r="I746">
            <v>-44111273.6291667</v>
          </cell>
        </row>
        <row r="747">
          <cell r="A747" t="str">
            <v>283CAGE</v>
          </cell>
          <cell r="B747">
            <v>283</v>
          </cell>
          <cell r="C747" t="str">
            <v>CAGE</v>
          </cell>
          <cell r="D747">
            <v>-1017253.525</v>
          </cell>
          <cell r="F747" t="str">
            <v>283CAGE</v>
          </cell>
          <cell r="G747">
            <v>283</v>
          </cell>
          <cell r="H747" t="str">
            <v>CAGE</v>
          </cell>
          <cell r="I747">
            <v>-1017253.525</v>
          </cell>
        </row>
        <row r="748">
          <cell r="A748" t="str">
            <v>283CAGW</v>
          </cell>
          <cell r="B748">
            <v>283</v>
          </cell>
          <cell r="C748" t="str">
            <v>CAGW</v>
          </cell>
          <cell r="D748">
            <v>-742254.94083333295</v>
          </cell>
          <cell r="F748" t="str">
            <v>283CAGW</v>
          </cell>
          <cell r="G748">
            <v>283</v>
          </cell>
          <cell r="H748" t="str">
            <v>CAGW</v>
          </cell>
          <cell r="I748">
            <v>-742254.94083333295</v>
          </cell>
        </row>
        <row r="749">
          <cell r="A749" t="str">
            <v>283GPS</v>
          </cell>
          <cell r="B749">
            <v>283</v>
          </cell>
          <cell r="C749" t="str">
            <v>GPS</v>
          </cell>
          <cell r="D749">
            <v>-3444681.8224999998</v>
          </cell>
          <cell r="F749" t="str">
            <v>283GPS</v>
          </cell>
          <cell r="G749">
            <v>283</v>
          </cell>
          <cell r="H749" t="str">
            <v>GPS</v>
          </cell>
          <cell r="I749">
            <v>-3444681.8224999998</v>
          </cell>
        </row>
        <row r="750">
          <cell r="A750" t="str">
            <v>283ID</v>
          </cell>
          <cell r="B750">
            <v>283</v>
          </cell>
          <cell r="C750" t="str">
            <v>ID</v>
          </cell>
          <cell r="D750">
            <v>70595.391250000001</v>
          </cell>
          <cell r="F750" t="str">
            <v>283ID</v>
          </cell>
          <cell r="G750">
            <v>283</v>
          </cell>
          <cell r="H750" t="str">
            <v>ID</v>
          </cell>
          <cell r="I750">
            <v>70595.391250000001</v>
          </cell>
        </row>
        <row r="751">
          <cell r="A751" t="str">
            <v>283JBE</v>
          </cell>
          <cell r="B751">
            <v>283</v>
          </cell>
          <cell r="C751" t="str">
            <v>JBE</v>
          </cell>
          <cell r="D751">
            <v>-22438.875</v>
          </cell>
          <cell r="F751" t="str">
            <v>283JBE</v>
          </cell>
          <cell r="G751">
            <v>283</v>
          </cell>
          <cell r="H751" t="str">
            <v>JBE</v>
          </cell>
          <cell r="I751">
            <v>-22438.875</v>
          </cell>
        </row>
        <row r="752">
          <cell r="A752" t="str">
            <v>283OR</v>
          </cell>
          <cell r="B752">
            <v>283</v>
          </cell>
          <cell r="C752" t="str">
            <v>OR</v>
          </cell>
          <cell r="D752">
            <v>-340843.97208333301</v>
          </cell>
          <cell r="F752" t="str">
            <v>283OR</v>
          </cell>
          <cell r="G752">
            <v>283</v>
          </cell>
          <cell r="H752" t="str">
            <v>OR</v>
          </cell>
          <cell r="I752">
            <v>-340843.97208333301</v>
          </cell>
        </row>
        <row r="753">
          <cell r="A753" t="str">
            <v>283OTHER</v>
          </cell>
          <cell r="B753">
            <v>283</v>
          </cell>
          <cell r="C753" t="str">
            <v>OTHER</v>
          </cell>
          <cell r="D753">
            <v>-25201016.404166698</v>
          </cell>
          <cell r="F753" t="str">
            <v>283OTHER</v>
          </cell>
          <cell r="G753">
            <v>283</v>
          </cell>
          <cell r="H753" t="str">
            <v>OTHER</v>
          </cell>
          <cell r="I753">
            <v>-25201016.404166698</v>
          </cell>
        </row>
        <row r="754">
          <cell r="A754" t="str">
            <v>283SE</v>
          </cell>
          <cell r="B754">
            <v>283</v>
          </cell>
          <cell r="C754" t="str">
            <v>SE</v>
          </cell>
          <cell r="D754">
            <v>0</v>
          </cell>
          <cell r="F754" t="str">
            <v>283SE</v>
          </cell>
          <cell r="G754">
            <v>283</v>
          </cell>
          <cell r="H754" t="str">
            <v>SE</v>
          </cell>
          <cell r="I754">
            <v>0</v>
          </cell>
        </row>
        <row r="755">
          <cell r="A755" t="str">
            <v>283SG</v>
          </cell>
          <cell r="B755">
            <v>283</v>
          </cell>
          <cell r="C755" t="str">
            <v>SG</v>
          </cell>
          <cell r="D755">
            <v>-4780.4220833333302</v>
          </cell>
          <cell r="F755" t="str">
            <v>283SG</v>
          </cell>
          <cell r="G755">
            <v>283</v>
          </cell>
          <cell r="H755" t="str">
            <v>SG</v>
          </cell>
          <cell r="I755">
            <v>-4780.4220833333302</v>
          </cell>
        </row>
        <row r="756">
          <cell r="A756" t="str">
            <v>283SNP</v>
          </cell>
          <cell r="B756">
            <v>283</v>
          </cell>
          <cell r="C756" t="str">
            <v>SNP</v>
          </cell>
          <cell r="D756">
            <v>-1119888.08416667</v>
          </cell>
          <cell r="F756" t="str">
            <v>283SNP</v>
          </cell>
          <cell r="G756">
            <v>283</v>
          </cell>
          <cell r="H756" t="str">
            <v>SNP</v>
          </cell>
          <cell r="I756">
            <v>-1119888.08416667</v>
          </cell>
        </row>
        <row r="757">
          <cell r="A757" t="str">
            <v>283SO</v>
          </cell>
          <cell r="B757">
            <v>283</v>
          </cell>
          <cell r="C757" t="str">
            <v>SO</v>
          </cell>
          <cell r="D757">
            <v>-21711222.909166701</v>
          </cell>
          <cell r="F757" t="str">
            <v>283SO</v>
          </cell>
          <cell r="G757">
            <v>283</v>
          </cell>
          <cell r="H757" t="str">
            <v>SO</v>
          </cell>
          <cell r="I757">
            <v>-21711222.909166701</v>
          </cell>
        </row>
        <row r="758">
          <cell r="A758" t="str">
            <v>283TROJD</v>
          </cell>
          <cell r="B758">
            <v>283</v>
          </cell>
          <cell r="C758" t="str">
            <v>TROJD</v>
          </cell>
          <cell r="D758">
            <v>0</v>
          </cell>
          <cell r="F758" t="str">
            <v>283TROJD</v>
          </cell>
          <cell r="G758">
            <v>283</v>
          </cell>
          <cell r="H758" t="str">
            <v>TROJD</v>
          </cell>
          <cell r="I758">
            <v>0</v>
          </cell>
        </row>
        <row r="759">
          <cell r="A759" t="str">
            <v>283UT</v>
          </cell>
          <cell r="B759">
            <v>283</v>
          </cell>
          <cell r="C759" t="str">
            <v>UT</v>
          </cell>
          <cell r="D759">
            <v>-5058639.5824999996</v>
          </cell>
          <cell r="F759" t="str">
            <v>283UT</v>
          </cell>
          <cell r="G759">
            <v>283</v>
          </cell>
          <cell r="H759" t="str">
            <v>UT</v>
          </cell>
          <cell r="I759">
            <v>-5058639.5824999996</v>
          </cell>
        </row>
        <row r="760">
          <cell r="A760" t="str">
            <v>283WA</v>
          </cell>
          <cell r="B760">
            <v>283</v>
          </cell>
          <cell r="C760" t="str">
            <v>WA</v>
          </cell>
          <cell r="D760">
            <v>468086.22208333301</v>
          </cell>
          <cell r="F760" t="str">
            <v>283WA</v>
          </cell>
          <cell r="G760">
            <v>283</v>
          </cell>
          <cell r="H760" t="str">
            <v>WA</v>
          </cell>
          <cell r="I760">
            <v>468086.22208333301</v>
          </cell>
        </row>
        <row r="761">
          <cell r="A761" t="str">
            <v>283WYP</v>
          </cell>
          <cell r="B761">
            <v>283</v>
          </cell>
          <cell r="C761" t="str">
            <v>WYP</v>
          </cell>
          <cell r="D761">
            <v>-2972292.4312499999</v>
          </cell>
          <cell r="F761" t="str">
            <v>283WYP</v>
          </cell>
          <cell r="G761">
            <v>283</v>
          </cell>
          <cell r="H761" t="str">
            <v>WYP</v>
          </cell>
          <cell r="I761">
            <v>-2972292.4312499999</v>
          </cell>
        </row>
        <row r="762">
          <cell r="A762" t="str">
            <v>283WYU</v>
          </cell>
          <cell r="B762">
            <v>283</v>
          </cell>
          <cell r="C762" t="str">
            <v>WYU</v>
          </cell>
          <cell r="D762">
            <v>-106293.750833333</v>
          </cell>
          <cell r="F762" t="str">
            <v>283WYU</v>
          </cell>
          <cell r="G762">
            <v>283</v>
          </cell>
          <cell r="H762" t="str">
            <v>WYU</v>
          </cell>
          <cell r="I762">
            <v>-106293.750833333</v>
          </cell>
        </row>
        <row r="763">
          <cell r="A763" t="str">
            <v>302CAGE</v>
          </cell>
          <cell r="B763">
            <v>302</v>
          </cell>
          <cell r="C763" t="str">
            <v>CAGE</v>
          </cell>
          <cell r="D763">
            <v>14386244.550000001</v>
          </cell>
          <cell r="F763" t="str">
            <v>302CAGE</v>
          </cell>
          <cell r="G763">
            <v>302</v>
          </cell>
          <cell r="H763" t="str">
            <v>CAGE</v>
          </cell>
          <cell r="I763">
            <v>14386244.550000001</v>
          </cell>
        </row>
        <row r="764">
          <cell r="A764" t="str">
            <v>302CAGW</v>
          </cell>
          <cell r="B764">
            <v>302</v>
          </cell>
          <cell r="C764" t="str">
            <v>CAGW</v>
          </cell>
          <cell r="D764">
            <v>181298687.63791701</v>
          </cell>
          <cell r="F764" t="str">
            <v>302CAGW</v>
          </cell>
          <cell r="G764">
            <v>302</v>
          </cell>
          <cell r="H764" t="str">
            <v>CAGW</v>
          </cell>
          <cell r="I764">
            <v>181298687.63791701</v>
          </cell>
        </row>
        <row r="765">
          <cell r="A765" t="str">
            <v>302ID</v>
          </cell>
          <cell r="B765">
            <v>302</v>
          </cell>
          <cell r="C765" t="str">
            <v>ID</v>
          </cell>
          <cell r="D765">
            <v>1000000</v>
          </cell>
          <cell r="F765" t="str">
            <v>302ID</v>
          </cell>
          <cell r="G765">
            <v>302</v>
          </cell>
          <cell r="H765" t="str">
            <v>ID</v>
          </cell>
          <cell r="I765">
            <v>1000000</v>
          </cell>
        </row>
        <row r="766">
          <cell r="A766" t="str">
            <v>302UT</v>
          </cell>
          <cell r="B766">
            <v>302</v>
          </cell>
          <cell r="C766" t="str">
            <v>UT</v>
          </cell>
          <cell r="D766">
            <v>-32081214.850000001</v>
          </cell>
          <cell r="F766" t="str">
            <v>302UT</v>
          </cell>
          <cell r="G766">
            <v>302</v>
          </cell>
          <cell r="H766" t="str">
            <v>UT</v>
          </cell>
          <cell r="I766">
            <v>-32081214.850000001</v>
          </cell>
        </row>
        <row r="767">
          <cell r="A767" t="str">
            <v>303CA</v>
          </cell>
          <cell r="B767">
            <v>303</v>
          </cell>
          <cell r="C767" t="str">
            <v>CA</v>
          </cell>
          <cell r="D767">
            <v>481167.06</v>
          </cell>
          <cell r="F767" t="str">
            <v>303CA</v>
          </cell>
          <cell r="G767">
            <v>303</v>
          </cell>
          <cell r="H767" t="str">
            <v>CA</v>
          </cell>
          <cell r="I767">
            <v>481167.06</v>
          </cell>
        </row>
        <row r="768">
          <cell r="A768" t="str">
            <v>303CAEE</v>
          </cell>
          <cell r="B768">
            <v>303</v>
          </cell>
          <cell r="C768" t="str">
            <v>CAEE</v>
          </cell>
          <cell r="D768">
            <v>6716.1187499999996</v>
          </cell>
          <cell r="F768" t="str">
            <v>303CAEE</v>
          </cell>
          <cell r="G768">
            <v>303</v>
          </cell>
          <cell r="H768" t="str">
            <v>CAEE</v>
          </cell>
          <cell r="I768">
            <v>6716.1187499999996</v>
          </cell>
        </row>
        <row r="769">
          <cell r="A769" t="str">
            <v>303CAGE</v>
          </cell>
          <cell r="B769">
            <v>303</v>
          </cell>
          <cell r="C769" t="str">
            <v>CAGE</v>
          </cell>
          <cell r="D769">
            <v>86355413.687083304</v>
          </cell>
          <cell r="F769" t="str">
            <v>303CAGE</v>
          </cell>
          <cell r="G769">
            <v>303</v>
          </cell>
          <cell r="H769" t="str">
            <v>CAGE</v>
          </cell>
          <cell r="I769">
            <v>86355413.687083304</v>
          </cell>
        </row>
        <row r="770">
          <cell r="A770" t="str">
            <v>303CAGW</v>
          </cell>
          <cell r="B770">
            <v>303</v>
          </cell>
          <cell r="C770" t="str">
            <v>CAGW</v>
          </cell>
          <cell r="D770">
            <v>76950152.477500007</v>
          </cell>
          <cell r="F770" t="str">
            <v>303CAGW</v>
          </cell>
          <cell r="G770">
            <v>303</v>
          </cell>
          <cell r="H770" t="str">
            <v>CAGW</v>
          </cell>
          <cell r="I770">
            <v>76950152.477500007</v>
          </cell>
        </row>
        <row r="771">
          <cell r="A771" t="str">
            <v>303CN</v>
          </cell>
          <cell r="B771">
            <v>303</v>
          </cell>
          <cell r="C771" t="str">
            <v>CN</v>
          </cell>
          <cell r="D771">
            <v>170442379.00999999</v>
          </cell>
          <cell r="F771" t="str">
            <v>303CN</v>
          </cell>
          <cell r="G771">
            <v>303</v>
          </cell>
          <cell r="H771" t="str">
            <v>CN</v>
          </cell>
          <cell r="I771">
            <v>170442379.00999999</v>
          </cell>
        </row>
        <row r="772">
          <cell r="A772" t="str">
            <v>303ID</v>
          </cell>
          <cell r="B772">
            <v>303</v>
          </cell>
          <cell r="C772" t="str">
            <v>ID</v>
          </cell>
          <cell r="D772">
            <v>3371145.07</v>
          </cell>
          <cell r="F772" t="str">
            <v>303ID</v>
          </cell>
          <cell r="G772">
            <v>303</v>
          </cell>
          <cell r="H772" t="str">
            <v>ID</v>
          </cell>
          <cell r="I772">
            <v>3371145.07</v>
          </cell>
        </row>
        <row r="773">
          <cell r="A773" t="str">
            <v>303JBG</v>
          </cell>
          <cell r="B773">
            <v>303</v>
          </cell>
          <cell r="C773" t="str">
            <v>JBG</v>
          </cell>
          <cell r="D773">
            <v>2130387.8149999999</v>
          </cell>
          <cell r="F773" t="str">
            <v>303JBG</v>
          </cell>
          <cell r="G773">
            <v>303</v>
          </cell>
          <cell r="H773" t="str">
            <v>JBG</v>
          </cell>
          <cell r="I773">
            <v>2130387.8149999999</v>
          </cell>
        </row>
        <row r="774">
          <cell r="A774" t="str">
            <v>303OR</v>
          </cell>
          <cell r="B774">
            <v>303</v>
          </cell>
          <cell r="C774" t="str">
            <v>OR</v>
          </cell>
          <cell r="D774">
            <v>4609189.2787499996</v>
          </cell>
          <cell r="F774" t="str">
            <v>303OR</v>
          </cell>
          <cell r="G774">
            <v>303</v>
          </cell>
          <cell r="H774" t="str">
            <v>OR</v>
          </cell>
          <cell r="I774">
            <v>4609189.2787499996</v>
          </cell>
        </row>
        <row r="775">
          <cell r="A775" t="str">
            <v>303SG</v>
          </cell>
          <cell r="B775">
            <v>303</v>
          </cell>
          <cell r="C775" t="str">
            <v>SG</v>
          </cell>
          <cell r="D775">
            <v>1600187.12</v>
          </cell>
          <cell r="F775" t="str">
            <v>303SG</v>
          </cell>
          <cell r="G775">
            <v>303</v>
          </cell>
          <cell r="H775" t="str">
            <v>SG</v>
          </cell>
          <cell r="I775">
            <v>1600187.12</v>
          </cell>
        </row>
        <row r="776">
          <cell r="A776" t="str">
            <v>303SO</v>
          </cell>
          <cell r="B776">
            <v>303</v>
          </cell>
          <cell r="C776" t="str">
            <v>SO</v>
          </cell>
          <cell r="D776">
            <v>383478028.83249998</v>
          </cell>
          <cell r="F776" t="str">
            <v>303SO</v>
          </cell>
          <cell r="G776">
            <v>303</v>
          </cell>
          <cell r="H776" t="str">
            <v>SO</v>
          </cell>
          <cell r="I776">
            <v>383478028.83249998</v>
          </cell>
        </row>
        <row r="777">
          <cell r="A777" t="str">
            <v>303UT</v>
          </cell>
          <cell r="B777">
            <v>303</v>
          </cell>
          <cell r="C777" t="str">
            <v>UT</v>
          </cell>
          <cell r="D777">
            <v>5291167.9933333304</v>
          </cell>
          <cell r="F777" t="str">
            <v>303UT</v>
          </cell>
          <cell r="G777">
            <v>303</v>
          </cell>
          <cell r="H777" t="str">
            <v>UT</v>
          </cell>
          <cell r="I777">
            <v>5291167.9933333304</v>
          </cell>
        </row>
        <row r="778">
          <cell r="A778" t="str">
            <v>303WA</v>
          </cell>
          <cell r="B778">
            <v>303</v>
          </cell>
          <cell r="C778" t="str">
            <v>WA</v>
          </cell>
          <cell r="D778">
            <v>2036363.08</v>
          </cell>
          <cell r="F778" t="str">
            <v>303WA</v>
          </cell>
          <cell r="G778">
            <v>303</v>
          </cell>
          <cell r="H778" t="str">
            <v>WA</v>
          </cell>
          <cell r="I778">
            <v>2036363.08</v>
          </cell>
        </row>
        <row r="779">
          <cell r="A779" t="str">
            <v>303WYP</v>
          </cell>
          <cell r="B779">
            <v>303</v>
          </cell>
          <cell r="C779" t="str">
            <v>WYP</v>
          </cell>
          <cell r="D779">
            <v>5426106.5070833303</v>
          </cell>
          <cell r="F779" t="str">
            <v>303WYP</v>
          </cell>
          <cell r="G779">
            <v>303</v>
          </cell>
          <cell r="H779" t="str">
            <v>WYP</v>
          </cell>
          <cell r="I779">
            <v>5426106.5070833303</v>
          </cell>
        </row>
        <row r="780">
          <cell r="A780" t="str">
            <v>310CAGE</v>
          </cell>
          <cell r="B780">
            <v>310</v>
          </cell>
          <cell r="C780" t="str">
            <v>CAGE</v>
          </cell>
          <cell r="D780">
            <v>90007495.148333296</v>
          </cell>
          <cell r="F780" t="str">
            <v>310CAGE</v>
          </cell>
          <cell r="G780">
            <v>310</v>
          </cell>
          <cell r="H780" t="str">
            <v>CAGE</v>
          </cell>
          <cell r="I780">
            <v>90007495.148333296</v>
          </cell>
        </row>
        <row r="781">
          <cell r="A781" t="str">
            <v>310CAGW</v>
          </cell>
          <cell r="B781">
            <v>310</v>
          </cell>
          <cell r="C781" t="str">
            <v>CAGW</v>
          </cell>
          <cell r="D781">
            <v>1788644.22</v>
          </cell>
          <cell r="F781" t="str">
            <v>310CAGW</v>
          </cell>
          <cell r="G781">
            <v>310</v>
          </cell>
          <cell r="H781" t="str">
            <v>CAGW</v>
          </cell>
          <cell r="I781">
            <v>1788644.22</v>
          </cell>
        </row>
        <row r="782">
          <cell r="A782" t="str">
            <v>310JBG</v>
          </cell>
          <cell r="B782">
            <v>310</v>
          </cell>
          <cell r="C782" t="str">
            <v>JBG</v>
          </cell>
          <cell r="D782">
            <v>1193760.78</v>
          </cell>
          <cell r="F782" t="str">
            <v>310JBG</v>
          </cell>
          <cell r="G782">
            <v>310</v>
          </cell>
          <cell r="H782" t="str">
            <v>JBG</v>
          </cell>
          <cell r="I782">
            <v>1193760.78</v>
          </cell>
        </row>
        <row r="783">
          <cell r="A783" t="str">
            <v>311CAGE</v>
          </cell>
          <cell r="B783">
            <v>311</v>
          </cell>
          <cell r="C783" t="str">
            <v>CAGE</v>
          </cell>
          <cell r="D783">
            <v>822926268.28333294</v>
          </cell>
          <cell r="F783" t="str">
            <v>311CAGE</v>
          </cell>
          <cell r="G783">
            <v>311</v>
          </cell>
          <cell r="H783" t="str">
            <v>CAGE</v>
          </cell>
          <cell r="I783">
            <v>822926268.28333294</v>
          </cell>
        </row>
        <row r="784">
          <cell r="A784" t="str">
            <v>311CAGW</v>
          </cell>
          <cell r="B784">
            <v>311</v>
          </cell>
          <cell r="C784" t="str">
            <v>CAGW</v>
          </cell>
          <cell r="D784">
            <v>62979415.532083303</v>
          </cell>
          <cell r="F784" t="str">
            <v>311CAGW</v>
          </cell>
          <cell r="G784">
            <v>311</v>
          </cell>
          <cell r="H784" t="str">
            <v>CAGW</v>
          </cell>
          <cell r="I784">
            <v>62979415.532083303</v>
          </cell>
        </row>
        <row r="785">
          <cell r="A785" t="str">
            <v>311JBG</v>
          </cell>
          <cell r="B785">
            <v>311</v>
          </cell>
          <cell r="C785" t="str">
            <v>JBG</v>
          </cell>
          <cell r="D785">
            <v>148219714.212917</v>
          </cell>
          <cell r="F785" t="str">
            <v>311JBG</v>
          </cell>
          <cell r="G785">
            <v>311</v>
          </cell>
          <cell r="H785" t="str">
            <v>JBG</v>
          </cell>
          <cell r="I785">
            <v>148219714.212917</v>
          </cell>
        </row>
        <row r="786">
          <cell r="A786" t="str">
            <v>312CAGE</v>
          </cell>
          <cell r="B786">
            <v>312</v>
          </cell>
          <cell r="C786" t="str">
            <v>CAGE</v>
          </cell>
          <cell r="D786">
            <v>3507824449.32792</v>
          </cell>
          <cell r="F786" t="str">
            <v>312CAGE</v>
          </cell>
          <cell r="G786">
            <v>312</v>
          </cell>
          <cell r="H786" t="str">
            <v>CAGE</v>
          </cell>
          <cell r="I786">
            <v>3507824449.32792</v>
          </cell>
        </row>
        <row r="787">
          <cell r="A787" t="str">
            <v>312CAGW</v>
          </cell>
          <cell r="B787">
            <v>312</v>
          </cell>
          <cell r="C787" t="str">
            <v>CAGW</v>
          </cell>
          <cell r="D787">
            <v>122341922.05958299</v>
          </cell>
          <cell r="F787" t="str">
            <v>312CAGW</v>
          </cell>
          <cell r="G787">
            <v>312</v>
          </cell>
          <cell r="H787" t="str">
            <v>CAGW</v>
          </cell>
          <cell r="I787">
            <v>122341922.05958299</v>
          </cell>
        </row>
        <row r="788">
          <cell r="A788" t="str">
            <v>312JBG</v>
          </cell>
          <cell r="B788">
            <v>312</v>
          </cell>
          <cell r="C788" t="str">
            <v>JBG</v>
          </cell>
          <cell r="D788">
            <v>992279162.27374995</v>
          </cell>
          <cell r="F788" t="str">
            <v>312JBG</v>
          </cell>
          <cell r="G788">
            <v>312</v>
          </cell>
          <cell r="H788" t="str">
            <v>JBG</v>
          </cell>
          <cell r="I788">
            <v>992279162.27374995</v>
          </cell>
        </row>
        <row r="789">
          <cell r="A789" t="str">
            <v>314CAGE</v>
          </cell>
          <cell r="B789">
            <v>314</v>
          </cell>
          <cell r="C789" t="str">
            <v>CAGE</v>
          </cell>
          <cell r="D789">
            <v>754220624.93458295</v>
          </cell>
          <cell r="F789" t="str">
            <v>314CAGE</v>
          </cell>
          <cell r="G789">
            <v>314</v>
          </cell>
          <cell r="H789" t="str">
            <v>CAGE</v>
          </cell>
          <cell r="I789">
            <v>754220624.93458295</v>
          </cell>
        </row>
        <row r="790">
          <cell r="A790" t="str">
            <v>314CAGW</v>
          </cell>
          <cell r="B790">
            <v>314</v>
          </cell>
          <cell r="C790" t="str">
            <v>CAGW</v>
          </cell>
          <cell r="D790">
            <v>39056062.118749999</v>
          </cell>
          <cell r="F790" t="str">
            <v>314CAGW</v>
          </cell>
          <cell r="G790">
            <v>314</v>
          </cell>
          <cell r="H790" t="str">
            <v>CAGW</v>
          </cell>
          <cell r="I790">
            <v>39056062.118749999</v>
          </cell>
        </row>
        <row r="791">
          <cell r="A791" t="str">
            <v>314JBG</v>
          </cell>
          <cell r="B791">
            <v>314</v>
          </cell>
          <cell r="C791" t="str">
            <v>JBG</v>
          </cell>
          <cell r="D791">
            <v>205729752.00874999</v>
          </cell>
          <cell r="F791" t="str">
            <v>314JBG</v>
          </cell>
          <cell r="G791">
            <v>314</v>
          </cell>
          <cell r="H791" t="str">
            <v>JBG</v>
          </cell>
          <cell r="I791">
            <v>205729752.00874999</v>
          </cell>
        </row>
        <row r="792">
          <cell r="A792" t="str">
            <v>315CAGE</v>
          </cell>
          <cell r="B792">
            <v>315</v>
          </cell>
          <cell r="C792" t="str">
            <v>CAGE</v>
          </cell>
          <cell r="D792">
            <v>417783382.51583302</v>
          </cell>
          <cell r="F792" t="str">
            <v>315CAGE</v>
          </cell>
          <cell r="G792">
            <v>315</v>
          </cell>
          <cell r="H792" t="str">
            <v>CAGE</v>
          </cell>
          <cell r="I792">
            <v>417783382.51583302</v>
          </cell>
        </row>
        <row r="793">
          <cell r="A793" t="str">
            <v>315CAGW</v>
          </cell>
          <cell r="B793">
            <v>315</v>
          </cell>
          <cell r="C793" t="str">
            <v>CAGW</v>
          </cell>
          <cell r="D793">
            <v>9346936.8041666709</v>
          </cell>
          <cell r="F793" t="str">
            <v>315CAGW</v>
          </cell>
          <cell r="G793">
            <v>315</v>
          </cell>
          <cell r="H793" t="str">
            <v>CAGW</v>
          </cell>
          <cell r="I793">
            <v>9346936.8041666709</v>
          </cell>
        </row>
        <row r="794">
          <cell r="A794" t="str">
            <v>315JBG</v>
          </cell>
          <cell r="B794">
            <v>315</v>
          </cell>
          <cell r="C794" t="str">
            <v>JBG</v>
          </cell>
          <cell r="D794">
            <v>60820908.645416699</v>
          </cell>
          <cell r="F794" t="str">
            <v>315JBG</v>
          </cell>
          <cell r="G794">
            <v>315</v>
          </cell>
          <cell r="H794" t="str">
            <v>JBG</v>
          </cell>
          <cell r="I794">
            <v>60820908.645416699</v>
          </cell>
        </row>
        <row r="795">
          <cell r="A795" t="str">
            <v>316CAGE</v>
          </cell>
          <cell r="B795">
            <v>316</v>
          </cell>
          <cell r="C795" t="str">
            <v>CAGE</v>
          </cell>
          <cell r="D795">
            <v>27181447.5154167</v>
          </cell>
          <cell r="F795" t="str">
            <v>316CAGE</v>
          </cell>
          <cell r="G795">
            <v>316</v>
          </cell>
          <cell r="H795" t="str">
            <v>CAGE</v>
          </cell>
          <cell r="I795">
            <v>27181447.5154167</v>
          </cell>
        </row>
        <row r="796">
          <cell r="A796" t="str">
            <v>316CAGW</v>
          </cell>
          <cell r="B796">
            <v>316</v>
          </cell>
          <cell r="C796" t="str">
            <v>CAGW</v>
          </cell>
          <cell r="D796">
            <v>420930.68874999997</v>
          </cell>
          <cell r="F796" t="str">
            <v>316CAGW</v>
          </cell>
          <cell r="G796">
            <v>316</v>
          </cell>
          <cell r="H796" t="str">
            <v>CAGW</v>
          </cell>
          <cell r="I796">
            <v>420930.68874999997</v>
          </cell>
        </row>
        <row r="797">
          <cell r="A797" t="str">
            <v>316JBG</v>
          </cell>
          <cell r="B797">
            <v>316</v>
          </cell>
          <cell r="C797" t="str">
            <v>JBG</v>
          </cell>
          <cell r="D797">
            <v>5154994.9091666704</v>
          </cell>
          <cell r="F797" t="str">
            <v>316JBG</v>
          </cell>
          <cell r="G797">
            <v>316</v>
          </cell>
          <cell r="H797" t="str">
            <v>JBG</v>
          </cell>
          <cell r="I797">
            <v>5154994.9091666704</v>
          </cell>
        </row>
        <row r="798">
          <cell r="A798" t="str">
            <v>330CAGE</v>
          </cell>
          <cell r="B798">
            <v>330</v>
          </cell>
          <cell r="C798" t="str">
            <v>CAGE</v>
          </cell>
          <cell r="D798">
            <v>6553227.1699999999</v>
          </cell>
          <cell r="F798" t="str">
            <v>330CAGE</v>
          </cell>
          <cell r="G798">
            <v>330</v>
          </cell>
          <cell r="H798" t="str">
            <v>CAGE</v>
          </cell>
          <cell r="I798">
            <v>6553227.1699999999</v>
          </cell>
        </row>
        <row r="799">
          <cell r="A799" t="str">
            <v>330CAGW</v>
          </cell>
          <cell r="B799">
            <v>330</v>
          </cell>
          <cell r="C799" t="str">
            <v>CAGW</v>
          </cell>
          <cell r="D799">
            <v>29762193.084583301</v>
          </cell>
          <cell r="F799" t="str">
            <v>330CAGW</v>
          </cell>
          <cell r="G799">
            <v>330</v>
          </cell>
          <cell r="H799" t="str">
            <v>CAGW</v>
          </cell>
          <cell r="I799">
            <v>29762193.084583301</v>
          </cell>
        </row>
        <row r="800">
          <cell r="A800" t="str">
            <v>331CAGE</v>
          </cell>
          <cell r="B800">
            <v>331</v>
          </cell>
          <cell r="C800" t="str">
            <v>CAGE</v>
          </cell>
          <cell r="D800">
            <v>17225000.412083302</v>
          </cell>
          <cell r="F800" t="str">
            <v>331CAGE</v>
          </cell>
          <cell r="G800">
            <v>331</v>
          </cell>
          <cell r="H800" t="str">
            <v>CAGE</v>
          </cell>
          <cell r="I800">
            <v>17225000.412083302</v>
          </cell>
        </row>
        <row r="801">
          <cell r="A801" t="str">
            <v>331CAGW</v>
          </cell>
          <cell r="B801">
            <v>331</v>
          </cell>
          <cell r="C801" t="str">
            <v>CAGW</v>
          </cell>
          <cell r="D801">
            <v>259235593.96250001</v>
          </cell>
          <cell r="F801" t="str">
            <v>331CAGW</v>
          </cell>
          <cell r="G801">
            <v>331</v>
          </cell>
          <cell r="H801" t="str">
            <v>CAGW</v>
          </cell>
          <cell r="I801">
            <v>259235593.96250001</v>
          </cell>
        </row>
        <row r="802">
          <cell r="A802" t="str">
            <v>332CAGE</v>
          </cell>
          <cell r="B802">
            <v>332</v>
          </cell>
          <cell r="C802" t="str">
            <v>CAGE</v>
          </cell>
          <cell r="D802">
            <v>100754393.150417</v>
          </cell>
          <cell r="F802" t="str">
            <v>332CAGE</v>
          </cell>
          <cell r="G802">
            <v>332</v>
          </cell>
          <cell r="H802" t="str">
            <v>CAGE</v>
          </cell>
          <cell r="I802">
            <v>100754393.150417</v>
          </cell>
        </row>
        <row r="803">
          <cell r="A803" t="str">
            <v>332CAGW</v>
          </cell>
          <cell r="B803">
            <v>332</v>
          </cell>
          <cell r="C803" t="str">
            <v>CAGW</v>
          </cell>
          <cell r="D803">
            <v>408153635.48708302</v>
          </cell>
          <cell r="F803" t="str">
            <v>332CAGW</v>
          </cell>
          <cell r="G803">
            <v>332</v>
          </cell>
          <cell r="H803" t="str">
            <v>CAGW</v>
          </cell>
          <cell r="I803">
            <v>408153635.48708302</v>
          </cell>
        </row>
        <row r="804">
          <cell r="A804" t="str">
            <v>333CAGE</v>
          </cell>
          <cell r="B804">
            <v>333</v>
          </cell>
          <cell r="C804" t="str">
            <v>CAGE</v>
          </cell>
          <cell r="D804">
            <v>46165942.807499997</v>
          </cell>
          <cell r="F804" t="str">
            <v>333CAGE</v>
          </cell>
          <cell r="G804">
            <v>333</v>
          </cell>
          <cell r="H804" t="str">
            <v>CAGE</v>
          </cell>
          <cell r="I804">
            <v>46165942.807499997</v>
          </cell>
        </row>
        <row r="805">
          <cell r="A805" t="str">
            <v>333CAGW</v>
          </cell>
          <cell r="B805">
            <v>333</v>
          </cell>
          <cell r="C805" t="str">
            <v>CAGW</v>
          </cell>
          <cell r="D805">
            <v>89540090.649166703</v>
          </cell>
          <cell r="F805" t="str">
            <v>333CAGW</v>
          </cell>
          <cell r="G805">
            <v>333</v>
          </cell>
          <cell r="H805" t="str">
            <v>CAGW</v>
          </cell>
          <cell r="I805">
            <v>89540090.649166703</v>
          </cell>
        </row>
        <row r="806">
          <cell r="A806" t="str">
            <v>334CAGE</v>
          </cell>
          <cell r="B806">
            <v>334</v>
          </cell>
          <cell r="C806" t="str">
            <v>CAGE</v>
          </cell>
          <cell r="D806">
            <v>14682267.1170833</v>
          </cell>
          <cell r="F806" t="str">
            <v>334CAGE</v>
          </cell>
          <cell r="G806">
            <v>334</v>
          </cell>
          <cell r="H806" t="str">
            <v>CAGE</v>
          </cell>
          <cell r="I806">
            <v>14682267.1170833</v>
          </cell>
        </row>
        <row r="807">
          <cell r="A807" t="str">
            <v>334CAGW</v>
          </cell>
          <cell r="B807">
            <v>334</v>
          </cell>
          <cell r="C807" t="str">
            <v>CAGW</v>
          </cell>
          <cell r="D807">
            <v>69449200.382083297</v>
          </cell>
          <cell r="F807" t="str">
            <v>334CAGW</v>
          </cell>
          <cell r="G807">
            <v>334</v>
          </cell>
          <cell r="H807" t="str">
            <v>CAGW</v>
          </cell>
          <cell r="I807">
            <v>69449200.382083297</v>
          </cell>
        </row>
        <row r="808">
          <cell r="A808" t="str">
            <v>335CAGE</v>
          </cell>
          <cell r="B808">
            <v>335</v>
          </cell>
          <cell r="C808" t="str">
            <v>CAGE</v>
          </cell>
          <cell r="D808">
            <v>175189.94625000001</v>
          </cell>
          <cell r="F808" t="str">
            <v>335CAGE</v>
          </cell>
          <cell r="G808">
            <v>335</v>
          </cell>
          <cell r="H808" t="str">
            <v>CAGE</v>
          </cell>
          <cell r="I808">
            <v>175189.94625000001</v>
          </cell>
        </row>
        <row r="809">
          <cell r="A809" t="str">
            <v>335CAGW</v>
          </cell>
          <cell r="B809">
            <v>335</v>
          </cell>
          <cell r="C809" t="str">
            <v>CAGW</v>
          </cell>
          <cell r="D809">
            <v>2217863.53083333</v>
          </cell>
          <cell r="F809" t="str">
            <v>335CAGW</v>
          </cell>
          <cell r="G809">
            <v>335</v>
          </cell>
          <cell r="H809" t="str">
            <v>CAGW</v>
          </cell>
          <cell r="I809">
            <v>2217863.53083333</v>
          </cell>
        </row>
        <row r="810">
          <cell r="A810" t="str">
            <v>336CAGE</v>
          </cell>
          <cell r="B810">
            <v>336</v>
          </cell>
          <cell r="C810" t="str">
            <v>CAGE</v>
          </cell>
          <cell r="D810">
            <v>2501475.0995833301</v>
          </cell>
          <cell r="F810" t="str">
            <v>336CAGE</v>
          </cell>
          <cell r="G810">
            <v>336</v>
          </cell>
          <cell r="H810" t="str">
            <v>CAGE</v>
          </cell>
          <cell r="I810">
            <v>2501475.0995833301</v>
          </cell>
        </row>
        <row r="811">
          <cell r="A811" t="str">
            <v>336CAGW</v>
          </cell>
          <cell r="B811">
            <v>336</v>
          </cell>
          <cell r="C811" t="str">
            <v>CAGW</v>
          </cell>
          <cell r="D811">
            <v>21932266.723333299</v>
          </cell>
          <cell r="F811" t="str">
            <v>336CAGW</v>
          </cell>
          <cell r="G811">
            <v>336</v>
          </cell>
          <cell r="H811" t="str">
            <v>CAGW</v>
          </cell>
          <cell r="I811">
            <v>21932266.723333299</v>
          </cell>
        </row>
        <row r="812">
          <cell r="A812" t="str">
            <v>340CAGE</v>
          </cell>
          <cell r="B812">
            <v>340</v>
          </cell>
          <cell r="C812" t="str">
            <v>CAGE</v>
          </cell>
          <cell r="D812">
            <v>40830447.450000003</v>
          </cell>
          <cell r="F812" t="str">
            <v>340CAGE</v>
          </cell>
          <cell r="G812">
            <v>340</v>
          </cell>
          <cell r="H812" t="str">
            <v>CAGE</v>
          </cell>
          <cell r="I812">
            <v>40830447.450000003</v>
          </cell>
        </row>
        <row r="813">
          <cell r="A813" t="str">
            <v>340CAGW</v>
          </cell>
          <cell r="B813">
            <v>340</v>
          </cell>
          <cell r="C813" t="str">
            <v>CAGW</v>
          </cell>
          <cell r="D813">
            <v>4533120.0374999996</v>
          </cell>
          <cell r="F813" t="str">
            <v>340CAGW</v>
          </cell>
          <cell r="G813">
            <v>340</v>
          </cell>
          <cell r="H813" t="str">
            <v>CAGW</v>
          </cell>
          <cell r="I813">
            <v>4533120.0374999996</v>
          </cell>
        </row>
        <row r="814">
          <cell r="A814" t="str">
            <v>340OR</v>
          </cell>
          <cell r="B814">
            <v>340</v>
          </cell>
          <cell r="C814" t="str">
            <v>OR</v>
          </cell>
          <cell r="D814">
            <v>74985.87</v>
          </cell>
          <cell r="F814" t="str">
            <v>340OR</v>
          </cell>
          <cell r="G814">
            <v>340</v>
          </cell>
          <cell r="H814" t="str">
            <v>OR</v>
          </cell>
          <cell r="I814">
            <v>74985.87</v>
          </cell>
        </row>
        <row r="815">
          <cell r="A815" t="str">
            <v>341CAGE</v>
          </cell>
          <cell r="B815">
            <v>341</v>
          </cell>
          <cell r="C815" t="str">
            <v>CAGE</v>
          </cell>
          <cell r="D815">
            <v>169992868.80875</v>
          </cell>
          <cell r="F815" t="str">
            <v>341CAGE</v>
          </cell>
          <cell r="G815">
            <v>341</v>
          </cell>
          <cell r="H815" t="str">
            <v>CAGE</v>
          </cell>
          <cell r="I815">
            <v>169992868.80875</v>
          </cell>
        </row>
        <row r="816">
          <cell r="A816" t="str">
            <v>341CAGW</v>
          </cell>
          <cell r="B816">
            <v>341</v>
          </cell>
          <cell r="C816" t="str">
            <v>CAGW</v>
          </cell>
          <cell r="D816">
            <v>58221169.946666703</v>
          </cell>
          <cell r="F816" t="str">
            <v>341CAGW</v>
          </cell>
          <cell r="G816">
            <v>341</v>
          </cell>
          <cell r="H816" t="str">
            <v>CAGW</v>
          </cell>
          <cell r="I816">
            <v>58221169.946666703</v>
          </cell>
        </row>
        <row r="817">
          <cell r="A817" t="str">
            <v>342CAGE</v>
          </cell>
          <cell r="B817">
            <v>342</v>
          </cell>
          <cell r="C817" t="str">
            <v>CAGE</v>
          </cell>
          <cell r="D817">
            <v>14565556.1</v>
          </cell>
          <cell r="F817" t="str">
            <v>342CAGE</v>
          </cell>
          <cell r="G817">
            <v>342</v>
          </cell>
          <cell r="H817" t="str">
            <v>CAGE</v>
          </cell>
          <cell r="I817">
            <v>14565556.1</v>
          </cell>
        </row>
        <row r="818">
          <cell r="A818" t="str">
            <v>342CAGW</v>
          </cell>
          <cell r="B818">
            <v>342</v>
          </cell>
          <cell r="C818" t="str">
            <v>CAGW</v>
          </cell>
          <cell r="D818">
            <v>1622667.14</v>
          </cell>
          <cell r="F818" t="str">
            <v>342CAGW</v>
          </cell>
          <cell r="G818">
            <v>342</v>
          </cell>
          <cell r="H818" t="str">
            <v>CAGW</v>
          </cell>
          <cell r="I818">
            <v>1622667.14</v>
          </cell>
        </row>
        <row r="819">
          <cell r="A819" t="str">
            <v>343CAGE</v>
          </cell>
          <cell r="B819">
            <v>343</v>
          </cell>
          <cell r="C819" t="str">
            <v>CAGE</v>
          </cell>
          <cell r="D819">
            <v>1946316331.3225</v>
          </cell>
          <cell r="F819" t="str">
            <v>343CAGE</v>
          </cell>
          <cell r="G819">
            <v>343</v>
          </cell>
          <cell r="H819" t="str">
            <v>CAGE</v>
          </cell>
          <cell r="I819">
            <v>1946316331.3225</v>
          </cell>
        </row>
        <row r="820">
          <cell r="A820" t="str">
            <v>343CAGW</v>
          </cell>
          <cell r="B820">
            <v>343</v>
          </cell>
          <cell r="C820" t="str">
            <v>CAGW</v>
          </cell>
          <cell r="D820">
            <v>978058626.86208296</v>
          </cell>
          <cell r="F820" t="str">
            <v>343CAGW</v>
          </cell>
          <cell r="G820">
            <v>343</v>
          </cell>
          <cell r="H820" t="str">
            <v>CAGW</v>
          </cell>
          <cell r="I820">
            <v>978058626.86208296</v>
          </cell>
        </row>
        <row r="821">
          <cell r="A821" t="str">
            <v>344CAGE</v>
          </cell>
          <cell r="B821">
            <v>344</v>
          </cell>
          <cell r="C821" t="str">
            <v>CAGE</v>
          </cell>
          <cell r="D821">
            <v>340870545.98791701</v>
          </cell>
          <cell r="F821" t="str">
            <v>344CAGE</v>
          </cell>
          <cell r="G821">
            <v>344</v>
          </cell>
          <cell r="H821" t="str">
            <v>CAGE</v>
          </cell>
          <cell r="I821">
            <v>340870545.98791701</v>
          </cell>
        </row>
        <row r="822">
          <cell r="A822" t="str">
            <v>344CAGW</v>
          </cell>
          <cell r="B822">
            <v>344</v>
          </cell>
          <cell r="C822" t="str">
            <v>CAGW</v>
          </cell>
          <cell r="D822">
            <v>134496124.17833301</v>
          </cell>
          <cell r="F822" t="str">
            <v>344CAGW</v>
          </cell>
          <cell r="G822">
            <v>344</v>
          </cell>
          <cell r="H822" t="str">
            <v>CAGW</v>
          </cell>
          <cell r="I822">
            <v>134496124.17833301</v>
          </cell>
        </row>
        <row r="823">
          <cell r="A823" t="str">
            <v>345CAGE</v>
          </cell>
          <cell r="B823">
            <v>345</v>
          </cell>
          <cell r="C823" t="str">
            <v>CAGE</v>
          </cell>
          <cell r="D823">
            <v>238783839.93458301</v>
          </cell>
          <cell r="F823" t="str">
            <v>345CAGE</v>
          </cell>
          <cell r="G823">
            <v>345</v>
          </cell>
          <cell r="H823" t="str">
            <v>CAGE</v>
          </cell>
          <cell r="I823">
            <v>238783839.93458301</v>
          </cell>
        </row>
        <row r="824">
          <cell r="A824" t="str">
            <v>345CAGW</v>
          </cell>
          <cell r="B824">
            <v>345</v>
          </cell>
          <cell r="C824" t="str">
            <v>CAGW</v>
          </cell>
          <cell r="D824">
            <v>88588289.507916704</v>
          </cell>
          <cell r="F824" t="str">
            <v>345CAGW</v>
          </cell>
          <cell r="G824">
            <v>345</v>
          </cell>
          <cell r="H824" t="str">
            <v>CAGW</v>
          </cell>
          <cell r="I824">
            <v>88588289.507916704</v>
          </cell>
        </row>
        <row r="825">
          <cell r="A825" t="str">
            <v>346CAGE</v>
          </cell>
          <cell r="B825">
            <v>346</v>
          </cell>
          <cell r="C825" t="str">
            <v>CAGE</v>
          </cell>
          <cell r="D825">
            <v>11837625.66</v>
          </cell>
          <cell r="F825" t="str">
            <v>346CAGE</v>
          </cell>
          <cell r="G825">
            <v>346</v>
          </cell>
          <cell r="H825" t="str">
            <v>CAGE</v>
          </cell>
          <cell r="I825">
            <v>11837625.66</v>
          </cell>
        </row>
        <row r="826">
          <cell r="A826" t="str">
            <v>346CAGW</v>
          </cell>
          <cell r="B826">
            <v>346</v>
          </cell>
          <cell r="C826" t="str">
            <v>CAGW</v>
          </cell>
          <cell r="D826">
            <v>4080872.39708333</v>
          </cell>
          <cell r="F826" t="str">
            <v>346CAGW</v>
          </cell>
          <cell r="G826">
            <v>346</v>
          </cell>
          <cell r="H826" t="str">
            <v>CAGW</v>
          </cell>
          <cell r="I826">
            <v>4080872.39708333</v>
          </cell>
        </row>
        <row r="827">
          <cell r="A827" t="str">
            <v>350CAGE</v>
          </cell>
          <cell r="B827">
            <v>350</v>
          </cell>
          <cell r="C827" t="str">
            <v>CAGE</v>
          </cell>
          <cell r="D827">
            <v>232316124.99208301</v>
          </cell>
          <cell r="F827" t="str">
            <v>350CAGE</v>
          </cell>
          <cell r="G827">
            <v>350</v>
          </cell>
          <cell r="H827" t="str">
            <v>CAGE</v>
          </cell>
          <cell r="I827">
            <v>232316124.99208301</v>
          </cell>
        </row>
        <row r="828">
          <cell r="A828" t="str">
            <v>350CAGW</v>
          </cell>
          <cell r="B828">
            <v>350</v>
          </cell>
          <cell r="C828" t="str">
            <v>CAGW</v>
          </cell>
          <cell r="D828">
            <v>36382142.913333297</v>
          </cell>
          <cell r="F828" t="str">
            <v>350CAGW</v>
          </cell>
          <cell r="G828">
            <v>350</v>
          </cell>
          <cell r="H828" t="str">
            <v>CAGW</v>
          </cell>
          <cell r="I828">
            <v>36382142.913333297</v>
          </cell>
        </row>
        <row r="829">
          <cell r="A829" t="str">
            <v>350JBG</v>
          </cell>
          <cell r="B829">
            <v>350</v>
          </cell>
          <cell r="C829" t="str">
            <v>JBG</v>
          </cell>
          <cell r="D829">
            <v>2309450.67</v>
          </cell>
          <cell r="F829" t="str">
            <v>350JBG</v>
          </cell>
          <cell r="G829">
            <v>350</v>
          </cell>
          <cell r="H829" t="str">
            <v>JBG</v>
          </cell>
          <cell r="I829">
            <v>2309450.67</v>
          </cell>
        </row>
        <row r="830">
          <cell r="A830" t="str">
            <v>350SG</v>
          </cell>
          <cell r="B830">
            <v>350</v>
          </cell>
          <cell r="C830" t="str">
            <v>SG</v>
          </cell>
          <cell r="D830">
            <v>100387.77</v>
          </cell>
          <cell r="F830" t="str">
            <v>350SG</v>
          </cell>
          <cell r="G830">
            <v>350</v>
          </cell>
          <cell r="H830" t="str">
            <v>SG</v>
          </cell>
          <cell r="I830">
            <v>100387.77</v>
          </cell>
        </row>
        <row r="831">
          <cell r="A831" t="str">
            <v>352CAGE</v>
          </cell>
          <cell r="B831">
            <v>352</v>
          </cell>
          <cell r="C831" t="str">
            <v>CAGE</v>
          </cell>
          <cell r="D831">
            <v>199298315.20625001</v>
          </cell>
          <cell r="F831" t="str">
            <v>352CAGE</v>
          </cell>
          <cell r="G831">
            <v>352</v>
          </cell>
          <cell r="H831" t="str">
            <v>CAGE</v>
          </cell>
          <cell r="I831">
            <v>199298315.20625001</v>
          </cell>
        </row>
        <row r="832">
          <cell r="A832" t="str">
            <v>352CAGW</v>
          </cell>
          <cell r="B832">
            <v>352</v>
          </cell>
          <cell r="C832" t="str">
            <v>CAGW</v>
          </cell>
          <cell r="D832">
            <v>69877356.720833302</v>
          </cell>
          <cell r="F832" t="str">
            <v>352CAGW</v>
          </cell>
          <cell r="G832">
            <v>352</v>
          </cell>
          <cell r="H832" t="str">
            <v>CAGW</v>
          </cell>
          <cell r="I832">
            <v>69877356.720833302</v>
          </cell>
        </row>
        <row r="833">
          <cell r="A833" t="str">
            <v>352JBG</v>
          </cell>
          <cell r="B833">
            <v>352</v>
          </cell>
          <cell r="C833" t="str">
            <v>JBG</v>
          </cell>
          <cell r="D833">
            <v>1671505.84</v>
          </cell>
          <cell r="F833" t="str">
            <v>352JBG</v>
          </cell>
          <cell r="G833">
            <v>352</v>
          </cell>
          <cell r="H833" t="str">
            <v>JBG</v>
          </cell>
          <cell r="I833">
            <v>1671505.84</v>
          </cell>
        </row>
        <row r="834">
          <cell r="A834" t="str">
            <v>352SG</v>
          </cell>
          <cell r="B834">
            <v>352</v>
          </cell>
          <cell r="C834" t="str">
            <v>SG</v>
          </cell>
          <cell r="D834">
            <v>3167.48</v>
          </cell>
          <cell r="F834" t="str">
            <v>352SG</v>
          </cell>
          <cell r="G834">
            <v>352</v>
          </cell>
          <cell r="H834" t="str">
            <v>SG</v>
          </cell>
          <cell r="I834">
            <v>3167.48</v>
          </cell>
        </row>
        <row r="835">
          <cell r="A835" t="str">
            <v>353CAGE</v>
          </cell>
          <cell r="B835">
            <v>353</v>
          </cell>
          <cell r="C835" t="str">
            <v>CAGE</v>
          </cell>
          <cell r="D835">
            <v>1529839362.7279201</v>
          </cell>
          <cell r="F835" t="str">
            <v>353CAGE</v>
          </cell>
          <cell r="G835">
            <v>353</v>
          </cell>
          <cell r="H835" t="str">
            <v>CAGE</v>
          </cell>
          <cell r="I835">
            <v>1529839362.7279201</v>
          </cell>
        </row>
        <row r="836">
          <cell r="A836" t="str">
            <v>353CAGW</v>
          </cell>
          <cell r="B836">
            <v>353</v>
          </cell>
          <cell r="C836" t="str">
            <v>CAGW</v>
          </cell>
          <cell r="D836">
            <v>580599779.92124999</v>
          </cell>
          <cell r="F836" t="str">
            <v>353CAGW</v>
          </cell>
          <cell r="G836">
            <v>353</v>
          </cell>
          <cell r="H836" t="str">
            <v>CAGW</v>
          </cell>
          <cell r="I836">
            <v>580599779.92124999</v>
          </cell>
        </row>
        <row r="837">
          <cell r="A837" t="str">
            <v>353JBG</v>
          </cell>
          <cell r="B837">
            <v>353</v>
          </cell>
          <cell r="C837" t="str">
            <v>JBG</v>
          </cell>
          <cell r="D837">
            <v>40324621.034999996</v>
          </cell>
          <cell r="F837" t="str">
            <v>353JBG</v>
          </cell>
          <cell r="G837">
            <v>353</v>
          </cell>
          <cell r="H837" t="str">
            <v>JBG</v>
          </cell>
          <cell r="I837">
            <v>40324621.034999996</v>
          </cell>
        </row>
        <row r="838">
          <cell r="A838" t="str">
            <v>353SG</v>
          </cell>
          <cell r="B838">
            <v>353</v>
          </cell>
          <cell r="C838" t="str">
            <v>SG</v>
          </cell>
          <cell r="D838">
            <v>952146.51</v>
          </cell>
          <cell r="F838" t="str">
            <v>353SG</v>
          </cell>
          <cell r="G838">
            <v>353</v>
          </cell>
          <cell r="H838" t="str">
            <v>SG</v>
          </cell>
          <cell r="I838">
            <v>952146.51</v>
          </cell>
        </row>
        <row r="839">
          <cell r="A839" t="str">
            <v>354CAGE</v>
          </cell>
          <cell r="B839">
            <v>354</v>
          </cell>
          <cell r="C839" t="str">
            <v>CAGE</v>
          </cell>
          <cell r="D839">
            <v>1090092324.28458</v>
          </cell>
          <cell r="F839" t="str">
            <v>354CAGE</v>
          </cell>
          <cell r="G839">
            <v>354</v>
          </cell>
          <cell r="H839" t="str">
            <v>CAGE</v>
          </cell>
          <cell r="I839">
            <v>1090092324.28458</v>
          </cell>
        </row>
        <row r="840">
          <cell r="A840" t="str">
            <v>354CAGW</v>
          </cell>
          <cell r="B840">
            <v>354</v>
          </cell>
          <cell r="C840" t="str">
            <v>CAGW</v>
          </cell>
          <cell r="D840">
            <v>169010982.570833</v>
          </cell>
          <cell r="F840" t="str">
            <v>354CAGW</v>
          </cell>
          <cell r="G840">
            <v>354</v>
          </cell>
          <cell r="H840" t="str">
            <v>CAGW</v>
          </cell>
          <cell r="I840">
            <v>169010982.570833</v>
          </cell>
        </row>
        <row r="841">
          <cell r="A841" t="str">
            <v>354JBG</v>
          </cell>
          <cell r="B841">
            <v>354</v>
          </cell>
          <cell r="C841" t="str">
            <v>JBG</v>
          </cell>
          <cell r="D841">
            <v>21750535.91</v>
          </cell>
          <cell r="F841" t="str">
            <v>354JBG</v>
          </cell>
          <cell r="G841">
            <v>354</v>
          </cell>
          <cell r="H841" t="str">
            <v>JBG</v>
          </cell>
          <cell r="I841">
            <v>21750535.91</v>
          </cell>
        </row>
        <row r="842">
          <cell r="A842" t="str">
            <v>354SG</v>
          </cell>
          <cell r="B842">
            <v>354</v>
          </cell>
          <cell r="C842" t="str">
            <v>SG</v>
          </cell>
          <cell r="D842">
            <v>123629.91</v>
          </cell>
          <cell r="F842" t="str">
            <v>354SG</v>
          </cell>
          <cell r="G842">
            <v>354</v>
          </cell>
          <cell r="H842" t="str">
            <v>SG</v>
          </cell>
          <cell r="I842">
            <v>123629.91</v>
          </cell>
        </row>
        <row r="843">
          <cell r="A843" t="str">
            <v>355CAGE</v>
          </cell>
          <cell r="B843">
            <v>355</v>
          </cell>
          <cell r="C843" t="str">
            <v>CAGE</v>
          </cell>
          <cell r="D843">
            <v>672986141.61125004</v>
          </cell>
          <cell r="F843" t="str">
            <v>355CAGE</v>
          </cell>
          <cell r="G843">
            <v>355</v>
          </cell>
          <cell r="H843" t="str">
            <v>CAGE</v>
          </cell>
          <cell r="I843">
            <v>672986141.61125004</v>
          </cell>
        </row>
        <row r="844">
          <cell r="A844" t="str">
            <v>355CAGW</v>
          </cell>
          <cell r="B844">
            <v>355</v>
          </cell>
          <cell r="C844" t="str">
            <v>CAGW</v>
          </cell>
          <cell r="D844">
            <v>280310367.98374999</v>
          </cell>
          <cell r="F844" t="str">
            <v>355CAGW</v>
          </cell>
          <cell r="G844">
            <v>355</v>
          </cell>
          <cell r="H844" t="str">
            <v>CAGW</v>
          </cell>
          <cell r="I844">
            <v>280310367.98374999</v>
          </cell>
        </row>
        <row r="845">
          <cell r="A845" t="str">
            <v>355JBG</v>
          </cell>
          <cell r="B845">
            <v>355</v>
          </cell>
          <cell r="C845" t="str">
            <v>JBG</v>
          </cell>
          <cell r="D845">
            <v>691571.70333333302</v>
          </cell>
          <cell r="F845" t="str">
            <v>355JBG</v>
          </cell>
          <cell r="G845">
            <v>355</v>
          </cell>
          <cell r="H845" t="str">
            <v>JBG</v>
          </cell>
          <cell r="I845">
            <v>691571.70333333302</v>
          </cell>
        </row>
        <row r="846">
          <cell r="A846" t="str">
            <v>355SG</v>
          </cell>
          <cell r="B846">
            <v>355</v>
          </cell>
          <cell r="C846" t="str">
            <v>SG</v>
          </cell>
          <cell r="D846">
            <v>707219.33</v>
          </cell>
          <cell r="F846" t="str">
            <v>355SG</v>
          </cell>
          <cell r="G846">
            <v>355</v>
          </cell>
          <cell r="H846" t="str">
            <v>SG</v>
          </cell>
          <cell r="I846">
            <v>707219.33</v>
          </cell>
        </row>
        <row r="847">
          <cell r="A847" t="str">
            <v>356CAGE</v>
          </cell>
          <cell r="B847">
            <v>356</v>
          </cell>
          <cell r="C847" t="str">
            <v>CAGE</v>
          </cell>
          <cell r="D847">
            <v>911836051.03333294</v>
          </cell>
          <cell r="F847" t="str">
            <v>356CAGE</v>
          </cell>
          <cell r="G847">
            <v>356</v>
          </cell>
          <cell r="H847" t="str">
            <v>CAGE</v>
          </cell>
          <cell r="I847">
            <v>911836051.03333294</v>
          </cell>
        </row>
        <row r="848">
          <cell r="A848" t="str">
            <v>356CAGW</v>
          </cell>
          <cell r="B848">
            <v>356</v>
          </cell>
          <cell r="C848" t="str">
            <v>CAGW</v>
          </cell>
          <cell r="D848">
            <v>311764922.88166702</v>
          </cell>
          <cell r="F848" t="str">
            <v>356CAGW</v>
          </cell>
          <cell r="G848">
            <v>356</v>
          </cell>
          <cell r="H848" t="str">
            <v>CAGW</v>
          </cell>
          <cell r="I848">
            <v>311764922.88166702</v>
          </cell>
        </row>
        <row r="849">
          <cell r="A849" t="str">
            <v>356JBG</v>
          </cell>
          <cell r="B849">
            <v>356</v>
          </cell>
          <cell r="C849" t="str">
            <v>JBG</v>
          </cell>
          <cell r="D849">
            <v>13943833.695833299</v>
          </cell>
          <cell r="F849" t="str">
            <v>356JBG</v>
          </cell>
          <cell r="G849">
            <v>356</v>
          </cell>
          <cell r="H849" t="str">
            <v>JBG</v>
          </cell>
          <cell r="I849">
            <v>13943833.695833299</v>
          </cell>
        </row>
        <row r="850">
          <cell r="A850" t="str">
            <v>356SG</v>
          </cell>
          <cell r="B850">
            <v>356</v>
          </cell>
          <cell r="C850" t="str">
            <v>SG</v>
          </cell>
          <cell r="D850">
            <v>1509969.63</v>
          </cell>
          <cell r="F850" t="str">
            <v>356SG</v>
          </cell>
          <cell r="G850">
            <v>356</v>
          </cell>
          <cell r="H850" t="str">
            <v>SG</v>
          </cell>
          <cell r="I850">
            <v>1509969.63</v>
          </cell>
        </row>
        <row r="851">
          <cell r="A851" t="str">
            <v>357CAGE</v>
          </cell>
          <cell r="B851">
            <v>357</v>
          </cell>
          <cell r="C851" t="str">
            <v>CAGE</v>
          </cell>
          <cell r="D851">
            <v>3346255.86</v>
          </cell>
          <cell r="F851" t="str">
            <v>357CAGE</v>
          </cell>
          <cell r="G851">
            <v>357</v>
          </cell>
          <cell r="H851" t="str">
            <v>CAGE</v>
          </cell>
          <cell r="I851">
            <v>3346255.86</v>
          </cell>
        </row>
        <row r="852">
          <cell r="A852" t="str">
            <v>357CAGW</v>
          </cell>
          <cell r="B852">
            <v>357</v>
          </cell>
          <cell r="C852" t="str">
            <v>CAGW</v>
          </cell>
          <cell r="D852">
            <v>206595.469166667</v>
          </cell>
          <cell r="F852" t="str">
            <v>357CAGW</v>
          </cell>
          <cell r="G852">
            <v>357</v>
          </cell>
          <cell r="H852" t="str">
            <v>CAGW</v>
          </cell>
          <cell r="I852">
            <v>206595.469166667</v>
          </cell>
        </row>
        <row r="853">
          <cell r="A853" t="str">
            <v>358CAGE</v>
          </cell>
          <cell r="B853">
            <v>358</v>
          </cell>
          <cell r="C853" t="str">
            <v>CAGE</v>
          </cell>
          <cell r="D853">
            <v>7728791.7400000002</v>
          </cell>
          <cell r="F853" t="str">
            <v>358CAGE</v>
          </cell>
          <cell r="G853">
            <v>358</v>
          </cell>
          <cell r="H853" t="str">
            <v>CAGE</v>
          </cell>
          <cell r="I853">
            <v>7728791.7400000002</v>
          </cell>
        </row>
        <row r="854">
          <cell r="A854" t="str">
            <v>358CAGW</v>
          </cell>
          <cell r="B854">
            <v>358</v>
          </cell>
          <cell r="C854" t="str">
            <v>CAGW</v>
          </cell>
          <cell r="D854">
            <v>306562.21999999997</v>
          </cell>
          <cell r="F854" t="str">
            <v>358CAGW</v>
          </cell>
          <cell r="G854">
            <v>358</v>
          </cell>
          <cell r="H854" t="str">
            <v>CAGW</v>
          </cell>
          <cell r="I854">
            <v>306562.21999999997</v>
          </cell>
        </row>
        <row r="855">
          <cell r="A855" t="str">
            <v>359CAGE</v>
          </cell>
          <cell r="B855">
            <v>359</v>
          </cell>
          <cell r="C855" t="str">
            <v>CAGE</v>
          </cell>
          <cell r="D855">
            <v>4861159.43</v>
          </cell>
          <cell r="F855" t="str">
            <v>359CAGE</v>
          </cell>
          <cell r="G855">
            <v>359</v>
          </cell>
          <cell r="H855" t="str">
            <v>CAGE</v>
          </cell>
          <cell r="I855">
            <v>4861159.43</v>
          </cell>
        </row>
        <row r="856">
          <cell r="A856" t="str">
            <v>359CAGW</v>
          </cell>
          <cell r="B856">
            <v>359</v>
          </cell>
          <cell r="C856" t="str">
            <v>CAGW</v>
          </cell>
          <cell r="D856">
            <v>7055228.5300000003</v>
          </cell>
          <cell r="F856" t="str">
            <v>359CAGW</v>
          </cell>
          <cell r="G856">
            <v>359</v>
          </cell>
          <cell r="H856" t="str">
            <v>CAGW</v>
          </cell>
          <cell r="I856">
            <v>7055228.5300000003</v>
          </cell>
        </row>
        <row r="857">
          <cell r="A857" t="str">
            <v>359JBG</v>
          </cell>
          <cell r="B857">
            <v>359</v>
          </cell>
          <cell r="C857" t="str">
            <v>JBG</v>
          </cell>
          <cell r="D857">
            <v>4929.3900000000003</v>
          </cell>
          <cell r="F857" t="str">
            <v>359JBG</v>
          </cell>
          <cell r="G857">
            <v>359</v>
          </cell>
          <cell r="H857" t="str">
            <v>JBG</v>
          </cell>
          <cell r="I857">
            <v>4929.3900000000003</v>
          </cell>
        </row>
        <row r="858">
          <cell r="A858" t="str">
            <v>359SG</v>
          </cell>
          <cell r="B858">
            <v>359</v>
          </cell>
          <cell r="C858" t="str">
            <v>SG</v>
          </cell>
          <cell r="D858">
            <v>15883.01</v>
          </cell>
          <cell r="F858" t="str">
            <v>359SG</v>
          </cell>
          <cell r="G858">
            <v>359</v>
          </cell>
          <cell r="H858" t="str">
            <v>SG</v>
          </cell>
          <cell r="I858">
            <v>15883.01</v>
          </cell>
        </row>
        <row r="859">
          <cell r="A859" t="str">
            <v>360CA</v>
          </cell>
          <cell r="B859">
            <v>360</v>
          </cell>
          <cell r="C859" t="str">
            <v>CA</v>
          </cell>
          <cell r="D859">
            <v>1820154.99083333</v>
          </cell>
          <cell r="F859" t="str">
            <v>360CA</v>
          </cell>
          <cell r="G859">
            <v>360</v>
          </cell>
          <cell r="H859" t="str">
            <v>CA</v>
          </cell>
          <cell r="I859">
            <v>1820154.99083333</v>
          </cell>
        </row>
        <row r="860">
          <cell r="A860" t="str">
            <v>360ID</v>
          </cell>
          <cell r="B860">
            <v>360</v>
          </cell>
          <cell r="C860" t="str">
            <v>ID</v>
          </cell>
          <cell r="D860">
            <v>1835078.0029166699</v>
          </cell>
          <cell r="F860" t="str">
            <v>360ID</v>
          </cell>
          <cell r="G860">
            <v>360</v>
          </cell>
          <cell r="H860" t="str">
            <v>ID</v>
          </cell>
          <cell r="I860">
            <v>1835078.0029166699</v>
          </cell>
        </row>
        <row r="861">
          <cell r="A861" t="str">
            <v>360OR</v>
          </cell>
          <cell r="B861">
            <v>360</v>
          </cell>
          <cell r="C861" t="str">
            <v>OR</v>
          </cell>
          <cell r="D861">
            <v>14183782.412916699</v>
          </cell>
          <cell r="F861" t="str">
            <v>360OR</v>
          </cell>
          <cell r="G861">
            <v>360</v>
          </cell>
          <cell r="H861" t="str">
            <v>OR</v>
          </cell>
          <cell r="I861">
            <v>14183782.412916699</v>
          </cell>
        </row>
        <row r="862">
          <cell r="A862" t="str">
            <v>360UT</v>
          </cell>
          <cell r="B862">
            <v>360</v>
          </cell>
          <cell r="C862" t="str">
            <v>UT</v>
          </cell>
          <cell r="D862">
            <v>37146585.450000003</v>
          </cell>
          <cell r="F862" t="str">
            <v>360UT</v>
          </cell>
          <cell r="G862">
            <v>360</v>
          </cell>
          <cell r="H862" t="str">
            <v>UT</v>
          </cell>
          <cell r="I862">
            <v>37146585.450000003</v>
          </cell>
        </row>
        <row r="863">
          <cell r="A863" t="str">
            <v>360WA</v>
          </cell>
          <cell r="B863">
            <v>360</v>
          </cell>
          <cell r="C863" t="str">
            <v>WA</v>
          </cell>
          <cell r="D863">
            <v>1867618.8983333299</v>
          </cell>
          <cell r="F863" t="str">
            <v>360WA</v>
          </cell>
          <cell r="G863">
            <v>360</v>
          </cell>
          <cell r="H863" t="str">
            <v>WA</v>
          </cell>
          <cell r="I863">
            <v>1867618.8983333299</v>
          </cell>
        </row>
        <row r="864">
          <cell r="A864" t="str">
            <v>360WYP</v>
          </cell>
          <cell r="B864">
            <v>360</v>
          </cell>
          <cell r="C864" t="str">
            <v>WYP</v>
          </cell>
          <cell r="D864">
            <v>2842264.64</v>
          </cell>
          <cell r="F864" t="str">
            <v>360WYP</v>
          </cell>
          <cell r="G864">
            <v>360</v>
          </cell>
          <cell r="H864" t="str">
            <v>WYP</v>
          </cell>
          <cell r="I864">
            <v>2842264.64</v>
          </cell>
        </row>
        <row r="865">
          <cell r="A865" t="str">
            <v>360WYU</v>
          </cell>
          <cell r="B865">
            <v>360</v>
          </cell>
          <cell r="C865" t="str">
            <v>WYU</v>
          </cell>
          <cell r="D865">
            <v>4065497.66</v>
          </cell>
          <cell r="F865" t="str">
            <v>360WYU</v>
          </cell>
          <cell r="G865">
            <v>360</v>
          </cell>
          <cell r="H865" t="str">
            <v>WYU</v>
          </cell>
          <cell r="I865">
            <v>4065497.66</v>
          </cell>
        </row>
        <row r="866">
          <cell r="A866" t="str">
            <v>361CA</v>
          </cell>
          <cell r="B866">
            <v>361</v>
          </cell>
          <cell r="C866" t="str">
            <v>CA</v>
          </cell>
          <cell r="D866">
            <v>5188026.8791666701</v>
          </cell>
          <cell r="F866" t="str">
            <v>361CA</v>
          </cell>
          <cell r="G866">
            <v>361</v>
          </cell>
          <cell r="H866" t="str">
            <v>CA</v>
          </cell>
          <cell r="I866">
            <v>5188026.8791666701</v>
          </cell>
        </row>
        <row r="867">
          <cell r="A867" t="str">
            <v>361ID</v>
          </cell>
          <cell r="B867">
            <v>361</v>
          </cell>
          <cell r="C867" t="str">
            <v>ID</v>
          </cell>
          <cell r="D867">
            <v>2985440.1462500002</v>
          </cell>
          <cell r="F867" t="str">
            <v>361ID</v>
          </cell>
          <cell r="G867">
            <v>361</v>
          </cell>
          <cell r="H867" t="str">
            <v>ID</v>
          </cell>
          <cell r="I867">
            <v>2985440.1462500002</v>
          </cell>
        </row>
        <row r="868">
          <cell r="A868" t="str">
            <v>361OR</v>
          </cell>
          <cell r="B868">
            <v>361</v>
          </cell>
          <cell r="C868" t="str">
            <v>OR</v>
          </cell>
          <cell r="D868">
            <v>31826430.030000001</v>
          </cell>
          <cell r="F868" t="str">
            <v>361OR</v>
          </cell>
          <cell r="G868">
            <v>361</v>
          </cell>
          <cell r="H868" t="str">
            <v>OR</v>
          </cell>
          <cell r="I868">
            <v>31826430.030000001</v>
          </cell>
        </row>
        <row r="869">
          <cell r="A869" t="str">
            <v>361UT</v>
          </cell>
          <cell r="B869">
            <v>361</v>
          </cell>
          <cell r="C869" t="str">
            <v>UT</v>
          </cell>
          <cell r="D869">
            <v>57595930.326666698</v>
          </cell>
          <cell r="F869" t="str">
            <v>361UT</v>
          </cell>
          <cell r="G869">
            <v>361</v>
          </cell>
          <cell r="H869" t="str">
            <v>UT</v>
          </cell>
          <cell r="I869">
            <v>57595930.326666698</v>
          </cell>
        </row>
        <row r="870">
          <cell r="A870" t="str">
            <v>361WA</v>
          </cell>
          <cell r="B870">
            <v>361</v>
          </cell>
          <cell r="C870" t="str">
            <v>WA</v>
          </cell>
          <cell r="D870">
            <v>5352850.8408333296</v>
          </cell>
          <cell r="F870" t="str">
            <v>361WA</v>
          </cell>
          <cell r="G870">
            <v>361</v>
          </cell>
          <cell r="H870" t="str">
            <v>WA</v>
          </cell>
          <cell r="I870">
            <v>5352850.8408333296</v>
          </cell>
        </row>
        <row r="871">
          <cell r="A871" t="str">
            <v>361WYP</v>
          </cell>
          <cell r="B871">
            <v>361</v>
          </cell>
          <cell r="C871" t="str">
            <v>WYP</v>
          </cell>
          <cell r="D871">
            <v>12232585.466250001</v>
          </cell>
          <cell r="F871" t="str">
            <v>361WYP</v>
          </cell>
          <cell r="G871">
            <v>361</v>
          </cell>
          <cell r="H871" t="str">
            <v>WYP</v>
          </cell>
          <cell r="I871">
            <v>12232585.466250001</v>
          </cell>
        </row>
        <row r="872">
          <cell r="A872" t="str">
            <v>361WYU</v>
          </cell>
          <cell r="B872">
            <v>361</v>
          </cell>
          <cell r="C872" t="str">
            <v>WYU</v>
          </cell>
          <cell r="D872">
            <v>4811675.32</v>
          </cell>
          <cell r="F872" t="str">
            <v>361WYU</v>
          </cell>
          <cell r="G872">
            <v>361</v>
          </cell>
          <cell r="H872" t="str">
            <v>WYU</v>
          </cell>
          <cell r="I872">
            <v>4811675.32</v>
          </cell>
        </row>
        <row r="873">
          <cell r="A873" t="str">
            <v>362CA</v>
          </cell>
          <cell r="B873">
            <v>362</v>
          </cell>
          <cell r="C873" t="str">
            <v>CA</v>
          </cell>
          <cell r="D873">
            <v>29768515.785833299</v>
          </cell>
          <cell r="F873" t="str">
            <v>362CA</v>
          </cell>
          <cell r="G873">
            <v>362</v>
          </cell>
          <cell r="H873" t="str">
            <v>CA</v>
          </cell>
          <cell r="I873">
            <v>29768515.785833299</v>
          </cell>
        </row>
        <row r="874">
          <cell r="A874" t="str">
            <v>362ID</v>
          </cell>
          <cell r="B874">
            <v>362</v>
          </cell>
          <cell r="C874" t="str">
            <v>ID</v>
          </cell>
          <cell r="D874">
            <v>35183341.28125</v>
          </cell>
          <cell r="F874" t="str">
            <v>362ID</v>
          </cell>
          <cell r="G874">
            <v>362</v>
          </cell>
          <cell r="H874" t="str">
            <v>ID</v>
          </cell>
          <cell r="I874">
            <v>35183341.28125</v>
          </cell>
        </row>
        <row r="875">
          <cell r="A875" t="str">
            <v>362OR</v>
          </cell>
          <cell r="B875">
            <v>362</v>
          </cell>
          <cell r="C875" t="str">
            <v>OR</v>
          </cell>
          <cell r="D875">
            <v>256017266.23374999</v>
          </cell>
          <cell r="F875" t="str">
            <v>362OR</v>
          </cell>
          <cell r="G875">
            <v>362</v>
          </cell>
          <cell r="H875" t="str">
            <v>OR</v>
          </cell>
          <cell r="I875">
            <v>256017266.23374999</v>
          </cell>
        </row>
        <row r="876">
          <cell r="A876" t="str">
            <v>362UT</v>
          </cell>
          <cell r="B876">
            <v>362</v>
          </cell>
          <cell r="C876" t="str">
            <v>UT</v>
          </cell>
          <cell r="D876">
            <v>481258650.70375001</v>
          </cell>
          <cell r="F876" t="str">
            <v>362UT</v>
          </cell>
          <cell r="G876">
            <v>362</v>
          </cell>
          <cell r="H876" t="str">
            <v>UT</v>
          </cell>
          <cell r="I876">
            <v>481258650.70375001</v>
          </cell>
        </row>
        <row r="877">
          <cell r="A877" t="str">
            <v>362WA</v>
          </cell>
          <cell r="B877">
            <v>362</v>
          </cell>
          <cell r="C877" t="str">
            <v>WA</v>
          </cell>
          <cell r="D877">
            <v>73441693.982083306</v>
          </cell>
          <cell r="F877" t="str">
            <v>362WA</v>
          </cell>
          <cell r="G877">
            <v>362</v>
          </cell>
          <cell r="H877" t="str">
            <v>WA</v>
          </cell>
          <cell r="I877">
            <v>73441693.982083306</v>
          </cell>
        </row>
        <row r="878">
          <cell r="A878" t="str">
            <v>362WYP</v>
          </cell>
          <cell r="B878">
            <v>362</v>
          </cell>
          <cell r="C878" t="str">
            <v>WYP</v>
          </cell>
          <cell r="D878">
            <v>118882144.005417</v>
          </cell>
          <cell r="F878" t="str">
            <v>362WYP</v>
          </cell>
          <cell r="G878">
            <v>362</v>
          </cell>
          <cell r="H878" t="str">
            <v>WYP</v>
          </cell>
          <cell r="I878">
            <v>118882144.005417</v>
          </cell>
        </row>
        <row r="879">
          <cell r="A879" t="str">
            <v>362WYU</v>
          </cell>
          <cell r="B879">
            <v>362</v>
          </cell>
          <cell r="C879" t="str">
            <v>WYU</v>
          </cell>
          <cell r="D879">
            <v>18475836.884166699</v>
          </cell>
          <cell r="F879" t="str">
            <v>362WYU</v>
          </cell>
          <cell r="G879">
            <v>362</v>
          </cell>
          <cell r="H879" t="str">
            <v>WYU</v>
          </cell>
          <cell r="I879">
            <v>18475836.884166699</v>
          </cell>
        </row>
        <row r="880">
          <cell r="A880" t="str">
            <v>364CA</v>
          </cell>
          <cell r="B880">
            <v>364</v>
          </cell>
          <cell r="C880" t="str">
            <v>CA</v>
          </cell>
          <cell r="D880">
            <v>67915571.0591667</v>
          </cell>
          <cell r="F880" t="str">
            <v>364CA</v>
          </cell>
          <cell r="G880">
            <v>364</v>
          </cell>
          <cell r="H880" t="str">
            <v>CA</v>
          </cell>
          <cell r="I880">
            <v>67915571.0591667</v>
          </cell>
        </row>
        <row r="881">
          <cell r="A881" t="str">
            <v>364ID</v>
          </cell>
          <cell r="B881">
            <v>364</v>
          </cell>
          <cell r="C881" t="str">
            <v>ID</v>
          </cell>
          <cell r="D881">
            <v>91096971.675416693</v>
          </cell>
          <cell r="F881" t="str">
            <v>364ID</v>
          </cell>
          <cell r="G881">
            <v>364</v>
          </cell>
          <cell r="H881" t="str">
            <v>ID</v>
          </cell>
          <cell r="I881">
            <v>91096971.675416693</v>
          </cell>
        </row>
        <row r="882">
          <cell r="A882" t="str">
            <v>364OR</v>
          </cell>
          <cell r="B882">
            <v>364</v>
          </cell>
          <cell r="C882" t="str">
            <v>OR</v>
          </cell>
          <cell r="D882">
            <v>389616569.36916697</v>
          </cell>
          <cell r="F882" t="str">
            <v>364OR</v>
          </cell>
          <cell r="G882">
            <v>364</v>
          </cell>
          <cell r="H882" t="str">
            <v>OR</v>
          </cell>
          <cell r="I882">
            <v>389616569.36916697</v>
          </cell>
        </row>
        <row r="883">
          <cell r="A883" t="str">
            <v>364UT</v>
          </cell>
          <cell r="B883">
            <v>364</v>
          </cell>
          <cell r="C883" t="str">
            <v>UT</v>
          </cell>
          <cell r="D883">
            <v>392733339.96958297</v>
          </cell>
          <cell r="F883" t="str">
            <v>364UT</v>
          </cell>
          <cell r="G883">
            <v>364</v>
          </cell>
          <cell r="H883" t="str">
            <v>UT</v>
          </cell>
          <cell r="I883">
            <v>392733339.96958297</v>
          </cell>
        </row>
        <row r="884">
          <cell r="A884" t="str">
            <v>364WA</v>
          </cell>
          <cell r="B884">
            <v>364</v>
          </cell>
          <cell r="C884" t="str">
            <v>WA</v>
          </cell>
          <cell r="D884">
            <v>109312458.738333</v>
          </cell>
          <cell r="F884" t="str">
            <v>364WA</v>
          </cell>
          <cell r="G884">
            <v>364</v>
          </cell>
          <cell r="H884" t="str">
            <v>WA</v>
          </cell>
          <cell r="I884">
            <v>109312458.738333</v>
          </cell>
        </row>
        <row r="885">
          <cell r="A885" t="str">
            <v>364WYP</v>
          </cell>
          <cell r="B885">
            <v>364</v>
          </cell>
          <cell r="C885" t="str">
            <v>WYP</v>
          </cell>
          <cell r="D885">
            <v>133233569.899167</v>
          </cell>
          <cell r="F885" t="str">
            <v>364WYP</v>
          </cell>
          <cell r="G885">
            <v>364</v>
          </cell>
          <cell r="H885" t="str">
            <v>WYP</v>
          </cell>
          <cell r="I885">
            <v>133233569.899167</v>
          </cell>
        </row>
        <row r="886">
          <cell r="A886" t="str">
            <v>364WYU</v>
          </cell>
          <cell r="B886">
            <v>364</v>
          </cell>
          <cell r="C886" t="str">
            <v>WYU</v>
          </cell>
          <cell r="D886">
            <v>28115307.387499999</v>
          </cell>
          <cell r="F886" t="str">
            <v>364WYU</v>
          </cell>
          <cell r="G886">
            <v>364</v>
          </cell>
          <cell r="H886" t="str">
            <v>WYU</v>
          </cell>
          <cell r="I886">
            <v>28115307.387499999</v>
          </cell>
        </row>
        <row r="887">
          <cell r="A887" t="str">
            <v>365CA</v>
          </cell>
          <cell r="B887">
            <v>365</v>
          </cell>
          <cell r="C887" t="str">
            <v>CA</v>
          </cell>
          <cell r="D887">
            <v>35820428.285833299</v>
          </cell>
          <cell r="F887" t="str">
            <v>365CA</v>
          </cell>
          <cell r="G887">
            <v>365</v>
          </cell>
          <cell r="H887" t="str">
            <v>CA</v>
          </cell>
          <cell r="I887">
            <v>35820428.285833299</v>
          </cell>
        </row>
        <row r="888">
          <cell r="A888" t="str">
            <v>365ID</v>
          </cell>
          <cell r="B888">
            <v>365</v>
          </cell>
          <cell r="C888" t="str">
            <v>ID</v>
          </cell>
          <cell r="D888">
            <v>39121972.117916703</v>
          </cell>
          <cell r="F888" t="str">
            <v>365ID</v>
          </cell>
          <cell r="G888">
            <v>365</v>
          </cell>
          <cell r="H888" t="str">
            <v>ID</v>
          </cell>
          <cell r="I888">
            <v>39121972.117916703</v>
          </cell>
        </row>
        <row r="889">
          <cell r="A889" t="str">
            <v>365OR</v>
          </cell>
          <cell r="B889">
            <v>365</v>
          </cell>
          <cell r="C889" t="str">
            <v>OR</v>
          </cell>
          <cell r="D889">
            <v>268416679.70375001</v>
          </cell>
          <cell r="F889" t="str">
            <v>365OR</v>
          </cell>
          <cell r="G889">
            <v>365</v>
          </cell>
          <cell r="H889" t="str">
            <v>OR</v>
          </cell>
          <cell r="I889">
            <v>268416679.70375001</v>
          </cell>
        </row>
        <row r="890">
          <cell r="A890" t="str">
            <v>365UT</v>
          </cell>
          <cell r="B890">
            <v>365</v>
          </cell>
          <cell r="C890" t="str">
            <v>UT</v>
          </cell>
          <cell r="D890">
            <v>241092723.63499999</v>
          </cell>
          <cell r="F890" t="str">
            <v>365UT</v>
          </cell>
          <cell r="G890">
            <v>365</v>
          </cell>
          <cell r="H890" t="str">
            <v>UT</v>
          </cell>
          <cell r="I890">
            <v>241092723.63499999</v>
          </cell>
        </row>
        <row r="891">
          <cell r="A891" t="str">
            <v>365WA</v>
          </cell>
          <cell r="B891">
            <v>365</v>
          </cell>
          <cell r="C891" t="str">
            <v>WA</v>
          </cell>
          <cell r="D891">
            <v>73536936.204583302</v>
          </cell>
          <cell r="F891" t="str">
            <v>365WA</v>
          </cell>
          <cell r="G891">
            <v>365</v>
          </cell>
          <cell r="H891" t="str">
            <v>WA</v>
          </cell>
          <cell r="I891">
            <v>73536936.204583302</v>
          </cell>
        </row>
        <row r="892">
          <cell r="A892" t="str">
            <v>365WYP</v>
          </cell>
          <cell r="B892">
            <v>365</v>
          </cell>
          <cell r="C892" t="str">
            <v>WYP</v>
          </cell>
          <cell r="D892">
            <v>99537371.989166707</v>
          </cell>
          <cell r="F892" t="str">
            <v>365WYP</v>
          </cell>
          <cell r="G892">
            <v>365</v>
          </cell>
          <cell r="H892" t="str">
            <v>WYP</v>
          </cell>
          <cell r="I892">
            <v>99537371.989166707</v>
          </cell>
        </row>
        <row r="893">
          <cell r="A893" t="str">
            <v>365WYU</v>
          </cell>
          <cell r="B893">
            <v>365</v>
          </cell>
          <cell r="C893" t="str">
            <v>WYU</v>
          </cell>
          <cell r="D893">
            <v>13939287.1</v>
          </cell>
          <cell r="F893" t="str">
            <v>365WYU</v>
          </cell>
          <cell r="G893">
            <v>365</v>
          </cell>
          <cell r="H893" t="str">
            <v>WYU</v>
          </cell>
          <cell r="I893">
            <v>13939287.1</v>
          </cell>
        </row>
        <row r="894">
          <cell r="A894" t="str">
            <v>366CA</v>
          </cell>
          <cell r="B894">
            <v>366</v>
          </cell>
          <cell r="C894" t="str">
            <v>CA</v>
          </cell>
          <cell r="D894">
            <v>17994330.770833299</v>
          </cell>
          <cell r="F894" t="str">
            <v>366CA</v>
          </cell>
          <cell r="G894">
            <v>366</v>
          </cell>
          <cell r="H894" t="str">
            <v>CA</v>
          </cell>
          <cell r="I894">
            <v>17994330.770833299</v>
          </cell>
        </row>
        <row r="895">
          <cell r="A895" t="str">
            <v>366ID</v>
          </cell>
          <cell r="B895">
            <v>366</v>
          </cell>
          <cell r="C895" t="str">
            <v>ID</v>
          </cell>
          <cell r="D895">
            <v>10313791.695833299</v>
          </cell>
          <cell r="F895" t="str">
            <v>366ID</v>
          </cell>
          <cell r="G895">
            <v>366</v>
          </cell>
          <cell r="H895" t="str">
            <v>ID</v>
          </cell>
          <cell r="I895">
            <v>10313791.695833299</v>
          </cell>
        </row>
        <row r="896">
          <cell r="A896" t="str">
            <v>366OR</v>
          </cell>
          <cell r="B896">
            <v>366</v>
          </cell>
          <cell r="C896" t="str">
            <v>OR</v>
          </cell>
          <cell r="D896">
            <v>96666420.010833293</v>
          </cell>
          <cell r="F896" t="str">
            <v>366OR</v>
          </cell>
          <cell r="G896">
            <v>366</v>
          </cell>
          <cell r="H896" t="str">
            <v>OR</v>
          </cell>
          <cell r="I896">
            <v>96666420.010833293</v>
          </cell>
        </row>
        <row r="897">
          <cell r="A897" t="str">
            <v>366UT</v>
          </cell>
          <cell r="B897">
            <v>366</v>
          </cell>
          <cell r="C897" t="str">
            <v>UT</v>
          </cell>
          <cell r="D897">
            <v>209193763.62208301</v>
          </cell>
          <cell r="F897" t="str">
            <v>366UT</v>
          </cell>
          <cell r="G897">
            <v>366</v>
          </cell>
          <cell r="H897" t="str">
            <v>UT</v>
          </cell>
          <cell r="I897">
            <v>209193763.62208301</v>
          </cell>
        </row>
        <row r="898">
          <cell r="A898" t="str">
            <v>366WA</v>
          </cell>
          <cell r="B898">
            <v>366</v>
          </cell>
          <cell r="C898" t="str">
            <v>WA</v>
          </cell>
          <cell r="D898">
            <v>18725344.276666701</v>
          </cell>
          <cell r="F898" t="str">
            <v>366WA</v>
          </cell>
          <cell r="G898">
            <v>366</v>
          </cell>
          <cell r="H898" t="str">
            <v>WA</v>
          </cell>
          <cell r="I898">
            <v>18725344.276666701</v>
          </cell>
        </row>
        <row r="899">
          <cell r="A899" t="str">
            <v>366WYP</v>
          </cell>
          <cell r="B899">
            <v>366</v>
          </cell>
          <cell r="C899" t="str">
            <v>WYP</v>
          </cell>
          <cell r="D899">
            <v>24299720.233750001</v>
          </cell>
          <cell r="F899" t="str">
            <v>366WYP</v>
          </cell>
          <cell r="G899">
            <v>366</v>
          </cell>
          <cell r="H899" t="str">
            <v>WYP</v>
          </cell>
          <cell r="I899">
            <v>24299720.233750001</v>
          </cell>
        </row>
        <row r="900">
          <cell r="A900" t="str">
            <v>366WYU</v>
          </cell>
          <cell r="B900">
            <v>366</v>
          </cell>
          <cell r="C900" t="str">
            <v>WYU</v>
          </cell>
          <cell r="D900">
            <v>5023530.4570833296</v>
          </cell>
          <cell r="F900" t="str">
            <v>366WYU</v>
          </cell>
          <cell r="G900">
            <v>366</v>
          </cell>
          <cell r="H900" t="str">
            <v>WYU</v>
          </cell>
          <cell r="I900">
            <v>5023530.4570833296</v>
          </cell>
        </row>
        <row r="901">
          <cell r="A901" t="str">
            <v>367CA</v>
          </cell>
          <cell r="B901">
            <v>367</v>
          </cell>
          <cell r="C901" t="str">
            <v>CA</v>
          </cell>
          <cell r="D901">
            <v>20215525.071666699</v>
          </cell>
          <cell r="F901" t="str">
            <v>367CA</v>
          </cell>
          <cell r="G901">
            <v>367</v>
          </cell>
          <cell r="H901" t="str">
            <v>CA</v>
          </cell>
          <cell r="I901">
            <v>20215525.071666699</v>
          </cell>
        </row>
        <row r="902">
          <cell r="A902" t="str">
            <v>367ID</v>
          </cell>
          <cell r="B902">
            <v>367</v>
          </cell>
          <cell r="C902" t="str">
            <v>ID</v>
          </cell>
          <cell r="D902">
            <v>28652053.081666701</v>
          </cell>
          <cell r="F902" t="str">
            <v>367ID</v>
          </cell>
          <cell r="G902">
            <v>367</v>
          </cell>
          <cell r="H902" t="str">
            <v>ID</v>
          </cell>
          <cell r="I902">
            <v>28652053.081666701</v>
          </cell>
        </row>
        <row r="903">
          <cell r="A903" t="str">
            <v>367OR</v>
          </cell>
          <cell r="B903">
            <v>367</v>
          </cell>
          <cell r="C903" t="str">
            <v>OR</v>
          </cell>
          <cell r="D903">
            <v>187712850.78541699</v>
          </cell>
          <cell r="F903" t="str">
            <v>367OR</v>
          </cell>
          <cell r="G903">
            <v>367</v>
          </cell>
          <cell r="H903" t="str">
            <v>OR</v>
          </cell>
          <cell r="I903">
            <v>187712850.78541699</v>
          </cell>
        </row>
        <row r="904">
          <cell r="A904" t="str">
            <v>367UT</v>
          </cell>
          <cell r="B904">
            <v>367</v>
          </cell>
          <cell r="C904" t="str">
            <v>UT</v>
          </cell>
          <cell r="D904">
            <v>562916220.61916697</v>
          </cell>
          <cell r="F904" t="str">
            <v>367UT</v>
          </cell>
          <cell r="G904">
            <v>367</v>
          </cell>
          <cell r="H904" t="str">
            <v>UT</v>
          </cell>
          <cell r="I904">
            <v>562916220.61916697</v>
          </cell>
        </row>
        <row r="905">
          <cell r="A905" t="str">
            <v>367WA</v>
          </cell>
          <cell r="B905">
            <v>367</v>
          </cell>
          <cell r="C905" t="str">
            <v>WA</v>
          </cell>
          <cell r="D905">
            <v>28835890.801666699</v>
          </cell>
          <cell r="F905" t="str">
            <v>367WA</v>
          </cell>
          <cell r="G905">
            <v>367</v>
          </cell>
          <cell r="H905" t="str">
            <v>WA</v>
          </cell>
          <cell r="I905">
            <v>28835890.801666699</v>
          </cell>
        </row>
        <row r="906">
          <cell r="A906" t="str">
            <v>367WYP</v>
          </cell>
          <cell r="B906">
            <v>367</v>
          </cell>
          <cell r="C906" t="str">
            <v>WYP</v>
          </cell>
          <cell r="D906">
            <v>45801377.956249997</v>
          </cell>
          <cell r="F906" t="str">
            <v>367WYP</v>
          </cell>
          <cell r="G906">
            <v>367</v>
          </cell>
          <cell r="H906" t="str">
            <v>WYP</v>
          </cell>
          <cell r="I906">
            <v>45801377.956249997</v>
          </cell>
        </row>
        <row r="907">
          <cell r="A907" t="str">
            <v>367WYU</v>
          </cell>
          <cell r="B907">
            <v>367</v>
          </cell>
          <cell r="C907" t="str">
            <v>WYU</v>
          </cell>
          <cell r="D907">
            <v>18435791.76125</v>
          </cell>
          <cell r="F907" t="str">
            <v>367WYU</v>
          </cell>
          <cell r="G907">
            <v>367</v>
          </cell>
          <cell r="H907" t="str">
            <v>WYU</v>
          </cell>
          <cell r="I907">
            <v>18435791.76125</v>
          </cell>
        </row>
        <row r="908">
          <cell r="A908" t="str">
            <v>368CA</v>
          </cell>
          <cell r="B908">
            <v>368</v>
          </cell>
          <cell r="C908" t="str">
            <v>CA</v>
          </cell>
          <cell r="D908">
            <v>54532409.9645833</v>
          </cell>
          <cell r="F908" t="str">
            <v>368CA</v>
          </cell>
          <cell r="G908">
            <v>368</v>
          </cell>
          <cell r="H908" t="str">
            <v>CA</v>
          </cell>
          <cell r="I908">
            <v>54532409.9645833</v>
          </cell>
        </row>
        <row r="909">
          <cell r="A909" t="str">
            <v>368ID</v>
          </cell>
          <cell r="B909">
            <v>368</v>
          </cell>
          <cell r="C909" t="str">
            <v>ID</v>
          </cell>
          <cell r="D909">
            <v>83427910.119583294</v>
          </cell>
          <cell r="F909" t="str">
            <v>368ID</v>
          </cell>
          <cell r="G909">
            <v>368</v>
          </cell>
          <cell r="H909" t="str">
            <v>ID</v>
          </cell>
          <cell r="I909">
            <v>83427910.119583294</v>
          </cell>
        </row>
        <row r="910">
          <cell r="A910" t="str">
            <v>368OR</v>
          </cell>
          <cell r="B910">
            <v>368</v>
          </cell>
          <cell r="C910" t="str">
            <v>OR</v>
          </cell>
          <cell r="D910">
            <v>455434054.82791698</v>
          </cell>
          <cell r="F910" t="str">
            <v>368OR</v>
          </cell>
          <cell r="G910">
            <v>368</v>
          </cell>
          <cell r="H910" t="str">
            <v>OR</v>
          </cell>
          <cell r="I910">
            <v>455434054.82791698</v>
          </cell>
        </row>
        <row r="911">
          <cell r="A911" t="str">
            <v>368UT</v>
          </cell>
          <cell r="B911">
            <v>368</v>
          </cell>
          <cell r="C911" t="str">
            <v>UT</v>
          </cell>
          <cell r="D911">
            <v>547654867.80999994</v>
          </cell>
          <cell r="F911" t="str">
            <v>368UT</v>
          </cell>
          <cell r="G911">
            <v>368</v>
          </cell>
          <cell r="H911" t="str">
            <v>UT</v>
          </cell>
          <cell r="I911">
            <v>547654867.80999994</v>
          </cell>
        </row>
        <row r="912">
          <cell r="A912" t="str">
            <v>368WA</v>
          </cell>
          <cell r="B912">
            <v>368</v>
          </cell>
          <cell r="C912" t="str">
            <v>WA</v>
          </cell>
          <cell r="D912">
            <v>114594634.652917</v>
          </cell>
          <cell r="F912" t="str">
            <v>368WA</v>
          </cell>
          <cell r="G912">
            <v>368</v>
          </cell>
          <cell r="H912" t="str">
            <v>WA</v>
          </cell>
          <cell r="I912">
            <v>114594634.652917</v>
          </cell>
        </row>
        <row r="913">
          <cell r="A913" t="str">
            <v>368WYP</v>
          </cell>
          <cell r="B913">
            <v>368</v>
          </cell>
          <cell r="C913" t="str">
            <v>WYP</v>
          </cell>
          <cell r="D913">
            <v>109067373.59875</v>
          </cell>
          <cell r="F913" t="str">
            <v>368WYP</v>
          </cell>
          <cell r="G913">
            <v>368</v>
          </cell>
          <cell r="H913" t="str">
            <v>WYP</v>
          </cell>
          <cell r="I913">
            <v>109067373.59875</v>
          </cell>
        </row>
        <row r="914">
          <cell r="A914" t="str">
            <v>368WYU</v>
          </cell>
          <cell r="B914">
            <v>368</v>
          </cell>
          <cell r="C914" t="str">
            <v>WYU</v>
          </cell>
          <cell r="D914">
            <v>15458177.081666701</v>
          </cell>
          <cell r="F914" t="str">
            <v>368WYU</v>
          </cell>
          <cell r="G914">
            <v>368</v>
          </cell>
          <cell r="H914" t="str">
            <v>WYU</v>
          </cell>
          <cell r="I914">
            <v>15458177.081666701</v>
          </cell>
        </row>
        <row r="915">
          <cell r="A915" t="str">
            <v>369CA</v>
          </cell>
          <cell r="B915">
            <v>369</v>
          </cell>
          <cell r="C915" t="str">
            <v>CA</v>
          </cell>
          <cell r="D915">
            <v>26925661.966666698</v>
          </cell>
          <cell r="F915" t="str">
            <v>369CA</v>
          </cell>
          <cell r="G915">
            <v>369</v>
          </cell>
          <cell r="H915" t="str">
            <v>CA</v>
          </cell>
          <cell r="I915">
            <v>26925661.966666698</v>
          </cell>
        </row>
        <row r="916">
          <cell r="A916" t="str">
            <v>369ID</v>
          </cell>
          <cell r="B916">
            <v>369</v>
          </cell>
          <cell r="C916" t="str">
            <v>ID</v>
          </cell>
          <cell r="D916">
            <v>42571430.719583303</v>
          </cell>
          <cell r="F916" t="str">
            <v>369ID</v>
          </cell>
          <cell r="G916">
            <v>369</v>
          </cell>
          <cell r="H916" t="str">
            <v>ID</v>
          </cell>
          <cell r="I916">
            <v>42571430.719583303</v>
          </cell>
        </row>
        <row r="917">
          <cell r="A917" t="str">
            <v>369OR</v>
          </cell>
          <cell r="B917">
            <v>369</v>
          </cell>
          <cell r="C917" t="str">
            <v>OR</v>
          </cell>
          <cell r="D917">
            <v>291922620.77125001</v>
          </cell>
          <cell r="F917" t="str">
            <v>369OR</v>
          </cell>
          <cell r="G917">
            <v>369</v>
          </cell>
          <cell r="H917" t="str">
            <v>OR</v>
          </cell>
          <cell r="I917">
            <v>291922620.77125001</v>
          </cell>
        </row>
        <row r="918">
          <cell r="A918" t="str">
            <v>369UT</v>
          </cell>
          <cell r="B918">
            <v>369</v>
          </cell>
          <cell r="C918" t="str">
            <v>UT</v>
          </cell>
          <cell r="D918">
            <v>324490702.71291697</v>
          </cell>
          <cell r="F918" t="str">
            <v>369UT</v>
          </cell>
          <cell r="G918">
            <v>369</v>
          </cell>
          <cell r="H918" t="str">
            <v>UT</v>
          </cell>
          <cell r="I918">
            <v>324490702.71291697</v>
          </cell>
        </row>
        <row r="919">
          <cell r="A919" t="str">
            <v>369WA</v>
          </cell>
          <cell r="B919">
            <v>369</v>
          </cell>
          <cell r="C919" t="str">
            <v>WA</v>
          </cell>
          <cell r="D919">
            <v>65667255.41375</v>
          </cell>
          <cell r="F919" t="str">
            <v>369WA</v>
          </cell>
          <cell r="G919">
            <v>369</v>
          </cell>
          <cell r="H919" t="str">
            <v>WA</v>
          </cell>
          <cell r="I919">
            <v>65667255.41375</v>
          </cell>
        </row>
        <row r="920">
          <cell r="A920" t="str">
            <v>369WYP</v>
          </cell>
          <cell r="B920">
            <v>369</v>
          </cell>
          <cell r="C920" t="str">
            <v>WYP</v>
          </cell>
          <cell r="D920">
            <v>51660461.879583299</v>
          </cell>
          <cell r="F920" t="str">
            <v>369WYP</v>
          </cell>
          <cell r="G920">
            <v>369</v>
          </cell>
          <cell r="H920" t="str">
            <v>WYP</v>
          </cell>
          <cell r="I920">
            <v>51660461.879583299</v>
          </cell>
        </row>
        <row r="921">
          <cell r="A921" t="str">
            <v>369WYU</v>
          </cell>
          <cell r="B921">
            <v>369</v>
          </cell>
          <cell r="C921" t="str">
            <v>WYU</v>
          </cell>
          <cell r="D921">
            <v>15118851.546250001</v>
          </cell>
          <cell r="F921" t="str">
            <v>369WYU</v>
          </cell>
          <cell r="G921">
            <v>369</v>
          </cell>
          <cell r="H921" t="str">
            <v>WYU</v>
          </cell>
          <cell r="I921">
            <v>15118851.546250001</v>
          </cell>
        </row>
        <row r="922">
          <cell r="A922" t="str">
            <v>370CA</v>
          </cell>
          <cell r="B922">
            <v>370</v>
          </cell>
          <cell r="C922" t="str">
            <v>CA</v>
          </cell>
          <cell r="D922">
            <v>6890210.0412499998</v>
          </cell>
          <cell r="F922" t="str">
            <v>370CA</v>
          </cell>
          <cell r="G922">
            <v>370</v>
          </cell>
          <cell r="H922" t="str">
            <v>CA</v>
          </cell>
          <cell r="I922">
            <v>6890210.0412499998</v>
          </cell>
        </row>
        <row r="923">
          <cell r="A923" t="str">
            <v>370ID</v>
          </cell>
          <cell r="B923">
            <v>370</v>
          </cell>
          <cell r="C923" t="str">
            <v>ID</v>
          </cell>
          <cell r="D923">
            <v>16089372.0975</v>
          </cell>
          <cell r="F923" t="str">
            <v>370ID</v>
          </cell>
          <cell r="G923">
            <v>370</v>
          </cell>
          <cell r="H923" t="str">
            <v>ID</v>
          </cell>
          <cell r="I923">
            <v>16089372.0975</v>
          </cell>
        </row>
        <row r="924">
          <cell r="A924" t="str">
            <v>370OR</v>
          </cell>
          <cell r="B924">
            <v>370</v>
          </cell>
          <cell r="C924" t="str">
            <v>OR</v>
          </cell>
          <cell r="D924">
            <v>84416528.950833306</v>
          </cell>
          <cell r="F924" t="str">
            <v>370OR</v>
          </cell>
          <cell r="G924">
            <v>370</v>
          </cell>
          <cell r="H924" t="str">
            <v>OR</v>
          </cell>
          <cell r="I924">
            <v>84416528.950833306</v>
          </cell>
        </row>
        <row r="925">
          <cell r="A925" t="str">
            <v>370UT</v>
          </cell>
          <cell r="B925">
            <v>370</v>
          </cell>
          <cell r="C925" t="str">
            <v>UT</v>
          </cell>
          <cell r="D925">
            <v>90397735.592500001</v>
          </cell>
          <cell r="F925" t="str">
            <v>370UT</v>
          </cell>
          <cell r="G925">
            <v>370</v>
          </cell>
          <cell r="H925" t="str">
            <v>UT</v>
          </cell>
          <cell r="I925">
            <v>90397735.592500001</v>
          </cell>
        </row>
        <row r="926">
          <cell r="A926" t="str">
            <v>370WA</v>
          </cell>
          <cell r="B926">
            <v>370</v>
          </cell>
          <cell r="C926" t="str">
            <v>WA</v>
          </cell>
          <cell r="D926">
            <v>13089495.787916699</v>
          </cell>
          <cell r="F926" t="str">
            <v>370WA</v>
          </cell>
          <cell r="G926">
            <v>370</v>
          </cell>
          <cell r="H926" t="str">
            <v>WA</v>
          </cell>
          <cell r="I926">
            <v>13089495.787916699</v>
          </cell>
        </row>
        <row r="927">
          <cell r="A927" t="str">
            <v>370WYP</v>
          </cell>
          <cell r="B927">
            <v>370</v>
          </cell>
          <cell r="C927" t="str">
            <v>WYP</v>
          </cell>
          <cell r="D927">
            <v>13405366.0454167</v>
          </cell>
          <cell r="F927" t="str">
            <v>370WYP</v>
          </cell>
          <cell r="G927">
            <v>370</v>
          </cell>
          <cell r="H927" t="str">
            <v>WYP</v>
          </cell>
          <cell r="I927">
            <v>13405366.0454167</v>
          </cell>
        </row>
        <row r="928">
          <cell r="A928" t="str">
            <v>370WYU</v>
          </cell>
          <cell r="B928">
            <v>370</v>
          </cell>
          <cell r="C928" t="str">
            <v>WYU</v>
          </cell>
          <cell r="D928">
            <v>2410557.3279166701</v>
          </cell>
          <cell r="F928" t="str">
            <v>370WYU</v>
          </cell>
          <cell r="G928">
            <v>370</v>
          </cell>
          <cell r="H928" t="str">
            <v>WYU</v>
          </cell>
          <cell r="I928">
            <v>2410557.3279166701</v>
          </cell>
        </row>
        <row r="929">
          <cell r="A929" t="str">
            <v>371CA</v>
          </cell>
          <cell r="B929">
            <v>371</v>
          </cell>
          <cell r="C929" t="str">
            <v>CA</v>
          </cell>
          <cell r="D929">
            <v>277359.43125000002</v>
          </cell>
          <cell r="F929" t="str">
            <v>371CA</v>
          </cell>
          <cell r="G929">
            <v>371</v>
          </cell>
          <cell r="H929" t="str">
            <v>CA</v>
          </cell>
          <cell r="I929">
            <v>277359.43125000002</v>
          </cell>
        </row>
        <row r="930">
          <cell r="A930" t="str">
            <v>371ID</v>
          </cell>
          <cell r="B930">
            <v>371</v>
          </cell>
          <cell r="C930" t="str">
            <v>ID</v>
          </cell>
          <cell r="D930">
            <v>169597.86749999999</v>
          </cell>
          <cell r="F930" t="str">
            <v>371ID</v>
          </cell>
          <cell r="G930">
            <v>371</v>
          </cell>
          <cell r="H930" t="str">
            <v>ID</v>
          </cell>
          <cell r="I930">
            <v>169597.86749999999</v>
          </cell>
        </row>
        <row r="931">
          <cell r="A931" t="str">
            <v>371OR</v>
          </cell>
          <cell r="B931">
            <v>371</v>
          </cell>
          <cell r="C931" t="str">
            <v>OR</v>
          </cell>
          <cell r="D931">
            <v>2637444.4708333299</v>
          </cell>
          <cell r="F931" t="str">
            <v>371OR</v>
          </cell>
          <cell r="G931">
            <v>371</v>
          </cell>
          <cell r="H931" t="str">
            <v>OR</v>
          </cell>
          <cell r="I931">
            <v>2637444.4708333299</v>
          </cell>
        </row>
        <row r="932">
          <cell r="A932" t="str">
            <v>371UT</v>
          </cell>
          <cell r="B932">
            <v>371</v>
          </cell>
          <cell r="C932" t="str">
            <v>UT</v>
          </cell>
          <cell r="D932">
            <v>4237930.44625</v>
          </cell>
          <cell r="F932" t="str">
            <v>371UT</v>
          </cell>
          <cell r="G932">
            <v>371</v>
          </cell>
          <cell r="H932" t="str">
            <v>UT</v>
          </cell>
          <cell r="I932">
            <v>4237930.44625</v>
          </cell>
        </row>
        <row r="933">
          <cell r="A933" t="str">
            <v>371WA</v>
          </cell>
          <cell r="B933">
            <v>371</v>
          </cell>
          <cell r="C933" t="str">
            <v>WA</v>
          </cell>
          <cell r="D933">
            <v>509552.01750000002</v>
          </cell>
          <cell r="F933" t="str">
            <v>371WA</v>
          </cell>
          <cell r="G933">
            <v>371</v>
          </cell>
          <cell r="H933" t="str">
            <v>WA</v>
          </cell>
          <cell r="I933">
            <v>509552.01750000002</v>
          </cell>
        </row>
        <row r="934">
          <cell r="A934" t="str">
            <v>371WYP</v>
          </cell>
          <cell r="B934">
            <v>371</v>
          </cell>
          <cell r="C934" t="str">
            <v>WYP</v>
          </cell>
          <cell r="D934">
            <v>816418.14291666704</v>
          </cell>
          <cell r="F934" t="str">
            <v>371WYP</v>
          </cell>
          <cell r="G934">
            <v>371</v>
          </cell>
          <cell r="H934" t="str">
            <v>WYP</v>
          </cell>
          <cell r="I934">
            <v>816418.14291666704</v>
          </cell>
        </row>
        <row r="935">
          <cell r="A935" t="str">
            <v>371WYU</v>
          </cell>
          <cell r="B935">
            <v>371</v>
          </cell>
          <cell r="C935" t="str">
            <v>WYU</v>
          </cell>
          <cell r="D935">
            <v>155044.85999999999</v>
          </cell>
          <cell r="F935" t="str">
            <v>371WYU</v>
          </cell>
          <cell r="G935">
            <v>371</v>
          </cell>
          <cell r="H935" t="str">
            <v>WYU</v>
          </cell>
          <cell r="I935">
            <v>155044.85999999999</v>
          </cell>
        </row>
        <row r="936">
          <cell r="A936" t="str">
            <v>373CA</v>
          </cell>
          <cell r="B936">
            <v>373</v>
          </cell>
          <cell r="C936" t="str">
            <v>CA</v>
          </cell>
          <cell r="D936">
            <v>774456.83250000002</v>
          </cell>
          <cell r="F936" t="str">
            <v>373CA</v>
          </cell>
          <cell r="G936">
            <v>373</v>
          </cell>
          <cell r="H936" t="str">
            <v>CA</v>
          </cell>
          <cell r="I936">
            <v>774456.83250000002</v>
          </cell>
        </row>
        <row r="937">
          <cell r="A937" t="str">
            <v>373ID</v>
          </cell>
          <cell r="B937">
            <v>373</v>
          </cell>
          <cell r="C937" t="str">
            <v>ID</v>
          </cell>
          <cell r="D937">
            <v>740214.75958333304</v>
          </cell>
          <cell r="F937" t="str">
            <v>373ID</v>
          </cell>
          <cell r="G937">
            <v>373</v>
          </cell>
          <cell r="H937" t="str">
            <v>ID</v>
          </cell>
          <cell r="I937">
            <v>740214.75958333304</v>
          </cell>
        </row>
        <row r="938">
          <cell r="A938" t="str">
            <v>373OR</v>
          </cell>
          <cell r="B938">
            <v>373</v>
          </cell>
          <cell r="C938" t="str">
            <v>OR</v>
          </cell>
          <cell r="D938">
            <v>23972819.997499999</v>
          </cell>
          <cell r="F938" t="str">
            <v>373OR</v>
          </cell>
          <cell r="G938">
            <v>373</v>
          </cell>
          <cell r="H938" t="str">
            <v>OR</v>
          </cell>
          <cell r="I938">
            <v>23972819.997499999</v>
          </cell>
        </row>
        <row r="939">
          <cell r="A939" t="str">
            <v>373UT</v>
          </cell>
          <cell r="B939">
            <v>373</v>
          </cell>
          <cell r="C939" t="str">
            <v>UT</v>
          </cell>
          <cell r="D939">
            <v>21759024.415833302</v>
          </cell>
          <cell r="F939" t="str">
            <v>373UT</v>
          </cell>
          <cell r="G939">
            <v>373</v>
          </cell>
          <cell r="H939" t="str">
            <v>UT</v>
          </cell>
          <cell r="I939">
            <v>21759024.415833302</v>
          </cell>
        </row>
        <row r="940">
          <cell r="A940" t="str">
            <v>373WA</v>
          </cell>
          <cell r="B940">
            <v>373</v>
          </cell>
          <cell r="C940" t="str">
            <v>WA</v>
          </cell>
          <cell r="D940">
            <v>4752678.3379166704</v>
          </cell>
          <cell r="F940" t="str">
            <v>373WA</v>
          </cell>
          <cell r="G940">
            <v>373</v>
          </cell>
          <cell r="H940" t="str">
            <v>WA</v>
          </cell>
          <cell r="I940">
            <v>4752678.3379166704</v>
          </cell>
        </row>
        <row r="941">
          <cell r="A941" t="str">
            <v>373WYP</v>
          </cell>
          <cell r="B941">
            <v>373</v>
          </cell>
          <cell r="C941" t="str">
            <v>WYP</v>
          </cell>
          <cell r="D941">
            <v>8488602.5487500001</v>
          </cell>
          <cell r="F941" t="str">
            <v>373WYP</v>
          </cell>
          <cell r="G941">
            <v>373</v>
          </cell>
          <cell r="H941" t="str">
            <v>WYP</v>
          </cell>
          <cell r="I941">
            <v>8488602.5487500001</v>
          </cell>
        </row>
        <row r="942">
          <cell r="A942" t="str">
            <v>373WYU</v>
          </cell>
          <cell r="B942">
            <v>373</v>
          </cell>
          <cell r="C942" t="str">
            <v>WYU</v>
          </cell>
          <cell r="D942">
            <v>2267642.1425000001</v>
          </cell>
          <cell r="F942" t="str">
            <v>373WYU</v>
          </cell>
          <cell r="G942">
            <v>373</v>
          </cell>
          <cell r="H942" t="str">
            <v>WYU</v>
          </cell>
          <cell r="I942">
            <v>2267642.1425000001</v>
          </cell>
        </row>
        <row r="943">
          <cell r="A943" t="str">
            <v>389CA</v>
          </cell>
          <cell r="B943">
            <v>389</v>
          </cell>
          <cell r="C943" t="str">
            <v>CA</v>
          </cell>
          <cell r="D943">
            <v>710982.42458333296</v>
          </cell>
          <cell r="F943" t="str">
            <v>389CA</v>
          </cell>
          <cell r="G943">
            <v>389</v>
          </cell>
          <cell r="H943" t="str">
            <v>CA</v>
          </cell>
          <cell r="I943">
            <v>710982.42458333296</v>
          </cell>
        </row>
        <row r="944">
          <cell r="A944" t="str">
            <v>389CAGE</v>
          </cell>
          <cell r="B944">
            <v>389</v>
          </cell>
          <cell r="C944" t="str">
            <v>CAGE</v>
          </cell>
          <cell r="D944">
            <v>1559.87</v>
          </cell>
          <cell r="F944" t="str">
            <v>389CAGE</v>
          </cell>
          <cell r="G944">
            <v>389</v>
          </cell>
          <cell r="H944" t="str">
            <v>CAGE</v>
          </cell>
          <cell r="I944">
            <v>1559.87</v>
          </cell>
        </row>
        <row r="945">
          <cell r="A945" t="str">
            <v>389CN</v>
          </cell>
          <cell r="B945">
            <v>389</v>
          </cell>
          <cell r="C945" t="str">
            <v>CN</v>
          </cell>
          <cell r="D945">
            <v>1128505.79</v>
          </cell>
          <cell r="F945" t="str">
            <v>389CN</v>
          </cell>
          <cell r="G945">
            <v>389</v>
          </cell>
          <cell r="H945" t="str">
            <v>CN</v>
          </cell>
          <cell r="I945">
            <v>1128505.79</v>
          </cell>
        </row>
        <row r="946">
          <cell r="A946" t="str">
            <v>389ID</v>
          </cell>
          <cell r="B946">
            <v>389</v>
          </cell>
          <cell r="C946" t="str">
            <v>ID</v>
          </cell>
          <cell r="D946">
            <v>193900.58</v>
          </cell>
          <cell r="F946" t="str">
            <v>389ID</v>
          </cell>
          <cell r="G946">
            <v>389</v>
          </cell>
          <cell r="H946" t="str">
            <v>ID</v>
          </cell>
          <cell r="I946">
            <v>193900.58</v>
          </cell>
        </row>
        <row r="947">
          <cell r="A947" t="str">
            <v>389OR</v>
          </cell>
          <cell r="B947">
            <v>389</v>
          </cell>
          <cell r="C947" t="str">
            <v>OR</v>
          </cell>
          <cell r="D947">
            <v>4918904.3987499997</v>
          </cell>
          <cell r="F947" t="str">
            <v>389OR</v>
          </cell>
          <cell r="G947">
            <v>389</v>
          </cell>
          <cell r="H947" t="str">
            <v>OR</v>
          </cell>
          <cell r="I947">
            <v>4918904.3987499997</v>
          </cell>
        </row>
        <row r="948">
          <cell r="A948" t="str">
            <v>389SO</v>
          </cell>
          <cell r="B948">
            <v>389</v>
          </cell>
          <cell r="C948" t="str">
            <v>SO</v>
          </cell>
          <cell r="D948">
            <v>7516302.2000000002</v>
          </cell>
          <cell r="F948" t="str">
            <v>389SO</v>
          </cell>
          <cell r="G948">
            <v>389</v>
          </cell>
          <cell r="H948" t="str">
            <v>SO</v>
          </cell>
          <cell r="I948">
            <v>7516302.2000000002</v>
          </cell>
        </row>
        <row r="949">
          <cell r="A949" t="str">
            <v>389UT</v>
          </cell>
          <cell r="B949">
            <v>389</v>
          </cell>
          <cell r="C949" t="str">
            <v>UT</v>
          </cell>
          <cell r="D949">
            <v>4149487.88625</v>
          </cell>
          <cell r="F949" t="str">
            <v>389UT</v>
          </cell>
          <cell r="G949">
            <v>389</v>
          </cell>
          <cell r="H949" t="str">
            <v>UT</v>
          </cell>
          <cell r="I949">
            <v>4149487.88625</v>
          </cell>
        </row>
        <row r="950">
          <cell r="A950" t="str">
            <v>389WA</v>
          </cell>
          <cell r="B950">
            <v>389</v>
          </cell>
          <cell r="C950" t="str">
            <v>WA</v>
          </cell>
          <cell r="D950">
            <v>1098826.3500000001</v>
          </cell>
          <cell r="F950" t="str">
            <v>389WA</v>
          </cell>
          <cell r="G950">
            <v>389</v>
          </cell>
          <cell r="H950" t="str">
            <v>WA</v>
          </cell>
          <cell r="I950">
            <v>1098826.3500000001</v>
          </cell>
        </row>
        <row r="951">
          <cell r="A951" t="str">
            <v>389WYP</v>
          </cell>
          <cell r="B951">
            <v>389</v>
          </cell>
          <cell r="C951" t="str">
            <v>WYP</v>
          </cell>
          <cell r="D951">
            <v>1646141.3149999999</v>
          </cell>
          <cell r="F951" t="str">
            <v>389WYP</v>
          </cell>
          <cell r="G951">
            <v>389</v>
          </cell>
          <cell r="H951" t="str">
            <v>WYP</v>
          </cell>
          <cell r="I951">
            <v>1646141.3149999999</v>
          </cell>
        </row>
        <row r="952">
          <cell r="A952" t="str">
            <v>389WYU</v>
          </cell>
          <cell r="B952">
            <v>389</v>
          </cell>
          <cell r="C952" t="str">
            <v>WYU</v>
          </cell>
          <cell r="D952">
            <v>677197.61</v>
          </cell>
          <cell r="F952" t="str">
            <v>389WYU</v>
          </cell>
          <cell r="G952">
            <v>389</v>
          </cell>
          <cell r="H952" t="str">
            <v>WYU</v>
          </cell>
          <cell r="I952">
            <v>677197.61</v>
          </cell>
        </row>
        <row r="953">
          <cell r="A953" t="str">
            <v>390CA</v>
          </cell>
          <cell r="B953">
            <v>390</v>
          </cell>
          <cell r="C953" t="str">
            <v>CA</v>
          </cell>
          <cell r="D953">
            <v>4028985.6037499998</v>
          </cell>
          <cell r="F953" t="str">
            <v>390CA</v>
          </cell>
          <cell r="G953">
            <v>390</v>
          </cell>
          <cell r="H953" t="str">
            <v>CA</v>
          </cell>
          <cell r="I953">
            <v>4028985.6037499998</v>
          </cell>
        </row>
        <row r="954">
          <cell r="A954" t="str">
            <v>390CAEE</v>
          </cell>
          <cell r="B954">
            <v>390</v>
          </cell>
          <cell r="C954" t="str">
            <v>CAEE</v>
          </cell>
          <cell r="D954">
            <v>1163226.5258333299</v>
          </cell>
          <cell r="F954" t="str">
            <v>390CAEE</v>
          </cell>
          <cell r="G954">
            <v>390</v>
          </cell>
          <cell r="H954" t="str">
            <v>CAEE</v>
          </cell>
          <cell r="I954">
            <v>1163226.5258333299</v>
          </cell>
        </row>
        <row r="955">
          <cell r="A955" t="str">
            <v>390CAGE</v>
          </cell>
          <cell r="B955">
            <v>390</v>
          </cell>
          <cell r="C955" t="str">
            <v>CAGE</v>
          </cell>
          <cell r="D955">
            <v>4256262.9400000004</v>
          </cell>
          <cell r="F955" t="str">
            <v>390CAGE</v>
          </cell>
          <cell r="G955">
            <v>390</v>
          </cell>
          <cell r="H955" t="str">
            <v>CAGE</v>
          </cell>
          <cell r="I955">
            <v>4256262.9400000004</v>
          </cell>
        </row>
        <row r="956">
          <cell r="A956" t="str">
            <v>390CAGW</v>
          </cell>
          <cell r="B956">
            <v>390</v>
          </cell>
          <cell r="C956" t="str">
            <v>CAGW</v>
          </cell>
          <cell r="D956">
            <v>3330663.2833333299</v>
          </cell>
          <cell r="F956" t="str">
            <v>390CAGW</v>
          </cell>
          <cell r="G956">
            <v>390</v>
          </cell>
          <cell r="H956" t="str">
            <v>CAGW</v>
          </cell>
          <cell r="I956">
            <v>3330663.2833333299</v>
          </cell>
        </row>
        <row r="957">
          <cell r="A957" t="str">
            <v>390CN</v>
          </cell>
          <cell r="B957">
            <v>390</v>
          </cell>
          <cell r="C957" t="str">
            <v>CN</v>
          </cell>
          <cell r="D957">
            <v>8183670.0012499997</v>
          </cell>
          <cell r="F957" t="str">
            <v>390CN</v>
          </cell>
          <cell r="G957">
            <v>390</v>
          </cell>
          <cell r="H957" t="str">
            <v>CN</v>
          </cell>
          <cell r="I957">
            <v>8183670.0012499997</v>
          </cell>
        </row>
        <row r="958">
          <cell r="A958" t="str">
            <v>390ID</v>
          </cell>
          <cell r="B958">
            <v>390</v>
          </cell>
          <cell r="C958" t="str">
            <v>ID</v>
          </cell>
          <cell r="D958">
            <v>11539926.2345833</v>
          </cell>
          <cell r="F958" t="str">
            <v>390ID</v>
          </cell>
          <cell r="G958">
            <v>390</v>
          </cell>
          <cell r="H958" t="str">
            <v>ID</v>
          </cell>
          <cell r="I958">
            <v>11539926.2345833</v>
          </cell>
        </row>
        <row r="959">
          <cell r="A959" t="str">
            <v>390JBG</v>
          </cell>
          <cell r="B959">
            <v>390</v>
          </cell>
          <cell r="C959" t="str">
            <v>JBG</v>
          </cell>
          <cell r="D959">
            <v>22429.3</v>
          </cell>
          <cell r="F959" t="str">
            <v>390JBG</v>
          </cell>
          <cell r="G959">
            <v>390</v>
          </cell>
          <cell r="H959" t="str">
            <v>JBG</v>
          </cell>
          <cell r="I959">
            <v>22429.3</v>
          </cell>
        </row>
        <row r="960">
          <cell r="A960" t="str">
            <v>390OR</v>
          </cell>
          <cell r="B960">
            <v>390</v>
          </cell>
          <cell r="C960" t="str">
            <v>OR</v>
          </cell>
          <cell r="D960">
            <v>40137596.750416704</v>
          </cell>
          <cell r="F960" t="str">
            <v>390OR</v>
          </cell>
          <cell r="G960">
            <v>390</v>
          </cell>
          <cell r="H960" t="str">
            <v>OR</v>
          </cell>
          <cell r="I960">
            <v>40137596.750416704</v>
          </cell>
        </row>
        <row r="961">
          <cell r="A961" t="str">
            <v>390SO</v>
          </cell>
          <cell r="B961">
            <v>390</v>
          </cell>
          <cell r="C961" t="str">
            <v>SO</v>
          </cell>
          <cell r="D961">
            <v>96607418.291250005</v>
          </cell>
          <cell r="F961" t="str">
            <v>390SO</v>
          </cell>
          <cell r="G961">
            <v>390</v>
          </cell>
          <cell r="H961" t="str">
            <v>SO</v>
          </cell>
          <cell r="I961">
            <v>96607418.291250005</v>
          </cell>
        </row>
        <row r="962">
          <cell r="A962" t="str">
            <v>390UT</v>
          </cell>
          <cell r="B962">
            <v>390</v>
          </cell>
          <cell r="C962" t="str">
            <v>UT</v>
          </cell>
          <cell r="D962">
            <v>44205179.780833296</v>
          </cell>
          <cell r="F962" t="str">
            <v>390UT</v>
          </cell>
          <cell r="G962">
            <v>390</v>
          </cell>
          <cell r="H962" t="str">
            <v>UT</v>
          </cell>
          <cell r="I962">
            <v>44205179.780833296</v>
          </cell>
        </row>
        <row r="963">
          <cell r="A963" t="str">
            <v>390WA</v>
          </cell>
          <cell r="B963">
            <v>390</v>
          </cell>
          <cell r="C963" t="str">
            <v>WA</v>
          </cell>
          <cell r="D963">
            <v>13904893.5641667</v>
          </cell>
          <cell r="F963" t="str">
            <v>390WA</v>
          </cell>
          <cell r="G963">
            <v>390</v>
          </cell>
          <cell r="H963" t="str">
            <v>WA</v>
          </cell>
          <cell r="I963">
            <v>13904893.5641667</v>
          </cell>
        </row>
        <row r="964">
          <cell r="A964" t="str">
            <v>390WYP</v>
          </cell>
          <cell r="B964">
            <v>390</v>
          </cell>
          <cell r="C964" t="str">
            <v>WYP</v>
          </cell>
          <cell r="D964">
            <v>14685172.981249999</v>
          </cell>
          <cell r="F964" t="str">
            <v>390WYP</v>
          </cell>
          <cell r="G964">
            <v>390</v>
          </cell>
          <cell r="H964" t="str">
            <v>WYP</v>
          </cell>
          <cell r="I964">
            <v>14685172.981249999</v>
          </cell>
        </row>
        <row r="965">
          <cell r="A965" t="str">
            <v>390WYU</v>
          </cell>
          <cell r="B965">
            <v>390</v>
          </cell>
          <cell r="C965" t="str">
            <v>WYU</v>
          </cell>
          <cell r="D965">
            <v>3847027.3779166699</v>
          </cell>
          <cell r="F965" t="str">
            <v>390WYU</v>
          </cell>
          <cell r="G965">
            <v>390</v>
          </cell>
          <cell r="H965" t="str">
            <v>WYU</v>
          </cell>
          <cell r="I965">
            <v>3847027.3779166699</v>
          </cell>
        </row>
        <row r="966">
          <cell r="A966" t="str">
            <v>391CA</v>
          </cell>
          <cell r="B966">
            <v>391</v>
          </cell>
          <cell r="C966" t="str">
            <v>CA</v>
          </cell>
          <cell r="D966">
            <v>169589.900833333</v>
          </cell>
          <cell r="F966" t="str">
            <v>391CA</v>
          </cell>
          <cell r="G966">
            <v>391</v>
          </cell>
          <cell r="H966" t="str">
            <v>CA</v>
          </cell>
          <cell r="I966">
            <v>169589.900833333</v>
          </cell>
        </row>
        <row r="967">
          <cell r="A967" t="str">
            <v>391CAEE</v>
          </cell>
          <cell r="B967">
            <v>391</v>
          </cell>
          <cell r="C967" t="str">
            <v>CAEE</v>
          </cell>
          <cell r="D967">
            <v>16822.297916666699</v>
          </cell>
          <cell r="F967" t="str">
            <v>391CAEE</v>
          </cell>
          <cell r="G967">
            <v>391</v>
          </cell>
          <cell r="H967" t="str">
            <v>CAEE</v>
          </cell>
          <cell r="I967">
            <v>16822.297916666699</v>
          </cell>
        </row>
        <row r="968">
          <cell r="A968" t="str">
            <v>391CAGE</v>
          </cell>
          <cell r="B968">
            <v>391</v>
          </cell>
          <cell r="C968" t="str">
            <v>CAGE</v>
          </cell>
          <cell r="D968">
            <v>2247032.6237499998</v>
          </cell>
          <cell r="F968" t="str">
            <v>391CAGE</v>
          </cell>
          <cell r="G968">
            <v>391</v>
          </cell>
          <cell r="H968" t="str">
            <v>CAGE</v>
          </cell>
          <cell r="I968">
            <v>2247032.6237499998</v>
          </cell>
        </row>
        <row r="969">
          <cell r="A969" t="str">
            <v>391CAGW</v>
          </cell>
          <cell r="B969">
            <v>391</v>
          </cell>
          <cell r="C969" t="str">
            <v>CAGW</v>
          </cell>
          <cell r="D969">
            <v>567402.01083333301</v>
          </cell>
          <cell r="F969" t="str">
            <v>391CAGW</v>
          </cell>
          <cell r="G969">
            <v>391</v>
          </cell>
          <cell r="H969" t="str">
            <v>CAGW</v>
          </cell>
          <cell r="I969">
            <v>567402.01083333301</v>
          </cell>
        </row>
        <row r="970">
          <cell r="A970" t="str">
            <v>391CN</v>
          </cell>
          <cell r="B970">
            <v>391</v>
          </cell>
          <cell r="C970" t="str">
            <v>CN</v>
          </cell>
          <cell r="D970">
            <v>4590639.5012499997</v>
          </cell>
          <cell r="F970" t="str">
            <v>391CN</v>
          </cell>
          <cell r="G970">
            <v>391</v>
          </cell>
          <cell r="H970" t="str">
            <v>CN</v>
          </cell>
          <cell r="I970">
            <v>4590639.5012499997</v>
          </cell>
        </row>
        <row r="971">
          <cell r="A971" t="str">
            <v>391ID</v>
          </cell>
          <cell r="B971">
            <v>391</v>
          </cell>
          <cell r="C971" t="str">
            <v>ID</v>
          </cell>
          <cell r="D971">
            <v>383154.48499999999</v>
          </cell>
          <cell r="F971" t="str">
            <v>391ID</v>
          </cell>
          <cell r="G971">
            <v>391</v>
          </cell>
          <cell r="H971" t="str">
            <v>ID</v>
          </cell>
          <cell r="I971">
            <v>383154.48499999999</v>
          </cell>
        </row>
        <row r="972">
          <cell r="A972" t="str">
            <v>391JBG</v>
          </cell>
          <cell r="B972">
            <v>391</v>
          </cell>
          <cell r="C972" t="str">
            <v>JBG</v>
          </cell>
          <cell r="D972">
            <v>214201.12375</v>
          </cell>
          <cell r="F972" t="str">
            <v>391JBG</v>
          </cell>
          <cell r="G972">
            <v>391</v>
          </cell>
          <cell r="H972" t="str">
            <v>JBG</v>
          </cell>
          <cell r="I972">
            <v>214201.12375</v>
          </cell>
        </row>
        <row r="973">
          <cell r="A973" t="str">
            <v>391OR</v>
          </cell>
          <cell r="B973">
            <v>391</v>
          </cell>
          <cell r="C973" t="str">
            <v>OR</v>
          </cell>
          <cell r="D973">
            <v>2323740.1120833298</v>
          </cell>
          <cell r="F973" t="str">
            <v>391OR</v>
          </cell>
          <cell r="G973">
            <v>391</v>
          </cell>
          <cell r="H973" t="str">
            <v>OR</v>
          </cell>
          <cell r="I973">
            <v>2323740.1120833298</v>
          </cell>
        </row>
        <row r="974">
          <cell r="A974" t="str">
            <v>391SO</v>
          </cell>
          <cell r="B974">
            <v>391</v>
          </cell>
          <cell r="C974" t="str">
            <v>SO</v>
          </cell>
          <cell r="D974">
            <v>62323442.5279167</v>
          </cell>
          <cell r="F974" t="str">
            <v>391SO</v>
          </cell>
          <cell r="G974">
            <v>391</v>
          </cell>
          <cell r="H974" t="str">
            <v>SO</v>
          </cell>
          <cell r="I974">
            <v>62323442.5279167</v>
          </cell>
        </row>
        <row r="975">
          <cell r="A975" t="str">
            <v>391UT</v>
          </cell>
          <cell r="B975">
            <v>391</v>
          </cell>
          <cell r="C975" t="str">
            <v>UT</v>
          </cell>
          <cell r="D975">
            <v>1257926.9737499999</v>
          </cell>
          <cell r="F975" t="str">
            <v>391UT</v>
          </cell>
          <cell r="G975">
            <v>391</v>
          </cell>
          <cell r="H975" t="str">
            <v>UT</v>
          </cell>
          <cell r="I975">
            <v>1257926.9737499999</v>
          </cell>
        </row>
        <row r="976">
          <cell r="A976" t="str">
            <v>391WA</v>
          </cell>
          <cell r="B976">
            <v>391</v>
          </cell>
          <cell r="C976" t="str">
            <v>WA</v>
          </cell>
          <cell r="D976">
            <v>320839.11375000002</v>
          </cell>
          <cell r="F976" t="str">
            <v>391WA</v>
          </cell>
          <cell r="G976">
            <v>391</v>
          </cell>
          <cell r="H976" t="str">
            <v>WA</v>
          </cell>
          <cell r="I976">
            <v>320839.11375000002</v>
          </cell>
        </row>
        <row r="977">
          <cell r="A977" t="str">
            <v>391WYP</v>
          </cell>
          <cell r="B977">
            <v>391</v>
          </cell>
          <cell r="C977" t="str">
            <v>WYP</v>
          </cell>
          <cell r="D977">
            <v>2275166.6933333301</v>
          </cell>
          <cell r="F977" t="str">
            <v>391WYP</v>
          </cell>
          <cell r="G977">
            <v>391</v>
          </cell>
          <cell r="H977" t="str">
            <v>WYP</v>
          </cell>
          <cell r="I977">
            <v>2275166.6933333301</v>
          </cell>
        </row>
        <row r="978">
          <cell r="A978" t="str">
            <v>391WYU</v>
          </cell>
          <cell r="B978">
            <v>391</v>
          </cell>
          <cell r="C978" t="str">
            <v>WYU</v>
          </cell>
          <cell r="D978">
            <v>70569.979583333305</v>
          </cell>
          <cell r="F978" t="str">
            <v>391WYU</v>
          </cell>
          <cell r="G978">
            <v>391</v>
          </cell>
          <cell r="H978" t="str">
            <v>WYU</v>
          </cell>
          <cell r="I978">
            <v>70569.979583333305</v>
          </cell>
        </row>
        <row r="979">
          <cell r="A979" t="str">
            <v>392CA</v>
          </cell>
          <cell r="B979">
            <v>392</v>
          </cell>
          <cell r="C979" t="str">
            <v>CA</v>
          </cell>
          <cell r="D979">
            <v>2151644.4187500002</v>
          </cell>
          <cell r="F979" t="str">
            <v>392CA</v>
          </cell>
          <cell r="G979">
            <v>392</v>
          </cell>
          <cell r="H979" t="str">
            <v>CA</v>
          </cell>
          <cell r="I979">
            <v>2151644.4187500002</v>
          </cell>
        </row>
        <row r="980">
          <cell r="A980" t="str">
            <v>392CAEE</v>
          </cell>
          <cell r="B980">
            <v>392</v>
          </cell>
          <cell r="C980" t="str">
            <v>CAEE</v>
          </cell>
          <cell r="D980">
            <v>515447.19124999997</v>
          </cell>
          <cell r="F980" t="str">
            <v>392CAEE</v>
          </cell>
          <cell r="G980">
            <v>392</v>
          </cell>
          <cell r="H980" t="str">
            <v>CAEE</v>
          </cell>
          <cell r="I980">
            <v>515447.19124999997</v>
          </cell>
        </row>
        <row r="981">
          <cell r="A981" t="str">
            <v>392CAGE</v>
          </cell>
          <cell r="B981">
            <v>392</v>
          </cell>
          <cell r="C981" t="str">
            <v>CAGE</v>
          </cell>
          <cell r="D981">
            <v>13456434.4079167</v>
          </cell>
          <cell r="F981" t="str">
            <v>392CAGE</v>
          </cell>
          <cell r="G981">
            <v>392</v>
          </cell>
          <cell r="H981" t="str">
            <v>CAGE</v>
          </cell>
          <cell r="I981">
            <v>13456434.4079167</v>
          </cell>
        </row>
        <row r="982">
          <cell r="A982" t="str">
            <v>392CAGW</v>
          </cell>
          <cell r="B982">
            <v>392</v>
          </cell>
          <cell r="C982" t="str">
            <v>CAGW</v>
          </cell>
          <cell r="D982">
            <v>5730349.0291666696</v>
          </cell>
          <cell r="F982" t="str">
            <v>392CAGW</v>
          </cell>
          <cell r="G982">
            <v>392</v>
          </cell>
          <cell r="H982" t="str">
            <v>CAGW</v>
          </cell>
          <cell r="I982">
            <v>5730349.0291666696</v>
          </cell>
        </row>
        <row r="983">
          <cell r="A983" t="str">
            <v>392ID</v>
          </cell>
          <cell r="B983">
            <v>392</v>
          </cell>
          <cell r="C983" t="str">
            <v>ID</v>
          </cell>
          <cell r="D983">
            <v>6651879.11583333</v>
          </cell>
          <cell r="F983" t="str">
            <v>392ID</v>
          </cell>
          <cell r="G983">
            <v>392</v>
          </cell>
          <cell r="H983" t="str">
            <v>ID</v>
          </cell>
          <cell r="I983">
            <v>6651879.11583333</v>
          </cell>
        </row>
        <row r="984">
          <cell r="A984" t="str">
            <v>392JBG</v>
          </cell>
          <cell r="B984">
            <v>392</v>
          </cell>
          <cell r="C984" t="str">
            <v>JBG</v>
          </cell>
          <cell r="D984">
            <v>2516531.5825</v>
          </cell>
          <cell r="F984" t="str">
            <v>392JBG</v>
          </cell>
          <cell r="G984">
            <v>392</v>
          </cell>
          <cell r="H984" t="str">
            <v>JBG</v>
          </cell>
          <cell r="I984">
            <v>2516531.5825</v>
          </cell>
        </row>
        <row r="985">
          <cell r="A985" t="str">
            <v>392OR</v>
          </cell>
          <cell r="B985">
            <v>392</v>
          </cell>
          <cell r="C985" t="str">
            <v>OR</v>
          </cell>
          <cell r="D985">
            <v>25470642.14875</v>
          </cell>
          <cell r="F985" t="str">
            <v>392OR</v>
          </cell>
          <cell r="G985">
            <v>392</v>
          </cell>
          <cell r="H985" t="str">
            <v>OR</v>
          </cell>
          <cell r="I985">
            <v>25470642.14875</v>
          </cell>
        </row>
        <row r="986">
          <cell r="A986" t="str">
            <v>392SO</v>
          </cell>
          <cell r="B986">
            <v>392</v>
          </cell>
          <cell r="C986" t="str">
            <v>SO</v>
          </cell>
          <cell r="D986">
            <v>7441968.3879166702</v>
          </cell>
          <cell r="F986" t="str">
            <v>392SO</v>
          </cell>
          <cell r="G986">
            <v>392</v>
          </cell>
          <cell r="H986" t="str">
            <v>SO</v>
          </cell>
          <cell r="I986">
            <v>7441968.3879166702</v>
          </cell>
        </row>
        <row r="987">
          <cell r="A987" t="str">
            <v>392UT</v>
          </cell>
          <cell r="B987">
            <v>392</v>
          </cell>
          <cell r="C987" t="str">
            <v>UT</v>
          </cell>
          <cell r="D987">
            <v>36132185.459583297</v>
          </cell>
          <cell r="F987" t="str">
            <v>392UT</v>
          </cell>
          <cell r="G987">
            <v>392</v>
          </cell>
          <cell r="H987" t="str">
            <v>UT</v>
          </cell>
          <cell r="I987">
            <v>36132185.459583297</v>
          </cell>
        </row>
        <row r="988">
          <cell r="A988" t="str">
            <v>392WA</v>
          </cell>
          <cell r="B988">
            <v>392</v>
          </cell>
          <cell r="C988" t="str">
            <v>WA</v>
          </cell>
          <cell r="D988">
            <v>5344910.09</v>
          </cell>
          <cell r="F988" t="str">
            <v>392WA</v>
          </cell>
          <cell r="G988">
            <v>392</v>
          </cell>
          <cell r="H988" t="str">
            <v>WA</v>
          </cell>
          <cell r="I988">
            <v>5344910.09</v>
          </cell>
        </row>
        <row r="989">
          <cell r="A989" t="str">
            <v>392WYP</v>
          </cell>
          <cell r="B989">
            <v>392</v>
          </cell>
          <cell r="C989" t="str">
            <v>WYP</v>
          </cell>
          <cell r="D989">
            <v>9507802.1545833293</v>
          </cell>
          <cell r="F989" t="str">
            <v>392WYP</v>
          </cell>
          <cell r="G989">
            <v>392</v>
          </cell>
          <cell r="H989" t="str">
            <v>WYP</v>
          </cell>
          <cell r="I989">
            <v>9507802.1545833293</v>
          </cell>
        </row>
        <row r="990">
          <cell r="A990" t="str">
            <v>392WYU</v>
          </cell>
          <cell r="B990">
            <v>392</v>
          </cell>
          <cell r="C990" t="str">
            <v>WYU</v>
          </cell>
          <cell r="D990">
            <v>1947132.22958333</v>
          </cell>
          <cell r="F990" t="str">
            <v>392WYU</v>
          </cell>
          <cell r="G990">
            <v>392</v>
          </cell>
          <cell r="H990" t="str">
            <v>WYU</v>
          </cell>
          <cell r="I990">
            <v>1947132.22958333</v>
          </cell>
        </row>
        <row r="991">
          <cell r="A991" t="str">
            <v>393CA</v>
          </cell>
          <cell r="B991">
            <v>393</v>
          </cell>
          <cell r="C991" t="str">
            <v>CA</v>
          </cell>
          <cell r="D991">
            <v>195267.38333333301</v>
          </cell>
          <cell r="F991" t="str">
            <v>393CA</v>
          </cell>
          <cell r="G991">
            <v>393</v>
          </cell>
          <cell r="H991" t="str">
            <v>CA</v>
          </cell>
          <cell r="I991">
            <v>195267.38333333301</v>
          </cell>
        </row>
        <row r="992">
          <cell r="A992" t="str">
            <v>393CAGE</v>
          </cell>
          <cell r="B992">
            <v>393</v>
          </cell>
          <cell r="C992" t="str">
            <v>CAGE</v>
          </cell>
          <cell r="D992">
            <v>4279935.5583333299</v>
          </cell>
          <cell r="F992" t="str">
            <v>393CAGE</v>
          </cell>
          <cell r="G992">
            <v>393</v>
          </cell>
          <cell r="H992" t="str">
            <v>CAGE</v>
          </cell>
          <cell r="I992">
            <v>4279935.5583333299</v>
          </cell>
        </row>
        <row r="993">
          <cell r="A993" t="str">
            <v>393CAGW</v>
          </cell>
          <cell r="B993">
            <v>393</v>
          </cell>
          <cell r="C993" t="str">
            <v>CAGW</v>
          </cell>
          <cell r="D993">
            <v>759222.18416666705</v>
          </cell>
          <cell r="F993" t="str">
            <v>393CAGW</v>
          </cell>
          <cell r="G993">
            <v>393</v>
          </cell>
          <cell r="H993" t="str">
            <v>CAGW</v>
          </cell>
          <cell r="I993">
            <v>759222.18416666705</v>
          </cell>
        </row>
        <row r="994">
          <cell r="A994" t="str">
            <v>393ID</v>
          </cell>
          <cell r="B994">
            <v>393</v>
          </cell>
          <cell r="C994" t="str">
            <v>ID</v>
          </cell>
          <cell r="D994">
            <v>494983.36</v>
          </cell>
          <cell r="F994" t="str">
            <v>393ID</v>
          </cell>
          <cell r="G994">
            <v>393</v>
          </cell>
          <cell r="H994" t="str">
            <v>ID</v>
          </cell>
          <cell r="I994">
            <v>494983.36</v>
          </cell>
        </row>
        <row r="995">
          <cell r="A995" t="str">
            <v>393JBG</v>
          </cell>
          <cell r="B995">
            <v>393</v>
          </cell>
          <cell r="C995" t="str">
            <v>JBG</v>
          </cell>
          <cell r="D995">
            <v>807954.27791666705</v>
          </cell>
          <cell r="F995" t="str">
            <v>393JBG</v>
          </cell>
          <cell r="G995">
            <v>393</v>
          </cell>
          <cell r="H995" t="str">
            <v>JBG</v>
          </cell>
          <cell r="I995">
            <v>807954.27791666705</v>
          </cell>
        </row>
        <row r="996">
          <cell r="A996" t="str">
            <v>393OR</v>
          </cell>
          <cell r="B996">
            <v>393</v>
          </cell>
          <cell r="C996" t="str">
            <v>OR</v>
          </cell>
          <cell r="D996">
            <v>2767091.6845833301</v>
          </cell>
          <cell r="F996" t="str">
            <v>393OR</v>
          </cell>
          <cell r="G996">
            <v>393</v>
          </cell>
          <cell r="H996" t="str">
            <v>OR</v>
          </cell>
          <cell r="I996">
            <v>2767091.6845833301</v>
          </cell>
        </row>
        <row r="997">
          <cell r="A997" t="str">
            <v>393SO</v>
          </cell>
          <cell r="B997">
            <v>393</v>
          </cell>
          <cell r="C997" t="str">
            <v>SO</v>
          </cell>
          <cell r="D997">
            <v>255084.57</v>
          </cell>
          <cell r="F997" t="str">
            <v>393SO</v>
          </cell>
          <cell r="G997">
            <v>393</v>
          </cell>
          <cell r="H997" t="str">
            <v>SO</v>
          </cell>
          <cell r="I997">
            <v>255084.57</v>
          </cell>
        </row>
        <row r="998">
          <cell r="A998" t="str">
            <v>393UT</v>
          </cell>
          <cell r="B998">
            <v>393</v>
          </cell>
          <cell r="C998" t="str">
            <v>UT</v>
          </cell>
          <cell r="D998">
            <v>3223241.1491666702</v>
          </cell>
          <cell r="F998" t="str">
            <v>393UT</v>
          </cell>
          <cell r="G998">
            <v>393</v>
          </cell>
          <cell r="H998" t="str">
            <v>UT</v>
          </cell>
          <cell r="I998">
            <v>3223241.1491666702</v>
          </cell>
        </row>
        <row r="999">
          <cell r="A999" t="str">
            <v>393WA</v>
          </cell>
          <cell r="B999">
            <v>393</v>
          </cell>
          <cell r="C999" t="str">
            <v>WA</v>
          </cell>
          <cell r="D999">
            <v>717967.05541666702</v>
          </cell>
          <cell r="F999" t="str">
            <v>393WA</v>
          </cell>
          <cell r="G999">
            <v>393</v>
          </cell>
          <cell r="H999" t="str">
            <v>WA</v>
          </cell>
          <cell r="I999">
            <v>717967.05541666702</v>
          </cell>
        </row>
        <row r="1000">
          <cell r="A1000" t="str">
            <v>393WYP</v>
          </cell>
          <cell r="B1000">
            <v>393</v>
          </cell>
          <cell r="C1000" t="str">
            <v>WYP</v>
          </cell>
          <cell r="D1000">
            <v>1095194.87458333</v>
          </cell>
          <cell r="F1000" t="str">
            <v>393WYP</v>
          </cell>
          <cell r="G1000">
            <v>393</v>
          </cell>
          <cell r="H1000" t="str">
            <v>WYP</v>
          </cell>
          <cell r="I1000">
            <v>1095194.87458333</v>
          </cell>
        </row>
        <row r="1001">
          <cell r="A1001" t="str">
            <v>393WYU</v>
          </cell>
          <cell r="B1001">
            <v>393</v>
          </cell>
          <cell r="C1001" t="str">
            <v>WYU</v>
          </cell>
          <cell r="D1001">
            <v>11346.1075</v>
          </cell>
          <cell r="F1001" t="str">
            <v>393WYU</v>
          </cell>
          <cell r="G1001">
            <v>393</v>
          </cell>
          <cell r="H1001" t="str">
            <v>WYU</v>
          </cell>
          <cell r="I1001">
            <v>11346.1075</v>
          </cell>
        </row>
        <row r="1002">
          <cell r="A1002" t="str">
            <v>394CA</v>
          </cell>
          <cell r="B1002">
            <v>394</v>
          </cell>
          <cell r="C1002" t="str">
            <v>CA</v>
          </cell>
          <cell r="D1002">
            <v>752903.56041666702</v>
          </cell>
          <cell r="F1002" t="str">
            <v>394CA</v>
          </cell>
          <cell r="G1002">
            <v>394</v>
          </cell>
          <cell r="H1002" t="str">
            <v>CA</v>
          </cell>
          <cell r="I1002">
            <v>752903.56041666702</v>
          </cell>
        </row>
        <row r="1003">
          <cell r="A1003" t="str">
            <v>394CAEE</v>
          </cell>
          <cell r="B1003">
            <v>394</v>
          </cell>
          <cell r="C1003" t="str">
            <v>CAEE</v>
          </cell>
          <cell r="D1003">
            <v>109044.38</v>
          </cell>
          <cell r="F1003" t="str">
            <v>394CAEE</v>
          </cell>
          <cell r="G1003">
            <v>394</v>
          </cell>
          <cell r="H1003" t="str">
            <v>CAEE</v>
          </cell>
          <cell r="I1003">
            <v>109044.38</v>
          </cell>
        </row>
        <row r="1004">
          <cell r="A1004" t="str">
            <v>394CAGE</v>
          </cell>
          <cell r="B1004">
            <v>394</v>
          </cell>
          <cell r="C1004" t="str">
            <v>CAGE</v>
          </cell>
          <cell r="D1004">
            <v>18499240.289999999</v>
          </cell>
          <cell r="F1004" t="str">
            <v>394CAGE</v>
          </cell>
          <cell r="G1004">
            <v>394</v>
          </cell>
          <cell r="H1004" t="str">
            <v>CAGE</v>
          </cell>
          <cell r="I1004">
            <v>18499240.289999999</v>
          </cell>
        </row>
        <row r="1005">
          <cell r="A1005" t="str">
            <v>394CAGW</v>
          </cell>
          <cell r="B1005">
            <v>394</v>
          </cell>
          <cell r="C1005" t="str">
            <v>CAGW</v>
          </cell>
          <cell r="D1005">
            <v>2741538.8537499998</v>
          </cell>
          <cell r="F1005" t="str">
            <v>394CAGW</v>
          </cell>
          <cell r="G1005">
            <v>394</v>
          </cell>
          <cell r="H1005" t="str">
            <v>CAGW</v>
          </cell>
          <cell r="I1005">
            <v>2741538.8537499998</v>
          </cell>
        </row>
        <row r="1006">
          <cell r="A1006" t="str">
            <v>394ID</v>
          </cell>
          <cell r="B1006">
            <v>394</v>
          </cell>
          <cell r="C1006" t="str">
            <v>ID</v>
          </cell>
          <cell r="D1006">
            <v>2061639.2641666699</v>
          </cell>
          <cell r="F1006" t="str">
            <v>394ID</v>
          </cell>
          <cell r="G1006">
            <v>394</v>
          </cell>
          <cell r="H1006" t="str">
            <v>ID</v>
          </cell>
          <cell r="I1006">
            <v>2061639.2641666699</v>
          </cell>
        </row>
        <row r="1007">
          <cell r="A1007" t="str">
            <v>394JBG</v>
          </cell>
          <cell r="B1007">
            <v>394</v>
          </cell>
          <cell r="C1007" t="str">
            <v>JBG</v>
          </cell>
          <cell r="D1007">
            <v>3021149.3875000002</v>
          </cell>
          <cell r="F1007" t="str">
            <v>394JBG</v>
          </cell>
          <cell r="G1007">
            <v>394</v>
          </cell>
          <cell r="H1007" t="str">
            <v>JBG</v>
          </cell>
          <cell r="I1007">
            <v>3021149.3875000002</v>
          </cell>
        </row>
        <row r="1008">
          <cell r="A1008" t="str">
            <v>394OR</v>
          </cell>
          <cell r="B1008">
            <v>394</v>
          </cell>
          <cell r="C1008" t="str">
            <v>OR</v>
          </cell>
          <cell r="D1008">
            <v>10512742.6383333</v>
          </cell>
          <cell r="F1008" t="str">
            <v>394OR</v>
          </cell>
          <cell r="G1008">
            <v>394</v>
          </cell>
          <cell r="H1008" t="str">
            <v>OR</v>
          </cell>
          <cell r="I1008">
            <v>10512742.6383333</v>
          </cell>
        </row>
        <row r="1009">
          <cell r="A1009" t="str">
            <v>394SO</v>
          </cell>
          <cell r="B1009">
            <v>394</v>
          </cell>
          <cell r="C1009" t="str">
            <v>SO</v>
          </cell>
          <cell r="D1009">
            <v>2596429.9500000002</v>
          </cell>
          <cell r="F1009" t="str">
            <v>394SO</v>
          </cell>
          <cell r="G1009">
            <v>394</v>
          </cell>
          <cell r="H1009" t="str">
            <v>SO</v>
          </cell>
          <cell r="I1009">
            <v>2596429.9500000002</v>
          </cell>
        </row>
        <row r="1010">
          <cell r="A1010" t="str">
            <v>394UT</v>
          </cell>
          <cell r="B1010">
            <v>394</v>
          </cell>
          <cell r="C1010" t="str">
            <v>UT</v>
          </cell>
          <cell r="D1010">
            <v>13957096.4583333</v>
          </cell>
          <cell r="F1010" t="str">
            <v>394UT</v>
          </cell>
          <cell r="G1010">
            <v>394</v>
          </cell>
          <cell r="H1010" t="str">
            <v>UT</v>
          </cell>
          <cell r="I1010">
            <v>13957096.4583333</v>
          </cell>
        </row>
        <row r="1011">
          <cell r="A1011" t="str">
            <v>394WA</v>
          </cell>
          <cell r="B1011">
            <v>394</v>
          </cell>
          <cell r="C1011" t="str">
            <v>WA</v>
          </cell>
          <cell r="D1011">
            <v>2795319.8729166701</v>
          </cell>
          <cell r="F1011" t="str">
            <v>394WA</v>
          </cell>
          <cell r="G1011">
            <v>394</v>
          </cell>
          <cell r="H1011" t="str">
            <v>WA</v>
          </cell>
          <cell r="I1011">
            <v>2795319.8729166701</v>
          </cell>
        </row>
        <row r="1012">
          <cell r="A1012" t="str">
            <v>394WYP</v>
          </cell>
          <cell r="B1012">
            <v>394</v>
          </cell>
          <cell r="C1012" t="str">
            <v>WYP</v>
          </cell>
          <cell r="D1012">
            <v>3767242.9720833302</v>
          </cell>
          <cell r="F1012" t="str">
            <v>394WYP</v>
          </cell>
          <cell r="G1012">
            <v>394</v>
          </cell>
          <cell r="H1012" t="str">
            <v>WYP</v>
          </cell>
          <cell r="I1012">
            <v>3767242.9720833302</v>
          </cell>
        </row>
        <row r="1013">
          <cell r="A1013" t="str">
            <v>394WYU</v>
          </cell>
          <cell r="B1013">
            <v>394</v>
          </cell>
          <cell r="C1013" t="str">
            <v>WYU</v>
          </cell>
          <cell r="D1013">
            <v>403737.53416666703</v>
          </cell>
          <cell r="F1013" t="str">
            <v>394WYU</v>
          </cell>
          <cell r="G1013">
            <v>394</v>
          </cell>
          <cell r="H1013" t="str">
            <v>WYU</v>
          </cell>
          <cell r="I1013">
            <v>403737.53416666703</v>
          </cell>
        </row>
        <row r="1014">
          <cell r="A1014" t="str">
            <v>395CA</v>
          </cell>
          <cell r="B1014">
            <v>395</v>
          </cell>
          <cell r="C1014" t="str">
            <v>CA</v>
          </cell>
          <cell r="D1014">
            <v>297273.05</v>
          </cell>
          <cell r="F1014" t="str">
            <v>395CA</v>
          </cell>
          <cell r="G1014">
            <v>395</v>
          </cell>
          <cell r="H1014" t="str">
            <v>CA</v>
          </cell>
          <cell r="I1014">
            <v>297273.05</v>
          </cell>
        </row>
        <row r="1015">
          <cell r="A1015" t="str">
            <v>395CAEE</v>
          </cell>
          <cell r="B1015">
            <v>395</v>
          </cell>
          <cell r="C1015" t="str">
            <v>CAEE</v>
          </cell>
          <cell r="D1015">
            <v>1211257.7241666701</v>
          </cell>
          <cell r="F1015" t="str">
            <v>395CAEE</v>
          </cell>
          <cell r="G1015">
            <v>395</v>
          </cell>
          <cell r="H1015" t="str">
            <v>CAEE</v>
          </cell>
          <cell r="I1015">
            <v>1211257.7241666701</v>
          </cell>
        </row>
        <row r="1016">
          <cell r="A1016" t="str">
            <v>395CAGE</v>
          </cell>
          <cell r="B1016">
            <v>395</v>
          </cell>
          <cell r="C1016" t="str">
            <v>CAGE</v>
          </cell>
          <cell r="D1016">
            <v>4815582.4166666698</v>
          </cell>
          <cell r="F1016" t="str">
            <v>395CAGE</v>
          </cell>
          <cell r="G1016">
            <v>395</v>
          </cell>
          <cell r="H1016" t="str">
            <v>CAGE</v>
          </cell>
          <cell r="I1016">
            <v>4815582.4166666698</v>
          </cell>
        </row>
        <row r="1017">
          <cell r="A1017" t="str">
            <v>395CAGW</v>
          </cell>
          <cell r="B1017">
            <v>395</v>
          </cell>
          <cell r="C1017" t="str">
            <v>CAGW</v>
          </cell>
          <cell r="D1017">
            <v>1337331.0683333301</v>
          </cell>
          <cell r="F1017" t="str">
            <v>395CAGW</v>
          </cell>
          <cell r="G1017">
            <v>395</v>
          </cell>
          <cell r="H1017" t="str">
            <v>CAGW</v>
          </cell>
          <cell r="I1017">
            <v>1337331.0683333301</v>
          </cell>
        </row>
        <row r="1018">
          <cell r="A1018" t="str">
            <v>395ID</v>
          </cell>
          <cell r="B1018">
            <v>395</v>
          </cell>
          <cell r="C1018" t="str">
            <v>ID</v>
          </cell>
          <cell r="D1018">
            <v>1319495.3079166701</v>
          </cell>
          <cell r="F1018" t="str">
            <v>395ID</v>
          </cell>
          <cell r="G1018">
            <v>395</v>
          </cell>
          <cell r="H1018" t="str">
            <v>ID</v>
          </cell>
          <cell r="I1018">
            <v>1319495.3079166701</v>
          </cell>
        </row>
        <row r="1019">
          <cell r="A1019" t="str">
            <v>395JBG</v>
          </cell>
          <cell r="B1019">
            <v>395</v>
          </cell>
          <cell r="C1019" t="str">
            <v>JBG</v>
          </cell>
          <cell r="D1019">
            <v>326496.1275</v>
          </cell>
          <cell r="F1019" t="str">
            <v>395JBG</v>
          </cell>
          <cell r="G1019">
            <v>395</v>
          </cell>
          <cell r="H1019" t="str">
            <v>JBG</v>
          </cell>
          <cell r="I1019">
            <v>326496.1275</v>
          </cell>
        </row>
        <row r="1020">
          <cell r="A1020" t="str">
            <v>395OR</v>
          </cell>
          <cell r="B1020">
            <v>395</v>
          </cell>
          <cell r="C1020" t="str">
            <v>OR</v>
          </cell>
          <cell r="D1020">
            <v>7850759.5449999999</v>
          </cell>
          <cell r="F1020" t="str">
            <v>395OR</v>
          </cell>
          <cell r="G1020">
            <v>395</v>
          </cell>
          <cell r="H1020" t="str">
            <v>OR</v>
          </cell>
          <cell r="I1020">
            <v>7850759.5449999999</v>
          </cell>
        </row>
        <row r="1021">
          <cell r="A1021" t="str">
            <v>395SO</v>
          </cell>
          <cell r="B1021">
            <v>395</v>
          </cell>
          <cell r="C1021" t="str">
            <v>SO</v>
          </cell>
          <cell r="D1021">
            <v>4830177.46</v>
          </cell>
          <cell r="F1021" t="str">
            <v>395SO</v>
          </cell>
          <cell r="G1021">
            <v>395</v>
          </cell>
          <cell r="H1021" t="str">
            <v>SO</v>
          </cell>
          <cell r="I1021">
            <v>4830177.46</v>
          </cell>
        </row>
        <row r="1022">
          <cell r="A1022" t="str">
            <v>395UT</v>
          </cell>
          <cell r="B1022">
            <v>395</v>
          </cell>
          <cell r="C1022" t="str">
            <v>UT</v>
          </cell>
          <cell r="D1022">
            <v>7974036.2258333303</v>
          </cell>
          <cell r="F1022" t="str">
            <v>395UT</v>
          </cell>
          <cell r="G1022">
            <v>395</v>
          </cell>
          <cell r="H1022" t="str">
            <v>UT</v>
          </cell>
          <cell r="I1022">
            <v>7974036.2258333303</v>
          </cell>
        </row>
        <row r="1023">
          <cell r="A1023" t="str">
            <v>395WA</v>
          </cell>
          <cell r="B1023">
            <v>395</v>
          </cell>
          <cell r="C1023" t="str">
            <v>WA</v>
          </cell>
          <cell r="D1023">
            <v>1287220.49041667</v>
          </cell>
          <cell r="F1023" t="str">
            <v>395WA</v>
          </cell>
          <cell r="G1023">
            <v>395</v>
          </cell>
          <cell r="H1023" t="str">
            <v>WA</v>
          </cell>
          <cell r="I1023">
            <v>1287220.49041667</v>
          </cell>
        </row>
        <row r="1024">
          <cell r="A1024" t="str">
            <v>395WYP</v>
          </cell>
          <cell r="B1024">
            <v>395</v>
          </cell>
          <cell r="C1024" t="str">
            <v>WYP</v>
          </cell>
          <cell r="D1024">
            <v>2485127.9866666701</v>
          </cell>
          <cell r="F1024" t="str">
            <v>395WYP</v>
          </cell>
          <cell r="G1024">
            <v>395</v>
          </cell>
          <cell r="H1024" t="str">
            <v>WYP</v>
          </cell>
          <cell r="I1024">
            <v>2485127.9866666701</v>
          </cell>
        </row>
        <row r="1025">
          <cell r="A1025" t="str">
            <v>395WYU</v>
          </cell>
          <cell r="B1025">
            <v>395</v>
          </cell>
          <cell r="C1025" t="str">
            <v>WYU</v>
          </cell>
          <cell r="D1025">
            <v>149994.23000000001</v>
          </cell>
          <cell r="F1025" t="str">
            <v>395WYU</v>
          </cell>
          <cell r="G1025">
            <v>395</v>
          </cell>
          <cell r="H1025" t="str">
            <v>WYU</v>
          </cell>
          <cell r="I1025">
            <v>149994.23000000001</v>
          </cell>
        </row>
        <row r="1026">
          <cell r="A1026" t="str">
            <v>396CA</v>
          </cell>
          <cell r="B1026">
            <v>396</v>
          </cell>
          <cell r="C1026" t="str">
            <v>CA</v>
          </cell>
          <cell r="D1026">
            <v>4602003.0354166701</v>
          </cell>
          <cell r="F1026" t="str">
            <v>396CA</v>
          </cell>
          <cell r="G1026">
            <v>396</v>
          </cell>
          <cell r="H1026" t="str">
            <v>CA</v>
          </cell>
          <cell r="I1026">
            <v>4602003.0354166701</v>
          </cell>
        </row>
        <row r="1027">
          <cell r="A1027" t="str">
            <v>396CAEE</v>
          </cell>
          <cell r="B1027">
            <v>396</v>
          </cell>
          <cell r="C1027" t="str">
            <v>CAEE</v>
          </cell>
          <cell r="D1027">
            <v>327247.39124999999</v>
          </cell>
          <cell r="F1027" t="str">
            <v>396CAEE</v>
          </cell>
          <cell r="G1027">
            <v>396</v>
          </cell>
          <cell r="H1027" t="str">
            <v>CAEE</v>
          </cell>
          <cell r="I1027">
            <v>327247.39124999999</v>
          </cell>
        </row>
        <row r="1028">
          <cell r="A1028" t="str">
            <v>396CAGE</v>
          </cell>
          <cell r="B1028">
            <v>396</v>
          </cell>
          <cell r="C1028" t="str">
            <v>CAGE</v>
          </cell>
          <cell r="D1028">
            <v>32697529.627500001</v>
          </cell>
          <cell r="F1028" t="str">
            <v>396CAGE</v>
          </cell>
          <cell r="G1028">
            <v>396</v>
          </cell>
          <cell r="H1028" t="str">
            <v>CAGE</v>
          </cell>
          <cell r="I1028">
            <v>32697529.627500001</v>
          </cell>
        </row>
        <row r="1029">
          <cell r="A1029" t="str">
            <v>396CAGW</v>
          </cell>
          <cell r="B1029">
            <v>396</v>
          </cell>
          <cell r="C1029" t="str">
            <v>CAGW</v>
          </cell>
          <cell r="D1029">
            <v>3592571.0762499999</v>
          </cell>
          <cell r="F1029" t="str">
            <v>396CAGW</v>
          </cell>
          <cell r="G1029">
            <v>396</v>
          </cell>
          <cell r="H1029" t="str">
            <v>CAGW</v>
          </cell>
          <cell r="I1029">
            <v>3592571.0762499999</v>
          </cell>
        </row>
        <row r="1030">
          <cell r="A1030" t="str">
            <v>396ID</v>
          </cell>
          <cell r="B1030">
            <v>396</v>
          </cell>
          <cell r="C1030" t="str">
            <v>ID</v>
          </cell>
          <cell r="D1030">
            <v>10092729.05625</v>
          </cell>
          <cell r="F1030" t="str">
            <v>396ID</v>
          </cell>
          <cell r="G1030">
            <v>396</v>
          </cell>
          <cell r="H1030" t="str">
            <v>ID</v>
          </cell>
          <cell r="I1030">
            <v>10092729.05625</v>
          </cell>
        </row>
        <row r="1031">
          <cell r="A1031" t="str">
            <v>396JBG</v>
          </cell>
          <cell r="B1031">
            <v>396</v>
          </cell>
          <cell r="C1031" t="str">
            <v>JBG</v>
          </cell>
          <cell r="D1031">
            <v>10066212.362500001</v>
          </cell>
          <cell r="F1031" t="str">
            <v>396JBG</v>
          </cell>
          <cell r="G1031">
            <v>396</v>
          </cell>
          <cell r="H1031" t="str">
            <v>JBG</v>
          </cell>
          <cell r="I1031">
            <v>10066212.362500001</v>
          </cell>
        </row>
        <row r="1032">
          <cell r="A1032" t="str">
            <v>396OR</v>
          </cell>
          <cell r="B1032">
            <v>396</v>
          </cell>
          <cell r="C1032" t="str">
            <v>OR</v>
          </cell>
          <cell r="D1032">
            <v>39473885.274999999</v>
          </cell>
          <cell r="F1032" t="str">
            <v>396OR</v>
          </cell>
          <cell r="G1032">
            <v>396</v>
          </cell>
          <cell r="H1032" t="str">
            <v>OR</v>
          </cell>
          <cell r="I1032">
            <v>39473885.274999999</v>
          </cell>
        </row>
        <row r="1033">
          <cell r="A1033" t="str">
            <v>396SO</v>
          </cell>
          <cell r="B1033">
            <v>396</v>
          </cell>
          <cell r="C1033" t="str">
            <v>SO</v>
          </cell>
          <cell r="D1033">
            <v>6102850.5970833302</v>
          </cell>
          <cell r="F1033" t="str">
            <v>396SO</v>
          </cell>
          <cell r="G1033">
            <v>396</v>
          </cell>
          <cell r="H1033" t="str">
            <v>SO</v>
          </cell>
          <cell r="I1033">
            <v>6102850.5970833302</v>
          </cell>
        </row>
        <row r="1034">
          <cell r="A1034" t="str">
            <v>396UT</v>
          </cell>
          <cell r="B1034">
            <v>396</v>
          </cell>
          <cell r="C1034" t="str">
            <v>UT</v>
          </cell>
          <cell r="D1034">
            <v>50246111.090833299</v>
          </cell>
          <cell r="F1034" t="str">
            <v>396UT</v>
          </cell>
          <cell r="G1034">
            <v>396</v>
          </cell>
          <cell r="H1034" t="str">
            <v>UT</v>
          </cell>
          <cell r="I1034">
            <v>50246111.090833299</v>
          </cell>
        </row>
        <row r="1035">
          <cell r="A1035" t="str">
            <v>396WA</v>
          </cell>
          <cell r="B1035">
            <v>396</v>
          </cell>
          <cell r="C1035" t="str">
            <v>WA</v>
          </cell>
          <cell r="D1035">
            <v>8939005.8291666694</v>
          </cell>
          <cell r="F1035" t="str">
            <v>396WA</v>
          </cell>
          <cell r="G1035">
            <v>396</v>
          </cell>
          <cell r="H1035" t="str">
            <v>WA</v>
          </cell>
          <cell r="I1035">
            <v>8939005.8291666694</v>
          </cell>
        </row>
        <row r="1036">
          <cell r="A1036" t="str">
            <v>396WYP</v>
          </cell>
          <cell r="B1036">
            <v>396</v>
          </cell>
          <cell r="C1036" t="str">
            <v>WYP</v>
          </cell>
          <cell r="D1036">
            <v>17001665.849583302</v>
          </cell>
          <cell r="F1036" t="str">
            <v>396WYP</v>
          </cell>
          <cell r="G1036">
            <v>396</v>
          </cell>
          <cell r="H1036" t="str">
            <v>WYP</v>
          </cell>
          <cell r="I1036">
            <v>17001665.849583302</v>
          </cell>
        </row>
        <row r="1037">
          <cell r="A1037" t="str">
            <v>396WYU</v>
          </cell>
          <cell r="B1037">
            <v>396</v>
          </cell>
          <cell r="C1037" t="str">
            <v>WYU</v>
          </cell>
          <cell r="D1037">
            <v>3703857.2025000001</v>
          </cell>
          <cell r="F1037" t="str">
            <v>396WYU</v>
          </cell>
          <cell r="G1037">
            <v>396</v>
          </cell>
          <cell r="H1037" t="str">
            <v>WYU</v>
          </cell>
          <cell r="I1037">
            <v>3703857.2025000001</v>
          </cell>
        </row>
        <row r="1038">
          <cell r="A1038" t="str">
            <v>397CA</v>
          </cell>
          <cell r="B1038">
            <v>397</v>
          </cell>
          <cell r="C1038" t="str">
            <v>CA</v>
          </cell>
          <cell r="D1038">
            <v>6364724.5774999997</v>
          </cell>
          <cell r="F1038" t="str">
            <v>397CA</v>
          </cell>
          <cell r="G1038">
            <v>397</v>
          </cell>
          <cell r="H1038" t="str">
            <v>CA</v>
          </cell>
          <cell r="I1038">
            <v>6364724.5774999997</v>
          </cell>
        </row>
        <row r="1039">
          <cell r="A1039" t="str">
            <v>397CAEE</v>
          </cell>
          <cell r="B1039">
            <v>397</v>
          </cell>
          <cell r="C1039" t="str">
            <v>CAEE</v>
          </cell>
          <cell r="D1039">
            <v>341557.84</v>
          </cell>
          <cell r="F1039" t="str">
            <v>397CAEE</v>
          </cell>
          <cell r="G1039">
            <v>397</v>
          </cell>
          <cell r="H1039" t="str">
            <v>CAEE</v>
          </cell>
          <cell r="I1039">
            <v>341557.84</v>
          </cell>
        </row>
        <row r="1040">
          <cell r="A1040" t="str">
            <v>397CAGE</v>
          </cell>
          <cell r="B1040">
            <v>397</v>
          </cell>
          <cell r="C1040" t="str">
            <v>CAGE</v>
          </cell>
          <cell r="D1040">
            <v>121125836.790417</v>
          </cell>
          <cell r="F1040" t="str">
            <v>397CAGE</v>
          </cell>
          <cell r="G1040">
            <v>397</v>
          </cell>
          <cell r="H1040" t="str">
            <v>CAGE</v>
          </cell>
          <cell r="I1040">
            <v>121125836.790417</v>
          </cell>
        </row>
        <row r="1041">
          <cell r="A1041" t="str">
            <v>397CAGW</v>
          </cell>
          <cell r="B1041">
            <v>397</v>
          </cell>
          <cell r="C1041" t="str">
            <v>CAGW</v>
          </cell>
          <cell r="D1041">
            <v>51367255.708750002</v>
          </cell>
          <cell r="F1041" t="str">
            <v>397CAGW</v>
          </cell>
          <cell r="G1041">
            <v>397</v>
          </cell>
          <cell r="H1041" t="str">
            <v>CAGW</v>
          </cell>
          <cell r="I1041">
            <v>51367255.708750002</v>
          </cell>
        </row>
        <row r="1042">
          <cell r="A1042" t="str">
            <v>397CN</v>
          </cell>
          <cell r="B1042">
            <v>397</v>
          </cell>
          <cell r="C1042" t="str">
            <v>CN</v>
          </cell>
          <cell r="D1042">
            <v>3848526.0529166702</v>
          </cell>
          <cell r="F1042" t="str">
            <v>397CN</v>
          </cell>
          <cell r="G1042">
            <v>397</v>
          </cell>
          <cell r="H1042" t="str">
            <v>CN</v>
          </cell>
          <cell r="I1042">
            <v>3848526.0529166702</v>
          </cell>
        </row>
        <row r="1043">
          <cell r="A1043" t="str">
            <v>397ID</v>
          </cell>
          <cell r="B1043">
            <v>397</v>
          </cell>
          <cell r="C1043" t="str">
            <v>ID</v>
          </cell>
          <cell r="D1043">
            <v>11310676.383333299</v>
          </cell>
          <cell r="F1043" t="str">
            <v>397ID</v>
          </cell>
          <cell r="G1043">
            <v>397</v>
          </cell>
          <cell r="H1043" t="str">
            <v>ID</v>
          </cell>
          <cell r="I1043">
            <v>11310676.383333299</v>
          </cell>
        </row>
        <row r="1044">
          <cell r="A1044" t="str">
            <v>397JBG</v>
          </cell>
          <cell r="B1044">
            <v>397</v>
          </cell>
          <cell r="C1044" t="str">
            <v>JBG</v>
          </cell>
          <cell r="D1044">
            <v>4792061.1304166699</v>
          </cell>
          <cell r="F1044" t="str">
            <v>397JBG</v>
          </cell>
          <cell r="G1044">
            <v>397</v>
          </cell>
          <cell r="H1044" t="str">
            <v>JBG</v>
          </cell>
          <cell r="I1044">
            <v>4792061.1304166699</v>
          </cell>
        </row>
        <row r="1045">
          <cell r="A1045" t="str">
            <v>397OR</v>
          </cell>
          <cell r="B1045">
            <v>397</v>
          </cell>
          <cell r="C1045" t="str">
            <v>OR</v>
          </cell>
          <cell r="D1045">
            <v>72628320.333333299</v>
          </cell>
          <cell r="F1045" t="str">
            <v>397OR</v>
          </cell>
          <cell r="G1045">
            <v>397</v>
          </cell>
          <cell r="H1045" t="str">
            <v>OR</v>
          </cell>
          <cell r="I1045">
            <v>72628320.333333299</v>
          </cell>
        </row>
        <row r="1046">
          <cell r="A1046" t="str">
            <v>397SG</v>
          </cell>
          <cell r="B1046">
            <v>397</v>
          </cell>
          <cell r="C1046" t="str">
            <v>SG</v>
          </cell>
          <cell r="D1046">
            <v>138683.51</v>
          </cell>
          <cell r="F1046" t="str">
            <v>397SG</v>
          </cell>
          <cell r="G1046">
            <v>397</v>
          </cell>
          <cell r="H1046" t="str">
            <v>SG</v>
          </cell>
          <cell r="I1046">
            <v>138683.51</v>
          </cell>
        </row>
        <row r="1047">
          <cell r="A1047" t="str">
            <v>397SO</v>
          </cell>
          <cell r="B1047">
            <v>397</v>
          </cell>
          <cell r="C1047" t="str">
            <v>SO</v>
          </cell>
          <cell r="D1047">
            <v>91729684.948750004</v>
          </cell>
          <cell r="F1047" t="str">
            <v>397SO</v>
          </cell>
          <cell r="G1047">
            <v>397</v>
          </cell>
          <cell r="H1047" t="str">
            <v>SO</v>
          </cell>
          <cell r="I1047">
            <v>91729684.948750004</v>
          </cell>
        </row>
        <row r="1048">
          <cell r="A1048" t="str">
            <v>397UT</v>
          </cell>
          <cell r="B1048">
            <v>397</v>
          </cell>
          <cell r="C1048" t="str">
            <v>UT</v>
          </cell>
          <cell r="D1048">
            <v>62785447.141249999</v>
          </cell>
          <cell r="F1048" t="str">
            <v>397UT</v>
          </cell>
          <cell r="G1048">
            <v>397</v>
          </cell>
          <cell r="H1048" t="str">
            <v>UT</v>
          </cell>
          <cell r="I1048">
            <v>62785447.141249999</v>
          </cell>
        </row>
        <row r="1049">
          <cell r="A1049" t="str">
            <v>397WA</v>
          </cell>
          <cell r="B1049">
            <v>397</v>
          </cell>
          <cell r="C1049" t="str">
            <v>WA</v>
          </cell>
          <cell r="D1049">
            <v>13681784.692916701</v>
          </cell>
          <cell r="F1049" t="str">
            <v>397WA</v>
          </cell>
          <cell r="G1049">
            <v>397</v>
          </cell>
          <cell r="H1049" t="str">
            <v>WA</v>
          </cell>
          <cell r="I1049">
            <v>13681784.692916701</v>
          </cell>
        </row>
        <row r="1050">
          <cell r="A1050" t="str">
            <v>397WYP</v>
          </cell>
          <cell r="B1050">
            <v>397</v>
          </cell>
          <cell r="C1050" t="str">
            <v>WYP</v>
          </cell>
          <cell r="D1050">
            <v>24761377.3325</v>
          </cell>
          <cell r="F1050" t="str">
            <v>397WYP</v>
          </cell>
          <cell r="G1050">
            <v>397</v>
          </cell>
          <cell r="H1050" t="str">
            <v>WYP</v>
          </cell>
          <cell r="I1050">
            <v>24761377.3325</v>
          </cell>
        </row>
        <row r="1051">
          <cell r="A1051" t="str">
            <v>397WYU</v>
          </cell>
          <cell r="B1051">
            <v>397</v>
          </cell>
          <cell r="C1051" t="str">
            <v>WYU</v>
          </cell>
          <cell r="D1051">
            <v>6061118.2512499997</v>
          </cell>
          <cell r="F1051" t="str">
            <v>397WYU</v>
          </cell>
          <cell r="G1051">
            <v>397</v>
          </cell>
          <cell r="H1051" t="str">
            <v>WYU</v>
          </cell>
          <cell r="I1051">
            <v>6061118.2512499997</v>
          </cell>
        </row>
        <row r="1052">
          <cell r="A1052" t="str">
            <v>398CA</v>
          </cell>
          <cell r="B1052">
            <v>398</v>
          </cell>
          <cell r="C1052" t="str">
            <v>CA</v>
          </cell>
          <cell r="D1052">
            <v>50156.154999999999</v>
          </cell>
          <cell r="F1052" t="str">
            <v>398CA</v>
          </cell>
          <cell r="G1052">
            <v>398</v>
          </cell>
          <cell r="H1052" t="str">
            <v>CA</v>
          </cell>
          <cell r="I1052">
            <v>50156.154999999999</v>
          </cell>
        </row>
        <row r="1053">
          <cell r="A1053" t="str">
            <v>398CAEE</v>
          </cell>
          <cell r="B1053">
            <v>398</v>
          </cell>
          <cell r="C1053" t="str">
            <v>CAEE</v>
          </cell>
          <cell r="D1053">
            <v>4269.91</v>
          </cell>
          <cell r="F1053" t="str">
            <v>398CAEE</v>
          </cell>
          <cell r="G1053">
            <v>398</v>
          </cell>
          <cell r="H1053" t="str">
            <v>CAEE</v>
          </cell>
          <cell r="I1053">
            <v>4269.91</v>
          </cell>
        </row>
        <row r="1054">
          <cell r="A1054" t="str">
            <v>398CAGE</v>
          </cell>
          <cell r="B1054">
            <v>398</v>
          </cell>
          <cell r="C1054" t="str">
            <v>CAGE</v>
          </cell>
          <cell r="D1054">
            <v>2050079.04208333</v>
          </cell>
          <cell r="F1054" t="str">
            <v>398CAGE</v>
          </cell>
          <cell r="G1054">
            <v>398</v>
          </cell>
          <cell r="H1054" t="str">
            <v>CAGE</v>
          </cell>
          <cell r="I1054">
            <v>2050079.04208333</v>
          </cell>
        </row>
        <row r="1055">
          <cell r="A1055" t="str">
            <v>398CAGW</v>
          </cell>
          <cell r="B1055">
            <v>398</v>
          </cell>
          <cell r="C1055" t="str">
            <v>CAGW</v>
          </cell>
          <cell r="D1055">
            <v>407724.83083333302</v>
          </cell>
          <cell r="F1055" t="str">
            <v>398CAGW</v>
          </cell>
          <cell r="G1055">
            <v>398</v>
          </cell>
          <cell r="H1055" t="str">
            <v>CAGW</v>
          </cell>
          <cell r="I1055">
            <v>407724.83083333302</v>
          </cell>
        </row>
        <row r="1056">
          <cell r="A1056" t="str">
            <v>398CN</v>
          </cell>
          <cell r="B1056">
            <v>398</v>
          </cell>
          <cell r="C1056" t="str">
            <v>CN</v>
          </cell>
          <cell r="D1056">
            <v>74544.153749999998</v>
          </cell>
          <cell r="F1056" t="str">
            <v>398CN</v>
          </cell>
          <cell r="G1056">
            <v>398</v>
          </cell>
          <cell r="H1056" t="str">
            <v>CN</v>
          </cell>
          <cell r="I1056">
            <v>74544.153749999998</v>
          </cell>
        </row>
        <row r="1057">
          <cell r="A1057" t="str">
            <v>398ID</v>
          </cell>
          <cell r="B1057">
            <v>398</v>
          </cell>
          <cell r="C1057" t="str">
            <v>ID</v>
          </cell>
          <cell r="D1057">
            <v>82402.659166666694</v>
          </cell>
          <cell r="F1057" t="str">
            <v>398ID</v>
          </cell>
          <cell r="G1057">
            <v>398</v>
          </cell>
          <cell r="H1057" t="str">
            <v>ID</v>
          </cell>
          <cell r="I1057">
            <v>82402.659166666694</v>
          </cell>
        </row>
        <row r="1058">
          <cell r="A1058" t="str">
            <v>398JBG</v>
          </cell>
          <cell r="B1058">
            <v>398</v>
          </cell>
          <cell r="C1058" t="str">
            <v>JBG</v>
          </cell>
          <cell r="D1058">
            <v>186493.40125</v>
          </cell>
          <cell r="F1058" t="str">
            <v>398JBG</v>
          </cell>
          <cell r="G1058">
            <v>398</v>
          </cell>
          <cell r="H1058" t="str">
            <v>JBG</v>
          </cell>
          <cell r="I1058">
            <v>186493.40125</v>
          </cell>
        </row>
        <row r="1059">
          <cell r="A1059" t="str">
            <v>398OR</v>
          </cell>
          <cell r="B1059">
            <v>398</v>
          </cell>
          <cell r="C1059" t="str">
            <v>OR</v>
          </cell>
          <cell r="D1059">
            <v>1103402.5470833301</v>
          </cell>
          <cell r="F1059" t="str">
            <v>398OR</v>
          </cell>
          <cell r="G1059">
            <v>398</v>
          </cell>
          <cell r="H1059" t="str">
            <v>OR</v>
          </cell>
          <cell r="I1059">
            <v>1103402.5470833301</v>
          </cell>
        </row>
        <row r="1060">
          <cell r="A1060" t="str">
            <v>398SO</v>
          </cell>
          <cell r="B1060">
            <v>398</v>
          </cell>
          <cell r="C1060" t="str">
            <v>SO</v>
          </cell>
          <cell r="D1060">
            <v>2325844.7791666701</v>
          </cell>
          <cell r="F1060" t="str">
            <v>398SO</v>
          </cell>
          <cell r="G1060">
            <v>398</v>
          </cell>
          <cell r="H1060" t="str">
            <v>SO</v>
          </cell>
          <cell r="I1060">
            <v>2325844.7791666701</v>
          </cell>
        </row>
        <row r="1061">
          <cell r="A1061" t="str">
            <v>398UT</v>
          </cell>
          <cell r="B1061">
            <v>398</v>
          </cell>
          <cell r="C1061" t="str">
            <v>UT</v>
          </cell>
          <cell r="D1061">
            <v>1305558.19833333</v>
          </cell>
          <cell r="F1061" t="str">
            <v>398UT</v>
          </cell>
          <cell r="G1061">
            <v>398</v>
          </cell>
          <cell r="H1061" t="str">
            <v>UT</v>
          </cell>
          <cell r="I1061">
            <v>1305558.19833333</v>
          </cell>
        </row>
        <row r="1062">
          <cell r="A1062" t="str">
            <v>398WA</v>
          </cell>
          <cell r="B1062">
            <v>398</v>
          </cell>
          <cell r="C1062" t="str">
            <v>WA</v>
          </cell>
          <cell r="D1062">
            <v>182536.20333333299</v>
          </cell>
          <cell r="F1062" t="str">
            <v>398WA</v>
          </cell>
          <cell r="G1062">
            <v>398</v>
          </cell>
          <cell r="H1062" t="str">
            <v>WA</v>
          </cell>
          <cell r="I1062">
            <v>182536.20333333299</v>
          </cell>
        </row>
        <row r="1063">
          <cell r="A1063" t="str">
            <v>398WYP</v>
          </cell>
          <cell r="B1063">
            <v>398</v>
          </cell>
          <cell r="C1063" t="str">
            <v>WYP</v>
          </cell>
          <cell r="D1063">
            <v>184701.01749999999</v>
          </cell>
          <cell r="F1063" t="str">
            <v>398WYP</v>
          </cell>
          <cell r="G1063">
            <v>398</v>
          </cell>
          <cell r="H1063" t="str">
            <v>WYP</v>
          </cell>
          <cell r="I1063">
            <v>184701.01749999999</v>
          </cell>
        </row>
        <row r="1064">
          <cell r="A1064" t="str">
            <v>398WYU</v>
          </cell>
          <cell r="B1064">
            <v>398</v>
          </cell>
          <cell r="C1064" t="str">
            <v>WYU</v>
          </cell>
          <cell r="D1064">
            <v>15968.7075</v>
          </cell>
          <cell r="F1064" t="str">
            <v>398WYU</v>
          </cell>
          <cell r="G1064">
            <v>398</v>
          </cell>
          <cell r="H1064" t="str">
            <v>WYU</v>
          </cell>
          <cell r="I1064">
            <v>15968.7075</v>
          </cell>
        </row>
        <row r="1065">
          <cell r="A1065" t="str">
            <v>399CAEE</v>
          </cell>
          <cell r="B1065">
            <v>399</v>
          </cell>
          <cell r="C1065" t="str">
            <v>CAEE</v>
          </cell>
          <cell r="D1065">
            <v>1854827.92</v>
          </cell>
          <cell r="F1065" t="str">
            <v>399CAEE</v>
          </cell>
          <cell r="G1065">
            <v>399</v>
          </cell>
          <cell r="H1065" t="str">
            <v>CAEE</v>
          </cell>
          <cell r="I1065">
            <v>1854827.92</v>
          </cell>
        </row>
        <row r="1066">
          <cell r="A1066" t="str">
            <v>2281ID</v>
          </cell>
          <cell r="B1066">
            <v>2281</v>
          </cell>
          <cell r="C1066" t="str">
            <v>ID</v>
          </cell>
          <cell r="D1066">
            <v>-776165.51</v>
          </cell>
          <cell r="F1066" t="str">
            <v>2281ID</v>
          </cell>
          <cell r="G1066">
            <v>2281</v>
          </cell>
          <cell r="H1066" t="str">
            <v>ID</v>
          </cell>
          <cell r="I1066">
            <v>-776165.51</v>
          </cell>
        </row>
        <row r="1067">
          <cell r="A1067" t="str">
            <v>2281OR</v>
          </cell>
          <cell r="B1067">
            <v>2281</v>
          </cell>
          <cell r="C1067" t="str">
            <v>OR</v>
          </cell>
          <cell r="D1067">
            <v>6336383.7400000002</v>
          </cell>
          <cell r="F1067" t="str">
            <v>2281OR</v>
          </cell>
          <cell r="G1067">
            <v>2281</v>
          </cell>
          <cell r="H1067" t="str">
            <v>OR</v>
          </cell>
          <cell r="I1067">
            <v>6336383.7400000002</v>
          </cell>
        </row>
        <row r="1068">
          <cell r="A1068" t="str">
            <v>2281OTHER</v>
          </cell>
          <cell r="B1068">
            <v>2281</v>
          </cell>
          <cell r="C1068" t="str">
            <v>OTHER</v>
          </cell>
          <cell r="D1068">
            <v>-6274723.8233333305</v>
          </cell>
          <cell r="F1068" t="str">
            <v>2281OTHER</v>
          </cell>
          <cell r="G1068">
            <v>2281</v>
          </cell>
          <cell r="H1068" t="str">
            <v>OTHER</v>
          </cell>
          <cell r="I1068">
            <v>-6274723.8233333305</v>
          </cell>
        </row>
        <row r="1069">
          <cell r="A1069" t="str">
            <v>2281SO</v>
          </cell>
          <cell r="B1069">
            <v>2281</v>
          </cell>
          <cell r="C1069" t="str">
            <v>SO</v>
          </cell>
          <cell r="D1069">
            <v>0</v>
          </cell>
          <cell r="F1069" t="str">
            <v>2281SO</v>
          </cell>
          <cell r="G1069">
            <v>2281</v>
          </cell>
          <cell r="H1069" t="str">
            <v>SO</v>
          </cell>
          <cell r="I1069">
            <v>0</v>
          </cell>
        </row>
        <row r="1070">
          <cell r="A1070" t="str">
            <v>2281UT</v>
          </cell>
          <cell r="B1070">
            <v>2281</v>
          </cell>
          <cell r="C1070" t="str">
            <v>UT</v>
          </cell>
          <cell r="D1070">
            <v>-6849323.4295833297</v>
          </cell>
          <cell r="F1070" t="str">
            <v>2281UT</v>
          </cell>
          <cell r="G1070">
            <v>2281</v>
          </cell>
          <cell r="H1070" t="str">
            <v>UT</v>
          </cell>
          <cell r="I1070">
            <v>-6849323.4295833297</v>
          </cell>
        </row>
        <row r="1071">
          <cell r="A1071" t="str">
            <v>2281WYP</v>
          </cell>
          <cell r="B1071">
            <v>2281</v>
          </cell>
          <cell r="C1071" t="str">
            <v>WYP</v>
          </cell>
          <cell r="D1071">
            <v>-771126.64</v>
          </cell>
          <cell r="F1071" t="str">
            <v>2281WYP</v>
          </cell>
          <cell r="G1071">
            <v>2281</v>
          </cell>
          <cell r="H1071" t="str">
            <v>WYP</v>
          </cell>
          <cell r="I1071">
            <v>-771126.64</v>
          </cell>
        </row>
        <row r="1072">
          <cell r="A1072" t="str">
            <v>2282OR</v>
          </cell>
          <cell r="B1072">
            <v>2282</v>
          </cell>
          <cell r="C1072" t="str">
            <v>OR</v>
          </cell>
          <cell r="D1072">
            <v>-8144964.9020833299</v>
          </cell>
          <cell r="F1072" t="str">
            <v>2282OR</v>
          </cell>
          <cell r="G1072">
            <v>2282</v>
          </cell>
          <cell r="H1072" t="str">
            <v>OR</v>
          </cell>
          <cell r="I1072">
            <v>-8144964.9020833299</v>
          </cell>
        </row>
        <row r="1073">
          <cell r="A1073" t="str">
            <v>2282SO</v>
          </cell>
          <cell r="B1073">
            <v>2282</v>
          </cell>
          <cell r="C1073" t="str">
            <v>SO</v>
          </cell>
          <cell r="D1073">
            <v>-13373467.7266667</v>
          </cell>
          <cell r="F1073" t="str">
            <v>2282SO</v>
          </cell>
          <cell r="G1073">
            <v>2282</v>
          </cell>
          <cell r="H1073" t="str">
            <v>SO</v>
          </cell>
          <cell r="I1073">
            <v>-13373467.7266667</v>
          </cell>
        </row>
        <row r="1074">
          <cell r="A1074" t="str">
            <v>2283JBE</v>
          </cell>
          <cell r="B1074">
            <v>2283</v>
          </cell>
          <cell r="C1074" t="str">
            <v>JBE</v>
          </cell>
          <cell r="D1074">
            <v>0</v>
          </cell>
          <cell r="F1074" t="str">
            <v>2283JBE</v>
          </cell>
          <cell r="G1074">
            <v>2283</v>
          </cell>
          <cell r="H1074" t="str">
            <v>JBE</v>
          </cell>
          <cell r="I1074">
            <v>0</v>
          </cell>
        </row>
        <row r="1075">
          <cell r="A1075" t="str">
            <v>2283SO</v>
          </cell>
          <cell r="B1075">
            <v>2283</v>
          </cell>
          <cell r="C1075" t="str">
            <v>SO</v>
          </cell>
          <cell r="D1075">
            <v>-2425539.25</v>
          </cell>
          <cell r="F1075" t="str">
            <v>2283SO</v>
          </cell>
          <cell r="G1075">
            <v>2283</v>
          </cell>
          <cell r="H1075" t="str">
            <v>SO</v>
          </cell>
          <cell r="I1075">
            <v>-2425539.25</v>
          </cell>
        </row>
        <row r="1076">
          <cell r="A1076" t="str">
            <v>18222OR</v>
          </cell>
          <cell r="B1076">
            <v>18222</v>
          </cell>
          <cell r="C1076" t="str">
            <v>OR</v>
          </cell>
          <cell r="D1076">
            <v>0</v>
          </cell>
          <cell r="F1076" t="str">
            <v>18222OR</v>
          </cell>
          <cell r="G1076">
            <v>18222</v>
          </cell>
          <cell r="H1076" t="str">
            <v>OR</v>
          </cell>
          <cell r="I1076">
            <v>0</v>
          </cell>
        </row>
        <row r="1077">
          <cell r="A1077" t="str">
            <v>18222TROJD</v>
          </cell>
          <cell r="B1077">
            <v>18222</v>
          </cell>
          <cell r="C1077" t="str">
            <v>TROJD</v>
          </cell>
          <cell r="D1077">
            <v>0</v>
          </cell>
          <cell r="F1077" t="str">
            <v>18222TROJD</v>
          </cell>
          <cell r="G1077">
            <v>18222</v>
          </cell>
          <cell r="H1077" t="str">
            <v>TROJD</v>
          </cell>
          <cell r="I1077">
            <v>0</v>
          </cell>
        </row>
        <row r="1078">
          <cell r="A1078" t="str">
            <v>18222TROJP</v>
          </cell>
          <cell r="B1078">
            <v>18222</v>
          </cell>
          <cell r="C1078" t="str">
            <v>TROJP</v>
          </cell>
          <cell r="D1078">
            <v>0</v>
          </cell>
          <cell r="F1078" t="str">
            <v>18222TROJP</v>
          </cell>
          <cell r="G1078">
            <v>18222</v>
          </cell>
          <cell r="H1078" t="str">
            <v>TROJP</v>
          </cell>
          <cell r="I1078">
            <v>0</v>
          </cell>
        </row>
        <row r="1079">
          <cell r="A1079" t="str">
            <v>18222WA</v>
          </cell>
          <cell r="B1079">
            <v>18222</v>
          </cell>
          <cell r="C1079" t="str">
            <v>WA</v>
          </cell>
          <cell r="D1079">
            <v>0</v>
          </cell>
          <cell r="F1079" t="str">
            <v>18222WA</v>
          </cell>
          <cell r="G1079">
            <v>18222</v>
          </cell>
          <cell r="H1079" t="str">
            <v>WA</v>
          </cell>
          <cell r="I1079">
            <v>0</v>
          </cell>
        </row>
        <row r="1080">
          <cell r="A1080" t="str">
            <v>22841CAEE</v>
          </cell>
          <cell r="B1080">
            <v>22841</v>
          </cell>
          <cell r="C1080" t="str">
            <v>CAEE</v>
          </cell>
          <cell r="D1080">
            <v>0</v>
          </cell>
          <cell r="F1080" t="str">
            <v>22841CAEE</v>
          </cell>
          <cell r="G1080">
            <v>22841</v>
          </cell>
          <cell r="H1080" t="str">
            <v>CAEE</v>
          </cell>
          <cell r="I1080">
            <v>0</v>
          </cell>
        </row>
        <row r="1081">
          <cell r="A1081" t="str">
            <v>22841CAGW</v>
          </cell>
          <cell r="B1081">
            <v>22841</v>
          </cell>
          <cell r="C1081" t="str">
            <v>CAGW</v>
          </cell>
          <cell r="D1081">
            <v>-571850.28</v>
          </cell>
          <cell r="F1081" t="str">
            <v>22841CAGW</v>
          </cell>
          <cell r="G1081">
            <v>22841</v>
          </cell>
          <cell r="H1081" t="str">
            <v>CAGW</v>
          </cell>
          <cell r="I1081">
            <v>-571850.28</v>
          </cell>
        </row>
        <row r="1082">
          <cell r="A1082" t="str">
            <v>22842TROJD</v>
          </cell>
          <cell r="B1082">
            <v>22842</v>
          </cell>
          <cell r="C1082" t="str">
            <v>TROJD</v>
          </cell>
          <cell r="D1082">
            <v>0</v>
          </cell>
          <cell r="F1082" t="str">
            <v>22842TROJD</v>
          </cell>
          <cell r="G1082">
            <v>22842</v>
          </cell>
          <cell r="H1082" t="str">
            <v>TROJD</v>
          </cell>
          <cell r="I1082">
            <v>0</v>
          </cell>
        </row>
        <row r="1083">
          <cell r="A1083" t="str">
            <v>25316CAEE</v>
          </cell>
          <cell r="B1083">
            <v>25316</v>
          </cell>
          <cell r="C1083" t="str">
            <v>CAEE</v>
          </cell>
          <cell r="D1083">
            <v>-2601958.3333333302</v>
          </cell>
          <cell r="F1083" t="str">
            <v>25316CAEE</v>
          </cell>
          <cell r="G1083">
            <v>25316</v>
          </cell>
          <cell r="H1083" t="str">
            <v>CAEE</v>
          </cell>
          <cell r="I1083">
            <v>-2601958.3333333302</v>
          </cell>
        </row>
        <row r="1084">
          <cell r="A1084" t="str">
            <v>25317CAEE</v>
          </cell>
          <cell r="B1084">
            <v>25317</v>
          </cell>
          <cell r="C1084" t="str">
            <v>CAEE</v>
          </cell>
          <cell r="D1084">
            <v>-2607612.7916666698</v>
          </cell>
          <cell r="F1084" t="str">
            <v>25317CAEE</v>
          </cell>
          <cell r="G1084">
            <v>25317</v>
          </cell>
          <cell r="H1084" t="str">
            <v>CAEE</v>
          </cell>
          <cell r="I1084">
            <v>-2607612.7916666698</v>
          </cell>
        </row>
        <row r="1085">
          <cell r="A1085" t="str">
            <v>25318CAGE</v>
          </cell>
          <cell r="B1085">
            <v>25318</v>
          </cell>
          <cell r="C1085" t="str">
            <v>CAGE</v>
          </cell>
          <cell r="D1085">
            <v>-273000</v>
          </cell>
          <cell r="F1085" t="str">
            <v>25318CAGE</v>
          </cell>
          <cell r="G1085">
            <v>25318</v>
          </cell>
          <cell r="H1085" t="str">
            <v>CAGE</v>
          </cell>
          <cell r="I1085">
            <v>-273000</v>
          </cell>
        </row>
        <row r="1086">
          <cell r="A1086" t="str">
            <v>25318SNPPS</v>
          </cell>
          <cell r="B1086">
            <v>25318</v>
          </cell>
          <cell r="C1086" t="str">
            <v>SNPPS</v>
          </cell>
          <cell r="D1086">
            <v>0</v>
          </cell>
          <cell r="F1086" t="str">
            <v>25318SNPPS</v>
          </cell>
          <cell r="G1086">
            <v>25318</v>
          </cell>
          <cell r="H1086" t="str">
            <v>SNPPS</v>
          </cell>
          <cell r="I1086">
            <v>0</v>
          </cell>
        </row>
        <row r="1087">
          <cell r="A1087" t="str">
            <v>25325CAEE</v>
          </cell>
          <cell r="B1087">
            <v>25325</v>
          </cell>
          <cell r="C1087" t="str">
            <v>CAEE</v>
          </cell>
          <cell r="D1087">
            <v>0</v>
          </cell>
          <cell r="F1087" t="str">
            <v>25325CAEE</v>
          </cell>
          <cell r="G1087">
            <v>25325</v>
          </cell>
          <cell r="H1087" t="str">
            <v>CAEE</v>
          </cell>
          <cell r="I1087">
            <v>0</v>
          </cell>
        </row>
        <row r="1088">
          <cell r="A1088" t="str">
            <v>25335CAEE</v>
          </cell>
          <cell r="B1088">
            <v>25335</v>
          </cell>
          <cell r="C1088" t="str">
            <v>CAEE</v>
          </cell>
          <cell r="D1088">
            <v>-115119099.34</v>
          </cell>
          <cell r="F1088" t="str">
            <v>25335CAEE</v>
          </cell>
          <cell r="G1088">
            <v>25335</v>
          </cell>
          <cell r="H1088" t="str">
            <v>CAEE</v>
          </cell>
          <cell r="I1088">
            <v>-115119099.34</v>
          </cell>
        </row>
        <row r="1089">
          <cell r="A1089" t="str">
            <v>25399CA</v>
          </cell>
          <cell r="B1089">
            <v>25399</v>
          </cell>
          <cell r="C1089" t="str">
            <v>CA</v>
          </cell>
          <cell r="D1089">
            <v>-250809.92583333299</v>
          </cell>
          <cell r="F1089" t="str">
            <v>25399CA</v>
          </cell>
          <cell r="G1089">
            <v>25399</v>
          </cell>
          <cell r="H1089" t="str">
            <v>CA</v>
          </cell>
          <cell r="I1089">
            <v>-250809.92583333299</v>
          </cell>
        </row>
        <row r="1090">
          <cell r="A1090" t="str">
            <v>25399CAEE</v>
          </cell>
          <cell r="B1090">
            <v>25399</v>
          </cell>
          <cell r="C1090" t="str">
            <v>CAEE</v>
          </cell>
          <cell r="D1090">
            <v>-7130292.7554166699</v>
          </cell>
          <cell r="F1090" t="str">
            <v>25399CAEE</v>
          </cell>
          <cell r="G1090">
            <v>25399</v>
          </cell>
          <cell r="H1090" t="str">
            <v>CAEE</v>
          </cell>
          <cell r="I1090">
            <v>-7130292.7554166699</v>
          </cell>
        </row>
        <row r="1091">
          <cell r="A1091" t="str">
            <v>25399CAEW</v>
          </cell>
          <cell r="B1091">
            <v>25399</v>
          </cell>
          <cell r="C1091" t="str">
            <v>CAEW</v>
          </cell>
          <cell r="D1091">
            <v>0</v>
          </cell>
          <cell r="F1091" t="str">
            <v>25399CAEW</v>
          </cell>
          <cell r="G1091">
            <v>25399</v>
          </cell>
          <cell r="H1091" t="str">
            <v>CAEW</v>
          </cell>
          <cell r="I1091">
            <v>0</v>
          </cell>
        </row>
        <row r="1092">
          <cell r="A1092" t="str">
            <v>25399CAGE</v>
          </cell>
          <cell r="B1092">
            <v>25399</v>
          </cell>
          <cell r="C1092" t="str">
            <v>CAGE</v>
          </cell>
          <cell r="D1092">
            <v>-7085931.8274999997</v>
          </cell>
          <cell r="F1092" t="str">
            <v>25399CAGE</v>
          </cell>
          <cell r="G1092">
            <v>25399</v>
          </cell>
          <cell r="H1092" t="str">
            <v>CAGE</v>
          </cell>
          <cell r="I1092">
            <v>-7085931.8274999997</v>
          </cell>
        </row>
        <row r="1093">
          <cell r="A1093" t="str">
            <v>25399CAGW</v>
          </cell>
          <cell r="B1093">
            <v>25399</v>
          </cell>
          <cell r="C1093" t="str">
            <v>CAGW</v>
          </cell>
          <cell r="D1093">
            <v>-401638.88416666701</v>
          </cell>
          <cell r="F1093" t="str">
            <v>25399CAGW</v>
          </cell>
          <cell r="G1093">
            <v>25399</v>
          </cell>
          <cell r="H1093" t="str">
            <v>CAGW</v>
          </cell>
          <cell r="I1093">
            <v>-401638.88416666701</v>
          </cell>
        </row>
        <row r="1094">
          <cell r="A1094" t="str">
            <v>25399ID</v>
          </cell>
          <cell r="B1094">
            <v>25399</v>
          </cell>
          <cell r="C1094" t="str">
            <v>ID</v>
          </cell>
          <cell r="D1094">
            <v>-58880.026250000003</v>
          </cell>
          <cell r="F1094" t="str">
            <v>25399ID</v>
          </cell>
          <cell r="G1094">
            <v>25399</v>
          </cell>
          <cell r="H1094" t="str">
            <v>ID</v>
          </cell>
          <cell r="I1094">
            <v>-58880.026250000003</v>
          </cell>
        </row>
        <row r="1095">
          <cell r="A1095" t="str">
            <v>25399OR</v>
          </cell>
          <cell r="B1095">
            <v>25399</v>
          </cell>
          <cell r="C1095" t="str">
            <v>OR</v>
          </cell>
          <cell r="D1095">
            <v>-1120328.0075000001</v>
          </cell>
          <cell r="F1095" t="str">
            <v>25399OR</v>
          </cell>
          <cell r="G1095">
            <v>25399</v>
          </cell>
          <cell r="H1095" t="str">
            <v>OR</v>
          </cell>
          <cell r="I1095">
            <v>-1120328.0075000001</v>
          </cell>
        </row>
        <row r="1096">
          <cell r="A1096" t="str">
            <v>25399OTHER</v>
          </cell>
          <cell r="B1096">
            <v>25399</v>
          </cell>
          <cell r="C1096" t="str">
            <v>OTHER</v>
          </cell>
          <cell r="D1096">
            <v>0</v>
          </cell>
          <cell r="F1096" t="str">
            <v>25399OTHER</v>
          </cell>
          <cell r="G1096">
            <v>25399</v>
          </cell>
          <cell r="H1096" t="str">
            <v>OTHER</v>
          </cell>
          <cell r="I1096">
            <v>0</v>
          </cell>
        </row>
        <row r="1097">
          <cell r="A1097" t="str">
            <v>25399SG</v>
          </cell>
          <cell r="B1097">
            <v>25399</v>
          </cell>
          <cell r="C1097" t="str">
            <v>SG</v>
          </cell>
          <cell r="D1097">
            <v>-6951854.9400000004</v>
          </cell>
          <cell r="F1097" t="str">
            <v>25399SG</v>
          </cell>
          <cell r="G1097">
            <v>25399</v>
          </cell>
          <cell r="H1097" t="str">
            <v>SG</v>
          </cell>
          <cell r="I1097">
            <v>-6951854.9400000004</v>
          </cell>
        </row>
        <row r="1098">
          <cell r="A1098" t="str">
            <v>25399SO</v>
          </cell>
          <cell r="B1098">
            <v>25399</v>
          </cell>
          <cell r="C1098" t="str">
            <v>SO</v>
          </cell>
          <cell r="D1098">
            <v>-55697937.172499999</v>
          </cell>
          <cell r="F1098" t="str">
            <v>25399SO</v>
          </cell>
          <cell r="G1098">
            <v>25399</v>
          </cell>
          <cell r="H1098" t="str">
            <v>SO</v>
          </cell>
          <cell r="I1098">
            <v>-55697937.172499999</v>
          </cell>
        </row>
        <row r="1099">
          <cell r="A1099" t="str">
            <v>25399UT</v>
          </cell>
          <cell r="B1099">
            <v>25399</v>
          </cell>
          <cell r="C1099" t="str">
            <v>UT</v>
          </cell>
          <cell r="D1099">
            <v>-858113.24833333294</v>
          </cell>
          <cell r="F1099" t="str">
            <v>25399UT</v>
          </cell>
          <cell r="G1099">
            <v>25399</v>
          </cell>
          <cell r="H1099" t="str">
            <v>UT</v>
          </cell>
          <cell r="I1099">
            <v>-858113.24833333294</v>
          </cell>
        </row>
        <row r="1100">
          <cell r="A1100" t="str">
            <v>25399WA</v>
          </cell>
          <cell r="B1100">
            <v>25399</v>
          </cell>
          <cell r="C1100" t="str">
            <v>WA</v>
          </cell>
          <cell r="D1100">
            <v>-303028.54041666701</v>
          </cell>
          <cell r="F1100" t="str">
            <v>25399WA</v>
          </cell>
          <cell r="G1100">
            <v>25399</v>
          </cell>
          <cell r="H1100" t="str">
            <v>WA</v>
          </cell>
          <cell r="I1100">
            <v>-303028.54041666701</v>
          </cell>
        </row>
        <row r="1101">
          <cell r="A1101" t="str">
            <v>25399WYP</v>
          </cell>
          <cell r="B1101">
            <v>25399</v>
          </cell>
          <cell r="C1101" t="str">
            <v>WYP</v>
          </cell>
          <cell r="D1101">
            <v>-145934.20041666701</v>
          </cell>
          <cell r="F1101" t="str">
            <v>25399WYP</v>
          </cell>
          <cell r="G1101">
            <v>25399</v>
          </cell>
          <cell r="H1101" t="str">
            <v>WYP</v>
          </cell>
          <cell r="I1101">
            <v>-145934.20041666701</v>
          </cell>
        </row>
        <row r="1102">
          <cell r="A1102" t="str">
            <v>25399WYU</v>
          </cell>
          <cell r="B1102">
            <v>25399</v>
          </cell>
          <cell r="C1102" t="str">
            <v>WYU</v>
          </cell>
          <cell r="D1102">
            <v>0</v>
          </cell>
          <cell r="F1102" t="str">
            <v>25399WYU</v>
          </cell>
          <cell r="G1102">
            <v>25399</v>
          </cell>
          <cell r="H1102" t="str">
            <v>WYU</v>
          </cell>
          <cell r="I1102">
            <v>0</v>
          </cell>
        </row>
        <row r="1103">
          <cell r="A1103" t="str">
            <v>108360CA</v>
          </cell>
          <cell r="B1103">
            <v>108360</v>
          </cell>
          <cell r="C1103" t="str">
            <v>CA</v>
          </cell>
          <cell r="D1103">
            <v>-739269.43125000002</v>
          </cell>
          <cell r="F1103" t="str">
            <v>108360CA</v>
          </cell>
          <cell r="G1103">
            <v>108360</v>
          </cell>
          <cell r="H1103" t="str">
            <v>CA</v>
          </cell>
          <cell r="I1103">
            <v>-739269.43125000002</v>
          </cell>
        </row>
        <row r="1104">
          <cell r="A1104" t="str">
            <v>108360ID</v>
          </cell>
          <cell r="B1104">
            <v>108360</v>
          </cell>
          <cell r="C1104" t="str">
            <v>ID</v>
          </cell>
          <cell r="D1104">
            <v>-620200.16458333295</v>
          </cell>
          <cell r="F1104" t="str">
            <v>108360ID</v>
          </cell>
          <cell r="G1104">
            <v>108360</v>
          </cell>
          <cell r="H1104" t="str">
            <v>ID</v>
          </cell>
          <cell r="I1104">
            <v>-620200.16458333295</v>
          </cell>
        </row>
        <row r="1105">
          <cell r="A1105" t="str">
            <v>108360OR</v>
          </cell>
          <cell r="B1105">
            <v>108360</v>
          </cell>
          <cell r="C1105" t="str">
            <v>OR</v>
          </cell>
          <cell r="D1105">
            <v>-2969533.1391666699</v>
          </cell>
          <cell r="F1105" t="str">
            <v>108360OR</v>
          </cell>
          <cell r="G1105">
            <v>108360</v>
          </cell>
          <cell r="H1105" t="str">
            <v>OR</v>
          </cell>
          <cell r="I1105">
            <v>-2969533.1391666699</v>
          </cell>
        </row>
        <row r="1106">
          <cell r="A1106" t="str">
            <v>108360UT</v>
          </cell>
          <cell r="B1106">
            <v>108360</v>
          </cell>
          <cell r="C1106" t="str">
            <v>UT</v>
          </cell>
          <cell r="D1106">
            <v>-3196778.3429166698</v>
          </cell>
          <cell r="F1106" t="str">
            <v>108360UT</v>
          </cell>
          <cell r="G1106">
            <v>108360</v>
          </cell>
          <cell r="H1106" t="str">
            <v>UT</v>
          </cell>
          <cell r="I1106">
            <v>-3196778.3429166698</v>
          </cell>
        </row>
        <row r="1107">
          <cell r="A1107" t="str">
            <v>108360WA</v>
          </cell>
          <cell r="B1107">
            <v>108360</v>
          </cell>
          <cell r="C1107" t="str">
            <v>WA</v>
          </cell>
          <cell r="D1107">
            <v>-188825.33041666701</v>
          </cell>
          <cell r="F1107" t="str">
            <v>108360WA</v>
          </cell>
          <cell r="G1107">
            <v>108360</v>
          </cell>
          <cell r="H1107" t="str">
            <v>WA</v>
          </cell>
          <cell r="I1107">
            <v>-188825.33041666701</v>
          </cell>
        </row>
        <row r="1108">
          <cell r="A1108" t="str">
            <v>108360WYP</v>
          </cell>
          <cell r="B1108">
            <v>108360</v>
          </cell>
          <cell r="C1108" t="str">
            <v>WYP</v>
          </cell>
          <cell r="D1108">
            <v>-1329762.2666666701</v>
          </cell>
          <cell r="F1108" t="str">
            <v>108360WYP</v>
          </cell>
          <cell r="G1108">
            <v>108360</v>
          </cell>
          <cell r="H1108" t="str">
            <v>WYP</v>
          </cell>
          <cell r="I1108">
            <v>-1329762.2666666701</v>
          </cell>
        </row>
        <row r="1109">
          <cell r="A1109" t="str">
            <v>108360WYU</v>
          </cell>
          <cell r="B1109">
            <v>108360</v>
          </cell>
          <cell r="C1109" t="str">
            <v>WYU</v>
          </cell>
          <cell r="D1109">
            <v>-1070731.75833333</v>
          </cell>
          <cell r="F1109" t="str">
            <v>108360WYU</v>
          </cell>
          <cell r="G1109">
            <v>108360</v>
          </cell>
          <cell r="H1109" t="str">
            <v>WYU</v>
          </cell>
          <cell r="I1109">
            <v>-1070731.75833333</v>
          </cell>
        </row>
        <row r="1110">
          <cell r="A1110" t="str">
            <v>108361CA</v>
          </cell>
          <cell r="B1110">
            <v>108361</v>
          </cell>
          <cell r="C1110" t="str">
            <v>CA</v>
          </cell>
          <cell r="D1110">
            <v>-1400095.2666666701</v>
          </cell>
          <cell r="F1110" t="str">
            <v>108361CA</v>
          </cell>
          <cell r="G1110">
            <v>108361</v>
          </cell>
          <cell r="H1110" t="str">
            <v>CA</v>
          </cell>
          <cell r="I1110">
            <v>-1400095.2666666701</v>
          </cell>
        </row>
        <row r="1111">
          <cell r="A1111" t="str">
            <v>108361ID</v>
          </cell>
          <cell r="B1111">
            <v>108361</v>
          </cell>
          <cell r="C1111" t="str">
            <v>ID</v>
          </cell>
          <cell r="D1111">
            <v>-718173.21</v>
          </cell>
          <cell r="F1111" t="str">
            <v>108361ID</v>
          </cell>
          <cell r="G1111">
            <v>108361</v>
          </cell>
          <cell r="H1111" t="str">
            <v>ID</v>
          </cell>
          <cell r="I1111">
            <v>-718173.21</v>
          </cell>
        </row>
        <row r="1112">
          <cell r="A1112" t="str">
            <v>108361OR</v>
          </cell>
          <cell r="B1112">
            <v>108361</v>
          </cell>
          <cell r="C1112" t="str">
            <v>OR</v>
          </cell>
          <cell r="D1112">
            <v>-7717860.3795833299</v>
          </cell>
          <cell r="F1112" t="str">
            <v>108361OR</v>
          </cell>
          <cell r="G1112">
            <v>108361</v>
          </cell>
          <cell r="H1112" t="str">
            <v>OR</v>
          </cell>
          <cell r="I1112">
            <v>-7717860.3795833299</v>
          </cell>
        </row>
        <row r="1113">
          <cell r="A1113" t="str">
            <v>108361UT</v>
          </cell>
          <cell r="B1113">
            <v>108361</v>
          </cell>
          <cell r="C1113" t="str">
            <v>UT</v>
          </cell>
          <cell r="D1113">
            <v>-12060828.8654167</v>
          </cell>
          <cell r="F1113" t="str">
            <v>108361UT</v>
          </cell>
          <cell r="G1113">
            <v>108361</v>
          </cell>
          <cell r="H1113" t="str">
            <v>UT</v>
          </cell>
          <cell r="I1113">
            <v>-12060828.8654167</v>
          </cell>
        </row>
        <row r="1114">
          <cell r="A1114" t="str">
            <v>108361WA</v>
          </cell>
          <cell r="B1114">
            <v>108361</v>
          </cell>
          <cell r="C1114" t="str">
            <v>WA</v>
          </cell>
          <cell r="D1114">
            <v>-1171041.39458333</v>
          </cell>
          <cell r="F1114" t="str">
            <v>108361WA</v>
          </cell>
          <cell r="G1114">
            <v>108361</v>
          </cell>
          <cell r="H1114" t="str">
            <v>WA</v>
          </cell>
          <cell r="I1114">
            <v>-1171041.39458333</v>
          </cell>
        </row>
        <row r="1115">
          <cell r="A1115" t="str">
            <v>108361WYP</v>
          </cell>
          <cell r="B1115">
            <v>108361</v>
          </cell>
          <cell r="C1115" t="str">
            <v>WYP</v>
          </cell>
          <cell r="D1115">
            <v>-3737838.5391666698</v>
          </cell>
          <cell r="F1115" t="str">
            <v>108361WYP</v>
          </cell>
          <cell r="G1115">
            <v>108361</v>
          </cell>
          <cell r="H1115" t="str">
            <v>WYP</v>
          </cell>
          <cell r="I1115">
            <v>-3737838.5391666698</v>
          </cell>
        </row>
        <row r="1116">
          <cell r="A1116" t="str">
            <v>108361WYU</v>
          </cell>
          <cell r="B1116">
            <v>108361</v>
          </cell>
          <cell r="C1116" t="str">
            <v>WYU</v>
          </cell>
          <cell r="D1116">
            <v>-632043.06874999998</v>
          </cell>
          <cell r="F1116" t="str">
            <v>108361WYU</v>
          </cell>
          <cell r="G1116">
            <v>108361</v>
          </cell>
          <cell r="H1116" t="str">
            <v>WYU</v>
          </cell>
          <cell r="I1116">
            <v>-632043.06874999998</v>
          </cell>
        </row>
        <row r="1117">
          <cell r="A1117" t="str">
            <v>108362CA</v>
          </cell>
          <cell r="B1117">
            <v>108362</v>
          </cell>
          <cell r="C1117" t="str">
            <v>CA</v>
          </cell>
          <cell r="D1117">
            <v>-8082577.6741666701</v>
          </cell>
          <cell r="F1117" t="str">
            <v>108362CA</v>
          </cell>
          <cell r="G1117">
            <v>108362</v>
          </cell>
          <cell r="H1117" t="str">
            <v>CA</v>
          </cell>
          <cell r="I1117">
            <v>-8082577.6741666701</v>
          </cell>
        </row>
        <row r="1118">
          <cell r="A1118" t="str">
            <v>108362ID</v>
          </cell>
          <cell r="B1118">
            <v>108362</v>
          </cell>
          <cell r="C1118" t="str">
            <v>ID</v>
          </cell>
          <cell r="D1118">
            <v>-12469624.675000001</v>
          </cell>
          <cell r="F1118" t="str">
            <v>108362ID</v>
          </cell>
          <cell r="G1118">
            <v>108362</v>
          </cell>
          <cell r="H1118" t="str">
            <v>ID</v>
          </cell>
          <cell r="I1118">
            <v>-12469624.675000001</v>
          </cell>
        </row>
        <row r="1119">
          <cell r="A1119" t="str">
            <v>108362OR</v>
          </cell>
          <cell r="B1119">
            <v>108362</v>
          </cell>
          <cell r="C1119" t="str">
            <v>OR</v>
          </cell>
          <cell r="D1119">
            <v>-83180991.265416697</v>
          </cell>
          <cell r="F1119" t="str">
            <v>108362OR</v>
          </cell>
          <cell r="G1119">
            <v>108362</v>
          </cell>
          <cell r="H1119" t="str">
            <v>OR</v>
          </cell>
          <cell r="I1119">
            <v>-83180991.265416697</v>
          </cell>
        </row>
        <row r="1120">
          <cell r="A1120" t="str">
            <v>108362UT</v>
          </cell>
          <cell r="B1120">
            <v>108362</v>
          </cell>
          <cell r="C1120" t="str">
            <v>UT</v>
          </cell>
          <cell r="D1120">
            <v>-117692023.90458301</v>
          </cell>
          <cell r="F1120" t="str">
            <v>108362UT</v>
          </cell>
          <cell r="G1120">
            <v>108362</v>
          </cell>
          <cell r="H1120" t="str">
            <v>UT</v>
          </cell>
          <cell r="I1120">
            <v>-117692023.90458301</v>
          </cell>
        </row>
        <row r="1121">
          <cell r="A1121" t="str">
            <v>108362WA</v>
          </cell>
          <cell r="B1121">
            <v>108362</v>
          </cell>
          <cell r="C1121" t="str">
            <v>WA</v>
          </cell>
          <cell r="D1121">
            <v>-22604181.36375</v>
          </cell>
          <cell r="F1121" t="str">
            <v>108362WA</v>
          </cell>
          <cell r="G1121">
            <v>108362</v>
          </cell>
          <cell r="H1121" t="str">
            <v>WA</v>
          </cell>
          <cell r="I1121">
            <v>-22604181.36375</v>
          </cell>
        </row>
        <row r="1122">
          <cell r="A1122" t="str">
            <v>108362WYP</v>
          </cell>
          <cell r="B1122">
            <v>108362</v>
          </cell>
          <cell r="C1122" t="str">
            <v>WYP</v>
          </cell>
          <cell r="D1122">
            <v>-40369514.2616667</v>
          </cell>
          <cell r="F1122" t="str">
            <v>108362WYP</v>
          </cell>
          <cell r="G1122">
            <v>108362</v>
          </cell>
          <cell r="H1122" t="str">
            <v>WYP</v>
          </cell>
          <cell r="I1122">
            <v>-40369514.2616667</v>
          </cell>
        </row>
        <row r="1123">
          <cell r="A1123" t="str">
            <v>108362WYU</v>
          </cell>
          <cell r="B1123">
            <v>108362</v>
          </cell>
          <cell r="C1123" t="str">
            <v>WYU</v>
          </cell>
          <cell r="D1123">
            <v>-3418260.77041667</v>
          </cell>
          <cell r="F1123" t="str">
            <v>108362WYU</v>
          </cell>
          <cell r="G1123">
            <v>108362</v>
          </cell>
          <cell r="H1123" t="str">
            <v>WYU</v>
          </cell>
          <cell r="I1123">
            <v>-3418260.77041667</v>
          </cell>
        </row>
        <row r="1124">
          <cell r="A1124" t="str">
            <v>108364CA</v>
          </cell>
          <cell r="B1124">
            <v>108364</v>
          </cell>
          <cell r="C1124" t="str">
            <v>CA</v>
          </cell>
          <cell r="D1124">
            <v>-39394376.732916698</v>
          </cell>
          <cell r="F1124" t="str">
            <v>108364CA</v>
          </cell>
          <cell r="G1124">
            <v>108364</v>
          </cell>
          <cell r="H1124" t="str">
            <v>CA</v>
          </cell>
          <cell r="I1124">
            <v>-39394376.732916698</v>
          </cell>
        </row>
        <row r="1125">
          <cell r="A1125" t="str">
            <v>108364ID</v>
          </cell>
          <cell r="B1125">
            <v>108364</v>
          </cell>
          <cell r="C1125" t="str">
            <v>ID</v>
          </cell>
          <cell r="D1125">
            <v>-40137522.157916702</v>
          </cell>
          <cell r="F1125" t="str">
            <v>108364ID</v>
          </cell>
          <cell r="G1125">
            <v>108364</v>
          </cell>
          <cell r="H1125" t="str">
            <v>ID</v>
          </cell>
          <cell r="I1125">
            <v>-40137522.157916702</v>
          </cell>
        </row>
        <row r="1126">
          <cell r="A1126" t="str">
            <v>108364OR</v>
          </cell>
          <cell r="B1126">
            <v>108364</v>
          </cell>
          <cell r="C1126" t="str">
            <v>OR</v>
          </cell>
          <cell r="D1126">
            <v>-262885750.23750001</v>
          </cell>
          <cell r="F1126" t="str">
            <v>108364OR</v>
          </cell>
          <cell r="G1126">
            <v>108364</v>
          </cell>
          <cell r="H1126" t="str">
            <v>OR</v>
          </cell>
          <cell r="I1126">
            <v>-262885750.23750001</v>
          </cell>
        </row>
        <row r="1127">
          <cell r="A1127" t="str">
            <v>108364UT</v>
          </cell>
          <cell r="B1127">
            <v>108364</v>
          </cell>
          <cell r="C1127" t="str">
            <v>UT</v>
          </cell>
          <cell r="D1127">
            <v>-156142515.15333301</v>
          </cell>
          <cell r="F1127" t="str">
            <v>108364UT</v>
          </cell>
          <cell r="G1127">
            <v>108364</v>
          </cell>
          <cell r="H1127" t="str">
            <v>UT</v>
          </cell>
          <cell r="I1127">
            <v>-156142515.15333301</v>
          </cell>
        </row>
        <row r="1128">
          <cell r="A1128" t="str">
            <v>108364WA</v>
          </cell>
          <cell r="B1128">
            <v>108364</v>
          </cell>
          <cell r="C1128" t="str">
            <v>WA</v>
          </cell>
          <cell r="D1128">
            <v>-70090349.525000006</v>
          </cell>
          <cell r="F1128" t="str">
            <v>108364WA</v>
          </cell>
          <cell r="G1128">
            <v>108364</v>
          </cell>
          <cell r="H1128" t="str">
            <v>WA</v>
          </cell>
          <cell r="I1128">
            <v>-70090349.525000006</v>
          </cell>
        </row>
        <row r="1129">
          <cell r="A1129" t="str">
            <v>108364WYP</v>
          </cell>
          <cell r="B1129">
            <v>108364</v>
          </cell>
          <cell r="C1129" t="str">
            <v>WYP</v>
          </cell>
          <cell r="D1129">
            <v>-68594578.427499995</v>
          </cell>
          <cell r="F1129" t="str">
            <v>108364WYP</v>
          </cell>
          <cell r="G1129">
            <v>108364</v>
          </cell>
          <cell r="H1129" t="str">
            <v>WYP</v>
          </cell>
          <cell r="I1129">
            <v>-68594578.427499995</v>
          </cell>
        </row>
        <row r="1130">
          <cell r="A1130" t="str">
            <v>108364WYU</v>
          </cell>
          <cell r="B1130">
            <v>108364</v>
          </cell>
          <cell r="C1130" t="str">
            <v>WYU</v>
          </cell>
          <cell r="D1130">
            <v>-15390553.643750001</v>
          </cell>
          <cell r="F1130" t="str">
            <v>108364WYU</v>
          </cell>
          <cell r="G1130">
            <v>108364</v>
          </cell>
          <cell r="H1130" t="str">
            <v>WYU</v>
          </cell>
          <cell r="I1130">
            <v>-15390553.643750001</v>
          </cell>
        </row>
        <row r="1131">
          <cell r="A1131" t="str">
            <v>108365CA</v>
          </cell>
          <cell r="B1131">
            <v>108365</v>
          </cell>
          <cell r="C1131" t="str">
            <v>CA</v>
          </cell>
          <cell r="D1131">
            <v>-19368148.289999999</v>
          </cell>
          <cell r="F1131" t="str">
            <v>108365CA</v>
          </cell>
          <cell r="G1131">
            <v>108365</v>
          </cell>
          <cell r="H1131" t="str">
            <v>CA</v>
          </cell>
          <cell r="I1131">
            <v>-19368148.289999999</v>
          </cell>
        </row>
        <row r="1132">
          <cell r="A1132" t="str">
            <v>108365ID</v>
          </cell>
          <cell r="B1132">
            <v>108365</v>
          </cell>
          <cell r="C1132" t="str">
            <v>ID</v>
          </cell>
          <cell r="D1132">
            <v>-17272294.864999998</v>
          </cell>
          <cell r="F1132" t="str">
            <v>108365ID</v>
          </cell>
          <cell r="G1132">
            <v>108365</v>
          </cell>
          <cell r="H1132" t="str">
            <v>ID</v>
          </cell>
          <cell r="I1132">
            <v>-17272294.864999998</v>
          </cell>
        </row>
        <row r="1133">
          <cell r="A1133" t="str">
            <v>108365OR</v>
          </cell>
          <cell r="B1133">
            <v>108365</v>
          </cell>
          <cell r="C1133" t="str">
            <v>OR</v>
          </cell>
          <cell r="D1133">
            <v>-133274792.86875001</v>
          </cell>
          <cell r="F1133" t="str">
            <v>108365OR</v>
          </cell>
          <cell r="G1133">
            <v>108365</v>
          </cell>
          <cell r="H1133" t="str">
            <v>OR</v>
          </cell>
          <cell r="I1133">
            <v>-133274792.86875001</v>
          </cell>
        </row>
        <row r="1134">
          <cell r="A1134" t="str">
            <v>108365UT</v>
          </cell>
          <cell r="B1134">
            <v>108365</v>
          </cell>
          <cell r="C1134" t="str">
            <v>UT</v>
          </cell>
          <cell r="D1134">
            <v>-86131035.682500005</v>
          </cell>
          <cell r="F1134" t="str">
            <v>108365UT</v>
          </cell>
          <cell r="G1134">
            <v>108365</v>
          </cell>
          <cell r="H1134" t="str">
            <v>UT</v>
          </cell>
          <cell r="I1134">
            <v>-86131035.682500005</v>
          </cell>
        </row>
        <row r="1135">
          <cell r="A1135" t="str">
            <v>108365WA</v>
          </cell>
          <cell r="B1135">
            <v>108365</v>
          </cell>
          <cell r="C1135" t="str">
            <v>WA</v>
          </cell>
          <cell r="D1135">
            <v>-33979292.852916703</v>
          </cell>
          <cell r="F1135" t="str">
            <v>108365WA</v>
          </cell>
          <cell r="G1135">
            <v>108365</v>
          </cell>
          <cell r="H1135" t="str">
            <v>WA</v>
          </cell>
          <cell r="I1135">
            <v>-33979292.852916703</v>
          </cell>
        </row>
        <row r="1136">
          <cell r="A1136" t="str">
            <v>108365WYP</v>
          </cell>
          <cell r="B1136">
            <v>108365</v>
          </cell>
          <cell r="C1136" t="str">
            <v>WYP</v>
          </cell>
          <cell r="D1136">
            <v>-37443045.28125</v>
          </cell>
          <cell r="F1136" t="str">
            <v>108365WYP</v>
          </cell>
          <cell r="G1136">
            <v>108365</v>
          </cell>
          <cell r="H1136" t="str">
            <v>WYP</v>
          </cell>
          <cell r="I1136">
            <v>-37443045.28125</v>
          </cell>
        </row>
        <row r="1137">
          <cell r="A1137" t="str">
            <v>108365WYU</v>
          </cell>
          <cell r="B1137">
            <v>108365</v>
          </cell>
          <cell r="C1137" t="str">
            <v>WYU</v>
          </cell>
          <cell r="D1137">
            <v>-5065209.0362499999</v>
          </cell>
          <cell r="F1137" t="str">
            <v>108365WYU</v>
          </cell>
          <cell r="G1137">
            <v>108365</v>
          </cell>
          <cell r="H1137" t="str">
            <v>WYU</v>
          </cell>
          <cell r="I1137">
            <v>-5065209.0362499999</v>
          </cell>
        </row>
        <row r="1138">
          <cell r="A1138" t="str">
            <v>108366CA</v>
          </cell>
          <cell r="B1138">
            <v>108366</v>
          </cell>
          <cell r="C1138" t="str">
            <v>CA</v>
          </cell>
          <cell r="D1138">
            <v>-12160555.805416699</v>
          </cell>
          <cell r="F1138" t="str">
            <v>108366CA</v>
          </cell>
          <cell r="G1138">
            <v>108366</v>
          </cell>
          <cell r="H1138" t="str">
            <v>CA</v>
          </cell>
          <cell r="I1138">
            <v>-12160555.805416699</v>
          </cell>
        </row>
        <row r="1139">
          <cell r="A1139" t="str">
            <v>108366ID</v>
          </cell>
          <cell r="B1139">
            <v>108366</v>
          </cell>
          <cell r="C1139" t="str">
            <v>ID</v>
          </cell>
          <cell r="D1139">
            <v>-4436443.6104166703</v>
          </cell>
          <cell r="F1139" t="str">
            <v>108366ID</v>
          </cell>
          <cell r="G1139">
            <v>108366</v>
          </cell>
          <cell r="H1139" t="str">
            <v>ID</v>
          </cell>
          <cell r="I1139">
            <v>-4436443.6104166703</v>
          </cell>
        </row>
        <row r="1140">
          <cell r="A1140" t="str">
            <v>108366OR</v>
          </cell>
          <cell r="B1140">
            <v>108366</v>
          </cell>
          <cell r="C1140" t="str">
            <v>OR</v>
          </cell>
          <cell r="D1140">
            <v>-45604244.6208333</v>
          </cell>
          <cell r="F1140" t="str">
            <v>108366OR</v>
          </cell>
          <cell r="G1140">
            <v>108366</v>
          </cell>
          <cell r="H1140" t="str">
            <v>OR</v>
          </cell>
          <cell r="I1140">
            <v>-45604244.6208333</v>
          </cell>
        </row>
        <row r="1141">
          <cell r="A1141" t="str">
            <v>108366UT</v>
          </cell>
          <cell r="B1141">
            <v>108366</v>
          </cell>
          <cell r="C1141" t="str">
            <v>UT</v>
          </cell>
          <cell r="D1141">
            <v>-81964584.458749995</v>
          </cell>
          <cell r="F1141" t="str">
            <v>108366UT</v>
          </cell>
          <cell r="G1141">
            <v>108366</v>
          </cell>
          <cell r="H1141" t="str">
            <v>UT</v>
          </cell>
          <cell r="I1141">
            <v>-81964584.458749995</v>
          </cell>
        </row>
        <row r="1142">
          <cell r="A1142" t="str">
            <v>108366WA</v>
          </cell>
          <cell r="B1142">
            <v>108366</v>
          </cell>
          <cell r="C1142" t="str">
            <v>WA</v>
          </cell>
          <cell r="D1142">
            <v>-11102967.192500001</v>
          </cell>
          <cell r="F1142" t="str">
            <v>108366WA</v>
          </cell>
          <cell r="G1142">
            <v>108366</v>
          </cell>
          <cell r="H1142" t="str">
            <v>WA</v>
          </cell>
          <cell r="I1142">
            <v>-11102967.192500001</v>
          </cell>
        </row>
        <row r="1143">
          <cell r="A1143" t="str">
            <v>108366WYP</v>
          </cell>
          <cell r="B1143">
            <v>108366</v>
          </cell>
          <cell r="C1143" t="str">
            <v>WYP</v>
          </cell>
          <cell r="D1143">
            <v>-10393997.6108333</v>
          </cell>
          <cell r="F1143" t="str">
            <v>108366WYP</v>
          </cell>
          <cell r="G1143">
            <v>108366</v>
          </cell>
          <cell r="H1143" t="str">
            <v>WYP</v>
          </cell>
          <cell r="I1143">
            <v>-10393997.6108333</v>
          </cell>
        </row>
        <row r="1144">
          <cell r="A1144" t="str">
            <v>108366WYU</v>
          </cell>
          <cell r="B1144">
            <v>108366</v>
          </cell>
          <cell r="C1144" t="str">
            <v>WYU</v>
          </cell>
          <cell r="D1144">
            <v>-3067268.4337499999</v>
          </cell>
          <cell r="F1144" t="str">
            <v>108366WYU</v>
          </cell>
          <cell r="G1144">
            <v>108366</v>
          </cell>
          <cell r="H1144" t="str">
            <v>WYU</v>
          </cell>
          <cell r="I1144">
            <v>-3067268.4337499999</v>
          </cell>
        </row>
        <row r="1145">
          <cell r="A1145" t="str">
            <v>108367CA</v>
          </cell>
          <cell r="B1145">
            <v>108367</v>
          </cell>
          <cell r="C1145" t="str">
            <v>CA</v>
          </cell>
          <cell r="D1145">
            <v>-14169664.815416699</v>
          </cell>
          <cell r="F1145" t="str">
            <v>108367CA</v>
          </cell>
          <cell r="G1145">
            <v>108367</v>
          </cell>
          <cell r="H1145" t="str">
            <v>CA</v>
          </cell>
          <cell r="I1145">
            <v>-14169664.815416699</v>
          </cell>
        </row>
        <row r="1146">
          <cell r="A1146" t="str">
            <v>108367ID</v>
          </cell>
          <cell r="B1146">
            <v>108367</v>
          </cell>
          <cell r="C1146" t="str">
            <v>ID</v>
          </cell>
          <cell r="D1146">
            <v>-13978114.7891667</v>
          </cell>
          <cell r="F1146" t="str">
            <v>108367ID</v>
          </cell>
          <cell r="G1146">
            <v>108367</v>
          </cell>
          <cell r="H1146" t="str">
            <v>ID</v>
          </cell>
          <cell r="I1146">
            <v>-13978114.7891667</v>
          </cell>
        </row>
        <row r="1147">
          <cell r="A1147" t="str">
            <v>108367OR</v>
          </cell>
          <cell r="B1147">
            <v>108367</v>
          </cell>
          <cell r="C1147" t="str">
            <v>OR</v>
          </cell>
          <cell r="D1147">
            <v>-87523291.618333295</v>
          </cell>
          <cell r="F1147" t="str">
            <v>108367OR</v>
          </cell>
          <cell r="G1147">
            <v>108367</v>
          </cell>
          <cell r="H1147" t="str">
            <v>OR</v>
          </cell>
          <cell r="I1147">
            <v>-87523291.618333295</v>
          </cell>
        </row>
        <row r="1148">
          <cell r="A1148" t="str">
            <v>108367UT</v>
          </cell>
          <cell r="B1148">
            <v>108367</v>
          </cell>
          <cell r="C1148" t="str">
            <v>UT</v>
          </cell>
          <cell r="D1148">
            <v>-228669678.719583</v>
          </cell>
          <cell r="F1148" t="str">
            <v>108367UT</v>
          </cell>
          <cell r="G1148">
            <v>108367</v>
          </cell>
          <cell r="H1148" t="str">
            <v>UT</v>
          </cell>
          <cell r="I1148">
            <v>-228669678.719583</v>
          </cell>
        </row>
        <row r="1149">
          <cell r="A1149" t="str">
            <v>108367WA</v>
          </cell>
          <cell r="B1149">
            <v>108367</v>
          </cell>
          <cell r="C1149" t="str">
            <v>WA</v>
          </cell>
          <cell r="D1149">
            <v>-13433851.262499999</v>
          </cell>
          <cell r="F1149" t="str">
            <v>108367WA</v>
          </cell>
          <cell r="G1149">
            <v>108367</v>
          </cell>
          <cell r="H1149" t="str">
            <v>WA</v>
          </cell>
          <cell r="I1149">
            <v>-13433851.262499999</v>
          </cell>
        </row>
        <row r="1150">
          <cell r="A1150" t="str">
            <v>108367WYP</v>
          </cell>
          <cell r="B1150">
            <v>108367</v>
          </cell>
          <cell r="C1150" t="str">
            <v>WYP</v>
          </cell>
          <cell r="D1150">
            <v>-25028247.416250002</v>
          </cell>
          <cell r="F1150" t="str">
            <v>108367WYP</v>
          </cell>
          <cell r="G1150">
            <v>108367</v>
          </cell>
          <cell r="H1150" t="str">
            <v>WYP</v>
          </cell>
          <cell r="I1150">
            <v>-25028247.416250002</v>
          </cell>
        </row>
        <row r="1151">
          <cell r="A1151" t="str">
            <v>108367WYU</v>
          </cell>
          <cell r="B1151">
            <v>108367</v>
          </cell>
          <cell r="C1151" t="str">
            <v>WYU</v>
          </cell>
          <cell r="D1151">
            <v>-15146104.96125</v>
          </cell>
          <cell r="F1151" t="str">
            <v>108367WYU</v>
          </cell>
          <cell r="G1151">
            <v>108367</v>
          </cell>
          <cell r="H1151" t="str">
            <v>WYU</v>
          </cell>
          <cell r="I1151">
            <v>-15146104.96125</v>
          </cell>
        </row>
        <row r="1152">
          <cell r="A1152" t="str">
            <v>108368CA</v>
          </cell>
          <cell r="B1152">
            <v>108368</v>
          </cell>
          <cell r="C1152" t="str">
            <v>CA</v>
          </cell>
          <cell r="D1152">
            <v>-31029676.389583301</v>
          </cell>
          <cell r="F1152" t="str">
            <v>108368CA</v>
          </cell>
          <cell r="G1152">
            <v>108368</v>
          </cell>
          <cell r="H1152" t="str">
            <v>CA</v>
          </cell>
          <cell r="I1152">
            <v>-31029676.389583301</v>
          </cell>
        </row>
        <row r="1153">
          <cell r="A1153" t="str">
            <v>108368ID</v>
          </cell>
          <cell r="B1153">
            <v>108368</v>
          </cell>
          <cell r="C1153" t="str">
            <v>ID</v>
          </cell>
          <cell r="D1153">
            <v>-28945138.1558333</v>
          </cell>
          <cell r="F1153" t="str">
            <v>108368ID</v>
          </cell>
          <cell r="G1153">
            <v>108368</v>
          </cell>
          <cell r="H1153" t="str">
            <v>ID</v>
          </cell>
          <cell r="I1153">
            <v>-28945138.1558333</v>
          </cell>
        </row>
        <row r="1154">
          <cell r="A1154" t="str">
            <v>108368OR</v>
          </cell>
          <cell r="B1154">
            <v>108368</v>
          </cell>
          <cell r="C1154" t="str">
            <v>OR</v>
          </cell>
          <cell r="D1154">
            <v>-236364624.07499999</v>
          </cell>
          <cell r="F1154" t="str">
            <v>108368OR</v>
          </cell>
          <cell r="G1154">
            <v>108368</v>
          </cell>
          <cell r="H1154" t="str">
            <v>OR</v>
          </cell>
          <cell r="I1154">
            <v>-236364624.07499999</v>
          </cell>
        </row>
        <row r="1155">
          <cell r="A1155" t="str">
            <v>108368UT</v>
          </cell>
          <cell r="B1155">
            <v>108368</v>
          </cell>
          <cell r="C1155" t="str">
            <v>UT</v>
          </cell>
          <cell r="D1155">
            <v>-132420698.242083</v>
          </cell>
          <cell r="F1155" t="str">
            <v>108368UT</v>
          </cell>
          <cell r="G1155">
            <v>108368</v>
          </cell>
          <cell r="H1155" t="str">
            <v>UT</v>
          </cell>
          <cell r="I1155">
            <v>-132420698.242083</v>
          </cell>
        </row>
        <row r="1156">
          <cell r="A1156" t="str">
            <v>108368WA</v>
          </cell>
          <cell r="B1156">
            <v>108368</v>
          </cell>
          <cell r="C1156" t="str">
            <v>WA</v>
          </cell>
          <cell r="D1156">
            <v>-60324696.126249999</v>
          </cell>
          <cell r="F1156" t="str">
            <v>108368WA</v>
          </cell>
          <cell r="G1156">
            <v>108368</v>
          </cell>
          <cell r="H1156" t="str">
            <v>WA</v>
          </cell>
          <cell r="I1156">
            <v>-60324696.126249999</v>
          </cell>
        </row>
        <row r="1157">
          <cell r="A1157" t="str">
            <v>108368WYP</v>
          </cell>
          <cell r="B1157">
            <v>108368</v>
          </cell>
          <cell r="C1157" t="str">
            <v>WYP</v>
          </cell>
          <cell r="D1157">
            <v>-42709430.891249999</v>
          </cell>
          <cell r="F1157" t="str">
            <v>108368WYP</v>
          </cell>
          <cell r="G1157">
            <v>108368</v>
          </cell>
          <cell r="H1157" t="str">
            <v>WYP</v>
          </cell>
          <cell r="I1157">
            <v>-42709430.891249999</v>
          </cell>
        </row>
        <row r="1158">
          <cell r="A1158" t="str">
            <v>108368WYU</v>
          </cell>
          <cell r="B1158">
            <v>108368</v>
          </cell>
          <cell r="C1158" t="str">
            <v>WYU</v>
          </cell>
          <cell r="D1158">
            <v>-6814796.3445833297</v>
          </cell>
          <cell r="F1158" t="str">
            <v>108368WYU</v>
          </cell>
          <cell r="G1158">
            <v>108368</v>
          </cell>
          <cell r="H1158" t="str">
            <v>WYU</v>
          </cell>
          <cell r="I1158">
            <v>-6814796.3445833297</v>
          </cell>
        </row>
        <row r="1159">
          <cell r="A1159" t="str">
            <v>108369CA</v>
          </cell>
          <cell r="B1159">
            <v>108369</v>
          </cell>
          <cell r="C1159" t="str">
            <v>CA</v>
          </cell>
          <cell r="D1159">
            <v>-9392009.1841666698</v>
          </cell>
          <cell r="F1159" t="str">
            <v>108369CA</v>
          </cell>
          <cell r="G1159">
            <v>108369</v>
          </cell>
          <cell r="H1159" t="str">
            <v>CA</v>
          </cell>
          <cell r="I1159">
            <v>-9392009.1841666698</v>
          </cell>
        </row>
        <row r="1160">
          <cell r="A1160" t="str">
            <v>108369ID</v>
          </cell>
          <cell r="B1160">
            <v>108369</v>
          </cell>
          <cell r="C1160" t="str">
            <v>ID</v>
          </cell>
          <cell r="D1160">
            <v>-17998483.712916698</v>
          </cell>
          <cell r="F1160" t="str">
            <v>108369ID</v>
          </cell>
          <cell r="G1160">
            <v>108369</v>
          </cell>
          <cell r="H1160" t="str">
            <v>ID</v>
          </cell>
          <cell r="I1160">
            <v>-17998483.712916698</v>
          </cell>
        </row>
        <row r="1161">
          <cell r="A1161" t="str">
            <v>108369OR</v>
          </cell>
          <cell r="B1161">
            <v>108369</v>
          </cell>
          <cell r="C1161" t="str">
            <v>OR</v>
          </cell>
          <cell r="D1161">
            <v>-129099473.49583299</v>
          </cell>
          <cell r="F1161" t="str">
            <v>108369OR</v>
          </cell>
          <cell r="G1161">
            <v>108369</v>
          </cell>
          <cell r="H1161" t="str">
            <v>OR</v>
          </cell>
          <cell r="I1161">
            <v>-129099473.49583299</v>
          </cell>
        </row>
        <row r="1162">
          <cell r="A1162" t="str">
            <v>108369UT</v>
          </cell>
          <cell r="B1162">
            <v>108369</v>
          </cell>
          <cell r="C1162" t="str">
            <v>UT</v>
          </cell>
          <cell r="D1162">
            <v>-108347580.22041699</v>
          </cell>
          <cell r="F1162" t="str">
            <v>108369UT</v>
          </cell>
          <cell r="G1162">
            <v>108369</v>
          </cell>
          <cell r="H1162" t="str">
            <v>UT</v>
          </cell>
          <cell r="I1162">
            <v>-108347580.22041699</v>
          </cell>
        </row>
        <row r="1163">
          <cell r="A1163" t="str">
            <v>108369WA</v>
          </cell>
          <cell r="B1163">
            <v>108369</v>
          </cell>
          <cell r="C1163" t="str">
            <v>WA</v>
          </cell>
          <cell r="D1163">
            <v>-28748083.664999999</v>
          </cell>
          <cell r="F1163" t="str">
            <v>108369WA</v>
          </cell>
          <cell r="G1163">
            <v>108369</v>
          </cell>
          <cell r="H1163" t="str">
            <v>WA</v>
          </cell>
          <cell r="I1163">
            <v>-28748083.664999999</v>
          </cell>
        </row>
        <row r="1164">
          <cell r="A1164" t="str">
            <v>108369WYP</v>
          </cell>
          <cell r="B1164">
            <v>108369</v>
          </cell>
          <cell r="C1164" t="str">
            <v>WYP</v>
          </cell>
          <cell r="D1164">
            <v>-20819634.010416701</v>
          </cell>
          <cell r="F1164" t="str">
            <v>108369WYP</v>
          </cell>
          <cell r="G1164">
            <v>108369</v>
          </cell>
          <cell r="H1164" t="str">
            <v>WYP</v>
          </cell>
          <cell r="I1164">
            <v>-20819634.010416701</v>
          </cell>
        </row>
        <row r="1165">
          <cell r="A1165" t="str">
            <v>108369WYU</v>
          </cell>
          <cell r="B1165">
            <v>108369</v>
          </cell>
          <cell r="C1165" t="str">
            <v>WYU</v>
          </cell>
          <cell r="D1165">
            <v>-4940791.7958333297</v>
          </cell>
          <cell r="F1165" t="str">
            <v>108369WYU</v>
          </cell>
          <cell r="G1165">
            <v>108369</v>
          </cell>
          <cell r="H1165" t="str">
            <v>WYU</v>
          </cell>
          <cell r="I1165">
            <v>-4940791.7958333297</v>
          </cell>
        </row>
        <row r="1166">
          <cell r="A1166" t="str">
            <v>108370CA</v>
          </cell>
          <cell r="B1166">
            <v>108370</v>
          </cell>
          <cell r="C1166" t="str">
            <v>CA</v>
          </cell>
          <cell r="D1166">
            <v>-813001.97458333301</v>
          </cell>
          <cell r="F1166" t="str">
            <v>108370CA</v>
          </cell>
          <cell r="G1166">
            <v>108370</v>
          </cell>
          <cell r="H1166" t="str">
            <v>CA</v>
          </cell>
          <cell r="I1166">
            <v>-813001.97458333301</v>
          </cell>
        </row>
        <row r="1167">
          <cell r="A1167" t="str">
            <v>108370ID</v>
          </cell>
          <cell r="B1167">
            <v>108370</v>
          </cell>
          <cell r="C1167" t="str">
            <v>ID</v>
          </cell>
          <cell r="D1167">
            <v>-10282342.6666667</v>
          </cell>
          <cell r="F1167" t="str">
            <v>108370ID</v>
          </cell>
          <cell r="G1167">
            <v>108370</v>
          </cell>
          <cell r="H1167" t="str">
            <v>ID</v>
          </cell>
          <cell r="I1167">
            <v>-10282342.6666667</v>
          </cell>
        </row>
        <row r="1168">
          <cell r="A1168" t="str">
            <v>108370OR</v>
          </cell>
          <cell r="B1168">
            <v>108370</v>
          </cell>
          <cell r="C1168" t="str">
            <v>OR</v>
          </cell>
          <cell r="D1168">
            <v>-18296630.908333302</v>
          </cell>
          <cell r="F1168" t="str">
            <v>108370OR</v>
          </cell>
          <cell r="G1168">
            <v>108370</v>
          </cell>
          <cell r="H1168" t="str">
            <v>OR</v>
          </cell>
          <cell r="I1168">
            <v>-18296630.908333302</v>
          </cell>
        </row>
        <row r="1169">
          <cell r="A1169" t="str">
            <v>108370UT</v>
          </cell>
          <cell r="B1169">
            <v>108370</v>
          </cell>
          <cell r="C1169" t="str">
            <v>UT</v>
          </cell>
          <cell r="D1169">
            <v>-44027394.235416703</v>
          </cell>
          <cell r="F1169" t="str">
            <v>108370UT</v>
          </cell>
          <cell r="G1169">
            <v>108370</v>
          </cell>
          <cell r="H1169" t="str">
            <v>UT</v>
          </cell>
          <cell r="I1169">
            <v>-44027394.235416703</v>
          </cell>
        </row>
        <row r="1170">
          <cell r="A1170" t="str">
            <v>108370WA</v>
          </cell>
          <cell r="B1170">
            <v>108370</v>
          </cell>
          <cell r="C1170" t="str">
            <v>WA</v>
          </cell>
          <cell r="D1170">
            <v>-5191159.1912500001</v>
          </cell>
          <cell r="F1170" t="str">
            <v>108370WA</v>
          </cell>
          <cell r="G1170">
            <v>108370</v>
          </cell>
          <cell r="H1170" t="str">
            <v>WA</v>
          </cell>
          <cell r="I1170">
            <v>-5191159.1912500001</v>
          </cell>
        </row>
        <row r="1171">
          <cell r="A1171" t="str">
            <v>108370WYP</v>
          </cell>
          <cell r="B1171">
            <v>108370</v>
          </cell>
          <cell r="C1171" t="str">
            <v>WYP</v>
          </cell>
          <cell r="D1171">
            <v>-5066260.3291666703</v>
          </cell>
          <cell r="F1171" t="str">
            <v>108370WYP</v>
          </cell>
          <cell r="G1171">
            <v>108370</v>
          </cell>
          <cell r="H1171" t="str">
            <v>WYP</v>
          </cell>
          <cell r="I1171">
            <v>-5066260.3291666703</v>
          </cell>
        </row>
        <row r="1172">
          <cell r="A1172" t="str">
            <v>108370WYU</v>
          </cell>
          <cell r="B1172">
            <v>108370</v>
          </cell>
          <cell r="C1172" t="str">
            <v>WYU</v>
          </cell>
          <cell r="D1172">
            <v>-1226582.48958333</v>
          </cell>
          <cell r="F1172" t="str">
            <v>108370WYU</v>
          </cell>
          <cell r="G1172">
            <v>108370</v>
          </cell>
          <cell r="H1172" t="str">
            <v>WYU</v>
          </cell>
          <cell r="I1172">
            <v>-1226582.48958333</v>
          </cell>
        </row>
        <row r="1173">
          <cell r="A1173" t="str">
            <v>108371CA</v>
          </cell>
          <cell r="B1173">
            <v>108371</v>
          </cell>
          <cell r="C1173" t="str">
            <v>CA</v>
          </cell>
          <cell r="D1173">
            <v>-212428.85833333299</v>
          </cell>
          <cell r="F1173" t="str">
            <v>108371CA</v>
          </cell>
          <cell r="G1173">
            <v>108371</v>
          </cell>
          <cell r="H1173" t="str">
            <v>CA</v>
          </cell>
          <cell r="I1173">
            <v>-212428.85833333299</v>
          </cell>
        </row>
        <row r="1174">
          <cell r="A1174" t="str">
            <v>108371ID</v>
          </cell>
          <cell r="B1174">
            <v>108371</v>
          </cell>
          <cell r="C1174" t="str">
            <v>ID</v>
          </cell>
          <cell r="D1174">
            <v>-142239.31458333301</v>
          </cell>
          <cell r="F1174" t="str">
            <v>108371ID</v>
          </cell>
          <cell r="G1174">
            <v>108371</v>
          </cell>
          <cell r="H1174" t="str">
            <v>ID</v>
          </cell>
          <cell r="I1174">
            <v>-142239.31458333301</v>
          </cell>
        </row>
        <row r="1175">
          <cell r="A1175" t="str">
            <v>108371OR</v>
          </cell>
          <cell r="B1175">
            <v>108371</v>
          </cell>
          <cell r="C1175" t="str">
            <v>OR</v>
          </cell>
          <cell r="D1175">
            <v>-2131808.66791667</v>
          </cell>
          <cell r="F1175" t="str">
            <v>108371OR</v>
          </cell>
          <cell r="G1175">
            <v>108371</v>
          </cell>
          <cell r="H1175" t="str">
            <v>OR</v>
          </cell>
          <cell r="I1175">
            <v>-2131808.66791667</v>
          </cell>
        </row>
        <row r="1176">
          <cell r="A1176" t="str">
            <v>108371UT</v>
          </cell>
          <cell r="B1176">
            <v>108371</v>
          </cell>
          <cell r="C1176" t="str">
            <v>UT</v>
          </cell>
          <cell r="D1176">
            <v>-3381442.4216666701</v>
          </cell>
          <cell r="F1176" t="str">
            <v>108371UT</v>
          </cell>
          <cell r="G1176">
            <v>108371</v>
          </cell>
          <cell r="H1176" t="str">
            <v>UT</v>
          </cell>
          <cell r="I1176">
            <v>-3381442.4216666701</v>
          </cell>
        </row>
        <row r="1177">
          <cell r="A1177" t="str">
            <v>108371WA</v>
          </cell>
          <cell r="B1177">
            <v>108371</v>
          </cell>
          <cell r="C1177" t="str">
            <v>WA</v>
          </cell>
          <cell r="D1177">
            <v>-363576.64541666699</v>
          </cell>
          <cell r="F1177" t="str">
            <v>108371WA</v>
          </cell>
          <cell r="G1177">
            <v>108371</v>
          </cell>
          <cell r="H1177" t="str">
            <v>WA</v>
          </cell>
          <cell r="I1177">
            <v>-363576.64541666699</v>
          </cell>
        </row>
        <row r="1178">
          <cell r="A1178" t="str">
            <v>108371WYP</v>
          </cell>
          <cell r="B1178">
            <v>108371</v>
          </cell>
          <cell r="C1178" t="str">
            <v>WYP</v>
          </cell>
          <cell r="D1178">
            <v>-889926.14041666698</v>
          </cell>
          <cell r="F1178" t="str">
            <v>108371WYP</v>
          </cell>
          <cell r="G1178">
            <v>108371</v>
          </cell>
          <cell r="H1178" t="str">
            <v>WYP</v>
          </cell>
          <cell r="I1178">
            <v>-889926.14041666698</v>
          </cell>
        </row>
        <row r="1179">
          <cell r="A1179" t="str">
            <v>108371WYU</v>
          </cell>
          <cell r="B1179">
            <v>108371</v>
          </cell>
          <cell r="C1179" t="str">
            <v>WYU</v>
          </cell>
          <cell r="D1179">
            <v>-148478.593333333</v>
          </cell>
          <cell r="F1179" t="str">
            <v>108371WYU</v>
          </cell>
          <cell r="G1179">
            <v>108371</v>
          </cell>
          <cell r="H1179" t="str">
            <v>WYU</v>
          </cell>
          <cell r="I1179">
            <v>-148478.593333333</v>
          </cell>
        </row>
        <row r="1180">
          <cell r="A1180" t="str">
            <v>108373CA</v>
          </cell>
          <cell r="B1180">
            <v>108373</v>
          </cell>
          <cell r="C1180" t="str">
            <v>CA</v>
          </cell>
          <cell r="D1180">
            <v>-598655.18541666702</v>
          </cell>
          <cell r="F1180" t="str">
            <v>108373CA</v>
          </cell>
          <cell r="G1180">
            <v>108373</v>
          </cell>
          <cell r="H1180" t="str">
            <v>CA</v>
          </cell>
          <cell r="I1180">
            <v>-598655.18541666702</v>
          </cell>
        </row>
        <row r="1181">
          <cell r="A1181" t="str">
            <v>108373ID</v>
          </cell>
          <cell r="B1181">
            <v>108373</v>
          </cell>
          <cell r="C1181" t="str">
            <v>ID</v>
          </cell>
          <cell r="D1181">
            <v>-457712.31291666703</v>
          </cell>
          <cell r="F1181" t="str">
            <v>108373ID</v>
          </cell>
          <cell r="G1181">
            <v>108373</v>
          </cell>
          <cell r="H1181" t="str">
            <v>ID</v>
          </cell>
          <cell r="I1181">
            <v>-457712.31291666703</v>
          </cell>
        </row>
        <row r="1182">
          <cell r="A1182" t="str">
            <v>108373OR</v>
          </cell>
          <cell r="B1182">
            <v>108373</v>
          </cell>
          <cell r="C1182" t="str">
            <v>OR</v>
          </cell>
          <cell r="D1182">
            <v>-11168230.268750001</v>
          </cell>
          <cell r="F1182" t="str">
            <v>108373OR</v>
          </cell>
          <cell r="G1182">
            <v>108373</v>
          </cell>
          <cell r="H1182" t="str">
            <v>OR</v>
          </cell>
          <cell r="I1182">
            <v>-11168230.268750001</v>
          </cell>
        </row>
        <row r="1183">
          <cell r="A1183" t="str">
            <v>108373UT</v>
          </cell>
          <cell r="B1183">
            <v>108373</v>
          </cell>
          <cell r="C1183" t="str">
            <v>UT</v>
          </cell>
          <cell r="D1183">
            <v>-12538896.987083299</v>
          </cell>
          <cell r="F1183" t="str">
            <v>108373UT</v>
          </cell>
          <cell r="G1183">
            <v>108373</v>
          </cell>
          <cell r="H1183" t="str">
            <v>UT</v>
          </cell>
          <cell r="I1183">
            <v>-12538896.987083299</v>
          </cell>
        </row>
        <row r="1184">
          <cell r="A1184" t="str">
            <v>108373WA</v>
          </cell>
          <cell r="B1184">
            <v>108373</v>
          </cell>
          <cell r="C1184" t="str">
            <v>WA</v>
          </cell>
          <cell r="D1184">
            <v>-2184290.3416666701</v>
          </cell>
          <cell r="F1184" t="str">
            <v>108373WA</v>
          </cell>
          <cell r="G1184">
            <v>108373</v>
          </cell>
          <cell r="H1184" t="str">
            <v>WA</v>
          </cell>
          <cell r="I1184">
            <v>-2184290.3416666701</v>
          </cell>
        </row>
        <row r="1185">
          <cell r="A1185" t="str">
            <v>108373WYP</v>
          </cell>
          <cell r="B1185">
            <v>108373</v>
          </cell>
          <cell r="C1185" t="str">
            <v>WYP</v>
          </cell>
          <cell r="D1185">
            <v>-3547400.0816666698</v>
          </cell>
          <cell r="F1185" t="str">
            <v>108373WYP</v>
          </cell>
          <cell r="G1185">
            <v>108373</v>
          </cell>
          <cell r="H1185" t="str">
            <v>WYP</v>
          </cell>
          <cell r="I1185">
            <v>-3547400.0816666698</v>
          </cell>
        </row>
        <row r="1186">
          <cell r="A1186" t="str">
            <v>108373WYU</v>
          </cell>
          <cell r="B1186">
            <v>108373</v>
          </cell>
          <cell r="C1186" t="str">
            <v>WYU</v>
          </cell>
          <cell r="D1186">
            <v>-1147095.8291666701</v>
          </cell>
          <cell r="F1186" t="str">
            <v>108373WYU</v>
          </cell>
          <cell r="G1186">
            <v>108373</v>
          </cell>
          <cell r="H1186" t="str">
            <v>WYU</v>
          </cell>
          <cell r="I1186">
            <v>-1147095.8291666701</v>
          </cell>
        </row>
        <row r="1187">
          <cell r="A1187" t="str">
            <v>111390OR</v>
          </cell>
          <cell r="B1187">
            <v>111390</v>
          </cell>
          <cell r="C1187" t="str">
            <v>OR</v>
          </cell>
          <cell r="D1187">
            <v>0</v>
          </cell>
          <cell r="F1187" t="str">
            <v>111390OR</v>
          </cell>
          <cell r="G1187">
            <v>111390</v>
          </cell>
          <cell r="H1187" t="str">
            <v>OR</v>
          </cell>
          <cell r="I1187">
            <v>0</v>
          </cell>
        </row>
        <row r="1188">
          <cell r="A1188" t="str">
            <v>111390SG</v>
          </cell>
          <cell r="B1188">
            <v>111390</v>
          </cell>
          <cell r="C1188" t="str">
            <v>SG</v>
          </cell>
          <cell r="D1188">
            <v>0</v>
          </cell>
          <cell r="F1188" t="str">
            <v>111390SG</v>
          </cell>
          <cell r="G1188">
            <v>111390</v>
          </cell>
          <cell r="H1188" t="str">
            <v>SG</v>
          </cell>
          <cell r="I1188">
            <v>0</v>
          </cell>
        </row>
        <row r="1189">
          <cell r="A1189" t="str">
            <v>111390SO</v>
          </cell>
          <cell r="B1189">
            <v>111390</v>
          </cell>
          <cell r="C1189" t="str">
            <v>SO</v>
          </cell>
          <cell r="D1189">
            <v>0</v>
          </cell>
          <cell r="F1189" t="str">
            <v>111390SO</v>
          </cell>
          <cell r="G1189">
            <v>111390</v>
          </cell>
          <cell r="H1189" t="str">
            <v>SO</v>
          </cell>
          <cell r="I1189">
            <v>0</v>
          </cell>
        </row>
        <row r="1190">
          <cell r="A1190" t="str">
            <v>111390WYP</v>
          </cell>
          <cell r="B1190">
            <v>111390</v>
          </cell>
          <cell r="C1190" t="str">
            <v>WYP</v>
          </cell>
          <cell r="D1190">
            <v>0</v>
          </cell>
          <cell r="F1190" t="str">
            <v>111390WYP</v>
          </cell>
          <cell r="G1190">
            <v>111390</v>
          </cell>
          <cell r="H1190" t="str">
            <v>WYP</v>
          </cell>
          <cell r="I1190">
            <v>0</v>
          </cell>
        </row>
        <row r="1191">
          <cell r="A1191" t="str">
            <v>254105TROJP</v>
          </cell>
          <cell r="B1191">
            <v>254105</v>
          </cell>
          <cell r="C1191" t="str">
            <v>TROJP</v>
          </cell>
          <cell r="D1191">
            <v>0</v>
          </cell>
          <cell r="F1191" t="str">
            <v>254105TROJP</v>
          </cell>
          <cell r="G1191">
            <v>254105</v>
          </cell>
          <cell r="H1191" t="str">
            <v>TROJP</v>
          </cell>
          <cell r="I1191">
            <v>0</v>
          </cell>
        </row>
        <row r="1192">
          <cell r="A1192" t="str">
            <v>1011390CAGE</v>
          </cell>
          <cell r="B1192">
            <v>1011390</v>
          </cell>
          <cell r="C1192" t="str">
            <v>CAGE</v>
          </cell>
          <cell r="D1192">
            <v>7844631.4050000003</v>
          </cell>
          <cell r="F1192" t="str">
            <v>1011390CAGE</v>
          </cell>
          <cell r="G1192">
            <v>1011390</v>
          </cell>
          <cell r="H1192" t="str">
            <v>CAGE</v>
          </cell>
          <cell r="I1192">
            <v>7844631.4050000003</v>
          </cell>
        </row>
        <row r="1193">
          <cell r="A1193" t="str">
            <v>1011390CAGW</v>
          </cell>
          <cell r="B1193">
            <v>1011390</v>
          </cell>
          <cell r="C1193" t="str">
            <v>CAGW</v>
          </cell>
          <cell r="D1193">
            <v>3255145.52208333</v>
          </cell>
          <cell r="F1193" t="str">
            <v>1011390CAGW</v>
          </cell>
          <cell r="G1193">
            <v>1011390</v>
          </cell>
          <cell r="H1193" t="str">
            <v>CAGW</v>
          </cell>
          <cell r="I1193">
            <v>3255145.52208333</v>
          </cell>
        </row>
        <row r="1194">
          <cell r="A1194" t="str">
            <v>1011390OR</v>
          </cell>
          <cell r="B1194">
            <v>1011390</v>
          </cell>
          <cell r="C1194" t="str">
            <v>OR</v>
          </cell>
          <cell r="D1194">
            <v>1369164.7554166701</v>
          </cell>
          <cell r="F1194" t="str">
            <v>1011390OR</v>
          </cell>
          <cell r="G1194">
            <v>1011390</v>
          </cell>
          <cell r="H1194" t="str">
            <v>OR</v>
          </cell>
          <cell r="I1194">
            <v>1369164.7554166701</v>
          </cell>
        </row>
        <row r="1195">
          <cell r="A1195" t="str">
            <v>1011390SO</v>
          </cell>
          <cell r="B1195">
            <v>1011390</v>
          </cell>
          <cell r="C1195" t="str">
            <v>SO</v>
          </cell>
          <cell r="D1195">
            <v>2156216.7712500002</v>
          </cell>
          <cell r="F1195" t="str">
            <v>1011390SO</v>
          </cell>
          <cell r="G1195">
            <v>1011390</v>
          </cell>
          <cell r="H1195" t="str">
            <v>SO</v>
          </cell>
          <cell r="I1195">
            <v>2156216.7712500002</v>
          </cell>
        </row>
        <row r="1196">
          <cell r="A1196" t="str">
            <v>1011390UT</v>
          </cell>
          <cell r="B1196">
            <v>1011390</v>
          </cell>
          <cell r="C1196" t="str">
            <v>UT</v>
          </cell>
          <cell r="D1196">
            <v>3292376.0366666699</v>
          </cell>
          <cell r="F1196" t="str">
            <v>1011390UT</v>
          </cell>
          <cell r="G1196">
            <v>1011390</v>
          </cell>
          <cell r="H1196" t="str">
            <v>UT</v>
          </cell>
          <cell r="I1196">
            <v>3292376.0366666699</v>
          </cell>
        </row>
        <row r="1197">
          <cell r="A1197" t="str">
            <v>1011390WYP</v>
          </cell>
          <cell r="B1197">
            <v>1011390</v>
          </cell>
          <cell r="C1197" t="str">
            <v>WYP</v>
          </cell>
          <cell r="D1197">
            <v>0</v>
          </cell>
          <cell r="F1197" t="str">
            <v>1011390WYP</v>
          </cell>
          <cell r="G1197">
            <v>1011390</v>
          </cell>
          <cell r="H1197" t="str">
            <v>WYP</v>
          </cell>
          <cell r="I1197">
            <v>0</v>
          </cell>
        </row>
        <row r="1198">
          <cell r="A1198" t="str">
            <v>108DPCA</v>
          </cell>
          <cell r="B1198" t="str">
            <v>108DP</v>
          </cell>
          <cell r="C1198" t="str">
            <v>CA</v>
          </cell>
          <cell r="D1198">
            <v>274877.01250000001</v>
          </cell>
          <cell r="F1198" t="str">
            <v>108DPCA</v>
          </cell>
          <cell r="G1198" t="str">
            <v>108DP</v>
          </cell>
          <cell r="H1198" t="str">
            <v>CA</v>
          </cell>
          <cell r="I1198">
            <v>274877.01250000001</v>
          </cell>
        </row>
        <row r="1199">
          <cell r="A1199" t="str">
            <v>108DPID</v>
          </cell>
          <cell r="B1199" t="str">
            <v>108DP</v>
          </cell>
          <cell r="C1199" t="str">
            <v>ID</v>
          </cell>
          <cell r="D1199">
            <v>330098.72583333298</v>
          </cell>
          <cell r="F1199" t="str">
            <v>108DPID</v>
          </cell>
          <cell r="G1199" t="str">
            <v>108DP</v>
          </cell>
          <cell r="H1199" t="str">
            <v>ID</v>
          </cell>
          <cell r="I1199">
            <v>330098.72583333298</v>
          </cell>
        </row>
        <row r="1200">
          <cell r="A1200" t="str">
            <v>108DPOR</v>
          </cell>
          <cell r="B1200" t="str">
            <v>108DP</v>
          </cell>
          <cell r="C1200" t="str">
            <v>OR</v>
          </cell>
          <cell r="D1200">
            <v>1019213.0958333299</v>
          </cell>
          <cell r="F1200" t="str">
            <v>108DPOR</v>
          </cell>
          <cell r="G1200" t="str">
            <v>108DP</v>
          </cell>
          <cell r="H1200" t="str">
            <v>OR</v>
          </cell>
          <cell r="I1200">
            <v>1019213.0958333299</v>
          </cell>
        </row>
        <row r="1201">
          <cell r="A1201" t="str">
            <v>108DPUT</v>
          </cell>
          <cell r="B1201" t="str">
            <v>108DP</v>
          </cell>
          <cell r="C1201" t="str">
            <v>UT</v>
          </cell>
          <cell r="D1201">
            <v>3397107.4558333298</v>
          </cell>
          <cell r="F1201" t="str">
            <v>108DPUT</v>
          </cell>
          <cell r="G1201" t="str">
            <v>108DP</v>
          </cell>
          <cell r="H1201" t="str">
            <v>UT</v>
          </cell>
          <cell r="I1201">
            <v>3397107.4558333298</v>
          </cell>
        </row>
        <row r="1202">
          <cell r="A1202" t="str">
            <v>108DPWA</v>
          </cell>
          <cell r="B1202" t="str">
            <v>108DP</v>
          </cell>
          <cell r="C1202" t="str">
            <v>WA</v>
          </cell>
          <cell r="D1202">
            <v>399118.74666666699</v>
          </cell>
          <cell r="F1202" t="str">
            <v>108DPWA</v>
          </cell>
          <cell r="G1202" t="str">
            <v>108DP</v>
          </cell>
          <cell r="H1202" t="str">
            <v>WA</v>
          </cell>
          <cell r="I1202">
            <v>399118.74666666699</v>
          </cell>
        </row>
        <row r="1203">
          <cell r="A1203" t="str">
            <v>108DPWYP</v>
          </cell>
          <cell r="B1203" t="str">
            <v>108DP</v>
          </cell>
          <cell r="C1203" t="str">
            <v>WYP</v>
          </cell>
          <cell r="D1203">
            <v>158169.95666666701</v>
          </cell>
          <cell r="F1203" t="str">
            <v>108DPWYP</v>
          </cell>
          <cell r="G1203" t="str">
            <v>108DP</v>
          </cell>
          <cell r="H1203" t="str">
            <v>WYP</v>
          </cell>
          <cell r="I1203">
            <v>158169.95666666701</v>
          </cell>
        </row>
        <row r="1204">
          <cell r="A1204" t="str">
            <v>108DPWYU</v>
          </cell>
          <cell r="B1204" t="str">
            <v>108DP</v>
          </cell>
          <cell r="C1204" t="str">
            <v>WYU</v>
          </cell>
          <cell r="D1204">
            <v>392557.625</v>
          </cell>
          <cell r="F1204" t="str">
            <v>108DPWYU</v>
          </cell>
          <cell r="G1204" t="str">
            <v>108DP</v>
          </cell>
          <cell r="H1204" t="str">
            <v>WYU</v>
          </cell>
          <cell r="I1204">
            <v>392557.625</v>
          </cell>
        </row>
        <row r="1205">
          <cell r="A1205" t="str">
            <v>108GPCA</v>
          </cell>
          <cell r="B1205" t="str">
            <v>108GP</v>
          </cell>
          <cell r="C1205" t="str">
            <v>CA</v>
          </cell>
          <cell r="D1205">
            <v>-7328433.6220833296</v>
          </cell>
          <cell r="F1205" t="str">
            <v>108GPCA</v>
          </cell>
          <cell r="G1205" t="str">
            <v>108GP</v>
          </cell>
          <cell r="H1205" t="str">
            <v>CA</v>
          </cell>
          <cell r="I1205">
            <v>-7328433.6220833296</v>
          </cell>
        </row>
        <row r="1206">
          <cell r="A1206" t="str">
            <v>108GPCAEE</v>
          </cell>
          <cell r="B1206" t="str">
            <v>108GP</v>
          </cell>
          <cell r="C1206" t="str">
            <v>CAEE</v>
          </cell>
          <cell r="D1206">
            <v>-1611089.4541666701</v>
          </cell>
          <cell r="F1206" t="str">
            <v>108GPCAEE</v>
          </cell>
          <cell r="G1206" t="str">
            <v>108GP</v>
          </cell>
          <cell r="H1206" t="str">
            <v>CAEE</v>
          </cell>
          <cell r="I1206">
            <v>-1611089.4541666701</v>
          </cell>
        </row>
        <row r="1207">
          <cell r="A1207" t="str">
            <v>108GPCAGE</v>
          </cell>
          <cell r="B1207" t="str">
            <v>108GP</v>
          </cell>
          <cell r="C1207" t="str">
            <v>CAGE</v>
          </cell>
          <cell r="D1207">
            <v>-78029207.081666693</v>
          </cell>
          <cell r="F1207" t="str">
            <v>108GPCAGE</v>
          </cell>
          <cell r="G1207" t="str">
            <v>108GP</v>
          </cell>
          <cell r="H1207" t="str">
            <v>CAGE</v>
          </cell>
          <cell r="I1207">
            <v>-78029207.081666693</v>
          </cell>
        </row>
        <row r="1208">
          <cell r="A1208" t="str">
            <v>108GPCAGW</v>
          </cell>
          <cell r="B1208" t="str">
            <v>108GP</v>
          </cell>
          <cell r="C1208" t="str">
            <v>CAGW</v>
          </cell>
          <cell r="D1208">
            <v>-30818110.5233333</v>
          </cell>
          <cell r="F1208" t="str">
            <v>108GPCAGW</v>
          </cell>
          <cell r="G1208" t="str">
            <v>108GP</v>
          </cell>
          <cell r="H1208" t="str">
            <v>CAGW</v>
          </cell>
          <cell r="I1208">
            <v>-30818110.5233333</v>
          </cell>
        </row>
        <row r="1209">
          <cell r="A1209" t="str">
            <v>108GPCN</v>
          </cell>
          <cell r="B1209" t="str">
            <v>108GP</v>
          </cell>
          <cell r="C1209" t="str">
            <v>CN</v>
          </cell>
          <cell r="D1209">
            <v>-6465184.4737499999</v>
          </cell>
          <cell r="F1209" t="str">
            <v>108GPCN</v>
          </cell>
          <cell r="G1209" t="str">
            <v>108GP</v>
          </cell>
          <cell r="H1209" t="str">
            <v>CN</v>
          </cell>
          <cell r="I1209">
            <v>-6465184.4737499999</v>
          </cell>
        </row>
        <row r="1210">
          <cell r="A1210" t="str">
            <v>108GPID</v>
          </cell>
          <cell r="B1210" t="str">
            <v>108GP</v>
          </cell>
          <cell r="C1210" t="str">
            <v>ID</v>
          </cell>
          <cell r="D1210">
            <v>-16632895.6445833</v>
          </cell>
          <cell r="F1210" t="str">
            <v>108GPID</v>
          </cell>
          <cell r="G1210" t="str">
            <v>108GP</v>
          </cell>
          <cell r="H1210" t="str">
            <v>ID</v>
          </cell>
          <cell r="I1210">
            <v>-16632895.6445833</v>
          </cell>
        </row>
        <row r="1211">
          <cell r="A1211" t="str">
            <v>108GPJBG</v>
          </cell>
          <cell r="B1211" t="str">
            <v>108GP</v>
          </cell>
          <cell r="C1211" t="str">
            <v>JBG</v>
          </cell>
          <cell r="D1211">
            <v>-6621868.3475000001</v>
          </cell>
          <cell r="F1211" t="str">
            <v>108GPJBG</v>
          </cell>
          <cell r="G1211" t="str">
            <v>108GP</v>
          </cell>
          <cell r="H1211" t="str">
            <v>JBG</v>
          </cell>
          <cell r="I1211">
            <v>-6621868.3475000001</v>
          </cell>
        </row>
        <row r="1212">
          <cell r="A1212" t="str">
            <v>108GPOR</v>
          </cell>
          <cell r="B1212" t="str">
            <v>108GP</v>
          </cell>
          <cell r="C1212" t="str">
            <v>OR</v>
          </cell>
          <cell r="D1212">
            <v>-82128053.929166704</v>
          </cell>
          <cell r="F1212" t="str">
            <v>108GPOR</v>
          </cell>
          <cell r="G1212" t="str">
            <v>108GP</v>
          </cell>
          <cell r="H1212" t="str">
            <v>OR</v>
          </cell>
          <cell r="I1212">
            <v>-82128053.929166704</v>
          </cell>
        </row>
        <row r="1213">
          <cell r="A1213" t="str">
            <v>108GPSG</v>
          </cell>
          <cell r="B1213" t="str">
            <v>108GP</v>
          </cell>
          <cell r="C1213" t="str">
            <v>SG</v>
          </cell>
          <cell r="D1213">
            <v>33673.96</v>
          </cell>
          <cell r="F1213" t="str">
            <v>108GPSG</v>
          </cell>
          <cell r="G1213" t="str">
            <v>108GP</v>
          </cell>
          <cell r="H1213" t="str">
            <v>SG</v>
          </cell>
          <cell r="I1213">
            <v>33673.96</v>
          </cell>
        </row>
        <row r="1214">
          <cell r="A1214" t="str">
            <v>108GPSO</v>
          </cell>
          <cell r="B1214" t="str">
            <v>108GP</v>
          </cell>
          <cell r="C1214" t="str">
            <v>SO</v>
          </cell>
          <cell r="D1214">
            <v>-110774382.87791701</v>
          </cell>
          <cell r="F1214" t="str">
            <v>108GPSO</v>
          </cell>
          <cell r="G1214" t="str">
            <v>108GP</v>
          </cell>
          <cell r="H1214" t="str">
            <v>SO</v>
          </cell>
          <cell r="I1214">
            <v>-110774382.87791701</v>
          </cell>
        </row>
        <row r="1215">
          <cell r="A1215" t="str">
            <v>108GPUT</v>
          </cell>
          <cell r="B1215" t="str">
            <v>108GP</v>
          </cell>
          <cell r="C1215" t="str">
            <v>UT</v>
          </cell>
          <cell r="D1215">
            <v>-83499324.929166704</v>
          </cell>
          <cell r="F1215" t="str">
            <v>108GPUT</v>
          </cell>
          <cell r="G1215" t="str">
            <v>108GP</v>
          </cell>
          <cell r="H1215" t="str">
            <v>UT</v>
          </cell>
          <cell r="I1215">
            <v>-83499324.929166704</v>
          </cell>
        </row>
        <row r="1216">
          <cell r="A1216" t="str">
            <v>108GPWA</v>
          </cell>
          <cell r="B1216" t="str">
            <v>108GP</v>
          </cell>
          <cell r="C1216" t="str">
            <v>WA</v>
          </cell>
          <cell r="D1216">
            <v>-23889924.704999998</v>
          </cell>
          <cell r="F1216" t="str">
            <v>108GPWA</v>
          </cell>
          <cell r="G1216" t="str">
            <v>108GP</v>
          </cell>
          <cell r="H1216" t="str">
            <v>WA</v>
          </cell>
          <cell r="I1216">
            <v>-23889924.704999998</v>
          </cell>
        </row>
        <row r="1217">
          <cell r="A1217" t="str">
            <v>108GPWYP</v>
          </cell>
          <cell r="B1217" t="str">
            <v>108GP</v>
          </cell>
          <cell r="C1217" t="str">
            <v>WYP</v>
          </cell>
          <cell r="D1217">
            <v>-23310428.82</v>
          </cell>
          <cell r="F1217" t="str">
            <v>108GPWYP</v>
          </cell>
          <cell r="G1217" t="str">
            <v>108GP</v>
          </cell>
          <cell r="H1217" t="str">
            <v>WYP</v>
          </cell>
          <cell r="I1217">
            <v>-23310428.82</v>
          </cell>
        </row>
        <row r="1218">
          <cell r="A1218" t="str">
            <v>108GPWYU</v>
          </cell>
          <cell r="B1218" t="str">
            <v>108GP</v>
          </cell>
          <cell r="C1218" t="str">
            <v>WYU</v>
          </cell>
          <cell r="D1218">
            <v>-5677836.53083333</v>
          </cell>
          <cell r="F1218" t="str">
            <v>108GPWYU</v>
          </cell>
          <cell r="G1218" t="str">
            <v>108GP</v>
          </cell>
          <cell r="H1218" t="str">
            <v>WYU</v>
          </cell>
          <cell r="I1218">
            <v>-5677836.53083333</v>
          </cell>
        </row>
        <row r="1219">
          <cell r="A1219" t="str">
            <v>108HPCAGE</v>
          </cell>
          <cell r="B1219" t="str">
            <v>108HP</v>
          </cell>
          <cell r="C1219" t="str">
            <v>CAGE</v>
          </cell>
          <cell r="D1219">
            <v>-84244031.630833298</v>
          </cell>
          <cell r="F1219" t="str">
            <v>108HPCAGE</v>
          </cell>
          <cell r="G1219" t="str">
            <v>108HP</v>
          </cell>
          <cell r="H1219" t="str">
            <v>CAGE</v>
          </cell>
          <cell r="I1219">
            <v>-84244031.630833298</v>
          </cell>
        </row>
        <row r="1220">
          <cell r="A1220" t="str">
            <v>108HPCAGW</v>
          </cell>
          <cell r="B1220" t="str">
            <v>108HP</v>
          </cell>
          <cell r="C1220" t="str">
            <v>CAGW</v>
          </cell>
          <cell r="D1220">
            <v>-346418423.70666701</v>
          </cell>
          <cell r="F1220" t="str">
            <v>108HPCAGW</v>
          </cell>
          <cell r="G1220" t="str">
            <v>108HP</v>
          </cell>
          <cell r="H1220" t="str">
            <v>CAGW</v>
          </cell>
          <cell r="I1220">
            <v>-346418423.70666701</v>
          </cell>
        </row>
        <row r="1221">
          <cell r="A1221" t="str">
            <v>108HPOTHER</v>
          </cell>
          <cell r="B1221" t="str">
            <v>108HP</v>
          </cell>
          <cell r="C1221" t="str">
            <v>OTHER</v>
          </cell>
          <cell r="D1221">
            <v>3073536.0362499999</v>
          </cell>
          <cell r="F1221" t="str">
            <v>108HPOTHER</v>
          </cell>
          <cell r="G1221" t="str">
            <v>108HP</v>
          </cell>
          <cell r="H1221" t="str">
            <v>OTHER</v>
          </cell>
          <cell r="I1221">
            <v>3073536.0362499999</v>
          </cell>
        </row>
        <row r="1222">
          <cell r="A1222" t="str">
            <v>108MPCAEE</v>
          </cell>
          <cell r="B1222" t="str">
            <v>108MP</v>
          </cell>
          <cell r="C1222" t="str">
            <v>CAEE</v>
          </cell>
          <cell r="D1222">
            <v>0</v>
          </cell>
          <cell r="F1222" t="str">
            <v>108MPCAEE</v>
          </cell>
          <cell r="G1222" t="str">
            <v>108MP</v>
          </cell>
          <cell r="H1222" t="str">
            <v>CAEE</v>
          </cell>
          <cell r="I1222">
            <v>0</v>
          </cell>
        </row>
        <row r="1223">
          <cell r="A1223" t="str">
            <v>108OPCAGE</v>
          </cell>
          <cell r="B1223" t="str">
            <v>108OP</v>
          </cell>
          <cell r="C1223" t="str">
            <v>CAGE</v>
          </cell>
          <cell r="D1223">
            <v>-669765790.36416698</v>
          </cell>
          <cell r="F1223" t="str">
            <v>108OPCAGE</v>
          </cell>
          <cell r="G1223" t="str">
            <v>108OP</v>
          </cell>
          <cell r="H1223" t="str">
            <v>CAGE</v>
          </cell>
          <cell r="I1223">
            <v>-669765790.36416698</v>
          </cell>
        </row>
        <row r="1224">
          <cell r="A1224" t="str">
            <v>108OPCAGW</v>
          </cell>
          <cell r="B1224" t="str">
            <v>108OP</v>
          </cell>
          <cell r="C1224" t="str">
            <v>CAGW</v>
          </cell>
          <cell r="D1224">
            <v>-475615059.84125</v>
          </cell>
          <cell r="F1224" t="str">
            <v>108OPCAGW</v>
          </cell>
          <cell r="G1224" t="str">
            <v>108OP</v>
          </cell>
          <cell r="H1224" t="str">
            <v>CAGW</v>
          </cell>
          <cell r="I1224">
            <v>-475615059.84125</v>
          </cell>
        </row>
        <row r="1225">
          <cell r="A1225" t="str">
            <v>108SPCAEE</v>
          </cell>
          <cell r="B1225" t="str">
            <v>108SP</v>
          </cell>
          <cell r="C1225" t="str">
            <v>CAEE</v>
          </cell>
          <cell r="D1225">
            <v>0</v>
          </cell>
          <cell r="F1225" t="str">
            <v>108SPCAEE</v>
          </cell>
          <cell r="G1225" t="str">
            <v>108SP</v>
          </cell>
          <cell r="H1225" t="str">
            <v>CAEE</v>
          </cell>
          <cell r="I1225">
            <v>0</v>
          </cell>
        </row>
        <row r="1226">
          <cell r="A1226" t="str">
            <v>108SPCAGE</v>
          </cell>
          <cell r="B1226" t="str">
            <v>108SP</v>
          </cell>
          <cell r="C1226" t="str">
            <v>CAGE</v>
          </cell>
          <cell r="D1226">
            <v>-2470411979.9816699</v>
          </cell>
          <cell r="F1226" t="str">
            <v>108SPCAGE</v>
          </cell>
          <cell r="G1226" t="str">
            <v>108SP</v>
          </cell>
          <cell r="H1226" t="str">
            <v>CAGE</v>
          </cell>
          <cell r="I1226">
            <v>-2470411979.9816699</v>
          </cell>
        </row>
        <row r="1227">
          <cell r="A1227" t="str">
            <v>108SPCAGW</v>
          </cell>
          <cell r="B1227" t="str">
            <v>108SP</v>
          </cell>
          <cell r="C1227" t="str">
            <v>CAGW</v>
          </cell>
          <cell r="D1227">
            <v>-127154502.74708299</v>
          </cell>
          <cell r="F1227" t="str">
            <v>108SPCAGW</v>
          </cell>
          <cell r="G1227" t="str">
            <v>108SP</v>
          </cell>
          <cell r="H1227" t="str">
            <v>CAGW</v>
          </cell>
          <cell r="I1227">
            <v>-127154502.74708299</v>
          </cell>
        </row>
        <row r="1228">
          <cell r="A1228" t="str">
            <v>108SPID</v>
          </cell>
          <cell r="B1228" t="str">
            <v>108SP</v>
          </cell>
          <cell r="C1228" t="str">
            <v>ID</v>
          </cell>
          <cell r="D1228">
            <v>1243368.98</v>
          </cell>
          <cell r="F1228" t="str">
            <v>108SPID</v>
          </cell>
          <cell r="G1228" t="str">
            <v>108SP</v>
          </cell>
          <cell r="H1228" t="str">
            <v>ID</v>
          </cell>
          <cell r="I1228">
            <v>1243368.98</v>
          </cell>
        </row>
        <row r="1229">
          <cell r="A1229" t="str">
            <v>108SPJBG</v>
          </cell>
          <cell r="B1229" t="str">
            <v>108SP</v>
          </cell>
          <cell r="C1229" t="str">
            <v>JBG</v>
          </cell>
          <cell r="D1229">
            <v>-586871177.365417</v>
          </cell>
          <cell r="F1229" t="str">
            <v>108SPJBG</v>
          </cell>
          <cell r="G1229" t="str">
            <v>108SP</v>
          </cell>
          <cell r="H1229" t="str">
            <v>JBG</v>
          </cell>
          <cell r="I1229">
            <v>-586871177.365417</v>
          </cell>
        </row>
        <row r="1230">
          <cell r="A1230" t="str">
            <v>108SPUT</v>
          </cell>
          <cell r="B1230" t="str">
            <v>108SP</v>
          </cell>
          <cell r="C1230" t="str">
            <v>UT</v>
          </cell>
          <cell r="D1230">
            <v>8994203.7949999999</v>
          </cell>
          <cell r="F1230" t="str">
            <v>108SPUT</v>
          </cell>
          <cell r="G1230" t="str">
            <v>108SP</v>
          </cell>
          <cell r="H1230" t="str">
            <v>UT</v>
          </cell>
          <cell r="I1230">
            <v>8994203.7949999999</v>
          </cell>
        </row>
        <row r="1231">
          <cell r="A1231" t="str">
            <v>108SPWYP</v>
          </cell>
          <cell r="B1231" t="str">
            <v>108SP</v>
          </cell>
          <cell r="C1231" t="str">
            <v>WYP</v>
          </cell>
          <cell r="D1231">
            <v>1059362.0625</v>
          </cell>
          <cell r="F1231" t="str">
            <v>108SPWYP</v>
          </cell>
          <cell r="G1231" t="str">
            <v>108SP</v>
          </cell>
          <cell r="H1231" t="str">
            <v>WYP</v>
          </cell>
          <cell r="I1231">
            <v>1059362.0625</v>
          </cell>
        </row>
        <row r="1232">
          <cell r="A1232" t="str">
            <v>108TPCAGE</v>
          </cell>
          <cell r="B1232" t="str">
            <v>108TP</v>
          </cell>
          <cell r="C1232" t="str">
            <v>CAGE</v>
          </cell>
          <cell r="D1232">
            <v>-1176481288.3791699</v>
          </cell>
          <cell r="F1232" t="str">
            <v>108TPCAGE</v>
          </cell>
          <cell r="G1232" t="str">
            <v>108TP</v>
          </cell>
          <cell r="H1232" t="str">
            <v>CAGE</v>
          </cell>
          <cell r="I1232">
            <v>-1176481288.3791699</v>
          </cell>
        </row>
        <row r="1233">
          <cell r="A1233" t="str">
            <v>108TPCAGW</v>
          </cell>
          <cell r="B1233" t="str">
            <v>108TP</v>
          </cell>
          <cell r="C1233" t="str">
            <v>CAGW</v>
          </cell>
          <cell r="D1233">
            <v>-532522772.84291703</v>
          </cell>
          <cell r="F1233" t="str">
            <v>108TPCAGW</v>
          </cell>
          <cell r="G1233" t="str">
            <v>108TP</v>
          </cell>
          <cell r="H1233" t="str">
            <v>CAGW</v>
          </cell>
          <cell r="I1233">
            <v>-532522772.84291703</v>
          </cell>
        </row>
        <row r="1234">
          <cell r="A1234" t="str">
            <v>108TPJBG</v>
          </cell>
          <cell r="B1234" t="str">
            <v>108TP</v>
          </cell>
          <cell r="C1234" t="str">
            <v>JBG</v>
          </cell>
          <cell r="D1234">
            <v>-42748324.891249999</v>
          </cell>
          <cell r="F1234" t="str">
            <v>108TPJBG</v>
          </cell>
          <cell r="G1234" t="str">
            <v>108TP</v>
          </cell>
          <cell r="H1234" t="str">
            <v>JBG</v>
          </cell>
          <cell r="I1234">
            <v>-42748324.891249999</v>
          </cell>
        </row>
        <row r="1235">
          <cell r="A1235" t="str">
            <v>108TPSG</v>
          </cell>
          <cell r="B1235" t="str">
            <v>108TP</v>
          </cell>
          <cell r="C1235" t="str">
            <v>SG</v>
          </cell>
          <cell r="D1235">
            <v>8533992.1441666707</v>
          </cell>
          <cell r="F1235" t="str">
            <v>108TPSG</v>
          </cell>
          <cell r="G1235" t="str">
            <v>108TP</v>
          </cell>
          <cell r="H1235" t="str">
            <v>SG</v>
          </cell>
          <cell r="I1235">
            <v>8533992.1441666707</v>
          </cell>
        </row>
        <row r="1236">
          <cell r="A1236" t="str">
            <v>111GPCA</v>
          </cell>
          <cell r="B1236" t="str">
            <v>111GP</v>
          </cell>
          <cell r="C1236" t="str">
            <v>CA</v>
          </cell>
          <cell r="D1236">
            <v>-629424.28458333295</v>
          </cell>
          <cell r="F1236" t="str">
            <v>111GPCA</v>
          </cell>
          <cell r="G1236" t="str">
            <v>111GP</v>
          </cell>
          <cell r="H1236" t="str">
            <v>CA</v>
          </cell>
          <cell r="I1236">
            <v>-629424.28458333295</v>
          </cell>
        </row>
        <row r="1237">
          <cell r="A1237" t="str">
            <v>111GPID</v>
          </cell>
          <cell r="B1237" t="str">
            <v>111GP</v>
          </cell>
          <cell r="C1237" t="str">
            <v>ID</v>
          </cell>
          <cell r="D1237">
            <v>-333770.7</v>
          </cell>
          <cell r="F1237" t="str">
            <v>111GPID</v>
          </cell>
          <cell r="G1237" t="str">
            <v>111GP</v>
          </cell>
          <cell r="H1237" t="str">
            <v>ID</v>
          </cell>
          <cell r="I1237">
            <v>-333770.7</v>
          </cell>
        </row>
        <row r="1238">
          <cell r="A1238" t="str">
            <v>111GPOR</v>
          </cell>
          <cell r="B1238" t="str">
            <v>111GP</v>
          </cell>
          <cell r="C1238" t="str">
            <v>OR</v>
          </cell>
          <cell r="D1238">
            <v>-4743501.7379166698</v>
          </cell>
          <cell r="F1238" t="str">
            <v>111GPOR</v>
          </cell>
          <cell r="G1238" t="str">
            <v>111GP</v>
          </cell>
          <cell r="H1238" t="str">
            <v>OR</v>
          </cell>
          <cell r="I1238">
            <v>-4743501.7379166698</v>
          </cell>
        </row>
        <row r="1239">
          <cell r="A1239" t="str">
            <v>111GPSO</v>
          </cell>
          <cell r="B1239" t="str">
            <v>111GP</v>
          </cell>
          <cell r="C1239" t="str">
            <v>SO</v>
          </cell>
          <cell r="D1239">
            <v>-3328502.72708333</v>
          </cell>
          <cell r="F1239" t="str">
            <v>111GPSO</v>
          </cell>
          <cell r="G1239" t="str">
            <v>111GP</v>
          </cell>
          <cell r="H1239" t="str">
            <v>SO</v>
          </cell>
          <cell r="I1239">
            <v>-3328502.72708333</v>
          </cell>
        </row>
        <row r="1240">
          <cell r="A1240" t="str">
            <v>111GPUT</v>
          </cell>
          <cell r="B1240" t="str">
            <v>111GP</v>
          </cell>
          <cell r="C1240" t="str">
            <v>UT</v>
          </cell>
          <cell r="D1240">
            <v>-17579.6033333333</v>
          </cell>
          <cell r="F1240" t="str">
            <v>111GPUT</v>
          </cell>
          <cell r="G1240" t="str">
            <v>111GP</v>
          </cell>
          <cell r="H1240" t="str">
            <v>UT</v>
          </cell>
          <cell r="I1240">
            <v>-17579.6033333333</v>
          </cell>
        </row>
        <row r="1241">
          <cell r="A1241" t="str">
            <v>111GPWA</v>
          </cell>
          <cell r="B1241" t="str">
            <v>111GP</v>
          </cell>
          <cell r="C1241" t="str">
            <v>WA</v>
          </cell>
          <cell r="D1241">
            <v>-1650129.18625</v>
          </cell>
          <cell r="F1241" t="str">
            <v>111GPWA</v>
          </cell>
          <cell r="G1241" t="str">
            <v>111GP</v>
          </cell>
          <cell r="H1241" t="str">
            <v>WA</v>
          </cell>
          <cell r="I1241">
            <v>-1650129.18625</v>
          </cell>
        </row>
        <row r="1242">
          <cell r="A1242" t="str">
            <v>111GPWYP</v>
          </cell>
          <cell r="B1242" t="str">
            <v>111GP</v>
          </cell>
          <cell r="C1242" t="str">
            <v>WYP</v>
          </cell>
          <cell r="D1242">
            <v>-4556283.5345833302</v>
          </cell>
          <cell r="F1242" t="str">
            <v>111GPWYP</v>
          </cell>
          <cell r="G1242" t="str">
            <v>111GP</v>
          </cell>
          <cell r="H1242" t="str">
            <v>WYP</v>
          </cell>
          <cell r="I1242">
            <v>-4556283.5345833302</v>
          </cell>
        </row>
        <row r="1243">
          <cell r="A1243" t="str">
            <v>111HPCAGW</v>
          </cell>
          <cell r="B1243" t="str">
            <v>111HP</v>
          </cell>
          <cell r="C1243" t="str">
            <v>CAGW</v>
          </cell>
          <cell r="D1243">
            <v>-2360437.1279166699</v>
          </cell>
          <cell r="F1243" t="str">
            <v>111HPCAGW</v>
          </cell>
          <cell r="G1243" t="str">
            <v>111HP</v>
          </cell>
          <cell r="H1243" t="str">
            <v>CAGW</v>
          </cell>
          <cell r="I1243">
            <v>-2360437.1279166699</v>
          </cell>
        </row>
        <row r="1244">
          <cell r="A1244" t="str">
            <v>111IPCA</v>
          </cell>
          <cell r="B1244" t="str">
            <v>111IP</v>
          </cell>
          <cell r="C1244" t="str">
            <v>CA</v>
          </cell>
          <cell r="D1244">
            <v>-1789.3745833333301</v>
          </cell>
          <cell r="F1244" t="str">
            <v>111IPCA</v>
          </cell>
          <cell r="G1244" t="str">
            <v>111IP</v>
          </cell>
          <cell r="H1244" t="str">
            <v>CA</v>
          </cell>
          <cell r="I1244">
            <v>-1789.3745833333301</v>
          </cell>
        </row>
        <row r="1245">
          <cell r="A1245" t="str">
            <v>111IPCAEE</v>
          </cell>
          <cell r="B1245" t="str">
            <v>111IP</v>
          </cell>
          <cell r="C1245" t="str">
            <v>CAEE</v>
          </cell>
          <cell r="D1245">
            <v>-6449.0616666666701</v>
          </cell>
          <cell r="F1245" t="str">
            <v>111IPCAEE</v>
          </cell>
          <cell r="G1245" t="str">
            <v>111IP</v>
          </cell>
          <cell r="H1245" t="str">
            <v>CAEE</v>
          </cell>
          <cell r="I1245">
            <v>-6449.0616666666701</v>
          </cell>
        </row>
        <row r="1246">
          <cell r="A1246" t="str">
            <v>111IPCAGE</v>
          </cell>
          <cell r="B1246" t="str">
            <v>111IP</v>
          </cell>
          <cell r="C1246" t="str">
            <v>CAGE</v>
          </cell>
          <cell r="D1246">
            <v>-35968922.944583297</v>
          </cell>
          <cell r="F1246" t="str">
            <v>111IPCAGE</v>
          </cell>
          <cell r="G1246" t="str">
            <v>111IP</v>
          </cell>
          <cell r="H1246" t="str">
            <v>CAGE</v>
          </cell>
          <cell r="I1246">
            <v>-35968922.944583297</v>
          </cell>
        </row>
        <row r="1247">
          <cell r="A1247" t="str">
            <v>111IPCAGW</v>
          </cell>
          <cell r="B1247" t="str">
            <v>111IP</v>
          </cell>
          <cell r="C1247" t="str">
            <v>CAGW</v>
          </cell>
          <cell r="D1247">
            <v>-134273861.34625</v>
          </cell>
          <cell r="F1247" t="str">
            <v>111IPCAGW</v>
          </cell>
          <cell r="G1247" t="str">
            <v>111IP</v>
          </cell>
          <cell r="H1247" t="str">
            <v>CAGW</v>
          </cell>
          <cell r="I1247">
            <v>-134273861.34625</v>
          </cell>
        </row>
        <row r="1248">
          <cell r="A1248" t="str">
            <v>111IPCN</v>
          </cell>
          <cell r="B1248" t="str">
            <v>111IP</v>
          </cell>
          <cell r="C1248" t="str">
            <v>CN</v>
          </cell>
          <cell r="D1248">
            <v>-131913029.686667</v>
          </cell>
          <cell r="F1248" t="str">
            <v>111IPCN</v>
          </cell>
          <cell r="G1248" t="str">
            <v>111IP</v>
          </cell>
          <cell r="H1248" t="str">
            <v>CN</v>
          </cell>
          <cell r="I1248">
            <v>-131913029.686667</v>
          </cell>
        </row>
        <row r="1249">
          <cell r="A1249" t="str">
            <v>111IPID</v>
          </cell>
          <cell r="B1249" t="str">
            <v>111IP</v>
          </cell>
          <cell r="C1249" t="str">
            <v>ID</v>
          </cell>
          <cell r="D1249">
            <v>-919335.13291666703</v>
          </cell>
          <cell r="F1249" t="str">
            <v>111IPID</v>
          </cell>
          <cell r="G1249" t="str">
            <v>111IP</v>
          </cell>
          <cell r="H1249" t="str">
            <v>ID</v>
          </cell>
          <cell r="I1249">
            <v>-919335.13291666703</v>
          </cell>
        </row>
        <row r="1250">
          <cell r="A1250" t="str">
            <v>111IPJBG</v>
          </cell>
          <cell r="B1250" t="str">
            <v>111IP</v>
          </cell>
          <cell r="C1250" t="str">
            <v>JBG</v>
          </cell>
          <cell r="D1250">
            <v>-1203083.07125</v>
          </cell>
          <cell r="F1250" t="str">
            <v>111IPJBG</v>
          </cell>
          <cell r="G1250" t="str">
            <v>111IP</v>
          </cell>
          <cell r="H1250" t="str">
            <v>JBG</v>
          </cell>
          <cell r="I1250">
            <v>-1203083.07125</v>
          </cell>
        </row>
        <row r="1251">
          <cell r="A1251" t="str">
            <v>111IPOR</v>
          </cell>
          <cell r="B1251" t="str">
            <v>111IP</v>
          </cell>
          <cell r="C1251" t="str">
            <v>OR</v>
          </cell>
          <cell r="D1251">
            <v>-100494.67125</v>
          </cell>
          <cell r="F1251" t="str">
            <v>111IPOR</v>
          </cell>
          <cell r="G1251" t="str">
            <v>111IP</v>
          </cell>
          <cell r="H1251" t="str">
            <v>OR</v>
          </cell>
          <cell r="I1251">
            <v>-100494.67125</v>
          </cell>
        </row>
        <row r="1252">
          <cell r="A1252" t="str">
            <v>111IPSG</v>
          </cell>
          <cell r="B1252" t="str">
            <v>111IP</v>
          </cell>
          <cell r="C1252" t="str">
            <v>SG</v>
          </cell>
          <cell r="D1252">
            <v>-19422041.574583299</v>
          </cell>
          <cell r="F1252" t="str">
            <v>111IPSG</v>
          </cell>
          <cell r="G1252" t="str">
            <v>111IP</v>
          </cell>
          <cell r="H1252" t="str">
            <v>SG</v>
          </cell>
          <cell r="I1252">
            <v>-19422041.574583299</v>
          </cell>
        </row>
        <row r="1253">
          <cell r="A1253" t="str">
            <v>111IPSO</v>
          </cell>
          <cell r="B1253" t="str">
            <v>111IP</v>
          </cell>
          <cell r="C1253" t="str">
            <v>SO</v>
          </cell>
          <cell r="D1253">
            <v>-287528188.64625001</v>
          </cell>
          <cell r="F1253" t="str">
            <v>111IPSO</v>
          </cell>
          <cell r="G1253" t="str">
            <v>111IP</v>
          </cell>
          <cell r="H1253" t="str">
            <v>SO</v>
          </cell>
          <cell r="I1253">
            <v>-287528188.64625001</v>
          </cell>
        </row>
        <row r="1254">
          <cell r="A1254" t="str">
            <v>111IPUT</v>
          </cell>
          <cell r="B1254" t="str">
            <v>111IP</v>
          </cell>
          <cell r="C1254" t="str">
            <v>UT</v>
          </cell>
          <cell r="D1254">
            <v>28612488.682083301</v>
          </cell>
          <cell r="F1254" t="str">
            <v>111IPUT</v>
          </cell>
          <cell r="G1254" t="str">
            <v>111IP</v>
          </cell>
          <cell r="H1254" t="str">
            <v>UT</v>
          </cell>
          <cell r="I1254">
            <v>28612488.682083301</v>
          </cell>
        </row>
        <row r="1255">
          <cell r="A1255" t="str">
            <v>111IPWA</v>
          </cell>
          <cell r="B1255" t="str">
            <v>111IP</v>
          </cell>
          <cell r="C1255" t="str">
            <v>WA</v>
          </cell>
          <cell r="D1255">
            <v>-3023.6</v>
          </cell>
          <cell r="F1255" t="str">
            <v>111IPWA</v>
          </cell>
          <cell r="G1255" t="str">
            <v>111IP</v>
          </cell>
          <cell r="H1255" t="str">
            <v>WA</v>
          </cell>
          <cell r="I1255">
            <v>-3023.6</v>
          </cell>
        </row>
        <row r="1256">
          <cell r="A1256" t="str">
            <v>111IPWYP</v>
          </cell>
          <cell r="B1256" t="str">
            <v>111IP</v>
          </cell>
          <cell r="C1256" t="str">
            <v>WYP</v>
          </cell>
          <cell r="D1256">
            <v>-99289.027083333305</v>
          </cell>
          <cell r="F1256" t="str">
            <v>111IPWYP</v>
          </cell>
          <cell r="G1256" t="str">
            <v>111IP</v>
          </cell>
          <cell r="H1256" t="str">
            <v>WYP</v>
          </cell>
          <cell r="I1256">
            <v>-99289.027083333305</v>
          </cell>
        </row>
        <row r="1257">
          <cell r="A1257" t="str">
            <v>182MCA</v>
          </cell>
          <cell r="B1257" t="str">
            <v>182M</v>
          </cell>
          <cell r="C1257" t="str">
            <v>CA</v>
          </cell>
          <cell r="D1257">
            <v>-1325556.69791667</v>
          </cell>
          <cell r="F1257" t="str">
            <v>182MCA</v>
          </cell>
          <cell r="G1257" t="str">
            <v>182M</v>
          </cell>
          <cell r="H1257" t="str">
            <v>CA</v>
          </cell>
          <cell r="I1257">
            <v>-1325556.69791667</v>
          </cell>
        </row>
        <row r="1258">
          <cell r="A1258" t="str">
            <v>182MCAEE</v>
          </cell>
          <cell r="B1258" t="str">
            <v>182M</v>
          </cell>
          <cell r="C1258" t="str">
            <v>CAEE</v>
          </cell>
          <cell r="D1258">
            <v>188312792.27333301</v>
          </cell>
          <cell r="F1258" t="str">
            <v>182MCAEE</v>
          </cell>
          <cell r="G1258" t="str">
            <v>182M</v>
          </cell>
          <cell r="H1258" t="str">
            <v>CAEE</v>
          </cell>
          <cell r="I1258">
            <v>188312792.27333301</v>
          </cell>
        </row>
        <row r="1259">
          <cell r="A1259" t="str">
            <v>182MCAGE</v>
          </cell>
          <cell r="B1259" t="str">
            <v>182M</v>
          </cell>
          <cell r="C1259" t="str">
            <v>CAGE</v>
          </cell>
          <cell r="D1259">
            <v>3448669.39</v>
          </cell>
          <cell r="F1259" t="str">
            <v>182MCAGE</v>
          </cell>
          <cell r="G1259" t="str">
            <v>182M</v>
          </cell>
          <cell r="H1259" t="str">
            <v>CAGE</v>
          </cell>
          <cell r="I1259">
            <v>3448669.39</v>
          </cell>
        </row>
        <row r="1260">
          <cell r="A1260" t="str">
            <v>182MCAGW</v>
          </cell>
          <cell r="B1260" t="str">
            <v>182M</v>
          </cell>
          <cell r="C1260" t="str">
            <v>CAGW</v>
          </cell>
          <cell r="D1260">
            <v>0</v>
          </cell>
          <cell r="F1260" t="str">
            <v>182MCAGW</v>
          </cell>
          <cell r="G1260" t="str">
            <v>182M</v>
          </cell>
          <cell r="H1260" t="str">
            <v>CAGW</v>
          </cell>
          <cell r="I1260">
            <v>0</v>
          </cell>
        </row>
        <row r="1261">
          <cell r="A1261" t="str">
            <v>182MID</v>
          </cell>
          <cell r="B1261" t="str">
            <v>182M</v>
          </cell>
          <cell r="C1261" t="str">
            <v>ID</v>
          </cell>
          <cell r="D1261">
            <v>-1339045.7641666699</v>
          </cell>
          <cell r="F1261" t="str">
            <v>182MID</v>
          </cell>
          <cell r="G1261" t="str">
            <v>182M</v>
          </cell>
          <cell r="H1261" t="str">
            <v>ID</v>
          </cell>
          <cell r="I1261">
            <v>-1339045.7641666699</v>
          </cell>
        </row>
        <row r="1262">
          <cell r="A1262" t="str">
            <v>182MJBG</v>
          </cell>
          <cell r="B1262" t="str">
            <v>182M</v>
          </cell>
          <cell r="C1262" t="str">
            <v>JBG</v>
          </cell>
          <cell r="D1262">
            <v>0</v>
          </cell>
          <cell r="F1262" t="str">
            <v>182MJBG</v>
          </cell>
          <cell r="G1262" t="str">
            <v>182M</v>
          </cell>
          <cell r="H1262" t="str">
            <v>JBG</v>
          </cell>
          <cell r="I1262">
            <v>0</v>
          </cell>
        </row>
        <row r="1263">
          <cell r="A1263" t="str">
            <v>182MOR</v>
          </cell>
          <cell r="B1263" t="str">
            <v>182M</v>
          </cell>
          <cell r="C1263" t="str">
            <v>OR</v>
          </cell>
          <cell r="D1263">
            <v>-8311959.3641666695</v>
          </cell>
          <cell r="F1263" t="str">
            <v>182MOR</v>
          </cell>
          <cell r="G1263" t="str">
            <v>182M</v>
          </cell>
          <cell r="H1263" t="str">
            <v>OR</v>
          </cell>
          <cell r="I1263">
            <v>-8311959.3641666695</v>
          </cell>
        </row>
        <row r="1264">
          <cell r="A1264" t="str">
            <v>182MOTHER</v>
          </cell>
          <cell r="B1264" t="str">
            <v>182M</v>
          </cell>
          <cell r="C1264" t="str">
            <v>OTHER</v>
          </cell>
          <cell r="D1264">
            <v>113503988.05249999</v>
          </cell>
          <cell r="F1264" t="str">
            <v>182MOTHER</v>
          </cell>
          <cell r="G1264" t="str">
            <v>182M</v>
          </cell>
          <cell r="H1264" t="str">
            <v>OTHER</v>
          </cell>
          <cell r="I1264">
            <v>113503988.05249999</v>
          </cell>
        </row>
        <row r="1265">
          <cell r="A1265" t="str">
            <v>182MSO</v>
          </cell>
          <cell r="B1265" t="str">
            <v>182M</v>
          </cell>
          <cell r="C1265" t="str">
            <v>SO</v>
          </cell>
          <cell r="D1265">
            <v>0</v>
          </cell>
          <cell r="F1265" t="str">
            <v>182MSO</v>
          </cell>
          <cell r="G1265" t="str">
            <v>182M</v>
          </cell>
          <cell r="H1265" t="str">
            <v>SO</v>
          </cell>
          <cell r="I1265">
            <v>0</v>
          </cell>
        </row>
        <row r="1266">
          <cell r="A1266" t="str">
            <v>182MUT</v>
          </cell>
          <cell r="B1266" t="str">
            <v>182M</v>
          </cell>
          <cell r="C1266" t="str">
            <v>UT</v>
          </cell>
          <cell r="D1266">
            <v>8396565.0775000006</v>
          </cell>
          <cell r="F1266" t="str">
            <v>182MUT</v>
          </cell>
          <cell r="G1266" t="str">
            <v>182M</v>
          </cell>
          <cell r="H1266" t="str">
            <v>UT</v>
          </cell>
          <cell r="I1266">
            <v>8396565.0775000006</v>
          </cell>
        </row>
        <row r="1267">
          <cell r="A1267" t="str">
            <v>182MWA</v>
          </cell>
          <cell r="B1267" t="str">
            <v>182M</v>
          </cell>
          <cell r="C1267" t="str">
            <v>WA</v>
          </cell>
          <cell r="D1267">
            <v>108754.74</v>
          </cell>
          <cell r="F1267" t="str">
            <v>182MWA</v>
          </cell>
          <cell r="G1267" t="str">
            <v>182M</v>
          </cell>
          <cell r="H1267" t="str">
            <v>WA</v>
          </cell>
          <cell r="I1267">
            <v>108754.74</v>
          </cell>
        </row>
        <row r="1268">
          <cell r="A1268" t="str">
            <v>182MWYP</v>
          </cell>
          <cell r="B1268" t="str">
            <v>182M</v>
          </cell>
          <cell r="C1268" t="str">
            <v>WYP</v>
          </cell>
          <cell r="D1268">
            <v>11018655.2908333</v>
          </cell>
          <cell r="F1268" t="str">
            <v>182MWYP</v>
          </cell>
          <cell r="G1268" t="str">
            <v>182M</v>
          </cell>
          <cell r="H1268" t="str">
            <v>WYP</v>
          </cell>
          <cell r="I1268">
            <v>11018655.2908333</v>
          </cell>
        </row>
        <row r="1269">
          <cell r="A1269" t="str">
            <v>182MWYU</v>
          </cell>
          <cell r="B1269" t="str">
            <v>182M</v>
          </cell>
          <cell r="C1269" t="str">
            <v>WYU</v>
          </cell>
          <cell r="D1269">
            <v>-5018933.32</v>
          </cell>
          <cell r="F1269" t="str">
            <v>182MWYU</v>
          </cell>
          <cell r="G1269" t="str">
            <v>182M</v>
          </cell>
          <cell r="H1269" t="str">
            <v>WYU</v>
          </cell>
          <cell r="I1269">
            <v>-5018933.32</v>
          </cell>
        </row>
        <row r="1270">
          <cell r="A1270" t="str">
            <v>182WCA</v>
          </cell>
          <cell r="B1270" t="str">
            <v>182W</v>
          </cell>
          <cell r="C1270" t="str">
            <v>CA</v>
          </cell>
          <cell r="D1270">
            <v>0.01</v>
          </cell>
          <cell r="F1270" t="str">
            <v>182WCA</v>
          </cell>
          <cell r="G1270" t="str">
            <v>182W</v>
          </cell>
          <cell r="H1270" t="str">
            <v>CA</v>
          </cell>
          <cell r="I1270">
            <v>0.01</v>
          </cell>
        </row>
        <row r="1271">
          <cell r="A1271" t="str">
            <v>182WID</v>
          </cell>
          <cell r="B1271" t="str">
            <v>182W</v>
          </cell>
          <cell r="C1271" t="str">
            <v>ID</v>
          </cell>
          <cell r="D1271">
            <v>1687321.02</v>
          </cell>
          <cell r="F1271" t="str">
            <v>182WID</v>
          </cell>
          <cell r="G1271" t="str">
            <v>182W</v>
          </cell>
          <cell r="H1271" t="str">
            <v>ID</v>
          </cell>
          <cell r="I1271">
            <v>1687321.02</v>
          </cell>
        </row>
        <row r="1272">
          <cell r="A1272" t="str">
            <v>182WOTHER</v>
          </cell>
          <cell r="B1272" t="str">
            <v>182W</v>
          </cell>
          <cell r="C1272" t="str">
            <v>OTHER</v>
          </cell>
          <cell r="D1272">
            <v>-10291153.09375</v>
          </cell>
          <cell r="F1272" t="str">
            <v>182WOTHER</v>
          </cell>
          <cell r="G1272" t="str">
            <v>182W</v>
          </cell>
          <cell r="H1272" t="str">
            <v>OTHER</v>
          </cell>
          <cell r="I1272">
            <v>-10291153.09375</v>
          </cell>
        </row>
        <row r="1273">
          <cell r="A1273" t="str">
            <v>182WUT</v>
          </cell>
          <cell r="B1273" t="str">
            <v>182W</v>
          </cell>
          <cell r="C1273" t="str">
            <v>UT</v>
          </cell>
          <cell r="D1273">
            <v>0</v>
          </cell>
          <cell r="F1273" t="str">
            <v>182WUT</v>
          </cell>
          <cell r="G1273" t="str">
            <v>182W</v>
          </cell>
          <cell r="H1273" t="str">
            <v>UT</v>
          </cell>
          <cell r="I1273">
            <v>0</v>
          </cell>
        </row>
        <row r="1274">
          <cell r="A1274" t="str">
            <v>182WWYP</v>
          </cell>
          <cell r="B1274" t="str">
            <v>182W</v>
          </cell>
          <cell r="C1274" t="str">
            <v>WYP</v>
          </cell>
          <cell r="D1274">
            <v>-412535.40375</v>
          </cell>
          <cell r="F1274" t="str">
            <v>182WWYP</v>
          </cell>
          <cell r="G1274" t="str">
            <v>182W</v>
          </cell>
          <cell r="H1274" t="str">
            <v>WYP</v>
          </cell>
          <cell r="I1274">
            <v>-412535.40375</v>
          </cell>
        </row>
        <row r="1275">
          <cell r="A1275" t="str">
            <v>182WWYU</v>
          </cell>
          <cell r="B1275" t="str">
            <v>182W</v>
          </cell>
          <cell r="C1275" t="str">
            <v>WYU</v>
          </cell>
          <cell r="D1275">
            <v>0</v>
          </cell>
          <cell r="F1275" t="str">
            <v>182WWYU</v>
          </cell>
          <cell r="G1275" t="str">
            <v>182W</v>
          </cell>
          <cell r="H1275" t="str">
            <v>WYU</v>
          </cell>
          <cell r="I1275">
            <v>0</v>
          </cell>
        </row>
        <row r="1276">
          <cell r="A1276" t="str">
            <v>186MCAEE</v>
          </cell>
          <cell r="B1276" t="str">
            <v>186M</v>
          </cell>
          <cell r="C1276" t="str">
            <v>CAEE</v>
          </cell>
          <cell r="D1276">
            <v>1648319.80291667</v>
          </cell>
          <cell r="F1276" t="str">
            <v>186MCAEE</v>
          </cell>
          <cell r="G1276" t="str">
            <v>186M</v>
          </cell>
          <cell r="H1276" t="str">
            <v>CAEE</v>
          </cell>
          <cell r="I1276">
            <v>1648319.80291667</v>
          </cell>
        </row>
        <row r="1277">
          <cell r="A1277" t="str">
            <v>186MCAEW</v>
          </cell>
          <cell r="B1277" t="str">
            <v>186M</v>
          </cell>
          <cell r="C1277" t="str">
            <v>CAEW</v>
          </cell>
          <cell r="D1277">
            <v>0</v>
          </cell>
          <cell r="F1277" t="str">
            <v>186MCAEW</v>
          </cell>
          <cell r="G1277" t="str">
            <v>186M</v>
          </cell>
          <cell r="H1277" t="str">
            <v>CAEW</v>
          </cell>
          <cell r="I1277">
            <v>0</v>
          </cell>
        </row>
        <row r="1278">
          <cell r="A1278" t="str">
            <v>186MCAGE</v>
          </cell>
          <cell r="B1278" t="str">
            <v>186M</v>
          </cell>
          <cell r="C1278" t="str">
            <v>CAGE</v>
          </cell>
          <cell r="D1278">
            <v>41336681.804166697</v>
          </cell>
          <cell r="F1278" t="str">
            <v>186MCAGE</v>
          </cell>
          <cell r="G1278" t="str">
            <v>186M</v>
          </cell>
          <cell r="H1278" t="str">
            <v>CAGE</v>
          </cell>
          <cell r="I1278">
            <v>41336681.804166697</v>
          </cell>
        </row>
        <row r="1279">
          <cell r="A1279" t="str">
            <v>186MCAGW</v>
          </cell>
          <cell r="B1279" t="str">
            <v>186M</v>
          </cell>
          <cell r="C1279" t="str">
            <v>CAGW</v>
          </cell>
          <cell r="D1279">
            <v>15964362.1858333</v>
          </cell>
          <cell r="F1279" t="str">
            <v>186MCAGW</v>
          </cell>
          <cell r="G1279" t="str">
            <v>186M</v>
          </cell>
          <cell r="H1279" t="str">
            <v>CAGW</v>
          </cell>
          <cell r="I1279">
            <v>15964362.1858333</v>
          </cell>
        </row>
        <row r="1280">
          <cell r="A1280" t="str">
            <v>186MID</v>
          </cell>
          <cell r="B1280" t="str">
            <v>186M</v>
          </cell>
          <cell r="C1280" t="str">
            <v>ID</v>
          </cell>
          <cell r="D1280">
            <v>0</v>
          </cell>
          <cell r="F1280" t="str">
            <v>186MID</v>
          </cell>
          <cell r="G1280" t="str">
            <v>186M</v>
          </cell>
          <cell r="H1280" t="str">
            <v>ID</v>
          </cell>
          <cell r="I1280">
            <v>0</v>
          </cell>
        </row>
        <row r="1281">
          <cell r="A1281" t="str">
            <v>186MJBE</v>
          </cell>
          <cell r="B1281" t="str">
            <v>186M</v>
          </cell>
          <cell r="C1281" t="str">
            <v>JBE</v>
          </cell>
          <cell r="D1281">
            <v>1127.1566666666699</v>
          </cell>
          <cell r="F1281" t="str">
            <v>186MJBE</v>
          </cell>
          <cell r="G1281" t="str">
            <v>186M</v>
          </cell>
          <cell r="H1281" t="str">
            <v>JBE</v>
          </cell>
          <cell r="I1281">
            <v>1127.1566666666699</v>
          </cell>
        </row>
        <row r="1282">
          <cell r="A1282" t="str">
            <v>186MOR</v>
          </cell>
          <cell r="B1282" t="str">
            <v>186M</v>
          </cell>
          <cell r="C1282" t="str">
            <v>OR</v>
          </cell>
          <cell r="D1282">
            <v>0</v>
          </cell>
          <cell r="F1282" t="str">
            <v>186MOR</v>
          </cell>
          <cell r="G1282" t="str">
            <v>186M</v>
          </cell>
          <cell r="H1282" t="str">
            <v>OR</v>
          </cell>
          <cell r="I1282">
            <v>0</v>
          </cell>
        </row>
        <row r="1283">
          <cell r="A1283" t="str">
            <v>186MOTHER</v>
          </cell>
          <cell r="B1283" t="str">
            <v>186M</v>
          </cell>
          <cell r="C1283" t="str">
            <v>OTHER</v>
          </cell>
          <cell r="D1283">
            <v>4078118.40583333</v>
          </cell>
          <cell r="F1283" t="str">
            <v>186MOTHER</v>
          </cell>
          <cell r="G1283" t="str">
            <v>186M</v>
          </cell>
          <cell r="H1283" t="str">
            <v>OTHER</v>
          </cell>
          <cell r="I1283">
            <v>4078118.40583333</v>
          </cell>
        </row>
        <row r="1284">
          <cell r="A1284" t="str">
            <v>186MSG</v>
          </cell>
          <cell r="B1284" t="str">
            <v>186M</v>
          </cell>
          <cell r="C1284" t="str">
            <v>SG</v>
          </cell>
          <cell r="D1284">
            <v>12379662.5233333</v>
          </cell>
          <cell r="F1284" t="str">
            <v>186MSG</v>
          </cell>
          <cell r="G1284" t="str">
            <v>186M</v>
          </cell>
          <cell r="H1284" t="str">
            <v>SG</v>
          </cell>
          <cell r="I1284">
            <v>12379662.5233333</v>
          </cell>
        </row>
        <row r="1285">
          <cell r="A1285" t="str">
            <v>186MSO</v>
          </cell>
          <cell r="B1285" t="str">
            <v>186M</v>
          </cell>
          <cell r="C1285" t="str">
            <v>SO</v>
          </cell>
          <cell r="D1285">
            <v>309632.412916667</v>
          </cell>
          <cell r="F1285" t="str">
            <v>186MSO</v>
          </cell>
          <cell r="G1285" t="str">
            <v>186M</v>
          </cell>
          <cell r="H1285" t="str">
            <v>SO</v>
          </cell>
          <cell r="I1285">
            <v>309632.412916667</v>
          </cell>
        </row>
        <row r="1286">
          <cell r="A1286" t="str">
            <v>186MWA</v>
          </cell>
          <cell r="B1286" t="str">
            <v>186M</v>
          </cell>
          <cell r="C1286" t="str">
            <v>WA</v>
          </cell>
          <cell r="D1286">
            <v>0</v>
          </cell>
          <cell r="F1286" t="str">
            <v>186MWA</v>
          </cell>
          <cell r="G1286" t="str">
            <v>186M</v>
          </cell>
          <cell r="H1286" t="str">
            <v>WA</v>
          </cell>
          <cell r="I1286">
            <v>0</v>
          </cell>
        </row>
        <row r="1287">
          <cell r="A1287" t="str">
            <v>186WOTHER</v>
          </cell>
          <cell r="B1287" t="str">
            <v>186W</v>
          </cell>
          <cell r="C1287" t="str">
            <v>OTHER</v>
          </cell>
          <cell r="D1287">
            <v>0</v>
          </cell>
          <cell r="F1287" t="str">
            <v>186WOTHER</v>
          </cell>
          <cell r="G1287" t="str">
            <v>186W</v>
          </cell>
          <cell r="H1287" t="str">
            <v>OTHER</v>
          </cell>
          <cell r="I1287">
            <v>0</v>
          </cell>
        </row>
        <row r="1288">
          <cell r="A1288" t="str">
            <v>DPCA</v>
          </cell>
          <cell r="B1288" t="str">
            <v>DP</v>
          </cell>
          <cell r="C1288" t="str">
            <v>CA</v>
          </cell>
          <cell r="D1288">
            <v>2646161.9308333299</v>
          </cell>
          <cell r="F1288" t="str">
            <v>DPCA</v>
          </cell>
          <cell r="G1288" t="str">
            <v>DP</v>
          </cell>
          <cell r="H1288" t="str">
            <v>CA</v>
          </cell>
          <cell r="I1288">
            <v>2646161.9308333299</v>
          </cell>
        </row>
        <row r="1289">
          <cell r="A1289" t="str">
            <v>DPID</v>
          </cell>
          <cell r="B1289" t="str">
            <v>DP</v>
          </cell>
          <cell r="C1289" t="str">
            <v>ID</v>
          </cell>
          <cell r="D1289">
            <v>2134152.6616666699</v>
          </cell>
          <cell r="F1289" t="str">
            <v>DPID</v>
          </cell>
          <cell r="G1289" t="str">
            <v>DP</v>
          </cell>
          <cell r="H1289" t="str">
            <v>ID</v>
          </cell>
          <cell r="I1289">
            <v>2134152.6616666699</v>
          </cell>
        </row>
        <row r="1290">
          <cell r="A1290" t="str">
            <v>DPOR</v>
          </cell>
          <cell r="B1290" t="str">
            <v>DP</v>
          </cell>
          <cell r="C1290" t="str">
            <v>OR</v>
          </cell>
          <cell r="D1290">
            <v>16509125.305416699</v>
          </cell>
          <cell r="F1290" t="str">
            <v>DPOR</v>
          </cell>
          <cell r="G1290" t="str">
            <v>DP</v>
          </cell>
          <cell r="H1290" t="str">
            <v>OR</v>
          </cell>
          <cell r="I1290">
            <v>16509125.305416699</v>
          </cell>
        </row>
        <row r="1291">
          <cell r="A1291" t="str">
            <v>DPSG</v>
          </cell>
          <cell r="B1291" t="str">
            <v>DP</v>
          </cell>
          <cell r="C1291" t="str">
            <v>SG</v>
          </cell>
          <cell r="D1291">
            <v>0</v>
          </cell>
          <cell r="F1291" t="str">
            <v>DPSG</v>
          </cell>
          <cell r="G1291" t="str">
            <v>DP</v>
          </cell>
          <cell r="H1291" t="str">
            <v>SG</v>
          </cell>
          <cell r="I1291">
            <v>0</v>
          </cell>
        </row>
        <row r="1292">
          <cell r="A1292" t="str">
            <v>DPSNPD</v>
          </cell>
          <cell r="B1292" t="str">
            <v>DP</v>
          </cell>
          <cell r="C1292" t="str">
            <v>SNPD</v>
          </cell>
          <cell r="D1292">
            <v>0</v>
          </cell>
          <cell r="F1292" t="str">
            <v>DPSNPD</v>
          </cell>
          <cell r="G1292" t="str">
            <v>DP</v>
          </cell>
          <cell r="H1292" t="str">
            <v>SNPD</v>
          </cell>
          <cell r="I1292">
            <v>0</v>
          </cell>
        </row>
        <row r="1293">
          <cell r="A1293" t="str">
            <v>DPUT</v>
          </cell>
          <cell r="B1293" t="str">
            <v>DP</v>
          </cell>
          <cell r="C1293" t="str">
            <v>UT</v>
          </cell>
          <cell r="D1293">
            <v>22839792.883333299</v>
          </cell>
          <cell r="F1293" t="str">
            <v>DPUT</v>
          </cell>
          <cell r="G1293" t="str">
            <v>DP</v>
          </cell>
          <cell r="H1293" t="str">
            <v>UT</v>
          </cell>
          <cell r="I1293">
            <v>22839792.883333299</v>
          </cell>
        </row>
        <row r="1294">
          <cell r="A1294" t="str">
            <v>DPWA</v>
          </cell>
          <cell r="B1294" t="str">
            <v>DP</v>
          </cell>
          <cell r="C1294" t="str">
            <v>WA</v>
          </cell>
          <cell r="D1294">
            <v>6981707.5337500004</v>
          </cell>
          <cell r="F1294" t="str">
            <v>DPWA</v>
          </cell>
          <cell r="G1294" t="str">
            <v>DP</v>
          </cell>
          <cell r="H1294" t="str">
            <v>WA</v>
          </cell>
          <cell r="I1294">
            <v>6981707.5337500004</v>
          </cell>
        </row>
        <row r="1295">
          <cell r="A1295" t="str">
            <v>DPWYU</v>
          </cell>
          <cell r="B1295" t="str">
            <v>DP</v>
          </cell>
          <cell r="C1295" t="str">
            <v>WYU</v>
          </cell>
          <cell r="D1295">
            <v>6067394.2350000003</v>
          </cell>
          <cell r="F1295" t="str">
            <v>DPWYU</v>
          </cell>
          <cell r="G1295" t="str">
            <v>DP</v>
          </cell>
          <cell r="H1295" t="str">
            <v>WYU</v>
          </cell>
          <cell r="I1295">
            <v>6067394.2350000003</v>
          </cell>
        </row>
        <row r="1296">
          <cell r="A1296" t="str">
            <v>GPCAGE</v>
          </cell>
          <cell r="B1296" t="str">
            <v>GP</v>
          </cell>
          <cell r="C1296" t="str">
            <v>CAGE</v>
          </cell>
          <cell r="D1296">
            <v>6845.7591666666704</v>
          </cell>
          <cell r="F1296" t="str">
            <v>GPCAGE</v>
          </cell>
          <cell r="G1296" t="str">
            <v>GP</v>
          </cell>
          <cell r="H1296" t="str">
            <v>CAGE</v>
          </cell>
          <cell r="I1296">
            <v>6845.7591666666704</v>
          </cell>
        </row>
        <row r="1297">
          <cell r="A1297" t="str">
            <v>GPCAGW</v>
          </cell>
          <cell r="B1297" t="str">
            <v>GP</v>
          </cell>
          <cell r="C1297" t="str">
            <v>CAGW</v>
          </cell>
          <cell r="D1297">
            <v>0</v>
          </cell>
          <cell r="F1297" t="str">
            <v>GPCAGW</v>
          </cell>
          <cell r="G1297" t="str">
            <v>GP</v>
          </cell>
          <cell r="H1297" t="str">
            <v>CAGW</v>
          </cell>
          <cell r="I1297">
            <v>0</v>
          </cell>
        </row>
        <row r="1298">
          <cell r="A1298" t="str">
            <v>GPSG</v>
          </cell>
          <cell r="B1298" t="str">
            <v>GP</v>
          </cell>
          <cell r="C1298" t="str">
            <v>SG</v>
          </cell>
          <cell r="D1298">
            <v>-6845.7591666666704</v>
          </cell>
          <cell r="F1298" t="str">
            <v>GPSG</v>
          </cell>
          <cell r="G1298" t="str">
            <v>GP</v>
          </cell>
          <cell r="H1298" t="str">
            <v>SG</v>
          </cell>
          <cell r="I1298">
            <v>-6845.7591666666704</v>
          </cell>
        </row>
        <row r="1299">
          <cell r="A1299" t="str">
            <v>GPSO</v>
          </cell>
          <cell r="B1299" t="str">
            <v>GP</v>
          </cell>
          <cell r="C1299" t="str">
            <v>SO</v>
          </cell>
          <cell r="D1299">
            <v>26642707.891666699</v>
          </cell>
          <cell r="F1299" t="str">
            <v>GPSO</v>
          </cell>
          <cell r="G1299" t="str">
            <v>GP</v>
          </cell>
          <cell r="H1299" t="str">
            <v>SO</v>
          </cell>
          <cell r="I1299">
            <v>26642707.891666699</v>
          </cell>
        </row>
        <row r="1300">
          <cell r="A1300" t="str">
            <v>IPSO</v>
          </cell>
          <cell r="B1300" t="str">
            <v>IP</v>
          </cell>
          <cell r="C1300" t="str">
            <v>SO</v>
          </cell>
          <cell r="D1300">
            <v>0</v>
          </cell>
          <cell r="F1300" t="str">
            <v>IPSO</v>
          </cell>
          <cell r="G1300" t="str">
            <v>IP</v>
          </cell>
          <cell r="H1300" t="str">
            <v>SO</v>
          </cell>
          <cell r="I1300">
            <v>0</v>
          </cell>
        </row>
        <row r="1301">
          <cell r="A1301" t="str">
            <v>OPCAGE</v>
          </cell>
          <cell r="B1301" t="str">
            <v>OP</v>
          </cell>
          <cell r="C1301" t="str">
            <v>CAGE</v>
          </cell>
          <cell r="D1301">
            <v>0</v>
          </cell>
          <cell r="F1301" t="str">
            <v>OPCAGE</v>
          </cell>
          <cell r="G1301" t="str">
            <v>OP</v>
          </cell>
          <cell r="H1301" t="str">
            <v>CAGE</v>
          </cell>
          <cell r="I1301">
            <v>0</v>
          </cell>
        </row>
        <row r="1302">
          <cell r="A1302" t="str">
            <v>OPCAGW</v>
          </cell>
          <cell r="B1302" t="str">
            <v>OP</v>
          </cell>
          <cell r="C1302" t="str">
            <v>CAGW</v>
          </cell>
          <cell r="D1302">
            <v>-553173</v>
          </cell>
          <cell r="F1302" t="str">
            <v>OPCAGW</v>
          </cell>
          <cell r="G1302" t="str">
            <v>OP</v>
          </cell>
          <cell r="H1302" t="str">
            <v>CAGW</v>
          </cell>
          <cell r="I1302">
            <v>-553173</v>
          </cell>
        </row>
        <row r="1303">
          <cell r="A1303" t="str">
            <v>OPSG</v>
          </cell>
          <cell r="B1303" t="str">
            <v>OP</v>
          </cell>
          <cell r="C1303" t="str">
            <v>SG</v>
          </cell>
          <cell r="D1303">
            <v>0</v>
          </cell>
          <cell r="F1303" t="str">
            <v>OPSG</v>
          </cell>
          <cell r="G1303" t="str">
            <v>OP</v>
          </cell>
          <cell r="H1303" t="str">
            <v>SG</v>
          </cell>
          <cell r="I1303">
            <v>0</v>
          </cell>
        </row>
        <row r="1304">
          <cell r="A1304" t="str">
            <v>SPCAGE</v>
          </cell>
          <cell r="B1304" t="str">
            <v>SP</v>
          </cell>
          <cell r="C1304" t="str">
            <v>CAGE</v>
          </cell>
          <cell r="D1304">
            <v>-11695324.375</v>
          </cell>
          <cell r="F1304" t="str">
            <v>SPCAGE</v>
          </cell>
          <cell r="G1304" t="str">
            <v>SP</v>
          </cell>
          <cell r="H1304" t="str">
            <v>CAGE</v>
          </cell>
          <cell r="I1304">
            <v>-11695324.375</v>
          </cell>
        </row>
        <row r="1305">
          <cell r="A1305" t="str">
            <v>SPCAGW</v>
          </cell>
          <cell r="B1305" t="str">
            <v>SP</v>
          </cell>
          <cell r="C1305" t="str">
            <v>CAGW</v>
          </cell>
          <cell r="D1305">
            <v>553173</v>
          </cell>
          <cell r="F1305" t="str">
            <v>SPCAGW</v>
          </cell>
          <cell r="G1305" t="str">
            <v>SP</v>
          </cell>
          <cell r="H1305" t="str">
            <v>CAGW</v>
          </cell>
          <cell r="I1305">
            <v>553173</v>
          </cell>
        </row>
        <row r="1306">
          <cell r="A1306" t="str">
            <v>SPSG</v>
          </cell>
          <cell r="B1306" t="str">
            <v>SP</v>
          </cell>
          <cell r="C1306" t="str">
            <v>SG</v>
          </cell>
          <cell r="D1306">
            <v>56959454.567916699</v>
          </cell>
          <cell r="F1306" t="str">
            <v>SPSG</v>
          </cell>
          <cell r="G1306" t="str">
            <v>SP</v>
          </cell>
          <cell r="H1306" t="str">
            <v>SG</v>
          </cell>
          <cell r="I1306">
            <v>56959454.567916699</v>
          </cell>
        </row>
        <row r="1307">
          <cell r="A1307" t="str">
            <v>TPCA</v>
          </cell>
          <cell r="B1307" t="str">
            <v>TP</v>
          </cell>
          <cell r="C1307" t="str">
            <v>CA</v>
          </cell>
          <cell r="D1307">
            <v>0</v>
          </cell>
          <cell r="F1307" t="str">
            <v>TPCA</v>
          </cell>
          <cell r="G1307" t="str">
            <v>TP</v>
          </cell>
          <cell r="H1307" t="str">
            <v>CA</v>
          </cell>
          <cell r="I1307">
            <v>0</v>
          </cell>
        </row>
        <row r="1308">
          <cell r="A1308" t="str">
            <v>TPCAEE</v>
          </cell>
          <cell r="B1308" t="str">
            <v>TP</v>
          </cell>
          <cell r="C1308" t="str">
            <v>CAEE</v>
          </cell>
          <cell r="D1308">
            <v>0</v>
          </cell>
          <cell r="F1308" t="str">
            <v>TPCAEE</v>
          </cell>
          <cell r="G1308" t="str">
            <v>TP</v>
          </cell>
          <cell r="H1308" t="str">
            <v>CAEE</v>
          </cell>
          <cell r="I1308">
            <v>0</v>
          </cell>
        </row>
        <row r="1309">
          <cell r="A1309" t="str">
            <v>TPCAGE</v>
          </cell>
          <cell r="B1309" t="str">
            <v>TP</v>
          </cell>
          <cell r="C1309" t="str">
            <v>CAGE</v>
          </cell>
          <cell r="D1309">
            <v>57423455.947499998</v>
          </cell>
          <cell r="F1309" t="str">
            <v>TPCAGE</v>
          </cell>
          <cell r="G1309" t="str">
            <v>TP</v>
          </cell>
          <cell r="H1309" t="str">
            <v>CAGE</v>
          </cell>
          <cell r="I1309">
            <v>57423455.947499998</v>
          </cell>
        </row>
        <row r="1310">
          <cell r="A1310" t="str">
            <v>TPCAGW</v>
          </cell>
          <cell r="B1310" t="str">
            <v>TP</v>
          </cell>
          <cell r="C1310" t="str">
            <v>CAGW</v>
          </cell>
          <cell r="D1310">
            <v>52604042.061250001</v>
          </cell>
          <cell r="F1310" t="str">
            <v>TPCAGW</v>
          </cell>
          <cell r="G1310" t="str">
            <v>TP</v>
          </cell>
          <cell r="H1310" t="str">
            <v>CAGW</v>
          </cell>
          <cell r="I1310">
            <v>52604042.061250001</v>
          </cell>
        </row>
        <row r="1311">
          <cell r="A1311" t="str">
            <v>TPSG</v>
          </cell>
          <cell r="B1311" t="str">
            <v>TP</v>
          </cell>
          <cell r="C1311" t="str">
            <v>SG</v>
          </cell>
          <cell r="D1311">
            <v>-8978581.5999999996</v>
          </cell>
          <cell r="F1311" t="str">
            <v>TPSG</v>
          </cell>
          <cell r="G1311" t="str">
            <v>TP</v>
          </cell>
          <cell r="H1311" t="str">
            <v>SG</v>
          </cell>
          <cell r="I1311">
            <v>-8978581.5999999996</v>
          </cell>
        </row>
        <row r="1312">
          <cell r="A1312" t="str">
            <v>TPSO</v>
          </cell>
          <cell r="B1312" t="str">
            <v>TP</v>
          </cell>
          <cell r="C1312" t="str">
            <v>SO</v>
          </cell>
          <cell r="D1312">
            <v>0</v>
          </cell>
          <cell r="F1312" t="str">
            <v>TPSO</v>
          </cell>
          <cell r="G1312" t="str">
            <v>TP</v>
          </cell>
          <cell r="H1312" t="str">
            <v>SO</v>
          </cell>
          <cell r="I1312">
            <v>0</v>
          </cell>
        </row>
        <row r="1313">
          <cell r="A1313" t="str">
            <v>143SO</v>
          </cell>
          <cell r="B1313" t="str">
            <v>143</v>
          </cell>
          <cell r="C1313" t="str">
            <v>SO</v>
          </cell>
          <cell r="D1313">
            <v>52083007.785833403</v>
          </cell>
          <cell r="F1313" t="str">
            <v>143SO</v>
          </cell>
          <cell r="G1313" t="str">
            <v>143</v>
          </cell>
          <cell r="H1313" t="str">
            <v>SO</v>
          </cell>
          <cell r="I1313">
            <v>52083007.785833403</v>
          </cell>
        </row>
        <row r="1314">
          <cell r="A1314" t="str">
            <v>230OTHER</v>
          </cell>
          <cell r="B1314" t="str">
            <v>230</v>
          </cell>
          <cell r="C1314" t="str">
            <v>OTHER</v>
          </cell>
          <cell r="D1314">
            <v>-8267790.4500000002</v>
          </cell>
          <cell r="F1314" t="str">
            <v>230OTHER</v>
          </cell>
          <cell r="G1314" t="str">
            <v>230</v>
          </cell>
          <cell r="H1314" t="str">
            <v>OTHER</v>
          </cell>
          <cell r="I1314">
            <v>-8267790.4500000002</v>
          </cell>
        </row>
        <row r="1315">
          <cell r="A1315" t="str">
            <v>232CAEE</v>
          </cell>
          <cell r="B1315" t="str">
            <v>232</v>
          </cell>
          <cell r="C1315" t="str">
            <v>CAEE</v>
          </cell>
          <cell r="D1315">
            <v>-1813806.0991666699</v>
          </cell>
          <cell r="F1315" t="str">
            <v>232CAEE</v>
          </cell>
          <cell r="G1315" t="str">
            <v>232</v>
          </cell>
          <cell r="H1315" t="str">
            <v>CAEE</v>
          </cell>
          <cell r="I1315">
            <v>-1813806.0991666699</v>
          </cell>
        </row>
        <row r="1316">
          <cell r="A1316" t="str">
            <v>232OTHER</v>
          </cell>
          <cell r="B1316" t="str">
            <v>232</v>
          </cell>
          <cell r="C1316" t="str">
            <v>OTHER</v>
          </cell>
          <cell r="D1316">
            <v>-16764.583333333299</v>
          </cell>
          <cell r="F1316" t="str">
            <v>232OTHER</v>
          </cell>
          <cell r="G1316" t="str">
            <v>232</v>
          </cell>
          <cell r="H1316" t="str">
            <v>OTHER</v>
          </cell>
          <cell r="I1316">
            <v>-16764.583333333299</v>
          </cell>
        </row>
        <row r="1317">
          <cell r="A1317" t="str">
            <v>232SG</v>
          </cell>
          <cell r="B1317" t="str">
            <v>232</v>
          </cell>
          <cell r="C1317" t="str">
            <v>SG</v>
          </cell>
          <cell r="D1317">
            <v>-2053168.1508333299</v>
          </cell>
          <cell r="F1317" t="str">
            <v>232SG</v>
          </cell>
          <cell r="G1317" t="str">
            <v>232</v>
          </cell>
          <cell r="H1317" t="str">
            <v>SG</v>
          </cell>
          <cell r="I1317">
            <v>-2053168.1508333299</v>
          </cell>
        </row>
        <row r="1318">
          <cell r="A1318" t="str">
            <v>232SO</v>
          </cell>
          <cell r="B1318" t="str">
            <v>232</v>
          </cell>
          <cell r="C1318" t="str">
            <v>SO</v>
          </cell>
          <cell r="D1318">
            <v>-7320913.8499999987</v>
          </cell>
          <cell r="F1318" t="str">
            <v>232SO</v>
          </cell>
          <cell r="G1318" t="str">
            <v>232</v>
          </cell>
          <cell r="H1318" t="str">
            <v>SO</v>
          </cell>
          <cell r="I1318">
            <v>-7320913.8499999987</v>
          </cell>
        </row>
        <row r="1319">
          <cell r="A1319" t="str">
            <v>2533CAGE</v>
          </cell>
          <cell r="B1319" t="str">
            <v>2533</v>
          </cell>
          <cell r="C1319" t="str">
            <v>CAGE</v>
          </cell>
          <cell r="D1319">
            <v>-6512893.4641666701</v>
          </cell>
          <cell r="F1319" t="str">
            <v>2533CAGE</v>
          </cell>
          <cell r="G1319" t="str">
            <v>2533</v>
          </cell>
          <cell r="H1319" t="str">
            <v>CAGE</v>
          </cell>
          <cell r="I1319">
            <v>-6512893.4641666701</v>
          </cell>
        </row>
        <row r="1320">
          <cell r="A1320" t="str">
            <v>254105CAEE</v>
          </cell>
          <cell r="B1320" t="str">
            <v>254105</v>
          </cell>
          <cell r="C1320" t="str">
            <v>CAEE</v>
          </cell>
          <cell r="D1320">
            <v>19802.830000000002</v>
          </cell>
          <cell r="F1320" t="str">
            <v>254105CAEE</v>
          </cell>
          <cell r="G1320" t="str">
            <v>254105</v>
          </cell>
          <cell r="H1320" t="str">
            <v>CAEE</v>
          </cell>
          <cell r="I1320">
            <v>19802.830000000002</v>
          </cell>
        </row>
        <row r="1321">
          <cell r="A1321" t="str">
            <v>254105CAGE</v>
          </cell>
          <cell r="B1321" t="str">
            <v>254105</v>
          </cell>
          <cell r="C1321" t="str">
            <v>CAGE</v>
          </cell>
          <cell r="D1321">
            <v>-19802.830000000002</v>
          </cell>
          <cell r="F1321" t="str">
            <v>254105CAGE</v>
          </cell>
          <cell r="G1321" t="str">
            <v>254105</v>
          </cell>
          <cell r="H1321" t="str">
            <v>CAGE</v>
          </cell>
          <cell r="I1321">
            <v>-19802.830000000002</v>
          </cell>
        </row>
        <row r="1322">
          <cell r="A1322" t="str">
            <v>40910CAEE</v>
          </cell>
          <cell r="B1322">
            <v>40910</v>
          </cell>
          <cell r="C1322" t="str">
            <v>CAEE</v>
          </cell>
          <cell r="D1322">
            <v>0</v>
          </cell>
          <cell r="F1322" t="str">
            <v>40910CAEE</v>
          </cell>
          <cell r="G1322">
            <v>40910</v>
          </cell>
          <cell r="H1322" t="str">
            <v>CAEE</v>
          </cell>
          <cell r="I1322">
            <v>0</v>
          </cell>
        </row>
        <row r="1323">
          <cell r="A1323" t="str">
            <v>40910CAGE</v>
          </cell>
          <cell r="B1323">
            <v>40910</v>
          </cell>
          <cell r="C1323" t="str">
            <v>CAGE</v>
          </cell>
          <cell r="D1323">
            <v>-40261420</v>
          </cell>
          <cell r="F1323" t="str">
            <v>40910CAGE</v>
          </cell>
          <cell r="G1323">
            <v>40910</v>
          </cell>
          <cell r="H1323" t="str">
            <v>CAGE</v>
          </cell>
          <cell r="I1323">
            <v>-40261420</v>
          </cell>
        </row>
        <row r="1324">
          <cell r="A1324" t="str">
            <v>40910CAGW</v>
          </cell>
          <cell r="B1324">
            <v>40910</v>
          </cell>
          <cell r="C1324" t="str">
            <v>CAGW</v>
          </cell>
          <cell r="D1324">
            <v>-5091351</v>
          </cell>
          <cell r="F1324" t="str">
            <v>40910CAGW</v>
          </cell>
          <cell r="G1324">
            <v>40910</v>
          </cell>
          <cell r="H1324" t="str">
            <v>CAGW</v>
          </cell>
          <cell r="I1324">
            <v>-5091351</v>
          </cell>
        </row>
        <row r="1325">
          <cell r="A1325" t="str">
            <v>40910JBE</v>
          </cell>
          <cell r="B1325">
            <v>40910</v>
          </cell>
          <cell r="C1325" t="str">
            <v>JBE</v>
          </cell>
          <cell r="D1325">
            <v>-18519</v>
          </cell>
          <cell r="F1325" t="str">
            <v>40910JBE</v>
          </cell>
          <cell r="G1325">
            <v>40910</v>
          </cell>
          <cell r="H1325" t="str">
            <v>JBE</v>
          </cell>
          <cell r="I1325">
            <v>-18519</v>
          </cell>
        </row>
        <row r="1326">
          <cell r="A1326" t="str">
            <v>40910SO</v>
          </cell>
          <cell r="B1326">
            <v>40910</v>
          </cell>
          <cell r="C1326" t="str">
            <v>SO</v>
          </cell>
          <cell r="D1326">
            <v>-41507</v>
          </cell>
          <cell r="F1326" t="str">
            <v>40910SO</v>
          </cell>
          <cell r="G1326">
            <v>40910</v>
          </cell>
          <cell r="H1326" t="str">
            <v>SO</v>
          </cell>
          <cell r="I1326">
            <v>-41507</v>
          </cell>
        </row>
        <row r="1327">
          <cell r="A1327" t="str">
            <v>40911CAGE</v>
          </cell>
          <cell r="B1327">
            <v>40911</v>
          </cell>
          <cell r="C1327" t="str">
            <v>CAGE</v>
          </cell>
          <cell r="D1327">
            <v>0</v>
          </cell>
          <cell r="F1327" t="str">
            <v>40911CAGE</v>
          </cell>
          <cell r="G1327">
            <v>40911</v>
          </cell>
          <cell r="H1327" t="str">
            <v>CAGE</v>
          </cell>
          <cell r="I1327">
            <v>0</v>
          </cell>
        </row>
        <row r="1328">
          <cell r="A1328" t="str">
            <v>SCHMAPBADDEBT</v>
          </cell>
          <cell r="B1328" t="str">
            <v>SCHMAP</v>
          </cell>
          <cell r="C1328" t="str">
            <v>BADDEBT</v>
          </cell>
          <cell r="D1328">
            <v>0</v>
          </cell>
          <cell r="F1328" t="str">
            <v>SCHMAPBADDEBT</v>
          </cell>
          <cell r="G1328" t="str">
            <v>SCHMAP</v>
          </cell>
          <cell r="H1328" t="str">
            <v>BADDEBT</v>
          </cell>
          <cell r="I1328">
            <v>0</v>
          </cell>
        </row>
        <row r="1329">
          <cell r="A1329" t="str">
            <v>SCHMAPCAEE</v>
          </cell>
          <cell r="B1329" t="str">
            <v>SCHMAP</v>
          </cell>
          <cell r="C1329" t="str">
            <v>CAEE</v>
          </cell>
          <cell r="D1329">
            <v>0</v>
          </cell>
          <cell r="F1329" t="str">
            <v>SCHMAPCAEE</v>
          </cell>
          <cell r="G1329" t="str">
            <v>SCHMAP</v>
          </cell>
          <cell r="H1329" t="str">
            <v>CAEE</v>
          </cell>
          <cell r="I1329">
            <v>0</v>
          </cell>
        </row>
        <row r="1330">
          <cell r="A1330" t="str">
            <v>SCHMAPJBE</v>
          </cell>
          <cell r="B1330" t="str">
            <v>SCHMAP</v>
          </cell>
          <cell r="C1330" t="str">
            <v>JBE</v>
          </cell>
          <cell r="D1330">
            <v>58125</v>
          </cell>
          <cell r="F1330" t="str">
            <v>SCHMAPJBE</v>
          </cell>
          <cell r="G1330" t="str">
            <v>SCHMAP</v>
          </cell>
          <cell r="H1330" t="str">
            <v>JBE</v>
          </cell>
          <cell r="I1330">
            <v>58125</v>
          </cell>
        </row>
        <row r="1331">
          <cell r="A1331" t="str">
            <v>SCHMAPSCHMDEXP</v>
          </cell>
          <cell r="B1331" t="str">
            <v>SCHMAP</v>
          </cell>
          <cell r="C1331" t="str">
            <v>SCHMDEXP</v>
          </cell>
          <cell r="D1331">
            <v>129289.95000000001</v>
          </cell>
          <cell r="F1331" t="str">
            <v>SCHMAPSCHMDEXP</v>
          </cell>
          <cell r="G1331" t="str">
            <v>SCHMAP</v>
          </cell>
          <cell r="H1331" t="str">
            <v>SCHMDEXP</v>
          </cell>
          <cell r="I1331">
            <v>129289.95000000001</v>
          </cell>
        </row>
        <row r="1332">
          <cell r="A1332" t="str">
            <v>SCHMAPSO</v>
          </cell>
          <cell r="B1332" t="str">
            <v>SCHMAP</v>
          </cell>
          <cell r="C1332" t="str">
            <v>SO</v>
          </cell>
          <cell r="D1332">
            <v>2371218.8000000003</v>
          </cell>
          <cell r="F1332" t="str">
            <v>SCHMAPSO</v>
          </cell>
          <cell r="G1332" t="str">
            <v>SCHMAP</v>
          </cell>
          <cell r="H1332" t="str">
            <v>SO</v>
          </cell>
          <cell r="I1332">
            <v>2371218.8000000003</v>
          </cell>
        </row>
        <row r="1333">
          <cell r="A1333" t="str">
            <v>SCHMATBADDEBT</v>
          </cell>
          <cell r="B1333" t="str">
            <v>SCHMAT</v>
          </cell>
          <cell r="C1333" t="str">
            <v>BADDEBT</v>
          </cell>
          <cell r="D1333">
            <v>397327.95</v>
          </cell>
          <cell r="F1333" t="str">
            <v>SCHMATBADDEBT</v>
          </cell>
          <cell r="G1333" t="str">
            <v>SCHMAT</v>
          </cell>
          <cell r="H1333" t="str">
            <v>BADDEBT</v>
          </cell>
          <cell r="I1333">
            <v>397327.95</v>
          </cell>
        </row>
        <row r="1334">
          <cell r="A1334" t="str">
            <v>SCHMATCA</v>
          </cell>
          <cell r="B1334" t="str">
            <v>SCHMAT</v>
          </cell>
          <cell r="C1334" t="str">
            <v>CA</v>
          </cell>
          <cell r="D1334">
            <v>0</v>
          </cell>
          <cell r="F1334" t="str">
            <v>SCHMATCA</v>
          </cell>
          <cell r="G1334" t="str">
            <v>SCHMAT</v>
          </cell>
          <cell r="H1334" t="str">
            <v>CA</v>
          </cell>
          <cell r="I1334">
            <v>0</v>
          </cell>
        </row>
        <row r="1335">
          <cell r="A1335" t="str">
            <v>SCHMATCAEE</v>
          </cell>
          <cell r="B1335" t="str">
            <v>SCHMAT</v>
          </cell>
          <cell r="C1335" t="str">
            <v>CAEE</v>
          </cell>
          <cell r="D1335">
            <v>17453268.989999998</v>
          </cell>
          <cell r="F1335" t="str">
            <v>SCHMATCAEE</v>
          </cell>
          <cell r="G1335" t="str">
            <v>SCHMAT</v>
          </cell>
          <cell r="H1335" t="str">
            <v>CAEE</v>
          </cell>
          <cell r="I1335">
            <v>17453268.989999998</v>
          </cell>
        </row>
        <row r="1336">
          <cell r="A1336" t="str">
            <v>SCHMATCAGE</v>
          </cell>
          <cell r="B1336" t="str">
            <v>SCHMAT</v>
          </cell>
          <cell r="C1336" t="str">
            <v>CAGE</v>
          </cell>
          <cell r="D1336">
            <v>15474</v>
          </cell>
          <cell r="F1336" t="str">
            <v>SCHMATCAGE</v>
          </cell>
          <cell r="G1336" t="str">
            <v>SCHMAT</v>
          </cell>
          <cell r="H1336" t="str">
            <v>CAGE</v>
          </cell>
          <cell r="I1336">
            <v>15474</v>
          </cell>
        </row>
        <row r="1337">
          <cell r="A1337" t="str">
            <v>SCHMATCAGW</v>
          </cell>
          <cell r="B1337" t="str">
            <v>SCHMAT</v>
          </cell>
          <cell r="C1337" t="str">
            <v>CAGW</v>
          </cell>
          <cell r="D1337">
            <v>46872.5</v>
          </cell>
          <cell r="F1337" t="str">
            <v>SCHMATCAGW</v>
          </cell>
          <cell r="G1337" t="str">
            <v>SCHMAT</v>
          </cell>
          <cell r="H1337" t="str">
            <v>CAGW</v>
          </cell>
          <cell r="I1337">
            <v>46872.5</v>
          </cell>
        </row>
        <row r="1338">
          <cell r="A1338" t="str">
            <v>SCHMATCIAC</v>
          </cell>
          <cell r="B1338" t="str">
            <v>SCHMAT</v>
          </cell>
          <cell r="C1338" t="str">
            <v>CIAC</v>
          </cell>
          <cell r="D1338">
            <v>103001231.603001</v>
          </cell>
          <cell r="F1338" t="str">
            <v>SCHMATCIAC</v>
          </cell>
          <cell r="G1338" t="str">
            <v>SCHMAT</v>
          </cell>
          <cell r="H1338" t="str">
            <v>CIAC</v>
          </cell>
          <cell r="I1338">
            <v>103001231.603001</v>
          </cell>
        </row>
        <row r="1339">
          <cell r="A1339" t="str">
            <v>SCHMATGPS</v>
          </cell>
          <cell r="B1339" t="str">
            <v>SCHMAT</v>
          </cell>
          <cell r="C1339" t="str">
            <v>GPS</v>
          </cell>
          <cell r="D1339">
            <v>-591041.75</v>
          </cell>
          <cell r="F1339" t="str">
            <v>SCHMATGPS</v>
          </cell>
          <cell r="G1339" t="str">
            <v>SCHMAT</v>
          </cell>
          <cell r="H1339" t="str">
            <v>GPS</v>
          </cell>
          <cell r="I1339">
            <v>-591041.75</v>
          </cell>
        </row>
        <row r="1340">
          <cell r="A1340" t="str">
            <v>SCHMATID</v>
          </cell>
          <cell r="B1340" t="str">
            <v>SCHMAT</v>
          </cell>
          <cell r="C1340" t="str">
            <v>ID</v>
          </cell>
          <cell r="D1340">
            <v>138437.41999999998</v>
          </cell>
          <cell r="F1340" t="str">
            <v>SCHMATID</v>
          </cell>
          <cell r="G1340" t="str">
            <v>SCHMAT</v>
          </cell>
          <cell r="H1340" t="str">
            <v>ID</v>
          </cell>
          <cell r="I1340">
            <v>138437.41999999998</v>
          </cell>
        </row>
        <row r="1341">
          <cell r="A1341" t="str">
            <v>SCHMATJBE</v>
          </cell>
          <cell r="B1341" t="str">
            <v>SCHMAT</v>
          </cell>
          <cell r="C1341" t="str">
            <v>JBE</v>
          </cell>
          <cell r="D1341">
            <v>17798327</v>
          </cell>
          <cell r="F1341" t="str">
            <v>SCHMATJBE</v>
          </cell>
          <cell r="G1341" t="str">
            <v>SCHMAT</v>
          </cell>
          <cell r="H1341" t="str">
            <v>JBE</v>
          </cell>
          <cell r="I1341">
            <v>17798327</v>
          </cell>
        </row>
        <row r="1342">
          <cell r="A1342" t="str">
            <v>SCHMATOR</v>
          </cell>
          <cell r="B1342" t="str">
            <v>SCHMAT</v>
          </cell>
          <cell r="C1342" t="str">
            <v>OR</v>
          </cell>
          <cell r="D1342">
            <v>-6995207.9699999997</v>
          </cell>
          <cell r="F1342" t="str">
            <v>SCHMATOR</v>
          </cell>
          <cell r="G1342" t="str">
            <v>SCHMAT</v>
          </cell>
          <cell r="H1342" t="str">
            <v>OR</v>
          </cell>
          <cell r="I1342">
            <v>-6995207.9699999997</v>
          </cell>
        </row>
        <row r="1343">
          <cell r="A1343" t="str">
            <v>SCHMATOTHER</v>
          </cell>
          <cell r="B1343" t="str">
            <v>SCHMAT</v>
          </cell>
          <cell r="C1343" t="str">
            <v>OTHER</v>
          </cell>
          <cell r="D1343">
            <v>8113243.27999999</v>
          </cell>
          <cell r="F1343" t="str">
            <v>SCHMATOTHER</v>
          </cell>
          <cell r="G1343" t="str">
            <v>SCHMAT</v>
          </cell>
          <cell r="H1343" t="str">
            <v>OTHER</v>
          </cell>
          <cell r="I1343">
            <v>8113243.27999999</v>
          </cell>
        </row>
        <row r="1344">
          <cell r="A1344" t="str">
            <v>SCHMATSCHMDEXP</v>
          </cell>
          <cell r="B1344" t="str">
            <v>SCHMAT</v>
          </cell>
          <cell r="C1344" t="str">
            <v>SCHMDEXP</v>
          </cell>
          <cell r="D1344">
            <v>984007982.39999998</v>
          </cell>
          <cell r="F1344" t="str">
            <v>SCHMATSCHMDEXP</v>
          </cell>
          <cell r="G1344" t="str">
            <v>SCHMAT</v>
          </cell>
          <cell r="H1344" t="str">
            <v>SCHMDEXP</v>
          </cell>
          <cell r="I1344">
            <v>984007982.39999998</v>
          </cell>
        </row>
        <row r="1345">
          <cell r="A1345" t="str">
            <v>SCHMATSE</v>
          </cell>
          <cell r="B1345" t="str">
            <v>SCHMAT</v>
          </cell>
          <cell r="C1345" t="str">
            <v>SE</v>
          </cell>
          <cell r="D1345">
            <v>0</v>
          </cell>
          <cell r="F1345" t="str">
            <v>SCHMATSE</v>
          </cell>
          <cell r="G1345" t="str">
            <v>SCHMAT</v>
          </cell>
          <cell r="H1345" t="str">
            <v>SE</v>
          </cell>
          <cell r="I1345">
            <v>0</v>
          </cell>
        </row>
        <row r="1346">
          <cell r="A1346" t="str">
            <v>SCHMATSG</v>
          </cell>
          <cell r="B1346" t="str">
            <v>SCHMAT</v>
          </cell>
          <cell r="C1346" t="str">
            <v>SG</v>
          </cell>
          <cell r="D1346">
            <v>-466012.4</v>
          </cell>
          <cell r="F1346" t="str">
            <v>SCHMATSG</v>
          </cell>
          <cell r="G1346" t="str">
            <v>SCHMAT</v>
          </cell>
          <cell r="H1346" t="str">
            <v>SG</v>
          </cell>
          <cell r="I1346">
            <v>-466012.4</v>
          </cell>
        </row>
        <row r="1347">
          <cell r="A1347" t="str">
            <v>SCHMATSNP</v>
          </cell>
          <cell r="B1347" t="str">
            <v>SCHMAT</v>
          </cell>
          <cell r="C1347" t="str">
            <v>SNP</v>
          </cell>
          <cell r="D1347">
            <v>41846673.009999998</v>
          </cell>
          <cell r="F1347" t="str">
            <v>SCHMATSNP</v>
          </cell>
          <cell r="G1347" t="str">
            <v>SCHMAT</v>
          </cell>
          <cell r="H1347" t="str">
            <v>SNP</v>
          </cell>
          <cell r="I1347">
            <v>41846673.009999998</v>
          </cell>
        </row>
        <row r="1348">
          <cell r="A1348" t="str">
            <v>SCHMATSNPD</v>
          </cell>
          <cell r="B1348" t="str">
            <v>SCHMAT</v>
          </cell>
          <cell r="C1348" t="str">
            <v>SNPD</v>
          </cell>
          <cell r="D1348">
            <v>2098862.0020988602</v>
          </cell>
          <cell r="F1348" t="str">
            <v>SCHMATSNPD</v>
          </cell>
          <cell r="G1348" t="str">
            <v>SCHMAT</v>
          </cell>
          <cell r="H1348" t="str">
            <v>SNPD</v>
          </cell>
          <cell r="I1348">
            <v>2098862.0020988602</v>
          </cell>
        </row>
        <row r="1349">
          <cell r="A1349" t="str">
            <v>SCHMATSO</v>
          </cell>
          <cell r="B1349" t="str">
            <v>SCHMAT</v>
          </cell>
          <cell r="C1349" t="str">
            <v>SO</v>
          </cell>
          <cell r="D1349">
            <v>1698765.06</v>
          </cell>
          <cell r="F1349" t="str">
            <v>SCHMATSO</v>
          </cell>
          <cell r="G1349" t="str">
            <v>SCHMAT</v>
          </cell>
          <cell r="H1349" t="str">
            <v>SO</v>
          </cell>
          <cell r="I1349">
            <v>1698765.06</v>
          </cell>
        </row>
        <row r="1350">
          <cell r="A1350" t="str">
            <v>SCHMATUT</v>
          </cell>
          <cell r="B1350" t="str">
            <v>SCHMAT</v>
          </cell>
          <cell r="C1350" t="str">
            <v>UT</v>
          </cell>
          <cell r="D1350">
            <v>-291300</v>
          </cell>
          <cell r="F1350" t="str">
            <v>SCHMATUT</v>
          </cell>
          <cell r="G1350" t="str">
            <v>SCHMAT</v>
          </cell>
          <cell r="H1350" t="str">
            <v>UT</v>
          </cell>
          <cell r="I1350">
            <v>-291300</v>
          </cell>
        </row>
        <row r="1351">
          <cell r="A1351" t="str">
            <v>SCHMATWA</v>
          </cell>
          <cell r="B1351" t="str">
            <v>SCHMAT</v>
          </cell>
          <cell r="C1351" t="str">
            <v>WA</v>
          </cell>
          <cell r="D1351">
            <v>11479022.290000001</v>
          </cell>
          <cell r="F1351" t="str">
            <v>SCHMATWA</v>
          </cell>
          <cell r="G1351" t="str">
            <v>SCHMAT</v>
          </cell>
          <cell r="H1351" t="str">
            <v>WA</v>
          </cell>
          <cell r="I1351">
            <v>11479022.290000001</v>
          </cell>
        </row>
        <row r="1352">
          <cell r="A1352" t="str">
            <v>SCHMATWYP</v>
          </cell>
          <cell r="B1352" t="str">
            <v>SCHMAT</v>
          </cell>
          <cell r="C1352" t="str">
            <v>WYP</v>
          </cell>
          <cell r="D1352">
            <v>692110.31</v>
          </cell>
          <cell r="F1352" t="str">
            <v>SCHMATWYP</v>
          </cell>
          <cell r="G1352" t="str">
            <v>SCHMAT</v>
          </cell>
          <cell r="H1352" t="str">
            <v>WYP</v>
          </cell>
          <cell r="I1352">
            <v>692110.31</v>
          </cell>
        </row>
        <row r="1353">
          <cell r="A1353" t="str">
            <v>SCHMATWYU</v>
          </cell>
          <cell r="B1353" t="str">
            <v>SCHMAT</v>
          </cell>
          <cell r="C1353" t="str">
            <v>WYU</v>
          </cell>
          <cell r="D1353">
            <v>22244</v>
          </cell>
          <cell r="F1353" t="str">
            <v>SCHMATWYU</v>
          </cell>
          <cell r="G1353" t="str">
            <v>SCHMAT</v>
          </cell>
          <cell r="H1353" t="str">
            <v>WYU</v>
          </cell>
          <cell r="I1353">
            <v>22244</v>
          </cell>
        </row>
        <row r="1354">
          <cell r="A1354" t="str">
            <v>SCHMDPCA</v>
          </cell>
          <cell r="B1354" t="str">
            <v>SCHMDP</v>
          </cell>
          <cell r="C1354" t="str">
            <v>CA</v>
          </cell>
          <cell r="D1354">
            <v>0</v>
          </cell>
          <cell r="F1354" t="str">
            <v>SCHMDPCA</v>
          </cell>
          <cell r="G1354" t="str">
            <v>SCHMDP</v>
          </cell>
          <cell r="H1354" t="str">
            <v>CA</v>
          </cell>
          <cell r="I1354">
            <v>0</v>
          </cell>
        </row>
        <row r="1355">
          <cell r="A1355" t="str">
            <v>SCHMDPCAEE</v>
          </cell>
          <cell r="B1355" t="str">
            <v>SCHMDP</v>
          </cell>
          <cell r="C1355" t="str">
            <v>CAEE</v>
          </cell>
          <cell r="D1355">
            <v>0</v>
          </cell>
          <cell r="F1355" t="str">
            <v>SCHMDPCAEE</v>
          </cell>
          <cell r="G1355" t="str">
            <v>SCHMDP</v>
          </cell>
          <cell r="H1355" t="str">
            <v>CAEE</v>
          </cell>
          <cell r="I1355">
            <v>0</v>
          </cell>
        </row>
        <row r="1356">
          <cell r="A1356" t="str">
            <v>SCHMDPCAGW</v>
          </cell>
          <cell r="B1356" t="str">
            <v>SCHMDP</v>
          </cell>
          <cell r="C1356" t="str">
            <v>CAGW</v>
          </cell>
          <cell r="D1356">
            <v>0</v>
          </cell>
          <cell r="F1356" t="str">
            <v>SCHMDPCAGW</v>
          </cell>
          <cell r="G1356" t="str">
            <v>SCHMDP</v>
          </cell>
          <cell r="H1356" t="str">
            <v>CAGW</v>
          </cell>
          <cell r="I1356">
            <v>0</v>
          </cell>
        </row>
        <row r="1357">
          <cell r="A1357" t="str">
            <v>SCHMDPJBE</v>
          </cell>
          <cell r="B1357" t="str">
            <v>SCHMDP</v>
          </cell>
          <cell r="C1357" t="str">
            <v>JBE</v>
          </cell>
          <cell r="D1357">
            <v>0</v>
          </cell>
          <cell r="F1357" t="str">
            <v>SCHMDPJBE</v>
          </cell>
          <cell r="G1357" t="str">
            <v>SCHMDP</v>
          </cell>
          <cell r="H1357" t="str">
            <v>JBE</v>
          </cell>
          <cell r="I1357">
            <v>0</v>
          </cell>
        </row>
        <row r="1358">
          <cell r="A1358" t="str">
            <v>SCHMDPSCHMDEXP</v>
          </cell>
          <cell r="B1358" t="str">
            <v>SCHMDP</v>
          </cell>
          <cell r="C1358" t="str">
            <v>SCHMDEXP</v>
          </cell>
          <cell r="D1358">
            <v>-19356.91</v>
          </cell>
          <cell r="F1358" t="str">
            <v>SCHMDPSCHMDEXP</v>
          </cell>
          <cell r="G1358" t="str">
            <v>SCHMDP</v>
          </cell>
          <cell r="H1358" t="str">
            <v>SCHMDEXP</v>
          </cell>
          <cell r="I1358">
            <v>-19356.91</v>
          </cell>
        </row>
        <row r="1359">
          <cell r="A1359" t="str">
            <v>SCHMDPSG</v>
          </cell>
          <cell r="B1359" t="str">
            <v>SCHMDP</v>
          </cell>
          <cell r="C1359" t="str">
            <v>SG</v>
          </cell>
          <cell r="D1359">
            <v>0</v>
          </cell>
          <cell r="F1359" t="str">
            <v>SCHMDPSG</v>
          </cell>
          <cell r="G1359" t="str">
            <v>SCHMDP</v>
          </cell>
          <cell r="H1359" t="str">
            <v>SG</v>
          </cell>
          <cell r="I1359">
            <v>0</v>
          </cell>
        </row>
        <row r="1360">
          <cell r="A1360" t="str">
            <v>SCHMDPSNP</v>
          </cell>
          <cell r="B1360" t="str">
            <v>SCHMDP</v>
          </cell>
          <cell r="C1360" t="str">
            <v>SNP</v>
          </cell>
          <cell r="D1360">
            <v>106610.4</v>
          </cell>
          <cell r="F1360" t="str">
            <v>SCHMDPSNP</v>
          </cell>
          <cell r="G1360" t="str">
            <v>SCHMDP</v>
          </cell>
          <cell r="H1360" t="str">
            <v>SNP</v>
          </cell>
          <cell r="I1360">
            <v>106610.4</v>
          </cell>
        </row>
        <row r="1361">
          <cell r="A1361" t="str">
            <v>SCHMDPSO</v>
          </cell>
          <cell r="B1361" t="str">
            <v>SCHMDP</v>
          </cell>
          <cell r="C1361" t="str">
            <v>SO</v>
          </cell>
          <cell r="D1361">
            <v>0</v>
          </cell>
          <cell r="F1361" t="str">
            <v>SCHMDPSO</v>
          </cell>
          <cell r="G1361" t="str">
            <v>SCHMDP</v>
          </cell>
          <cell r="H1361" t="str">
            <v>SO</v>
          </cell>
          <cell r="I1361">
            <v>0</v>
          </cell>
        </row>
        <row r="1362">
          <cell r="A1362" t="str">
            <v>SCHMDTCA</v>
          </cell>
          <cell r="B1362" t="str">
            <v>SCHMDT</v>
          </cell>
          <cell r="C1362" t="str">
            <v>CA</v>
          </cell>
          <cell r="D1362">
            <v>1982210.43</v>
          </cell>
          <cell r="F1362" t="str">
            <v>SCHMDTCA</v>
          </cell>
          <cell r="G1362" t="str">
            <v>SCHMDT</v>
          </cell>
          <cell r="H1362" t="str">
            <v>CA</v>
          </cell>
          <cell r="I1362">
            <v>1982210.43</v>
          </cell>
        </row>
        <row r="1363">
          <cell r="A1363" t="str">
            <v>SCHMDTCAEE</v>
          </cell>
          <cell r="B1363" t="str">
            <v>SCHMDT</v>
          </cell>
          <cell r="C1363" t="str">
            <v>CAEE</v>
          </cell>
          <cell r="D1363">
            <v>-972443.2</v>
          </cell>
          <cell r="F1363" t="str">
            <v>SCHMDTCAEE</v>
          </cell>
          <cell r="G1363" t="str">
            <v>SCHMDT</v>
          </cell>
          <cell r="H1363" t="str">
            <v>CAEE</v>
          </cell>
          <cell r="I1363">
            <v>-972443.2</v>
          </cell>
        </row>
        <row r="1364">
          <cell r="A1364" t="str">
            <v>SCHMDTCAGE</v>
          </cell>
          <cell r="B1364" t="str">
            <v>SCHMDT</v>
          </cell>
          <cell r="C1364" t="str">
            <v>CAGE</v>
          </cell>
          <cell r="D1364">
            <v>339661.56999999995</v>
          </cell>
          <cell r="F1364" t="str">
            <v>SCHMDTCAGE</v>
          </cell>
          <cell r="G1364" t="str">
            <v>SCHMDT</v>
          </cell>
          <cell r="H1364" t="str">
            <v>CAGE</v>
          </cell>
          <cell r="I1364">
            <v>339661.56999999995</v>
          </cell>
        </row>
        <row r="1365">
          <cell r="A1365" t="str">
            <v>SCHMDTCAGW</v>
          </cell>
          <cell r="B1365" t="str">
            <v>SCHMDT</v>
          </cell>
          <cell r="C1365" t="str">
            <v>CAGW</v>
          </cell>
          <cell r="D1365">
            <v>-124820.5</v>
          </cell>
          <cell r="F1365" t="str">
            <v>SCHMDTCAGW</v>
          </cell>
          <cell r="G1365" t="str">
            <v>SCHMDT</v>
          </cell>
          <cell r="H1365" t="str">
            <v>CAGW</v>
          </cell>
          <cell r="I1365">
            <v>-124820.5</v>
          </cell>
        </row>
        <row r="1366">
          <cell r="A1366" t="str">
            <v>SCHMDTDGP</v>
          </cell>
          <cell r="B1366" t="str">
            <v>SCHMDT</v>
          </cell>
          <cell r="C1366" t="str">
            <v>DGP</v>
          </cell>
          <cell r="D1366">
            <v>0</v>
          </cell>
          <cell r="F1366" t="str">
            <v>SCHMDTDGP</v>
          </cell>
          <cell r="G1366" t="str">
            <v>SCHMDT</v>
          </cell>
          <cell r="H1366" t="str">
            <v>DGP</v>
          </cell>
          <cell r="I1366">
            <v>0</v>
          </cell>
        </row>
        <row r="1367">
          <cell r="A1367" t="str">
            <v>SCHMDTGPS</v>
          </cell>
          <cell r="B1367" t="str">
            <v>SCHMDT</v>
          </cell>
          <cell r="C1367" t="str">
            <v>GPS</v>
          </cell>
          <cell r="D1367">
            <v>68082720.5</v>
          </cell>
          <cell r="F1367" t="str">
            <v>SCHMDTGPS</v>
          </cell>
          <cell r="G1367" t="str">
            <v>SCHMDT</v>
          </cell>
          <cell r="H1367" t="str">
            <v>GPS</v>
          </cell>
          <cell r="I1367">
            <v>68082720.5</v>
          </cell>
        </row>
        <row r="1368">
          <cell r="A1368" t="str">
            <v>SCHMDTID</v>
          </cell>
          <cell r="B1368" t="str">
            <v>SCHMDT</v>
          </cell>
          <cell r="C1368" t="str">
            <v>ID</v>
          </cell>
          <cell r="D1368">
            <v>-624974.68999999994</v>
          </cell>
          <cell r="F1368" t="str">
            <v>SCHMDTID</v>
          </cell>
          <cell r="G1368" t="str">
            <v>SCHMDT</v>
          </cell>
          <cell r="H1368" t="str">
            <v>ID</v>
          </cell>
          <cell r="I1368">
            <v>-624974.68999999994</v>
          </cell>
        </row>
        <row r="1369">
          <cell r="A1369" t="str">
            <v>SCHMDTJBE</v>
          </cell>
          <cell r="B1369" t="str">
            <v>SCHMDT</v>
          </cell>
          <cell r="C1369" t="str">
            <v>JBE</v>
          </cell>
          <cell r="D1369">
            <v>-199146</v>
          </cell>
          <cell r="F1369" t="str">
            <v>SCHMDTJBE</v>
          </cell>
          <cell r="G1369" t="str">
            <v>SCHMDT</v>
          </cell>
          <cell r="H1369" t="str">
            <v>JBE</v>
          </cell>
          <cell r="I1369">
            <v>-199146</v>
          </cell>
        </row>
        <row r="1370">
          <cell r="A1370" t="str">
            <v>SCHMDTOR</v>
          </cell>
          <cell r="B1370" t="str">
            <v>SCHMDT</v>
          </cell>
          <cell r="C1370" t="str">
            <v>OR</v>
          </cell>
          <cell r="D1370">
            <v>-1775469.05</v>
          </cell>
          <cell r="F1370" t="str">
            <v>SCHMDTOR</v>
          </cell>
          <cell r="G1370" t="str">
            <v>SCHMDT</v>
          </cell>
          <cell r="H1370" t="str">
            <v>OR</v>
          </cell>
          <cell r="I1370">
            <v>-1775469.05</v>
          </cell>
        </row>
        <row r="1371">
          <cell r="A1371" t="str">
            <v>SCHMDTOTHER</v>
          </cell>
          <cell r="B1371" t="str">
            <v>SCHMDT</v>
          </cell>
          <cell r="C1371" t="str">
            <v>OTHER</v>
          </cell>
          <cell r="D1371">
            <v>73217335.489999995</v>
          </cell>
          <cell r="F1371" t="str">
            <v>SCHMDTOTHER</v>
          </cell>
          <cell r="G1371" t="str">
            <v>SCHMDT</v>
          </cell>
          <cell r="H1371" t="str">
            <v>OTHER</v>
          </cell>
          <cell r="I1371">
            <v>73217335.489999995</v>
          </cell>
        </row>
        <row r="1372">
          <cell r="A1372" t="str">
            <v>SCHMDTSE</v>
          </cell>
          <cell r="B1372" t="str">
            <v>SCHMDT</v>
          </cell>
          <cell r="C1372" t="str">
            <v>SE</v>
          </cell>
          <cell r="D1372">
            <v>0</v>
          </cell>
          <cell r="F1372" t="str">
            <v>SCHMDTSE</v>
          </cell>
          <cell r="G1372" t="str">
            <v>SCHMDT</v>
          </cell>
          <cell r="H1372" t="str">
            <v>SE</v>
          </cell>
          <cell r="I1372">
            <v>0</v>
          </cell>
        </row>
        <row r="1373">
          <cell r="A1373" t="str">
            <v>SCHMDTSG</v>
          </cell>
          <cell r="B1373" t="str">
            <v>SCHMDT</v>
          </cell>
          <cell r="C1373" t="str">
            <v>SG</v>
          </cell>
          <cell r="D1373">
            <v>145177627.07999998</v>
          </cell>
          <cell r="F1373" t="str">
            <v>SCHMDTSG</v>
          </cell>
          <cell r="G1373" t="str">
            <v>SCHMDT</v>
          </cell>
          <cell r="H1373" t="str">
            <v>SG</v>
          </cell>
          <cell r="I1373">
            <v>145177627.07999998</v>
          </cell>
        </row>
        <row r="1374">
          <cell r="A1374" t="str">
            <v>SCHMDTSNP</v>
          </cell>
          <cell r="B1374" t="str">
            <v>SCHMDT</v>
          </cell>
          <cell r="C1374" t="str">
            <v>SNP</v>
          </cell>
          <cell r="D1374">
            <v>74705322.020000011</v>
          </cell>
          <cell r="F1374" t="str">
            <v>SCHMDTSNP</v>
          </cell>
          <cell r="G1374" t="str">
            <v>SCHMDT</v>
          </cell>
          <cell r="H1374" t="str">
            <v>SNP</v>
          </cell>
          <cell r="I1374">
            <v>74705322.020000011</v>
          </cell>
        </row>
        <row r="1375">
          <cell r="A1375" t="str">
            <v>SCHMDTSNPD</v>
          </cell>
          <cell r="B1375" t="str">
            <v>SCHMDT</v>
          </cell>
          <cell r="C1375" t="str">
            <v>SNPD</v>
          </cell>
          <cell r="D1375">
            <v>1526069.6315260662</v>
          </cell>
          <cell r="F1375" t="str">
            <v>SCHMDTSNPD</v>
          </cell>
          <cell r="G1375" t="str">
            <v>SCHMDT</v>
          </cell>
          <cell r="H1375" t="str">
            <v>SNPD</v>
          </cell>
          <cell r="I1375">
            <v>1526069.6315260662</v>
          </cell>
        </row>
        <row r="1376">
          <cell r="A1376" t="str">
            <v>SCHMDTSO</v>
          </cell>
          <cell r="B1376" t="str">
            <v>SCHMDT</v>
          </cell>
          <cell r="C1376" t="str">
            <v>SO</v>
          </cell>
          <cell r="D1376">
            <v>-3063742.2000000011</v>
          </cell>
          <cell r="F1376" t="str">
            <v>SCHMDTSO</v>
          </cell>
          <cell r="G1376" t="str">
            <v>SCHMDT</v>
          </cell>
          <cell r="H1376" t="str">
            <v>SO</v>
          </cell>
          <cell r="I1376">
            <v>-3063742.2000000011</v>
          </cell>
        </row>
        <row r="1377">
          <cell r="A1377" t="str">
            <v>SCHMDTTAXDEPR</v>
          </cell>
          <cell r="B1377" t="str">
            <v>SCHMDT</v>
          </cell>
          <cell r="C1377" t="str">
            <v>TAXDEPR</v>
          </cell>
          <cell r="D1377">
            <v>590717641</v>
          </cell>
          <cell r="F1377" t="str">
            <v>SCHMDTTAXDEPR</v>
          </cell>
          <cell r="G1377" t="str">
            <v>SCHMDT</v>
          </cell>
          <cell r="H1377" t="str">
            <v>TAXDEPR</v>
          </cell>
          <cell r="I1377">
            <v>590717641</v>
          </cell>
        </row>
        <row r="1378">
          <cell r="A1378" t="str">
            <v>SCHMDTTROJD</v>
          </cell>
          <cell r="B1378" t="str">
            <v>SCHMDT</v>
          </cell>
          <cell r="C1378" t="str">
            <v>TROJD</v>
          </cell>
          <cell r="D1378">
            <v>0</v>
          </cell>
          <cell r="F1378" t="str">
            <v>SCHMDTTROJD</v>
          </cell>
          <cell r="G1378" t="str">
            <v>SCHMDT</v>
          </cell>
          <cell r="H1378" t="str">
            <v>TROJD</v>
          </cell>
          <cell r="I1378">
            <v>0</v>
          </cell>
        </row>
        <row r="1379">
          <cell r="A1379" t="str">
            <v>SCHMDTUT</v>
          </cell>
          <cell r="B1379" t="str">
            <v>SCHMDT</v>
          </cell>
          <cell r="C1379" t="str">
            <v>UT</v>
          </cell>
          <cell r="D1379">
            <v>-547650.46000000066</v>
          </cell>
          <cell r="F1379" t="str">
            <v>SCHMDTUT</v>
          </cell>
          <cell r="G1379" t="str">
            <v>SCHMDT</v>
          </cell>
          <cell r="H1379" t="str">
            <v>UT</v>
          </cell>
          <cell r="I1379">
            <v>-547650.46000000066</v>
          </cell>
        </row>
        <row r="1380">
          <cell r="A1380" t="str">
            <v>SCHMDTWA</v>
          </cell>
          <cell r="B1380" t="str">
            <v>SCHMDT</v>
          </cell>
          <cell r="C1380" t="str">
            <v>WA</v>
          </cell>
          <cell r="D1380">
            <v>0</v>
          </cell>
          <cell r="F1380" t="str">
            <v>SCHMDTWA</v>
          </cell>
          <cell r="G1380" t="str">
            <v>SCHMDT</v>
          </cell>
          <cell r="H1380" t="str">
            <v>WA</v>
          </cell>
          <cell r="I1380">
            <v>0</v>
          </cell>
        </row>
        <row r="1381">
          <cell r="A1381" t="str">
            <v>SCHMDTWYP</v>
          </cell>
          <cell r="B1381" t="str">
            <v>SCHMDT</v>
          </cell>
          <cell r="C1381" t="str">
            <v>WYP</v>
          </cell>
          <cell r="D1381">
            <v>-630036.34</v>
          </cell>
          <cell r="F1381" t="str">
            <v>SCHMDTWYP</v>
          </cell>
          <cell r="G1381" t="str">
            <v>SCHMDT</v>
          </cell>
          <cell r="H1381" t="str">
            <v>WYP</v>
          </cell>
          <cell r="I1381">
            <v>-630036.34</v>
          </cell>
        </row>
        <row r="1382">
          <cell r="A1382" t="str">
            <v>SCHMDTWYU</v>
          </cell>
          <cell r="B1382" t="str">
            <v>SCHMDT</v>
          </cell>
          <cell r="C1382" t="str">
            <v>WYU</v>
          </cell>
          <cell r="D1382">
            <v>0</v>
          </cell>
          <cell r="F1382" t="str">
            <v>SCHMDTWYU</v>
          </cell>
          <cell r="G1382" t="str">
            <v>SCHMDT</v>
          </cell>
          <cell r="H1382" t="str">
            <v>WYU</v>
          </cell>
          <cell r="I1382">
            <v>0</v>
          </cell>
        </row>
        <row r="1383">
          <cell r="A1383" t="str">
            <v>41010CA</v>
          </cell>
          <cell r="B1383" t="str">
            <v>41010</v>
          </cell>
          <cell r="C1383" t="str">
            <v>CA</v>
          </cell>
          <cell r="D1383">
            <v>487358</v>
          </cell>
          <cell r="F1383" t="str">
            <v>41010CA</v>
          </cell>
          <cell r="G1383" t="str">
            <v>41010</v>
          </cell>
          <cell r="H1383" t="str">
            <v>CA</v>
          </cell>
          <cell r="I1383">
            <v>487358</v>
          </cell>
        </row>
        <row r="1384">
          <cell r="A1384" t="str">
            <v>41010CAEE</v>
          </cell>
          <cell r="B1384" t="str">
            <v>41010</v>
          </cell>
          <cell r="C1384" t="str">
            <v>CAEE</v>
          </cell>
          <cell r="D1384">
            <v>-239092</v>
          </cell>
          <cell r="F1384" t="str">
            <v>41010CAEE</v>
          </cell>
          <cell r="G1384" t="str">
            <v>41010</v>
          </cell>
          <cell r="H1384" t="str">
            <v>CAEE</v>
          </cell>
          <cell r="I1384">
            <v>-239092</v>
          </cell>
        </row>
        <row r="1385">
          <cell r="A1385" t="str">
            <v>41010CAEW</v>
          </cell>
          <cell r="B1385" t="str">
            <v>41010</v>
          </cell>
          <cell r="C1385" t="str">
            <v>CAEW</v>
          </cell>
          <cell r="D1385">
            <v>0</v>
          </cell>
          <cell r="F1385" t="str">
            <v>41010CAEW</v>
          </cell>
          <cell r="G1385" t="str">
            <v>41010</v>
          </cell>
          <cell r="H1385" t="str">
            <v>CAEW</v>
          </cell>
          <cell r="I1385">
            <v>0</v>
          </cell>
        </row>
        <row r="1386">
          <cell r="A1386" t="str">
            <v>41010CAGE</v>
          </cell>
          <cell r="B1386" t="str">
            <v>41010</v>
          </cell>
          <cell r="C1386" t="str">
            <v>CAGE</v>
          </cell>
          <cell r="D1386">
            <v>83512</v>
          </cell>
          <cell r="F1386" t="str">
            <v>41010CAGE</v>
          </cell>
          <cell r="G1386" t="str">
            <v>41010</v>
          </cell>
          <cell r="H1386" t="str">
            <v>CAGE</v>
          </cell>
          <cell r="I1386">
            <v>83512</v>
          </cell>
        </row>
        <row r="1387">
          <cell r="A1387" t="str">
            <v>41010CAGW</v>
          </cell>
          <cell r="B1387" t="str">
            <v>41010</v>
          </cell>
          <cell r="C1387" t="str">
            <v>CAGW</v>
          </cell>
          <cell r="D1387">
            <v>-30689</v>
          </cell>
          <cell r="F1387" t="str">
            <v>41010CAGW</v>
          </cell>
          <cell r="G1387" t="str">
            <v>41010</v>
          </cell>
          <cell r="H1387" t="str">
            <v>CAGW</v>
          </cell>
          <cell r="I1387">
            <v>-30689</v>
          </cell>
        </row>
        <row r="1388">
          <cell r="A1388" t="str">
            <v>41010GPS</v>
          </cell>
          <cell r="B1388" t="str">
            <v>41010</v>
          </cell>
          <cell r="C1388" t="str">
            <v>GPS</v>
          </cell>
          <cell r="D1388">
            <v>16739227</v>
          </cell>
          <cell r="F1388" t="str">
            <v>41010GPS</v>
          </cell>
          <cell r="G1388" t="str">
            <v>41010</v>
          </cell>
          <cell r="H1388" t="str">
            <v>GPS</v>
          </cell>
          <cell r="I1388">
            <v>16739227</v>
          </cell>
        </row>
        <row r="1389">
          <cell r="A1389" t="str">
            <v>41010ID</v>
          </cell>
          <cell r="B1389" t="str">
            <v>41010</v>
          </cell>
          <cell r="C1389" t="str">
            <v>ID</v>
          </cell>
          <cell r="D1389">
            <v>-153658</v>
          </cell>
          <cell r="F1389" t="str">
            <v>41010ID</v>
          </cell>
          <cell r="G1389" t="str">
            <v>41010</v>
          </cell>
          <cell r="H1389" t="str">
            <v>ID</v>
          </cell>
          <cell r="I1389">
            <v>-153658</v>
          </cell>
        </row>
        <row r="1390">
          <cell r="A1390" t="str">
            <v>41010JBE</v>
          </cell>
          <cell r="B1390" t="str">
            <v>41010</v>
          </cell>
          <cell r="C1390" t="str">
            <v>JBE</v>
          </cell>
          <cell r="D1390">
            <v>-48962</v>
          </cell>
          <cell r="F1390" t="str">
            <v>41010JBE</v>
          </cell>
          <cell r="G1390" t="str">
            <v>41010</v>
          </cell>
          <cell r="H1390" t="str">
            <v>JBE</v>
          </cell>
          <cell r="I1390">
            <v>-48962</v>
          </cell>
        </row>
        <row r="1391">
          <cell r="A1391" t="str">
            <v>41010OR</v>
          </cell>
          <cell r="B1391" t="str">
            <v>41010</v>
          </cell>
          <cell r="C1391" t="str">
            <v>OR</v>
          </cell>
          <cell r="D1391">
            <v>-436528</v>
          </cell>
          <cell r="F1391" t="str">
            <v>41010OR</v>
          </cell>
          <cell r="G1391" t="str">
            <v>41010</v>
          </cell>
          <cell r="H1391" t="str">
            <v>OR</v>
          </cell>
          <cell r="I1391">
            <v>-436528</v>
          </cell>
        </row>
        <row r="1392">
          <cell r="A1392" t="str">
            <v>41010OTHER</v>
          </cell>
          <cell r="B1392" t="str">
            <v>41010</v>
          </cell>
          <cell r="C1392" t="str">
            <v>OTHER</v>
          </cell>
          <cell r="D1392">
            <v>18001654</v>
          </cell>
          <cell r="F1392" t="str">
            <v>41010OTHER</v>
          </cell>
          <cell r="G1392" t="str">
            <v>41010</v>
          </cell>
          <cell r="H1392" t="str">
            <v>OTHER</v>
          </cell>
          <cell r="I1392">
            <v>18001654</v>
          </cell>
        </row>
        <row r="1393">
          <cell r="A1393" t="str">
            <v>41010SE</v>
          </cell>
          <cell r="B1393" t="str">
            <v>41010</v>
          </cell>
          <cell r="C1393" t="str">
            <v>SE</v>
          </cell>
          <cell r="D1393">
            <v>0</v>
          </cell>
          <cell r="F1393" t="str">
            <v>41010SE</v>
          </cell>
          <cell r="G1393" t="str">
            <v>41010</v>
          </cell>
          <cell r="H1393" t="str">
            <v>SE</v>
          </cell>
          <cell r="I1393">
            <v>0</v>
          </cell>
        </row>
        <row r="1394">
          <cell r="A1394" t="str">
            <v>41010SG</v>
          </cell>
          <cell r="B1394" t="str">
            <v>41010</v>
          </cell>
          <cell r="C1394" t="str">
            <v>SG</v>
          </cell>
          <cell r="D1394">
            <v>35694242</v>
          </cell>
          <cell r="F1394" t="str">
            <v>41010SG</v>
          </cell>
          <cell r="G1394" t="str">
            <v>41010</v>
          </cell>
          <cell r="H1394" t="str">
            <v>SG</v>
          </cell>
          <cell r="I1394">
            <v>35694242</v>
          </cell>
        </row>
        <row r="1395">
          <cell r="A1395" t="str">
            <v>41010SNP</v>
          </cell>
          <cell r="B1395" t="str">
            <v>41010</v>
          </cell>
          <cell r="C1395" t="str">
            <v>SNP</v>
          </cell>
          <cell r="D1395">
            <v>18367499</v>
          </cell>
          <cell r="F1395" t="str">
            <v>41010SNP</v>
          </cell>
          <cell r="G1395" t="str">
            <v>41010</v>
          </cell>
          <cell r="H1395" t="str">
            <v>SNP</v>
          </cell>
          <cell r="I1395">
            <v>18367499</v>
          </cell>
        </row>
        <row r="1396">
          <cell r="A1396" t="str">
            <v>41010SNPD</v>
          </cell>
          <cell r="B1396" t="str">
            <v>41010</v>
          </cell>
          <cell r="C1396" t="str">
            <v>SNPD</v>
          </cell>
          <cell r="D1396">
            <v>375210.00037521002</v>
          </cell>
          <cell r="F1396" t="str">
            <v>41010SNPD</v>
          </cell>
          <cell r="G1396" t="str">
            <v>41010</v>
          </cell>
          <cell r="H1396" t="str">
            <v>SNPD</v>
          </cell>
          <cell r="I1396">
            <v>375210.00037521002</v>
          </cell>
        </row>
        <row r="1397">
          <cell r="A1397" t="str">
            <v>41010SO</v>
          </cell>
          <cell r="B1397" t="str">
            <v>41010</v>
          </cell>
          <cell r="C1397" t="str">
            <v>SO</v>
          </cell>
          <cell r="D1397">
            <v>-753267</v>
          </cell>
          <cell r="F1397" t="str">
            <v>41010SO</v>
          </cell>
          <cell r="G1397" t="str">
            <v>41010</v>
          </cell>
          <cell r="H1397" t="str">
            <v>SO</v>
          </cell>
          <cell r="I1397">
            <v>-753267</v>
          </cell>
        </row>
        <row r="1398">
          <cell r="A1398" t="str">
            <v>41010TAXDEPR</v>
          </cell>
          <cell r="B1398" t="str">
            <v>41010</v>
          </cell>
          <cell r="C1398" t="str">
            <v>TAXDEPR</v>
          </cell>
          <cell r="D1398">
            <v>145237384</v>
          </cell>
          <cell r="F1398" t="str">
            <v>41010TAXDEPR</v>
          </cell>
          <cell r="G1398" t="str">
            <v>41010</v>
          </cell>
          <cell r="H1398" t="str">
            <v>TAXDEPR</v>
          </cell>
          <cell r="I1398">
            <v>145237384</v>
          </cell>
        </row>
        <row r="1399">
          <cell r="A1399" t="str">
            <v>41010UT</v>
          </cell>
          <cell r="B1399" t="str">
            <v>41010</v>
          </cell>
          <cell r="C1399" t="str">
            <v>UT</v>
          </cell>
          <cell r="D1399">
            <v>-134645</v>
          </cell>
          <cell r="F1399" t="str">
            <v>41010UT</v>
          </cell>
          <cell r="G1399" t="str">
            <v>41010</v>
          </cell>
          <cell r="H1399" t="str">
            <v>UT</v>
          </cell>
          <cell r="I1399">
            <v>-134645</v>
          </cell>
        </row>
        <row r="1400">
          <cell r="A1400" t="str">
            <v>41010WA</v>
          </cell>
          <cell r="B1400" t="str">
            <v>41010</v>
          </cell>
          <cell r="C1400" t="str">
            <v>WA</v>
          </cell>
          <cell r="D1400">
            <v>0</v>
          </cell>
          <cell r="F1400" t="str">
            <v>41010WA</v>
          </cell>
          <cell r="G1400" t="str">
            <v>41010</v>
          </cell>
          <cell r="H1400" t="str">
            <v>WA</v>
          </cell>
          <cell r="I1400">
            <v>0</v>
          </cell>
        </row>
        <row r="1401">
          <cell r="A1401" t="str">
            <v>41010WYP</v>
          </cell>
          <cell r="B1401" t="str">
            <v>41010</v>
          </cell>
          <cell r="C1401" t="str">
            <v>WYP</v>
          </cell>
          <cell r="D1401">
            <v>-154906</v>
          </cell>
          <cell r="F1401" t="str">
            <v>41010WYP</v>
          </cell>
          <cell r="G1401" t="str">
            <v>41010</v>
          </cell>
          <cell r="H1401" t="str">
            <v>WYP</v>
          </cell>
          <cell r="I1401">
            <v>-154906</v>
          </cell>
        </row>
        <row r="1402">
          <cell r="A1402" t="str">
            <v>41010WYU</v>
          </cell>
          <cell r="B1402" t="str">
            <v>41010</v>
          </cell>
          <cell r="C1402" t="str">
            <v>WYU</v>
          </cell>
          <cell r="D1402">
            <v>0</v>
          </cell>
          <cell r="F1402" t="str">
            <v>41010WYU</v>
          </cell>
          <cell r="G1402" t="str">
            <v>41010</v>
          </cell>
          <cell r="H1402" t="str">
            <v>WYU</v>
          </cell>
          <cell r="I1402">
            <v>0</v>
          </cell>
        </row>
        <row r="1403">
          <cell r="A1403" t="str">
            <v>41110BADDEBT</v>
          </cell>
          <cell r="B1403" t="str">
            <v>41110</v>
          </cell>
          <cell r="C1403" t="str">
            <v>BADDEBT</v>
          </cell>
          <cell r="D1403">
            <v>-97689</v>
          </cell>
          <cell r="F1403" t="str">
            <v>41110BADDEBT</v>
          </cell>
          <cell r="G1403" t="str">
            <v>41110</v>
          </cell>
          <cell r="H1403" t="str">
            <v>BADDEBT</v>
          </cell>
          <cell r="I1403">
            <v>-97689</v>
          </cell>
        </row>
        <row r="1404">
          <cell r="A1404" t="str">
            <v>41110CA</v>
          </cell>
          <cell r="B1404" t="str">
            <v>41110</v>
          </cell>
          <cell r="C1404" t="str">
            <v>CA</v>
          </cell>
          <cell r="D1404">
            <v>-117772.31</v>
          </cell>
          <cell r="F1404" t="str">
            <v>41110CA</v>
          </cell>
          <cell r="G1404" t="str">
            <v>41110</v>
          </cell>
          <cell r="H1404" t="str">
            <v>CA</v>
          </cell>
          <cell r="I1404">
            <v>-117772.31</v>
          </cell>
        </row>
        <row r="1405">
          <cell r="A1405" t="str">
            <v>41110CAEE</v>
          </cell>
          <cell r="B1405" t="str">
            <v>41110</v>
          </cell>
          <cell r="C1405" t="str">
            <v>CAEE</v>
          </cell>
          <cell r="D1405">
            <v>-4291166</v>
          </cell>
          <cell r="F1405" t="str">
            <v>41110CAEE</v>
          </cell>
          <cell r="G1405" t="str">
            <v>41110</v>
          </cell>
          <cell r="H1405" t="str">
            <v>CAEE</v>
          </cell>
          <cell r="I1405">
            <v>-4291166</v>
          </cell>
        </row>
        <row r="1406">
          <cell r="A1406" t="str">
            <v>41110CAGE</v>
          </cell>
          <cell r="B1406" t="str">
            <v>41110</v>
          </cell>
          <cell r="C1406" t="str">
            <v>CAGE</v>
          </cell>
          <cell r="D1406">
            <v>-348307</v>
          </cell>
          <cell r="F1406" t="str">
            <v>41110CAGE</v>
          </cell>
          <cell r="G1406" t="str">
            <v>41110</v>
          </cell>
          <cell r="H1406" t="str">
            <v>CAGE</v>
          </cell>
          <cell r="I1406">
            <v>-348307</v>
          </cell>
        </row>
        <row r="1407">
          <cell r="A1407" t="str">
            <v>41110CAGW</v>
          </cell>
          <cell r="B1407" t="str">
            <v>41110</v>
          </cell>
          <cell r="C1407" t="str">
            <v>CAGW</v>
          </cell>
          <cell r="D1407">
            <v>-10103</v>
          </cell>
          <cell r="F1407" t="str">
            <v>41110CAGW</v>
          </cell>
          <cell r="G1407" t="str">
            <v>41110</v>
          </cell>
          <cell r="H1407" t="str">
            <v>CAGW</v>
          </cell>
          <cell r="I1407">
            <v>-10103</v>
          </cell>
        </row>
        <row r="1408">
          <cell r="A1408" t="str">
            <v>41110CIAC</v>
          </cell>
          <cell r="B1408" t="str">
            <v>41110</v>
          </cell>
          <cell r="C1408" t="str">
            <v>CIAC</v>
          </cell>
          <cell r="D1408">
            <v>-25324501.025324497</v>
          </cell>
          <cell r="F1408" t="str">
            <v>41110CIAC</v>
          </cell>
          <cell r="G1408" t="str">
            <v>41110</v>
          </cell>
          <cell r="H1408" t="str">
            <v>CIAC</v>
          </cell>
          <cell r="I1408">
            <v>-25324501.025324497</v>
          </cell>
        </row>
        <row r="1409">
          <cell r="A1409" t="str">
            <v>41110FERC</v>
          </cell>
          <cell r="B1409" t="str">
            <v>41110</v>
          </cell>
          <cell r="C1409" t="str">
            <v>FERC</v>
          </cell>
          <cell r="D1409">
            <v>-250508</v>
          </cell>
          <cell r="F1409" t="str">
            <v>41110FERC</v>
          </cell>
          <cell r="G1409" t="str">
            <v>41110</v>
          </cell>
          <cell r="H1409" t="str">
            <v>FERC</v>
          </cell>
          <cell r="I1409">
            <v>-250508</v>
          </cell>
        </row>
        <row r="1410">
          <cell r="A1410" t="str">
            <v>41110GPS</v>
          </cell>
          <cell r="B1410" t="str">
            <v>41110</v>
          </cell>
          <cell r="C1410" t="str">
            <v>GPS</v>
          </cell>
          <cell r="D1410">
            <v>145317</v>
          </cell>
          <cell r="F1410" t="str">
            <v>41110GPS</v>
          </cell>
          <cell r="G1410" t="str">
            <v>41110</v>
          </cell>
          <cell r="H1410" t="str">
            <v>GPS</v>
          </cell>
          <cell r="I1410">
            <v>145317</v>
          </cell>
        </row>
        <row r="1411">
          <cell r="A1411" t="str">
            <v>41110ID</v>
          </cell>
          <cell r="B1411" t="str">
            <v>41110</v>
          </cell>
          <cell r="C1411" t="str">
            <v>ID</v>
          </cell>
          <cell r="D1411">
            <v>-640684</v>
          </cell>
          <cell r="F1411" t="str">
            <v>41110ID</v>
          </cell>
          <cell r="G1411" t="str">
            <v>41110</v>
          </cell>
          <cell r="H1411" t="str">
            <v>ID</v>
          </cell>
          <cell r="I1411">
            <v>-640684</v>
          </cell>
        </row>
        <row r="1412">
          <cell r="A1412" t="str">
            <v>41110JBE</v>
          </cell>
          <cell r="B1412" t="str">
            <v>41110</v>
          </cell>
          <cell r="C1412" t="str">
            <v>JBE</v>
          </cell>
          <cell r="D1412">
            <v>-4376003</v>
          </cell>
          <cell r="F1412" t="str">
            <v>41110JBE</v>
          </cell>
          <cell r="G1412" t="str">
            <v>41110</v>
          </cell>
          <cell r="H1412" t="str">
            <v>JBE</v>
          </cell>
          <cell r="I1412">
            <v>-4376003</v>
          </cell>
        </row>
        <row r="1413">
          <cell r="A1413" t="str">
            <v>41110OR</v>
          </cell>
          <cell r="B1413" t="str">
            <v>41110</v>
          </cell>
          <cell r="C1413" t="str">
            <v>OR</v>
          </cell>
          <cell r="D1413">
            <v>824154.91000000015</v>
          </cell>
          <cell r="F1413" t="str">
            <v>41110OR</v>
          </cell>
          <cell r="G1413" t="str">
            <v>41110</v>
          </cell>
          <cell r="H1413" t="str">
            <v>OR</v>
          </cell>
          <cell r="I1413">
            <v>824154.91000000015</v>
          </cell>
        </row>
        <row r="1414">
          <cell r="A1414" t="str">
            <v>41110OTHER</v>
          </cell>
          <cell r="B1414" t="str">
            <v>41110</v>
          </cell>
          <cell r="C1414" t="str">
            <v>OTHER</v>
          </cell>
          <cell r="D1414">
            <v>-1672277</v>
          </cell>
          <cell r="F1414" t="str">
            <v>41110OTHER</v>
          </cell>
          <cell r="G1414" t="str">
            <v>41110</v>
          </cell>
          <cell r="H1414" t="str">
            <v>OTHER</v>
          </cell>
          <cell r="I1414">
            <v>-1672277</v>
          </cell>
        </row>
        <row r="1415">
          <cell r="A1415" t="str">
            <v>41110SCHMDEXP</v>
          </cell>
          <cell r="B1415" t="str">
            <v>41110</v>
          </cell>
          <cell r="C1415" t="str">
            <v>SCHMDEXP</v>
          </cell>
          <cell r="D1415">
            <v>-241934106</v>
          </cell>
          <cell r="F1415" t="str">
            <v>41110SCHMDEXP</v>
          </cell>
          <cell r="G1415" t="str">
            <v>41110</v>
          </cell>
          <cell r="H1415" t="str">
            <v>SCHMDEXP</v>
          </cell>
          <cell r="I1415">
            <v>-241934106</v>
          </cell>
        </row>
        <row r="1416">
          <cell r="A1416" t="str">
            <v>41110SG</v>
          </cell>
          <cell r="B1416" t="str">
            <v>41110</v>
          </cell>
          <cell r="C1416" t="str">
            <v>SG</v>
          </cell>
          <cell r="D1416">
            <v>114577</v>
          </cell>
          <cell r="F1416" t="str">
            <v>41110SG</v>
          </cell>
          <cell r="G1416" t="str">
            <v>41110</v>
          </cell>
          <cell r="H1416" t="str">
            <v>SG</v>
          </cell>
          <cell r="I1416">
            <v>114577</v>
          </cell>
        </row>
        <row r="1417">
          <cell r="A1417" t="str">
            <v>41110SNP</v>
          </cell>
          <cell r="B1417" t="str">
            <v>41110</v>
          </cell>
          <cell r="C1417" t="str">
            <v>SNP</v>
          </cell>
          <cell r="D1417">
            <v>-10288673</v>
          </cell>
          <cell r="F1417" t="str">
            <v>41110SNP</v>
          </cell>
          <cell r="G1417" t="str">
            <v>41110</v>
          </cell>
          <cell r="H1417" t="str">
            <v>SNP</v>
          </cell>
          <cell r="I1417">
            <v>-10288673</v>
          </cell>
        </row>
        <row r="1418">
          <cell r="A1418" t="str">
            <v>41110SNPD</v>
          </cell>
          <cell r="B1418" t="str">
            <v>41110</v>
          </cell>
          <cell r="C1418" t="str">
            <v>SNPD</v>
          </cell>
          <cell r="D1418">
            <v>-516039.00051603897</v>
          </cell>
          <cell r="F1418" t="str">
            <v>41110SNPD</v>
          </cell>
          <cell r="G1418" t="str">
            <v>41110</v>
          </cell>
          <cell r="H1418" t="str">
            <v>SNPD</v>
          </cell>
          <cell r="I1418">
            <v>-516039.00051603897</v>
          </cell>
        </row>
        <row r="1419">
          <cell r="A1419" t="str">
            <v>41110SO</v>
          </cell>
          <cell r="B1419" t="str">
            <v>41110</v>
          </cell>
          <cell r="C1419" t="str">
            <v>SO</v>
          </cell>
          <cell r="D1419">
            <v>-417668</v>
          </cell>
          <cell r="F1419" t="str">
            <v>41110SO</v>
          </cell>
          <cell r="G1419" t="str">
            <v>41110</v>
          </cell>
          <cell r="H1419" t="str">
            <v>SO</v>
          </cell>
          <cell r="I1419">
            <v>-417668</v>
          </cell>
        </row>
        <row r="1420">
          <cell r="A1420" t="str">
            <v>41110UT</v>
          </cell>
          <cell r="B1420" t="str">
            <v>41110</v>
          </cell>
          <cell r="C1420" t="str">
            <v>UT</v>
          </cell>
          <cell r="D1420">
            <v>-125854466.76000001</v>
          </cell>
          <cell r="F1420" t="str">
            <v>41110UT</v>
          </cell>
          <cell r="G1420" t="str">
            <v>41110</v>
          </cell>
          <cell r="H1420" t="str">
            <v>UT</v>
          </cell>
          <cell r="I1420">
            <v>-125854466.76000001</v>
          </cell>
        </row>
        <row r="1421">
          <cell r="A1421" t="str">
            <v>41110WA</v>
          </cell>
          <cell r="B1421" t="str">
            <v>41110</v>
          </cell>
          <cell r="C1421" t="str">
            <v>WA</v>
          </cell>
          <cell r="D1421">
            <v>-1768467.6</v>
          </cell>
          <cell r="F1421" t="str">
            <v>41110WA</v>
          </cell>
          <cell r="G1421" t="str">
            <v>41110</v>
          </cell>
          <cell r="H1421" t="str">
            <v>WA</v>
          </cell>
          <cell r="I1421">
            <v>-1768467.6</v>
          </cell>
        </row>
        <row r="1422">
          <cell r="A1422" t="str">
            <v>41110WYP</v>
          </cell>
          <cell r="B1422" t="str">
            <v>41110</v>
          </cell>
          <cell r="C1422" t="str">
            <v>WYP</v>
          </cell>
          <cell r="D1422">
            <v>-3922741</v>
          </cell>
          <cell r="F1422" t="str">
            <v>41110WYP</v>
          </cell>
          <cell r="G1422" t="str">
            <v>41110</v>
          </cell>
          <cell r="H1422" t="str">
            <v>WYP</v>
          </cell>
          <cell r="I1422">
            <v>-3922741</v>
          </cell>
        </row>
        <row r="1423">
          <cell r="A1423" t="str">
            <v>41110WYU</v>
          </cell>
          <cell r="B1423" t="str">
            <v>41110</v>
          </cell>
          <cell r="C1423" t="str">
            <v>WYU</v>
          </cell>
          <cell r="D1423">
            <v>3371702.56</v>
          </cell>
          <cell r="F1423" t="str">
            <v>41110WYU</v>
          </cell>
          <cell r="G1423" t="str">
            <v>41110</v>
          </cell>
          <cell r="H1423" t="str">
            <v>WYU</v>
          </cell>
          <cell r="I1423">
            <v>3371702.56</v>
          </cell>
        </row>
        <row r="1424">
          <cell r="A1424" t="str">
            <v>447NPCCAGW</v>
          </cell>
          <cell r="B1424" t="str">
            <v>447NPC</v>
          </cell>
          <cell r="C1424" t="str">
            <v>CAGW</v>
          </cell>
          <cell r="D1424">
            <v>78875721.420198083</v>
          </cell>
          <cell r="F1424" t="str">
            <v>447NPCCAGW</v>
          </cell>
          <cell r="G1424" t="str">
            <v>447NPC</v>
          </cell>
          <cell r="H1424" t="str">
            <v>CAGW</v>
          </cell>
          <cell r="I1424">
            <v>78875721.420198083</v>
          </cell>
        </row>
        <row r="1425">
          <cell r="A1425" t="str">
            <v>555NPCCAEW</v>
          </cell>
          <cell r="B1425" t="str">
            <v>555NPC</v>
          </cell>
          <cell r="C1425" t="str">
            <v>CAEW</v>
          </cell>
          <cell r="D1425">
            <v>1051205.3136943881</v>
          </cell>
          <cell r="F1425" t="str">
            <v>555NPCCAEW</v>
          </cell>
          <cell r="G1425" t="str">
            <v>555NPC</v>
          </cell>
          <cell r="H1425" t="str">
            <v>CAEW</v>
          </cell>
          <cell r="I1425">
            <v>1051205.3136943881</v>
          </cell>
        </row>
        <row r="1426">
          <cell r="A1426" t="str">
            <v>555NPCWA</v>
          </cell>
          <cell r="B1426" t="str">
            <v>555NPC</v>
          </cell>
          <cell r="C1426" t="str">
            <v>WA</v>
          </cell>
          <cell r="D1426">
            <v>215591.50000000006</v>
          </cell>
          <cell r="F1426" t="str">
            <v>555NPCWA</v>
          </cell>
          <cell r="G1426" t="str">
            <v>555NPC</v>
          </cell>
          <cell r="H1426" t="str">
            <v>WA</v>
          </cell>
          <cell r="I1426">
            <v>215591.50000000006</v>
          </cell>
        </row>
        <row r="1427">
          <cell r="A1427" t="str">
            <v>555NPCCAGW</v>
          </cell>
          <cell r="B1427" t="str">
            <v>555NPC</v>
          </cell>
          <cell r="C1427" t="str">
            <v>CAGW</v>
          </cell>
          <cell r="D1427">
            <v>192672006.78119507</v>
          </cell>
          <cell r="F1427" t="str">
            <v>555NPCCAGW</v>
          </cell>
          <cell r="G1427" t="str">
            <v>555NPC</v>
          </cell>
          <cell r="H1427" t="str">
            <v>CAGW</v>
          </cell>
          <cell r="I1427">
            <v>192672006.78119507</v>
          </cell>
        </row>
        <row r="1428">
          <cell r="A1428" t="str">
            <v>565NPCCAGW</v>
          </cell>
          <cell r="B1428" t="str">
            <v>565NPC</v>
          </cell>
          <cell r="C1428" t="str">
            <v>CAGW</v>
          </cell>
          <cell r="D1428">
            <v>124485682.73952</v>
          </cell>
          <cell r="F1428" t="str">
            <v>565NPCCAGW</v>
          </cell>
          <cell r="G1428" t="str">
            <v>565NPC</v>
          </cell>
          <cell r="H1428" t="str">
            <v>CAGW</v>
          </cell>
          <cell r="I1428">
            <v>124485682.73952</v>
          </cell>
        </row>
        <row r="1429">
          <cell r="A1429" t="str">
            <v>501NPCCAEW</v>
          </cell>
          <cell r="B1429" t="str">
            <v>501NPC</v>
          </cell>
          <cell r="C1429" t="str">
            <v>CAEW</v>
          </cell>
          <cell r="D1429">
            <v>245722226.08865565</v>
          </cell>
          <cell r="F1429" t="str">
            <v>501NPCCAEW</v>
          </cell>
          <cell r="G1429" t="str">
            <v>501NPC</v>
          </cell>
          <cell r="H1429" t="str">
            <v>CAEW</v>
          </cell>
          <cell r="I1429">
            <v>245722226.08865565</v>
          </cell>
        </row>
        <row r="1430">
          <cell r="A1430" t="str">
            <v>547NPCCAEW</v>
          </cell>
          <cell r="B1430" t="str">
            <v>547NPC</v>
          </cell>
          <cell r="C1430" t="str">
            <v>CAEW</v>
          </cell>
          <cell r="D1430">
            <v>60748148.099999994</v>
          </cell>
          <cell r="F1430" t="str">
            <v>547NPCCAEW</v>
          </cell>
          <cell r="G1430" t="str">
            <v>547NPC</v>
          </cell>
          <cell r="H1430" t="str">
            <v>CAEW</v>
          </cell>
          <cell r="I1430">
            <v>60748148.099999994</v>
          </cell>
        </row>
        <row r="1431">
          <cell r="A1431" t="str">
            <v>555WA</v>
          </cell>
          <cell r="B1431">
            <v>555</v>
          </cell>
          <cell r="C1431" t="str">
            <v>WA</v>
          </cell>
          <cell r="D1431">
            <v>1141130.1499999997</v>
          </cell>
          <cell r="F1431" t="str">
            <v>555WA</v>
          </cell>
          <cell r="G1431">
            <v>555</v>
          </cell>
          <cell r="H1431" t="str">
            <v>WA</v>
          </cell>
          <cell r="I1431">
            <v>1141130.1499999997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UT Variance"/>
      <sheetName val="Sch 47 Unscheduled KWH"/>
      <sheetName val="CA CARE"/>
      <sheetName val="Property Sales"/>
      <sheetName val="Grid West Reg Asset"/>
      <sheetName val="2010 Protocol"/>
      <sheetName val="RAC Deferral"/>
      <sheetName val="OSIP"/>
      <sheetName val="Deer Creek"/>
      <sheetName val="WA SBC"/>
      <sheetName val="WA Depreciation"/>
      <sheetName val="WA Merwin"/>
      <sheetName val="CA ESA"/>
      <sheetName val="CA SI"/>
      <sheetName val="CA Pub Purp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WY New DSM Codes"/>
      <sheetName val="New WY DSM"/>
      <sheetName val="Prorations&gt;&gt;&gt;"/>
      <sheetName val="Prorate OR 01-15"/>
      <sheetName val="Prorate OR 02-15 OSIP"/>
      <sheetName val="Prorate OR 03-15 OSIP"/>
      <sheetName val="Prorate OR 04-15 OSIP"/>
      <sheetName val="Prorate OR 02-15 RAC"/>
      <sheetName val="Prorate OR 03-15 RAC"/>
      <sheetName val="Prorate 05-15 Deer Cr"/>
      <sheetName val="Prorate 06-15 Deer Cr"/>
      <sheetName val="Prorate 07-15 Deer Cr"/>
      <sheetName val="Prorate 08-15 Deer Cr"/>
      <sheetName val="Prorate 08-15 - CA SI"/>
      <sheetName val="Prorate 09-15 - CA SI"/>
      <sheetName val="Prorate 10-15 - CA SI"/>
      <sheetName val="Prorate WA 03-15 - Depr+Merwin"/>
      <sheetName val="Prorate WA 04-15 - Depr+Merwin"/>
      <sheetName val="Prorate WA 05-15 - Depr+Merwin"/>
      <sheetName val="Prorate WA 0615 - Depr + Merwin"/>
      <sheetName val="Prorate WA 08-15 - SBC"/>
      <sheetName val="Prorate WA 09-15 - SBC"/>
      <sheetName val="Prorate WA 10-15 - SBC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 t="str">
            <v>4&amp;5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 t="str">
            <v>4&amp;5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 t="str">
            <v>4&amp;5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 t="str">
            <v>4&amp;5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 t="str">
            <v>4&amp;5</v>
          </cell>
        </row>
        <row r="127">
          <cell r="A127">
            <v>21649</v>
          </cell>
          <cell r="B127" t="str">
            <v>01RENEW004 - 01RESD0004</v>
          </cell>
          <cell r="C127" t="str">
            <v>4&amp;5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 t="str">
            <v>4&amp;5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 t="str">
            <v>4&amp;5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 t="str">
            <v>4&amp;5</v>
          </cell>
        </row>
        <row r="255">
          <cell r="A255">
            <v>21972</v>
          </cell>
          <cell r="B255" t="str">
            <v>01COST004T-RES TOU ENERGY SUPPLY SVC</v>
          </cell>
          <cell r="C255" t="str">
            <v>4&amp;5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 t="str">
            <v>4&amp;5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  <row r="338">
          <cell r="A338">
            <v>21665</v>
          </cell>
          <cell r="B338" t="str">
            <v>01STDAY048 - 01LGNSV048</v>
          </cell>
          <cell r="C338">
            <v>48</v>
          </cell>
        </row>
        <row r="339">
          <cell r="A339">
            <v>11286</v>
          </cell>
          <cell r="B339" t="str">
            <v>SOLAR FEED-IN REVENUE</v>
          </cell>
          <cell r="C339" t="str">
            <v>AGA</v>
          </cell>
        </row>
        <row r="340">
          <cell r="A340">
            <v>20848</v>
          </cell>
          <cell r="B340" t="str">
            <v>08CFR00001-MTH FACILITY S</v>
          </cell>
          <cell r="C340" t="str">
            <v>AGA</v>
          </cell>
        </row>
        <row r="341">
          <cell r="A341">
            <v>20864</v>
          </cell>
          <cell r="B341" t="str">
            <v>08CHCK000R-UT RES CHECK M</v>
          </cell>
          <cell r="C341" t="str">
            <v>AGA</v>
          </cell>
        </row>
        <row r="342">
          <cell r="A342">
            <v>20948</v>
          </cell>
          <cell r="B342" t="str">
            <v>08OALT007R-SECURITY AR LG</v>
          </cell>
          <cell r="C342">
            <v>7</v>
          </cell>
        </row>
        <row r="343">
          <cell r="A343">
            <v>20957</v>
          </cell>
          <cell r="B343" t="str">
            <v>08RESD0001-RES SRVC</v>
          </cell>
          <cell r="C343">
            <v>1</v>
          </cell>
        </row>
        <row r="344">
          <cell r="A344">
            <v>20958</v>
          </cell>
          <cell r="B344" t="str">
            <v>08RESD0002-RES SRVC-OPTIO</v>
          </cell>
          <cell r="C344">
            <v>2</v>
          </cell>
        </row>
        <row r="345">
          <cell r="A345">
            <v>20970</v>
          </cell>
          <cell r="B345" t="str">
            <v>08UPPL000R-BASE SCH FALL</v>
          </cell>
          <cell r="C345" t="str">
            <v>AGA</v>
          </cell>
        </row>
        <row r="346">
          <cell r="A346">
            <v>21218</v>
          </cell>
          <cell r="B346" t="str">
            <v>08PTLD000R-POST TOP LIGHT</v>
          </cell>
          <cell r="C346" t="str">
            <v>AGA</v>
          </cell>
        </row>
        <row r="347">
          <cell r="A347">
            <v>21354</v>
          </cell>
          <cell r="B347" t="str">
            <v>08LNX00108-ANN COST MTHLY</v>
          </cell>
          <cell r="C347" t="str">
            <v>AGA</v>
          </cell>
        </row>
        <row r="348">
          <cell r="A348">
            <v>21582</v>
          </cell>
          <cell r="B348" t="str">
            <v>08RESD0003-LIFELINE PRGRM</v>
          </cell>
          <cell r="C348">
            <v>3</v>
          </cell>
        </row>
        <row r="349">
          <cell r="A349">
            <v>21584</v>
          </cell>
          <cell r="B349" t="str">
            <v>08LNX00005-MTHLY MIN GUAR</v>
          </cell>
          <cell r="C349" t="str">
            <v>AGA</v>
          </cell>
        </row>
        <row r="350">
          <cell r="A350">
            <v>21588</v>
          </cell>
          <cell r="B350" t="str">
            <v>08LNX00013-80% MNTHLY MIN</v>
          </cell>
          <cell r="C350" t="str">
            <v>AGA</v>
          </cell>
        </row>
        <row r="351">
          <cell r="A351">
            <v>21609</v>
          </cell>
          <cell r="B351" t="str">
            <v>08LNX00001-MTHLY 80% GUAR</v>
          </cell>
          <cell r="C351" t="str">
            <v>AGA</v>
          </cell>
        </row>
        <row r="352">
          <cell r="A352">
            <v>21719</v>
          </cell>
          <cell r="B352" t="str">
            <v>08NETMT135 - Net Metering</v>
          </cell>
          <cell r="C352">
            <v>1</v>
          </cell>
        </row>
        <row r="353">
          <cell r="A353">
            <v>21734</v>
          </cell>
          <cell r="B353" t="str">
            <v>08COOLKPRR - Utah Cool Keeper Program</v>
          </cell>
          <cell r="C353" t="str">
            <v>AGA</v>
          </cell>
        </row>
        <row r="354">
          <cell r="A354">
            <v>21999</v>
          </cell>
          <cell r="B354" t="str">
            <v>08MHTP0006-MOBILE HOME &amp; TRAILER</v>
          </cell>
          <cell r="C354">
            <v>6</v>
          </cell>
        </row>
        <row r="355">
          <cell r="A355">
            <v>22000</v>
          </cell>
          <cell r="B355" t="str">
            <v>08MHTP0023-MOBILE HOME &amp; TRAILER</v>
          </cell>
          <cell r="C355">
            <v>23</v>
          </cell>
        </row>
        <row r="356">
          <cell r="A356">
            <v>22001</v>
          </cell>
          <cell r="B356" t="str">
            <v>08RGNSV006-GEN SRVC-RES</v>
          </cell>
          <cell r="C356">
            <v>6</v>
          </cell>
        </row>
        <row r="357">
          <cell r="A357">
            <v>22002</v>
          </cell>
          <cell r="B357" t="str">
            <v>08RGNSV023-GEN SRVC-RES</v>
          </cell>
          <cell r="C357">
            <v>23</v>
          </cell>
        </row>
        <row r="358">
          <cell r="A358">
            <v>22004</v>
          </cell>
          <cell r="B358" t="str">
            <v>08RNM23135 - UT NET MTR, GEN SVC-RES</v>
          </cell>
          <cell r="C358">
            <v>23</v>
          </cell>
        </row>
        <row r="359">
          <cell r="A359">
            <v>22007</v>
          </cell>
          <cell r="B359" t="str">
            <v>08RGNSV06A-UT SMALL GENERAL SVC-RES-TOU</v>
          </cell>
          <cell r="C359" t="str">
            <v>6A</v>
          </cell>
        </row>
        <row r="360">
          <cell r="A360">
            <v>88</v>
          </cell>
          <cell r="B360" t="str">
            <v>UNBILLED REVENUE</v>
          </cell>
          <cell r="C360" t="str">
            <v>AGA</v>
          </cell>
        </row>
        <row r="361">
          <cell r="A361">
            <v>20868</v>
          </cell>
          <cell r="B361" t="str">
            <v>08EFOP0021-ELEC FURNACE O</v>
          </cell>
          <cell r="C361">
            <v>21</v>
          </cell>
        </row>
        <row r="362">
          <cell r="A362">
            <v>20870</v>
          </cell>
          <cell r="B362" t="str">
            <v>08GNSV0006-GEN SRVC-DISTR</v>
          </cell>
          <cell r="C362">
            <v>6</v>
          </cell>
        </row>
        <row r="363">
          <cell r="A363">
            <v>20871</v>
          </cell>
          <cell r="B363" t="str">
            <v>08GNSV0009-GEN SRVC-HI VO</v>
          </cell>
          <cell r="C363">
            <v>9</v>
          </cell>
        </row>
        <row r="364">
          <cell r="A364">
            <v>20872</v>
          </cell>
          <cell r="B364" t="str">
            <v>08GNSV0023-GEN SRVC-DISTR</v>
          </cell>
          <cell r="C364">
            <v>23</v>
          </cell>
        </row>
        <row r="365">
          <cell r="A365">
            <v>20874</v>
          </cell>
          <cell r="B365" t="str">
            <v>08GNSV006A-GEN SRVC-ENERG</v>
          </cell>
          <cell r="C365" t="str">
            <v>6A</v>
          </cell>
        </row>
        <row r="366">
          <cell r="A366">
            <v>20875</v>
          </cell>
          <cell r="B366" t="str">
            <v>08GNSV006B-GEN SRVC-DEM&amp;</v>
          </cell>
          <cell r="C366" t="str">
            <v>6B</v>
          </cell>
        </row>
        <row r="367">
          <cell r="A367">
            <v>20876</v>
          </cell>
          <cell r="B367" t="str">
            <v>08GNSV009A-GEN SRVC HI VO</v>
          </cell>
          <cell r="C367" t="str">
            <v>9A</v>
          </cell>
        </row>
        <row r="368">
          <cell r="A368">
            <v>20881</v>
          </cell>
          <cell r="B368" t="str">
            <v>08GNSV023F-GEN SRVC FIXED</v>
          </cell>
          <cell r="C368">
            <v>23</v>
          </cell>
        </row>
        <row r="369">
          <cell r="A369">
            <v>20947</v>
          </cell>
          <cell r="B369" t="str">
            <v>08OALT007N-SECURITY AR LG</v>
          </cell>
          <cell r="C369">
            <v>7</v>
          </cell>
        </row>
        <row r="370">
          <cell r="A370">
            <v>20961</v>
          </cell>
          <cell r="B370" t="str">
            <v>08TOSS0015-TRAF &amp;amp; OTHER S</v>
          </cell>
          <cell r="C370" t="str">
            <v>15TOS</v>
          </cell>
        </row>
        <row r="371">
          <cell r="A371">
            <v>20962</v>
          </cell>
          <cell r="B371" t="str">
            <v>08MONL0015-MTR OUTDONIGHT</v>
          </cell>
          <cell r="C371" t="str">
            <v>15MON</v>
          </cell>
        </row>
        <row r="372">
          <cell r="A372">
            <v>21224</v>
          </cell>
          <cell r="B372" t="str">
            <v>08CFR00051-MTH FAC SRVCHG</v>
          </cell>
          <cell r="C372">
            <v>51</v>
          </cell>
        </row>
        <row r="373">
          <cell r="A373">
            <v>21246</v>
          </cell>
          <cell r="B373" t="str">
            <v>08GNSV009M-MANL HIGH VOLT</v>
          </cell>
          <cell r="C373">
            <v>9</v>
          </cell>
        </row>
        <row r="374">
          <cell r="A374">
            <v>21253</v>
          </cell>
          <cell r="B374" t="str">
            <v>08GNSV06AM-MNL ENERGY TOD</v>
          </cell>
          <cell r="C374" t="str">
            <v>6A</v>
          </cell>
        </row>
        <row r="375">
          <cell r="A375">
            <v>21255</v>
          </cell>
          <cell r="B375" t="str">
            <v>08SPCL0001</v>
          </cell>
          <cell r="C375" t="str">
            <v>SPCL1</v>
          </cell>
        </row>
        <row r="376">
          <cell r="A376">
            <v>21256</v>
          </cell>
          <cell r="B376" t="str">
            <v>08SPCL0002</v>
          </cell>
          <cell r="C376" t="str">
            <v>SPCL2</v>
          </cell>
        </row>
        <row r="377">
          <cell r="A377">
            <v>21257</v>
          </cell>
          <cell r="B377" t="str">
            <v>08SPCL0003</v>
          </cell>
          <cell r="C377" t="str">
            <v>SPCL3</v>
          </cell>
        </row>
        <row r="378">
          <cell r="A378">
            <v>21264</v>
          </cell>
          <cell r="B378" t="str">
            <v>08GNSV09AM-MAN TOD HIVOLT</v>
          </cell>
          <cell r="C378" t="str">
            <v>9A</v>
          </cell>
        </row>
        <row r="379">
          <cell r="A379">
            <v>21275</v>
          </cell>
          <cell r="B379" t="str">
            <v>08PRSV031M-BKUP MNT&amp;SUPPL</v>
          </cell>
          <cell r="C379">
            <v>31</v>
          </cell>
        </row>
        <row r="380">
          <cell r="A380">
            <v>21320</v>
          </cell>
          <cell r="B380" t="str">
            <v>08EFOP021M-ELEC FURNACE O</v>
          </cell>
          <cell r="C380">
            <v>21</v>
          </cell>
        </row>
        <row r="381">
          <cell r="A381">
            <v>21562</v>
          </cell>
          <cell r="B381" t="str">
            <v>08GNSV06MN-GNSV DIST VOLT</v>
          </cell>
          <cell r="C381">
            <v>6</v>
          </cell>
        </row>
        <row r="382">
          <cell r="A382">
            <v>21571</v>
          </cell>
          <cell r="B382" t="str">
            <v>08LNX00014-80% MIN MNTHLY</v>
          </cell>
          <cell r="C382" t="str">
            <v>AGA</v>
          </cell>
        </row>
        <row r="383">
          <cell r="A383">
            <v>21574</v>
          </cell>
          <cell r="B383" t="str">
            <v>08LNX00002-MTHLY 80% GUAR</v>
          </cell>
          <cell r="C383" t="str">
            <v>AGA</v>
          </cell>
        </row>
        <row r="384">
          <cell r="A384">
            <v>21731</v>
          </cell>
          <cell r="B384" t="str">
            <v>08LNX00300 - LINE EXT 80% PLUS MONTHLY</v>
          </cell>
          <cell r="C384" t="str">
            <v>AGA</v>
          </cell>
        </row>
        <row r="385">
          <cell r="A385">
            <v>21803</v>
          </cell>
          <cell r="B385" t="str">
            <v>08NMT23135 - UT NET MTR, GEN, &lt; 25 KW</v>
          </cell>
          <cell r="C385">
            <v>23</v>
          </cell>
        </row>
        <row r="386">
          <cell r="A386">
            <v>21820</v>
          </cell>
          <cell r="B386" t="str">
            <v>08GNSV0008 - UT GEN SVC TOU &gt; 1000KW</v>
          </cell>
          <cell r="C386">
            <v>8</v>
          </cell>
        </row>
        <row r="387">
          <cell r="A387">
            <v>21821</v>
          </cell>
          <cell r="B387" t="str">
            <v>08GNSV008M - UT GEN SVC TOU &gt; 1000KW</v>
          </cell>
          <cell r="C387">
            <v>8</v>
          </cell>
        </row>
        <row r="388">
          <cell r="A388">
            <v>21822</v>
          </cell>
          <cell r="B388" t="str">
            <v>08LNX00311 - LINE EXT 80% GUARANTEE</v>
          </cell>
          <cell r="C388" t="str">
            <v>AGA</v>
          </cell>
        </row>
        <row r="389">
          <cell r="A389">
            <v>21944</v>
          </cell>
          <cell r="B389" t="str">
            <v>08NMT06135-UT NET METERING GEN SVC</v>
          </cell>
          <cell r="C389">
            <v>6</v>
          </cell>
        </row>
        <row r="390">
          <cell r="A390">
            <v>21966</v>
          </cell>
          <cell r="B390" t="str">
            <v>08NMT6A135-NET METERING GEN SVC TOU</v>
          </cell>
          <cell r="C390" t="str">
            <v>6A</v>
          </cell>
        </row>
        <row r="391">
          <cell r="A391">
            <v>11279</v>
          </cell>
          <cell r="B391" t="str">
            <v>367880-REVENUE ADJ PROPERTY INSUR-IRG</v>
          </cell>
          <cell r="C391" t="str">
            <v>AGA</v>
          </cell>
        </row>
        <row r="392">
          <cell r="A392">
            <v>20845</v>
          </cell>
          <cell r="B392" t="str">
            <v>08APSV0010-IRR &amp; SOIL DRA</v>
          </cell>
          <cell r="C392">
            <v>10</v>
          </cell>
        </row>
        <row r="393">
          <cell r="A393">
            <v>21604</v>
          </cell>
          <cell r="B393" t="str">
            <v>08LNX00017-ADV/REF&amp;80%ANN</v>
          </cell>
          <cell r="C393" t="str">
            <v>AGA</v>
          </cell>
        </row>
        <row r="394">
          <cell r="A394">
            <v>21610</v>
          </cell>
          <cell r="B394" t="str">
            <v>08LNX00004-ANNUAL 80%GUAR</v>
          </cell>
          <cell r="C394" t="str">
            <v>AGA</v>
          </cell>
        </row>
        <row r="395">
          <cell r="A395">
            <v>21611</v>
          </cell>
          <cell r="B395" t="str">
            <v>08LNX00014-80% MIN MNTHLY</v>
          </cell>
          <cell r="C395" t="str">
            <v>AGA</v>
          </cell>
        </row>
        <row r="396">
          <cell r="A396">
            <v>21696</v>
          </cell>
          <cell r="B396" t="str">
            <v>08APSV10NS- Irg Soil Drain Pump Non Seas</v>
          </cell>
          <cell r="C396">
            <v>10</v>
          </cell>
        </row>
        <row r="397">
          <cell r="A397">
            <v>21833</v>
          </cell>
          <cell r="B397" t="str">
            <v>08LNX00310 - IRR, 80% ANNUAL MIN + 80% ?</v>
          </cell>
          <cell r="C397" t="str">
            <v>AGA</v>
          </cell>
        </row>
        <row r="398">
          <cell r="A398">
            <v>21879</v>
          </cell>
          <cell r="B398" t="str">
            <v>08LNX00312 UT IRG LINE EXT</v>
          </cell>
          <cell r="C398" t="str">
            <v>AGA</v>
          </cell>
        </row>
        <row r="399">
          <cell r="A399">
            <v>21885</v>
          </cell>
          <cell r="B399" t="str">
            <v>08NMT10135-UT IRR_SOIL DRNG NET MTR SVC</v>
          </cell>
          <cell r="C399">
            <v>10</v>
          </cell>
        </row>
        <row r="400">
          <cell r="A400">
            <v>89</v>
          </cell>
          <cell r="B400" t="str">
            <v>UNBILLED REV - IRRIGATION</v>
          </cell>
          <cell r="C400" t="str">
            <v>AGA</v>
          </cell>
        </row>
        <row r="401">
          <cell r="A401">
            <v>20860</v>
          </cell>
          <cell r="B401" t="str">
            <v>08CFR00012-STR LGTS (CONV</v>
          </cell>
          <cell r="C401">
            <v>12</v>
          </cell>
        </row>
        <row r="402">
          <cell r="A402">
            <v>20960</v>
          </cell>
          <cell r="B402" t="str">
            <v>08SLCO0011-STR LGT CO-OWN</v>
          </cell>
          <cell r="C402">
            <v>11</v>
          </cell>
        </row>
        <row r="403">
          <cell r="A403">
            <v>20961</v>
          </cell>
          <cell r="B403" t="str">
            <v>08TOSS0015-TRAF &amp;amp; OTHER S</v>
          </cell>
          <cell r="C403">
            <v>15</v>
          </cell>
        </row>
        <row r="404">
          <cell r="A404">
            <v>20962</v>
          </cell>
          <cell r="B404" t="str">
            <v>08MONL0015-MTR OUTDONIGHT</v>
          </cell>
          <cell r="C404">
            <v>15</v>
          </cell>
        </row>
        <row r="405">
          <cell r="A405">
            <v>20963</v>
          </cell>
          <cell r="B405" t="str">
            <v>08SLCU012P-STR LGT CUST-O</v>
          </cell>
          <cell r="C405">
            <v>12</v>
          </cell>
        </row>
        <row r="406">
          <cell r="A406">
            <v>20964</v>
          </cell>
          <cell r="B406" t="str">
            <v>08SLCU012F-STR LGT CUST-O</v>
          </cell>
          <cell r="C406">
            <v>12</v>
          </cell>
        </row>
        <row r="407">
          <cell r="A407">
            <v>21220</v>
          </cell>
          <cell r="B407" t="str">
            <v>08TOSS015F-TRAFFIC SIG NM</v>
          </cell>
          <cell r="C407">
            <v>15</v>
          </cell>
        </row>
        <row r="408">
          <cell r="A408">
            <v>21224</v>
          </cell>
          <cell r="B408" t="str">
            <v>08CFR00051-MTH FAC SRVCHG</v>
          </cell>
          <cell r="C408">
            <v>51</v>
          </cell>
        </row>
        <row r="409">
          <cell r="A409">
            <v>21272</v>
          </cell>
          <cell r="B409" t="str">
            <v>08CFR00062-STREET LIGHTS</v>
          </cell>
          <cell r="C409" t="str">
            <v>AGA</v>
          </cell>
        </row>
        <row r="410">
          <cell r="A410">
            <v>21542</v>
          </cell>
          <cell r="B410" t="str">
            <v>08SLCU012E-DECOR CUST-OWN</v>
          </cell>
          <cell r="C410">
            <v>12</v>
          </cell>
        </row>
        <row r="411">
          <cell r="A411">
            <v>11263</v>
          </cell>
          <cell r="B411" t="str">
            <v>301770-DSM REVENUE-OPSA</v>
          </cell>
          <cell r="C411" t="str">
            <v>AGA</v>
          </cell>
        </row>
        <row r="412">
          <cell r="A412">
            <v>21246</v>
          </cell>
          <cell r="B412" t="str">
            <v>08GNSV009M-MANL HIGH VOLT</v>
          </cell>
          <cell r="C412">
            <v>9</v>
          </cell>
        </row>
        <row r="413">
          <cell r="A413">
            <v>21275</v>
          </cell>
          <cell r="B413" t="str">
            <v>08PRSV031M-BKUP MNT&amp;SUPPL</v>
          </cell>
          <cell r="C413">
            <v>31</v>
          </cell>
        </row>
        <row r="414">
          <cell r="A414">
            <v>21217</v>
          </cell>
          <cell r="B414" t="str">
            <v>08PTLD000N-POST TOP LIGHT</v>
          </cell>
          <cell r="C414" t="str">
            <v>AGA</v>
          </cell>
        </row>
        <row r="415">
          <cell r="A415">
            <v>21234</v>
          </cell>
          <cell r="B415" t="str">
            <v>08GNSV006M-MNL DIST VOLTG</v>
          </cell>
          <cell r="C415">
            <v>6</v>
          </cell>
        </row>
        <row r="416">
          <cell r="A416">
            <v>21249</v>
          </cell>
          <cell r="B416" t="str">
            <v>08POLE0075-POLES W/LIGHT</v>
          </cell>
          <cell r="C416" t="str">
            <v>AGA</v>
          </cell>
        </row>
        <row r="417">
          <cell r="A417">
            <v>21322</v>
          </cell>
          <cell r="B417" t="str">
            <v>08GNSV023M-GNSV DIST VOLT</v>
          </cell>
          <cell r="C417">
            <v>23</v>
          </cell>
        </row>
        <row r="418">
          <cell r="A418">
            <v>21391</v>
          </cell>
          <cell r="B418" t="str">
            <v>08LNX00158-ANNUALCOST MTH</v>
          </cell>
          <cell r="C418" t="str">
            <v>AGA</v>
          </cell>
        </row>
        <row r="419">
          <cell r="A419">
            <v>21583</v>
          </cell>
          <cell r="B419" t="str">
            <v>08LNX00017-ADV/REF&amp;80%ANN</v>
          </cell>
          <cell r="C419" t="str">
            <v>AGA</v>
          </cell>
        </row>
        <row r="420">
          <cell r="A420">
            <v>21587</v>
          </cell>
          <cell r="B420" t="str">
            <v>08LNX00006-FIXD MTHLY MIN</v>
          </cell>
          <cell r="C420" t="str">
            <v>AGA</v>
          </cell>
        </row>
        <row r="421">
          <cell r="A421">
            <v>21772</v>
          </cell>
          <cell r="B421" t="str">
            <v>08COOLKPRN - A/C DIRECT LOAD CONTROL</v>
          </cell>
          <cell r="C421" t="str">
            <v>AGA</v>
          </cell>
        </row>
        <row r="422">
          <cell r="A422">
            <v>21945</v>
          </cell>
          <cell r="B422" t="str">
            <v>08NMT08135 - NET METERING GEN SVC</v>
          </cell>
          <cell r="C422">
            <v>8</v>
          </cell>
        </row>
        <row r="423">
          <cell r="A423">
            <v>21989</v>
          </cell>
          <cell r="B423" t="str">
            <v>08ABL-NRES - APPLICANT BUILT LINE</v>
          </cell>
          <cell r="C423" t="str">
            <v>AGA</v>
          </cell>
        </row>
        <row r="424">
          <cell r="A424">
            <v>22024</v>
          </cell>
          <cell r="B424" t="str">
            <v>02NMT40135-WA NET METERING-IRG</v>
          </cell>
          <cell r="C424">
            <v>40</v>
          </cell>
        </row>
        <row r="425">
          <cell r="A425">
            <v>22027</v>
          </cell>
          <cell r="B425" t="str">
            <v>01CSTUSB41-USBR IRRIGATION CONTRACTS CSS</v>
          </cell>
          <cell r="C425">
            <v>41</v>
          </cell>
        </row>
        <row r="426">
          <cell r="A426">
            <v>22028</v>
          </cell>
          <cell r="B426" t="str">
            <v>01NMU41135 - OR NET MTR - PROJECT LAND</v>
          </cell>
          <cell r="C426">
            <v>41</v>
          </cell>
        </row>
        <row r="427">
          <cell r="A427">
            <v>22029</v>
          </cell>
          <cell r="B427" t="str">
            <v>01USBGV041-IRG TOU W/O BPA</v>
          </cell>
          <cell r="C427">
            <v>41</v>
          </cell>
        </row>
        <row r="428">
          <cell r="A428">
            <v>22030</v>
          </cell>
          <cell r="B428" t="str">
            <v>01USBOF041-KLAMATH BASIN IRG OFF PRJ LND</v>
          </cell>
          <cell r="C428">
            <v>41</v>
          </cell>
        </row>
        <row r="429">
          <cell r="A429">
            <v>22031</v>
          </cell>
          <cell r="B429" t="str">
            <v>01USBON041-KLAMATH BASIN IRG ON PJT LND</v>
          </cell>
          <cell r="C429">
            <v>41</v>
          </cell>
        </row>
        <row r="430">
          <cell r="A430">
            <v>22032</v>
          </cell>
          <cell r="B430" t="str">
            <v>01VRU41136-OR VOL INCENTIVE USB CONTRACT</v>
          </cell>
          <cell r="C430">
            <v>41</v>
          </cell>
        </row>
        <row r="431">
          <cell r="A431">
            <v>22038</v>
          </cell>
          <cell r="B431" t="str">
            <v>06NMT48135-CA GEN SVC NET MTR-&gt;500 KW</v>
          </cell>
          <cell r="C431" t="str">
            <v>AT48</v>
          </cell>
        </row>
        <row r="432">
          <cell r="A432">
            <v>22043</v>
          </cell>
          <cell r="B432" t="str">
            <v>02NMT48135-WA LG SVC NET METER=&gt;1000 KW</v>
          </cell>
          <cell r="C432" t="str">
            <v>48T</v>
          </cell>
        </row>
        <row r="433">
          <cell r="A433">
            <v>22040</v>
          </cell>
          <cell r="B433" t="str">
            <v>01RNETM023-NET METER RESIDENTIAL GEN SVC</v>
          </cell>
          <cell r="C433">
            <v>23</v>
          </cell>
        </row>
        <row r="434">
          <cell r="A434">
            <v>22045</v>
          </cell>
          <cell r="B434" t="str">
            <v>01GNSB0028-OR GENERAL SERVICE &gt; 30 KW</v>
          </cell>
          <cell r="C434">
            <v>28</v>
          </cell>
        </row>
        <row r="435">
          <cell r="A435">
            <v>21797</v>
          </cell>
          <cell r="B435" t="str">
            <v>06BLSKY01R - BLUESKY ENERGY</v>
          </cell>
          <cell r="C435" t="str">
            <v>AGA</v>
          </cell>
        </row>
        <row r="436">
          <cell r="A436">
            <v>22047</v>
          </cell>
          <cell r="B436" t="str">
            <v>06APSV020L-AG PMP SRVC-NO GHG CREDIT</v>
          </cell>
          <cell r="C436" t="str">
            <v>PA20</v>
          </cell>
        </row>
        <row r="437">
          <cell r="A437">
            <v>22048</v>
          </cell>
          <cell r="B437" t="str">
            <v>06USBR020L-KLAM IRG ONPRJ-NO CHG CREDIT</v>
          </cell>
          <cell r="C437" t="str">
            <v>PA20</v>
          </cell>
        </row>
        <row r="438">
          <cell r="A438">
            <v>22049</v>
          </cell>
          <cell r="B438" t="str">
            <v>06NML20135-AGRI PUMP-NET MTR NO GHG CR</v>
          </cell>
          <cell r="C438" t="str">
            <v>PA20</v>
          </cell>
        </row>
        <row r="439">
          <cell r="A439">
            <v>22050</v>
          </cell>
          <cell r="B439" t="str">
            <v>01RGNSB028 - GENERAL SVC &gt; 30 KW - RES</v>
          </cell>
          <cell r="C439">
            <v>28</v>
          </cell>
        </row>
        <row r="440">
          <cell r="A440">
            <v>22052</v>
          </cell>
          <cell r="B440" t="str">
            <v>01COSTR028, OR RES GEN SVC&gt;30KW CST BSD</v>
          </cell>
          <cell r="C440">
            <v>28</v>
          </cell>
        </row>
        <row r="441">
          <cell r="A441">
            <v>22053</v>
          </cell>
          <cell r="B441" t="str">
            <v>01APSV0215-OR IRRIGATION TOU PILOT</v>
          </cell>
          <cell r="C441">
            <v>215</v>
          </cell>
        </row>
        <row r="442">
          <cell r="A442">
            <v>22054</v>
          </cell>
          <cell r="B442" t="str">
            <v>01COST0215-OR TOU PILOT COST BASED SPPLY</v>
          </cell>
          <cell r="C442">
            <v>215</v>
          </cell>
        </row>
        <row r="443">
          <cell r="A443">
            <v>22055</v>
          </cell>
          <cell r="B443" t="str">
            <v>01USBR0215-OR IRG TOU PILOT USBR CUST</v>
          </cell>
          <cell r="C443">
            <v>215</v>
          </cell>
        </row>
        <row r="444">
          <cell r="A444">
            <v>11307</v>
          </cell>
          <cell r="B444" t="str">
            <v>367570-REVENUE ADJ I&amp;D RESERVE-RES</v>
          </cell>
          <cell r="C444" t="str">
            <v>AGA</v>
          </cell>
        </row>
        <row r="445">
          <cell r="A445">
            <v>11308</v>
          </cell>
          <cell r="B445" t="str">
            <v>367670-REVENUE ADJ I&amp;D RESERVE-COM</v>
          </cell>
          <cell r="C445" t="str">
            <v>AGA</v>
          </cell>
        </row>
        <row r="446">
          <cell r="A446">
            <v>11309</v>
          </cell>
          <cell r="B446" t="str">
            <v>367770-REVENUE ADJ I&amp;D RESERVE-IND</v>
          </cell>
          <cell r="C446" t="str">
            <v>AGA</v>
          </cell>
        </row>
        <row r="447">
          <cell r="A447">
            <v>11310</v>
          </cell>
          <cell r="B447" t="str">
            <v>367870-REVENUE ADJ I&amp;D RESERVE-IRG</v>
          </cell>
          <cell r="C447" t="str">
            <v>AGA</v>
          </cell>
        </row>
        <row r="448">
          <cell r="A448">
            <v>22069</v>
          </cell>
          <cell r="B448" t="str">
            <v>01NMT41215-OR NET METER APSV TOU PILOT</v>
          </cell>
          <cell r="C448">
            <v>215</v>
          </cell>
        </row>
        <row r="449">
          <cell r="A449">
            <v>22070</v>
          </cell>
          <cell r="B449" t="str">
            <v>01VRU41215-OR VOL INCENTIVE USB TOU PLT</v>
          </cell>
          <cell r="C449">
            <v>215</v>
          </cell>
        </row>
        <row r="450">
          <cell r="A450">
            <v>22073</v>
          </cell>
          <cell r="B450" t="str">
            <v>01NMU41215-IRG TOU PILOT USBR NET MTR</v>
          </cell>
          <cell r="C450">
            <v>215</v>
          </cell>
        </row>
        <row r="451">
          <cell r="A451">
            <v>22076</v>
          </cell>
          <cell r="B451" t="str">
            <v>01RESEV05T-RES ELECTRIC VEHICLE TOU VIR</v>
          </cell>
          <cell r="C451" t="str">
            <v>4&amp;5</v>
          </cell>
        </row>
        <row r="452">
          <cell r="A452">
            <v>22078</v>
          </cell>
          <cell r="B452" t="str">
            <v>01PTOU0005-01RESEV05T TOU ENERGY SUP SVC</v>
          </cell>
          <cell r="C452" t="str">
            <v>4&amp;5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FF5F-3A1F-440B-8BCA-2723419FF038}">
  <sheetPr>
    <pageSetUpPr fitToPage="1"/>
  </sheetPr>
  <dimension ref="A1:BG436"/>
  <sheetViews>
    <sheetView tabSelected="1" zoomScale="70" zoomScaleNormal="70" workbookViewId="0">
      <pane xSplit="4" ySplit="7" topLeftCell="E8" activePane="bottomRight" state="frozen"/>
      <selection activeCell="AY32" sqref="AY32"/>
      <selection pane="topRight" activeCell="AY32" sqref="AY32"/>
      <selection pane="bottomLeft" activeCell="AY32" sqref="AY32"/>
      <selection pane="bottomRight" activeCell="BE32" sqref="BE32"/>
    </sheetView>
  </sheetViews>
  <sheetFormatPr defaultColWidth="9" defaultRowHeight="15.5" outlineLevelRow="1"/>
  <cols>
    <col min="1" max="1" width="13.33203125" style="13" customWidth="1"/>
    <col min="2" max="3" width="13.33203125" style="2" customWidth="1"/>
    <col min="4" max="4" width="36.5" style="3" customWidth="1"/>
    <col min="5" max="56" width="13.33203125" style="2" hidden="1" customWidth="1"/>
    <col min="57" max="113" width="13.33203125" style="2" customWidth="1"/>
    <col min="114" max="16384" width="9" style="2"/>
  </cols>
  <sheetData>
    <row r="1" spans="1:59" ht="15.75" customHeight="1">
      <c r="A1" s="1" t="s">
        <v>0</v>
      </c>
    </row>
    <row r="2" spans="1:59" ht="15.75" customHeight="1">
      <c r="A2" s="6" t="s">
        <v>1</v>
      </c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1:59" ht="15.75" customHeight="1">
      <c r="A3" s="10" t="s">
        <v>2</v>
      </c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8"/>
      <c r="AZ3" s="12"/>
      <c r="BA3" s="12"/>
      <c r="BB3" s="12"/>
      <c r="BC3" s="12"/>
      <c r="BD3" s="12"/>
      <c r="BE3" s="12"/>
      <c r="BF3" s="12"/>
      <c r="BG3" s="12"/>
    </row>
    <row r="4" spans="1:59" ht="15.75" customHeight="1">
      <c r="C4" s="14"/>
      <c r="D4" s="15"/>
    </row>
    <row r="5" spans="1:59" ht="15.75" customHeight="1">
      <c r="C5" s="16"/>
      <c r="D5" s="17"/>
      <c r="E5" s="18" t="s">
        <v>3</v>
      </c>
      <c r="F5" s="19"/>
      <c r="G5" s="19"/>
      <c r="H5" s="19"/>
      <c r="I5" s="19"/>
      <c r="J5" s="19"/>
      <c r="K5" s="19"/>
      <c r="L5" s="19"/>
      <c r="M5" s="19"/>
      <c r="N5" s="20"/>
      <c r="O5" s="21" t="s">
        <v>4</v>
      </c>
      <c r="P5" s="22"/>
      <c r="Q5" s="22"/>
      <c r="R5" s="22"/>
      <c r="S5" s="22"/>
      <c r="T5" s="22"/>
      <c r="U5" s="22"/>
      <c r="V5" s="22"/>
      <c r="W5" s="23"/>
      <c r="X5" s="22"/>
      <c r="Y5" s="22"/>
      <c r="Z5" s="24"/>
      <c r="AA5" s="25" t="s">
        <v>5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6"/>
      <c r="AM5" s="25" t="s">
        <v>6</v>
      </c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6"/>
      <c r="AY5" s="25" t="s">
        <v>7</v>
      </c>
      <c r="AZ5" s="25"/>
      <c r="BA5" s="25"/>
      <c r="BB5" s="25"/>
      <c r="BC5" s="25"/>
      <c r="BD5" s="25"/>
      <c r="BE5" s="25" t="s">
        <v>90</v>
      </c>
      <c r="BF5" s="25"/>
      <c r="BG5" s="25"/>
    </row>
    <row r="6" spans="1:59" ht="15.75" customHeight="1">
      <c r="A6" s="13" t="s">
        <v>8</v>
      </c>
      <c r="B6" s="13" t="s">
        <v>9</v>
      </c>
      <c r="C6" s="27" t="s">
        <v>10</v>
      </c>
      <c r="D6" s="28" t="s">
        <v>11</v>
      </c>
      <c r="E6" s="29">
        <v>2016</v>
      </c>
      <c r="F6" s="30">
        <v>2016</v>
      </c>
      <c r="G6" s="30">
        <v>2016</v>
      </c>
      <c r="H6" s="30">
        <v>2016</v>
      </c>
      <c r="I6" s="31">
        <v>2017</v>
      </c>
      <c r="J6" s="32">
        <v>2017</v>
      </c>
      <c r="K6" s="32">
        <v>2017</v>
      </c>
      <c r="L6" s="32">
        <v>2017</v>
      </c>
      <c r="M6" s="32">
        <v>2017</v>
      </c>
      <c r="N6" s="33">
        <v>2017</v>
      </c>
      <c r="O6" s="32">
        <v>2017</v>
      </c>
      <c r="P6" s="32">
        <v>2017</v>
      </c>
      <c r="Q6" s="32">
        <v>2017</v>
      </c>
      <c r="R6" s="32">
        <v>2017</v>
      </c>
      <c r="S6" s="32">
        <v>2017</v>
      </c>
      <c r="T6" s="32">
        <v>2017</v>
      </c>
      <c r="U6" s="31">
        <v>2018</v>
      </c>
      <c r="V6" s="32">
        <v>2018</v>
      </c>
      <c r="W6" s="32">
        <v>2018</v>
      </c>
      <c r="X6" s="32">
        <v>2018</v>
      </c>
      <c r="Y6" s="32">
        <v>2018</v>
      </c>
      <c r="Z6" s="33">
        <v>2018</v>
      </c>
      <c r="AA6" s="32">
        <v>2018</v>
      </c>
      <c r="AB6" s="32">
        <v>2018</v>
      </c>
      <c r="AC6" s="32">
        <v>2018</v>
      </c>
      <c r="AD6" s="32">
        <v>2018</v>
      </c>
      <c r="AE6" s="32">
        <v>2018</v>
      </c>
      <c r="AF6" s="34">
        <v>2018</v>
      </c>
      <c r="AG6" s="35">
        <v>2019</v>
      </c>
      <c r="AH6" s="34">
        <v>2019</v>
      </c>
      <c r="AI6" s="34">
        <v>2019</v>
      </c>
      <c r="AJ6" s="34">
        <v>2019</v>
      </c>
      <c r="AK6" s="34">
        <v>2019</v>
      </c>
      <c r="AL6" s="36">
        <v>2019</v>
      </c>
      <c r="AM6" s="34">
        <v>2019</v>
      </c>
      <c r="AN6" s="34">
        <v>2019</v>
      </c>
      <c r="AO6" s="34">
        <v>2019</v>
      </c>
      <c r="AP6" s="34">
        <v>2019</v>
      </c>
      <c r="AQ6" s="34">
        <v>2019</v>
      </c>
      <c r="AR6" s="34">
        <v>2019</v>
      </c>
      <c r="AS6" s="35">
        <v>2020</v>
      </c>
      <c r="AT6" s="34">
        <v>2020</v>
      </c>
      <c r="AU6" s="34">
        <v>2020</v>
      </c>
      <c r="AV6" s="34">
        <v>2020</v>
      </c>
      <c r="AW6" s="34">
        <v>2020</v>
      </c>
      <c r="AX6" s="36">
        <v>2020</v>
      </c>
      <c r="AY6" s="34">
        <v>2020</v>
      </c>
      <c r="AZ6" s="34">
        <v>2020</v>
      </c>
      <c r="BA6" s="34">
        <v>2020</v>
      </c>
      <c r="BB6" s="34">
        <v>2020</v>
      </c>
      <c r="BC6" s="34">
        <v>2020</v>
      </c>
      <c r="BD6" s="34">
        <v>2020</v>
      </c>
      <c r="BE6" s="35">
        <v>2021</v>
      </c>
      <c r="BF6" s="34">
        <v>2021</v>
      </c>
      <c r="BG6" s="34">
        <v>2021</v>
      </c>
    </row>
    <row r="7" spans="1:59" ht="15.75" customHeight="1">
      <c r="A7" s="37" t="s">
        <v>12</v>
      </c>
      <c r="B7" s="37" t="s">
        <v>12</v>
      </c>
      <c r="C7" s="38" t="s">
        <v>13</v>
      </c>
      <c r="D7" s="39" t="s">
        <v>14</v>
      </c>
      <c r="E7" s="40" t="s">
        <v>15</v>
      </c>
      <c r="F7" s="41" t="s">
        <v>16</v>
      </c>
      <c r="G7" s="41" t="s">
        <v>17</v>
      </c>
      <c r="H7" s="41" t="s">
        <v>18</v>
      </c>
      <c r="I7" s="40" t="s">
        <v>19</v>
      </c>
      <c r="J7" s="41" t="s">
        <v>20</v>
      </c>
      <c r="K7" s="41" t="s">
        <v>21</v>
      </c>
      <c r="L7" s="41" t="s">
        <v>22</v>
      </c>
      <c r="M7" s="41" t="s">
        <v>23</v>
      </c>
      <c r="N7" s="42" t="s">
        <v>24</v>
      </c>
      <c r="O7" s="41" t="s">
        <v>25</v>
      </c>
      <c r="P7" s="41" t="s">
        <v>26</v>
      </c>
      <c r="Q7" s="43" t="s">
        <v>15</v>
      </c>
      <c r="R7" s="41" t="s">
        <v>16</v>
      </c>
      <c r="S7" s="41" t="s">
        <v>17</v>
      </c>
      <c r="T7" s="41" t="s">
        <v>18</v>
      </c>
      <c r="U7" s="40" t="s">
        <v>19</v>
      </c>
      <c r="V7" s="41" t="s">
        <v>20</v>
      </c>
      <c r="W7" s="41" t="s">
        <v>21</v>
      </c>
      <c r="X7" s="41" t="s">
        <v>22</v>
      </c>
      <c r="Y7" s="41" t="s">
        <v>23</v>
      </c>
      <c r="Z7" s="42" t="s">
        <v>24</v>
      </c>
      <c r="AA7" s="41" t="s">
        <v>25</v>
      </c>
      <c r="AB7" s="41" t="s">
        <v>26</v>
      </c>
      <c r="AC7" s="43" t="s">
        <v>15</v>
      </c>
      <c r="AD7" s="41" t="s">
        <v>16</v>
      </c>
      <c r="AE7" s="41" t="s">
        <v>17</v>
      </c>
      <c r="AF7" s="41" t="s">
        <v>18</v>
      </c>
      <c r="AG7" s="40" t="s">
        <v>19</v>
      </c>
      <c r="AH7" s="41" t="s">
        <v>20</v>
      </c>
      <c r="AI7" s="41" t="s">
        <v>21</v>
      </c>
      <c r="AJ7" s="41" t="s">
        <v>22</v>
      </c>
      <c r="AK7" s="41" t="s">
        <v>23</v>
      </c>
      <c r="AL7" s="42" t="s">
        <v>24</v>
      </c>
      <c r="AM7" s="41" t="s">
        <v>25</v>
      </c>
      <c r="AN7" s="41" t="s">
        <v>26</v>
      </c>
      <c r="AO7" s="43" t="s">
        <v>15</v>
      </c>
      <c r="AP7" s="41" t="s">
        <v>16</v>
      </c>
      <c r="AQ7" s="41" t="s">
        <v>17</v>
      </c>
      <c r="AR7" s="41" t="s">
        <v>18</v>
      </c>
      <c r="AS7" s="40" t="s">
        <v>19</v>
      </c>
      <c r="AT7" s="41" t="s">
        <v>20</v>
      </c>
      <c r="AU7" s="41" t="s">
        <v>21</v>
      </c>
      <c r="AV7" s="41" t="s">
        <v>22</v>
      </c>
      <c r="AW7" s="41" t="s">
        <v>23</v>
      </c>
      <c r="AX7" s="42" t="s">
        <v>24</v>
      </c>
      <c r="AY7" s="41" t="s">
        <v>25</v>
      </c>
      <c r="AZ7" s="41" t="s">
        <v>26</v>
      </c>
      <c r="BA7" s="43" t="s">
        <v>15</v>
      </c>
      <c r="BB7" s="41" t="s">
        <v>16</v>
      </c>
      <c r="BC7" s="41" t="s">
        <v>17</v>
      </c>
      <c r="BD7" s="41" t="s">
        <v>18</v>
      </c>
      <c r="BE7" s="40" t="s">
        <v>19</v>
      </c>
      <c r="BF7" s="41" t="s">
        <v>20</v>
      </c>
      <c r="BG7" s="41" t="s">
        <v>21</v>
      </c>
    </row>
    <row r="8" spans="1:59" ht="15.75" hidden="1" customHeight="1" outlineLevel="1">
      <c r="C8" s="44"/>
      <c r="D8" s="28"/>
      <c r="E8" s="45"/>
      <c r="F8" s="46"/>
      <c r="G8" s="46"/>
      <c r="H8" s="46"/>
      <c r="I8" s="46"/>
      <c r="J8" s="46"/>
      <c r="K8" s="46"/>
      <c r="L8" s="46"/>
      <c r="M8" s="46"/>
      <c r="N8" s="4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8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48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48"/>
      <c r="AY8" s="5"/>
      <c r="AZ8" s="5"/>
      <c r="BA8" s="5"/>
      <c r="BB8" s="5"/>
      <c r="BC8" s="5"/>
      <c r="BD8" s="5"/>
      <c r="BE8" s="5"/>
      <c r="BF8" s="5"/>
      <c r="BG8" s="5"/>
    </row>
    <row r="9" spans="1:59" ht="15.75" hidden="1" customHeight="1" outlineLevel="1">
      <c r="A9" s="27" t="s">
        <v>27</v>
      </c>
      <c r="B9" s="27" t="s">
        <v>28</v>
      </c>
      <c r="C9" s="27">
        <v>1</v>
      </c>
      <c r="D9" s="51" t="s">
        <v>29</v>
      </c>
      <c r="E9" s="52">
        <f>Deferral!G34</f>
        <v>-123991.48155062529</v>
      </c>
      <c r="F9" s="53">
        <f>Deferral!H34</f>
        <v>-877299.31697727693</v>
      </c>
      <c r="G9" s="53">
        <f>Deferral!I34</f>
        <v>-454874.81881652679</v>
      </c>
      <c r="H9" s="53">
        <f>Deferral!J34</f>
        <v>-2087643.6968761459</v>
      </c>
      <c r="I9" s="53">
        <f>Deferral!K34</f>
        <v>2046206.9496323224</v>
      </c>
      <c r="J9" s="53">
        <f>Deferral!L34</f>
        <v>1156256.4247554876</v>
      </c>
      <c r="K9" s="53">
        <f>Deferral!M34</f>
        <v>321549.22975382116</v>
      </c>
      <c r="L9" s="53">
        <f>Deferral!N34</f>
        <v>85034.889487486333</v>
      </c>
      <c r="M9" s="53">
        <f>Deferral!O34</f>
        <v>203694.99452374689</v>
      </c>
      <c r="N9" s="54">
        <f>Deferral!P34</f>
        <v>1128869.5409203433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48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48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48"/>
      <c r="AY9" s="5"/>
      <c r="AZ9" s="5"/>
      <c r="BA9" s="5"/>
      <c r="BB9" s="5"/>
      <c r="BC9" s="5"/>
      <c r="BD9" s="5"/>
      <c r="BE9" s="5"/>
      <c r="BF9" s="5"/>
      <c r="BG9" s="5"/>
    </row>
    <row r="10" spans="1:59" ht="15.75" hidden="1" customHeight="1" outlineLevel="1">
      <c r="A10" s="27" t="s">
        <v>27</v>
      </c>
      <c r="B10" s="27" t="s">
        <v>28</v>
      </c>
      <c r="C10" s="27">
        <v>1</v>
      </c>
      <c r="D10" s="55" t="s">
        <v>30</v>
      </c>
      <c r="E10" s="52">
        <f>E9/2*E$399</f>
        <v>-180.82091059466188</v>
      </c>
      <c r="F10" s="53">
        <f t="shared" ref="F10:N10" si="0">(E11+F9/2)*F$399</f>
        <v>-1641.5640527704204</v>
      </c>
      <c r="G10" s="53">
        <f t="shared" si="0"/>
        <v>-3589.1058959569646</v>
      </c>
      <c r="H10" s="53">
        <f t="shared" si="0"/>
        <v>-7307.4136235386541</v>
      </c>
      <c r="I10" s="53">
        <f t="shared" si="0"/>
        <v>-7600.2742316618242</v>
      </c>
      <c r="J10" s="53">
        <f t="shared" si="0"/>
        <v>-2537.4419934975849</v>
      </c>
      <c r="K10" s="53">
        <f t="shared" si="0"/>
        <v>-610.2838369916235</v>
      </c>
      <c r="L10" s="53">
        <f t="shared" si="0"/>
        <v>-2.2385096406372034</v>
      </c>
      <c r="M10" s="53">
        <f t="shared" si="0"/>
        <v>459.57290757044353</v>
      </c>
      <c r="N10" s="54">
        <f t="shared" si="0"/>
        <v>2431.0751227361375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48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48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48"/>
      <c r="AY10" s="5"/>
      <c r="AZ10" s="5"/>
      <c r="BA10" s="5"/>
      <c r="BB10" s="5"/>
      <c r="BC10" s="5"/>
      <c r="BD10" s="5"/>
      <c r="BE10" s="5"/>
      <c r="BF10" s="5"/>
      <c r="BG10" s="5"/>
    </row>
    <row r="11" spans="1:59" ht="15.75" hidden="1" customHeight="1" outlineLevel="1">
      <c r="A11" s="27" t="s">
        <v>27</v>
      </c>
      <c r="B11" s="27" t="s">
        <v>28</v>
      </c>
      <c r="C11" s="27">
        <v>1</v>
      </c>
      <c r="D11" s="51" t="s">
        <v>31</v>
      </c>
      <c r="E11" s="52">
        <f>E9+E10</f>
        <v>-124172.30246121995</v>
      </c>
      <c r="F11" s="53">
        <f>E11+SUM(F9:F10)</f>
        <v>-1003113.1834912673</v>
      </c>
      <c r="G11" s="53">
        <f t="shared" ref="G11:N11" si="1">F11+SUM(G9:G10)</f>
        <v>-1461577.108203751</v>
      </c>
      <c r="H11" s="53">
        <f t="shared" si="1"/>
        <v>-3556528.2187034357</v>
      </c>
      <c r="I11" s="53">
        <f t="shared" si="1"/>
        <v>-1517921.5433027751</v>
      </c>
      <c r="J11" s="53">
        <f t="shared" si="1"/>
        <v>-364202.56054078508</v>
      </c>
      <c r="K11" s="53">
        <f t="shared" si="1"/>
        <v>-43263.614623955567</v>
      </c>
      <c r="L11" s="53">
        <f t="shared" si="1"/>
        <v>41769.036353890129</v>
      </c>
      <c r="M11" s="53">
        <f t="shared" si="1"/>
        <v>245923.60378520744</v>
      </c>
      <c r="N11" s="54">
        <f t="shared" si="1"/>
        <v>1377224.2198282869</v>
      </c>
      <c r="O11" s="5">
        <f>N11</f>
        <v>1377224.2198282869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48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48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48"/>
      <c r="AY11" s="5"/>
      <c r="AZ11" s="5"/>
      <c r="BA11" s="5"/>
      <c r="BB11" s="5"/>
      <c r="BC11" s="5"/>
      <c r="BD11" s="5"/>
      <c r="BE11" s="5"/>
      <c r="BF11" s="5"/>
      <c r="BG11" s="5"/>
    </row>
    <row r="12" spans="1:59" ht="15.75" hidden="1" customHeight="1" outlineLevel="1">
      <c r="A12" s="27" t="s">
        <v>27</v>
      </c>
      <c r="B12" s="27" t="s">
        <v>28</v>
      </c>
      <c r="C12" s="27">
        <v>1</v>
      </c>
      <c r="D12" s="55" t="s">
        <v>32</v>
      </c>
      <c r="E12" s="52"/>
      <c r="F12" s="53"/>
      <c r="G12" s="53"/>
      <c r="H12" s="53"/>
      <c r="I12" s="53"/>
      <c r="J12" s="53"/>
      <c r="K12" s="53"/>
      <c r="L12" s="53"/>
      <c r="M12" s="53"/>
      <c r="N12" s="54"/>
      <c r="O12" s="56">
        <f>O404</f>
        <v>1320717.2954872781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48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48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8"/>
      <c r="AY12" s="5"/>
      <c r="AZ12" s="5"/>
      <c r="BA12" s="5"/>
      <c r="BB12" s="5"/>
      <c r="BC12" s="5"/>
      <c r="BD12" s="5"/>
      <c r="BE12" s="5"/>
      <c r="BF12" s="5"/>
      <c r="BG12" s="5"/>
    </row>
    <row r="13" spans="1:59" ht="15.75" hidden="1" customHeight="1" outlineLevel="1">
      <c r="A13" s="27" t="s">
        <v>27</v>
      </c>
      <c r="B13" s="27" t="s">
        <v>28</v>
      </c>
      <c r="C13" s="27">
        <v>1</v>
      </c>
      <c r="D13" s="55" t="s">
        <v>33</v>
      </c>
      <c r="E13" s="52"/>
      <c r="F13" s="53"/>
      <c r="G13" s="53"/>
      <c r="H13" s="53"/>
      <c r="I13" s="53"/>
      <c r="J13" s="53"/>
      <c r="K13" s="53"/>
      <c r="L13" s="53"/>
      <c r="M13" s="53"/>
      <c r="N13" s="54"/>
      <c r="O13" s="53">
        <f>SUM(O11:O12)</f>
        <v>2697941.5153155653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48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48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8"/>
      <c r="AY13" s="5"/>
      <c r="AZ13" s="5"/>
      <c r="BA13" s="5"/>
      <c r="BB13" s="5"/>
      <c r="BC13" s="5"/>
      <c r="BD13" s="5"/>
      <c r="BE13" s="5"/>
      <c r="BF13" s="5"/>
      <c r="BG13" s="5"/>
    </row>
    <row r="14" spans="1:59" ht="15.75" hidden="1" customHeight="1" outlineLevel="1">
      <c r="A14" s="27"/>
      <c r="B14" s="13"/>
      <c r="C14" s="27"/>
      <c r="D14" s="55"/>
      <c r="E14" s="52"/>
      <c r="F14" s="53"/>
      <c r="G14" s="53"/>
      <c r="H14" s="53"/>
      <c r="I14" s="53"/>
      <c r="J14" s="53"/>
      <c r="K14" s="53"/>
      <c r="L14" s="53"/>
      <c r="M14" s="53"/>
      <c r="N14" s="5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8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48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8"/>
      <c r="AY14" s="5"/>
      <c r="AZ14" s="5"/>
      <c r="BA14" s="5"/>
      <c r="BB14" s="5"/>
      <c r="BC14" s="5"/>
      <c r="BD14" s="5"/>
      <c r="BE14" s="5"/>
      <c r="BF14" s="5"/>
      <c r="BG14" s="5"/>
    </row>
    <row r="15" spans="1:59" ht="15.75" hidden="1" customHeight="1" outlineLevel="1">
      <c r="A15" s="27" t="s">
        <v>27</v>
      </c>
      <c r="B15" s="27" t="s">
        <v>28</v>
      </c>
      <c r="C15" s="27">
        <v>2</v>
      </c>
      <c r="D15" s="51" t="s">
        <v>29</v>
      </c>
      <c r="E15" s="52"/>
      <c r="F15" s="53"/>
      <c r="G15" s="53"/>
      <c r="H15" s="53"/>
      <c r="I15" s="53"/>
      <c r="J15" s="53"/>
      <c r="K15" s="53"/>
      <c r="L15" s="53"/>
      <c r="M15" s="53"/>
      <c r="N15" s="54"/>
      <c r="O15" s="5">
        <f>Deferral!Q34</f>
        <v>1272681.4425533293</v>
      </c>
      <c r="P15" s="5">
        <f>Deferral!R34</f>
        <v>444853.22309247218</v>
      </c>
      <c r="Q15" s="5">
        <f>Deferral!S34+Deferral!T34</f>
        <v>-53686.67996863497</v>
      </c>
      <c r="R15" s="5">
        <f>Deferral!U34+Deferral!V34</f>
        <v>-850749.66143792542</v>
      </c>
      <c r="S15" s="5">
        <f>Deferral!W34</f>
        <v>353466.26648436114</v>
      </c>
      <c r="T15" s="5">
        <f>Deferral!X34</f>
        <v>-2148577.520064123</v>
      </c>
      <c r="U15" s="5">
        <f>Deferral!Y34</f>
        <v>-680147.32325773314</v>
      </c>
      <c r="V15" s="5">
        <f>Deferral!Z34</f>
        <v>-1803116.8459928166</v>
      </c>
      <c r="W15" s="5">
        <f>Deferral!AA34</f>
        <v>1245.878083974123</v>
      </c>
      <c r="X15" s="5">
        <f>Deferral!AB34</f>
        <v>-90731.215085921809</v>
      </c>
      <c r="Y15" s="5">
        <f>Deferral!AC34</f>
        <v>223375.03623924032</v>
      </c>
      <c r="Z15" s="48">
        <f>Deferral!AD34</f>
        <v>1090328.5113304676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48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48"/>
      <c r="AY15" s="5"/>
      <c r="AZ15" s="5"/>
      <c r="BA15" s="5"/>
      <c r="BB15" s="5"/>
      <c r="BC15" s="5"/>
      <c r="BD15" s="5"/>
      <c r="BE15" s="5"/>
      <c r="BF15" s="5"/>
      <c r="BG15" s="5"/>
    </row>
    <row r="16" spans="1:59" ht="15.75" hidden="1" customHeight="1" outlineLevel="1">
      <c r="A16" s="27" t="s">
        <v>27</v>
      </c>
      <c r="B16" s="27" t="s">
        <v>28</v>
      </c>
      <c r="C16" s="27">
        <v>2</v>
      </c>
      <c r="D16" s="55" t="s">
        <v>30</v>
      </c>
      <c r="E16" s="52"/>
      <c r="F16" s="53"/>
      <c r="G16" s="53"/>
      <c r="H16" s="53"/>
      <c r="I16" s="53"/>
      <c r="J16" s="53"/>
      <c r="K16" s="53"/>
      <c r="L16" s="53"/>
      <c r="M16" s="53"/>
      <c r="N16" s="54"/>
      <c r="O16" s="5">
        <f>O15/2*O$399</f>
        <v>2163.5584523406596</v>
      </c>
      <c r="P16" s="5">
        <f t="shared" ref="P16:Z16" si="2">(O17+P15/2)*P$399</f>
        <v>5090.7234826764807</v>
      </c>
      <c r="Q16" s="5">
        <f t="shared" si="2"/>
        <v>5603.2205050684543</v>
      </c>
      <c r="R16" s="5">
        <f t="shared" si="2"/>
        <v>4504.7903666338425</v>
      </c>
      <c r="S16" s="5">
        <f t="shared" si="2"/>
        <v>3525.1781260084945</v>
      </c>
      <c r="T16" s="5">
        <f t="shared" si="2"/>
        <v>407.3878858473675</v>
      </c>
      <c r="U16" s="5">
        <f t="shared" si="2"/>
        <v>-4682.8502357429225</v>
      </c>
      <c r="V16" s="5">
        <f t="shared" si="2"/>
        <v>-8405.4520011390377</v>
      </c>
      <c r="W16" s="5">
        <f t="shared" si="2"/>
        <v>-12443.211370682604</v>
      </c>
      <c r="X16" s="5">
        <f t="shared" si="2"/>
        <v>-13000.443886504472</v>
      </c>
      <c r="Y16" s="5">
        <f t="shared" si="2"/>
        <v>-13149.185661365789</v>
      </c>
      <c r="Z16" s="48">
        <f t="shared" si="2"/>
        <v>-10421.454883693994</v>
      </c>
      <c r="AA16" s="5">
        <f t="shared" ref="AA16:AG16" si="3">Z17*AA$399</f>
        <v>-9127.4665089754544</v>
      </c>
      <c r="AB16" s="5">
        <f t="shared" si="3"/>
        <v>-9163.9763750113543</v>
      </c>
      <c r="AC16" s="5">
        <f t="shared" si="3"/>
        <v>-8970.6164734986141</v>
      </c>
      <c r="AD16" s="5">
        <f t="shared" si="3"/>
        <v>-9698.3404837256639</v>
      </c>
      <c r="AE16" s="5">
        <f t="shared" si="3"/>
        <v>-9507.1908110488057</v>
      </c>
      <c r="AF16" s="5">
        <f t="shared" si="3"/>
        <v>-9779.0037151637152</v>
      </c>
      <c r="AG16" s="5">
        <f t="shared" si="3"/>
        <v>-10287.698175089661</v>
      </c>
      <c r="AH16" s="5"/>
      <c r="AI16" s="5"/>
      <c r="AJ16" s="5"/>
      <c r="AK16" s="5"/>
      <c r="AL16" s="48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48"/>
      <c r="AY16" s="5"/>
      <c r="AZ16" s="5"/>
      <c r="BA16" s="5"/>
      <c r="BB16" s="5"/>
      <c r="BC16" s="5"/>
      <c r="BD16" s="5"/>
      <c r="BE16" s="5"/>
      <c r="BF16" s="5"/>
      <c r="BG16" s="5"/>
    </row>
    <row r="17" spans="1:59" ht="15.75" hidden="1" customHeight="1" outlineLevel="1">
      <c r="A17" s="27" t="s">
        <v>27</v>
      </c>
      <c r="B17" s="27" t="s">
        <v>28</v>
      </c>
      <c r="C17" s="27">
        <v>2</v>
      </c>
      <c r="D17" s="51" t="s">
        <v>31</v>
      </c>
      <c r="E17" s="52"/>
      <c r="F17" s="53"/>
      <c r="G17" s="53"/>
      <c r="H17" s="53"/>
      <c r="I17" s="53"/>
      <c r="J17" s="53"/>
      <c r="K17" s="53"/>
      <c r="L17" s="53"/>
      <c r="M17" s="53"/>
      <c r="N17" s="54"/>
      <c r="O17" s="5">
        <f>SUM(O15:O16)</f>
        <v>1274845.0010056701</v>
      </c>
      <c r="P17" s="5">
        <f>O17+SUM(P15:P16)</f>
        <v>1724788.9475808188</v>
      </c>
      <c r="Q17" s="5">
        <f t="shared" ref="Q17:Z17" si="4">P17+SUM(Q15:Q16)</f>
        <v>1676705.4881172522</v>
      </c>
      <c r="R17" s="5">
        <f t="shared" si="4"/>
        <v>830460.61704596062</v>
      </c>
      <c r="S17" s="5">
        <f t="shared" si="4"/>
        <v>1187452.0616563302</v>
      </c>
      <c r="T17" s="5">
        <f t="shared" si="4"/>
        <v>-960718.07052194513</v>
      </c>
      <c r="U17" s="5">
        <f t="shared" si="4"/>
        <v>-1645548.2440154213</v>
      </c>
      <c r="V17" s="5">
        <f t="shared" si="4"/>
        <v>-3457070.5420093769</v>
      </c>
      <c r="W17" s="5">
        <f t="shared" si="4"/>
        <v>-3468267.8752960856</v>
      </c>
      <c r="X17" s="5">
        <f t="shared" si="4"/>
        <v>-3571999.5342685119</v>
      </c>
      <c r="Y17" s="5">
        <f t="shared" si="4"/>
        <v>-3361773.6836906374</v>
      </c>
      <c r="Z17" s="48">
        <f t="shared" si="4"/>
        <v>-2281866.6272438634</v>
      </c>
      <c r="AA17" s="5">
        <f>Z17+AA16</f>
        <v>-2290994.0937528387</v>
      </c>
      <c r="AB17" s="5">
        <f t="shared" ref="AB17:AE17" si="5">AA17+AB16</f>
        <v>-2300158.0701278499</v>
      </c>
      <c r="AC17" s="5">
        <f t="shared" si="5"/>
        <v>-2309128.6866013487</v>
      </c>
      <c r="AD17" s="5">
        <f t="shared" si="5"/>
        <v>-2318827.0270850742</v>
      </c>
      <c r="AE17" s="5">
        <f t="shared" si="5"/>
        <v>-2328334.217896123</v>
      </c>
      <c r="AF17" s="5">
        <f>AE17+AF16</f>
        <v>-2338113.2216112865</v>
      </c>
      <c r="AG17" s="5">
        <f>AF17+AG16</f>
        <v>-2348400.9197863759</v>
      </c>
      <c r="AH17" s="5">
        <f>AG17</f>
        <v>-2348400.9197863759</v>
      </c>
      <c r="AI17" s="5"/>
      <c r="AJ17" s="5"/>
      <c r="AK17" s="5"/>
      <c r="AL17" s="48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48"/>
      <c r="AY17" s="5"/>
      <c r="AZ17" s="5"/>
      <c r="BA17" s="5"/>
      <c r="BB17" s="5"/>
      <c r="BC17" s="5"/>
      <c r="BD17" s="5"/>
      <c r="BE17" s="5"/>
      <c r="BF17" s="5"/>
      <c r="BG17" s="5"/>
    </row>
    <row r="18" spans="1:59" ht="15.75" hidden="1" customHeight="1" outlineLevel="1">
      <c r="A18" s="27" t="s">
        <v>27</v>
      </c>
      <c r="B18" s="27" t="s">
        <v>28</v>
      </c>
      <c r="C18" s="27">
        <v>2</v>
      </c>
      <c r="D18" s="55" t="s">
        <v>32</v>
      </c>
      <c r="E18" s="52"/>
      <c r="F18" s="53"/>
      <c r="G18" s="53"/>
      <c r="H18" s="53"/>
      <c r="I18" s="53"/>
      <c r="J18" s="53"/>
      <c r="K18" s="53"/>
      <c r="L18" s="53"/>
      <c r="M18" s="53"/>
      <c r="N18" s="5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48"/>
      <c r="AA18" s="5"/>
      <c r="AB18" s="5"/>
      <c r="AC18" s="5"/>
      <c r="AD18" s="5"/>
      <c r="AE18" s="5"/>
      <c r="AF18" s="5"/>
      <c r="AG18" s="5"/>
      <c r="AH18" s="56">
        <f>AH412</f>
        <v>1735141.981369955</v>
      </c>
      <c r="AI18" s="5"/>
      <c r="AJ18" s="5"/>
      <c r="AK18" s="5"/>
      <c r="AL18" s="48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48"/>
      <c r="AY18" s="5"/>
      <c r="AZ18" s="5"/>
      <c r="BA18" s="5"/>
      <c r="BB18" s="5"/>
      <c r="BC18" s="5"/>
      <c r="BD18" s="5"/>
      <c r="BE18" s="5"/>
      <c r="BF18" s="5"/>
      <c r="BG18" s="5"/>
    </row>
    <row r="19" spans="1:59" ht="15.75" hidden="1" customHeight="1" outlineLevel="1">
      <c r="A19" s="27" t="s">
        <v>27</v>
      </c>
      <c r="B19" s="27" t="s">
        <v>28</v>
      </c>
      <c r="C19" s="27">
        <v>2</v>
      </c>
      <c r="D19" s="55" t="s">
        <v>34</v>
      </c>
      <c r="E19" s="52"/>
      <c r="F19" s="53"/>
      <c r="G19" s="53"/>
      <c r="H19" s="53"/>
      <c r="I19" s="53"/>
      <c r="J19" s="53"/>
      <c r="K19" s="53"/>
      <c r="L19" s="53"/>
      <c r="M19" s="53"/>
      <c r="N19" s="5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48"/>
      <c r="AA19" s="5"/>
      <c r="AB19" s="5"/>
      <c r="AC19" s="5"/>
      <c r="AD19" s="5"/>
      <c r="AE19" s="5"/>
      <c r="AF19" s="5"/>
      <c r="AG19" s="5"/>
      <c r="AH19" s="5">
        <f>SUM(AH17:AH18)</f>
        <v>-613258.93841642095</v>
      </c>
      <c r="AI19" s="5"/>
      <c r="AJ19" s="5"/>
      <c r="AK19" s="5"/>
      <c r="AL19" s="48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8"/>
      <c r="AY19" s="5"/>
      <c r="AZ19" s="5"/>
      <c r="BA19" s="5"/>
      <c r="BB19" s="5"/>
      <c r="BC19" s="5"/>
      <c r="BD19" s="5"/>
      <c r="BE19" s="5"/>
      <c r="BF19" s="5"/>
      <c r="BG19" s="5"/>
    </row>
    <row r="20" spans="1:59" ht="15.75" hidden="1" customHeight="1" outlineLevel="1">
      <c r="A20" s="27"/>
      <c r="B20" s="13"/>
      <c r="C20" s="57"/>
      <c r="D20" s="55"/>
      <c r="E20" s="52"/>
      <c r="F20" s="53"/>
      <c r="G20" s="53"/>
      <c r="H20" s="53"/>
      <c r="I20" s="53"/>
      <c r="J20" s="53"/>
      <c r="K20" s="53"/>
      <c r="L20" s="53"/>
      <c r="M20" s="53"/>
      <c r="N20" s="5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48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48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8"/>
      <c r="AY20" s="5"/>
      <c r="AZ20" s="5"/>
      <c r="BA20" s="5"/>
      <c r="BB20" s="5"/>
      <c r="BC20" s="5"/>
      <c r="BD20" s="5"/>
      <c r="BE20" s="5"/>
      <c r="BF20" s="5"/>
      <c r="BG20" s="5"/>
    </row>
    <row r="21" spans="1:59" ht="15.75" hidden="1" customHeight="1" outlineLevel="1">
      <c r="A21" s="27" t="s">
        <v>27</v>
      </c>
      <c r="B21" s="13" t="s">
        <v>28</v>
      </c>
      <c r="C21" s="27">
        <v>3</v>
      </c>
      <c r="D21" s="51" t="s">
        <v>29</v>
      </c>
      <c r="E21" s="52"/>
      <c r="F21" s="53"/>
      <c r="G21" s="53"/>
      <c r="H21" s="53"/>
      <c r="I21" s="53"/>
      <c r="J21" s="53"/>
      <c r="K21" s="53"/>
      <c r="L21" s="53"/>
      <c r="M21" s="53"/>
      <c r="N21" s="5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48" t="s">
        <v>11</v>
      </c>
      <c r="AA21" s="5">
        <f>Deferral!AE34</f>
        <v>943799.52544723731</v>
      </c>
      <c r="AB21" s="5">
        <f>Deferral!AF34</f>
        <v>471534.28091770317</v>
      </c>
      <c r="AC21" s="5">
        <f>Deferral!AG34</f>
        <v>-712729.49713616073</v>
      </c>
      <c r="AD21" s="5">
        <f>Deferral!AH34</f>
        <v>-1184730.8329498284</v>
      </c>
      <c r="AE21" s="5">
        <f>Deferral!AI34</f>
        <v>70372.413724469952</v>
      </c>
      <c r="AF21" s="5">
        <f>Deferral!AJ34</f>
        <v>-1990830.7361743841</v>
      </c>
      <c r="AG21" s="5">
        <f>Deferral!AK34</f>
        <v>-1506834.5643609855</v>
      </c>
      <c r="AH21" s="5">
        <f>Deferral!AL34</f>
        <v>264463.33751020767</v>
      </c>
      <c r="AI21" s="5">
        <f>Deferral!AM34</f>
        <v>2319069.704445147</v>
      </c>
      <c r="AJ21" s="5">
        <f>Deferral!AN34</f>
        <v>21605.769751095213</v>
      </c>
      <c r="AK21" s="5">
        <f>Deferral!AO34</f>
        <v>-124894.59777893126</v>
      </c>
      <c r="AL21" s="48">
        <f>Deferral!AP34</f>
        <v>1126050.2070844178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8"/>
      <c r="AY21" s="5"/>
      <c r="AZ21" s="5"/>
      <c r="BA21" s="5"/>
      <c r="BB21" s="5"/>
      <c r="BC21" s="5"/>
      <c r="BD21" s="5"/>
      <c r="BE21" s="5"/>
      <c r="BF21" s="5"/>
      <c r="BG21" s="5"/>
    </row>
    <row r="22" spans="1:59" ht="15.75" hidden="1" customHeight="1" outlineLevel="1">
      <c r="A22" s="27" t="s">
        <v>27</v>
      </c>
      <c r="B22" s="13" t="s">
        <v>28</v>
      </c>
      <c r="C22" s="27">
        <v>3</v>
      </c>
      <c r="D22" s="55" t="s">
        <v>30</v>
      </c>
      <c r="E22" s="52"/>
      <c r="F22" s="53"/>
      <c r="G22" s="53"/>
      <c r="H22" s="53"/>
      <c r="I22" s="53"/>
      <c r="J22" s="53"/>
      <c r="K22" s="53"/>
      <c r="L22" s="53"/>
      <c r="M22" s="53"/>
      <c r="N22" s="5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8"/>
      <c r="AA22" s="5">
        <f>AA21/2*AA$399</f>
        <v>1887.5990508944747</v>
      </c>
      <c r="AB22" s="5">
        <f t="shared" ref="AB22:AL22" si="6">(AA23+AB21/2)*AB$399</f>
        <v>4725.817059827933</v>
      </c>
      <c r="AC22" s="5">
        <f t="shared" si="6"/>
        <v>4155.7716482395717</v>
      </c>
      <c r="AD22" s="5">
        <f t="shared" si="6"/>
        <v>508.23393815387544</v>
      </c>
      <c r="AE22" s="5">
        <f t="shared" si="6"/>
        <v>-1786.2178701629614</v>
      </c>
      <c r="AF22" s="5">
        <f t="shared" si="6"/>
        <v>-5870.2487518786356</v>
      </c>
      <c r="AG22" s="5">
        <f t="shared" si="6"/>
        <v>-13870.47716241608</v>
      </c>
      <c r="AH22" s="5">
        <f t="shared" si="6"/>
        <v>-15149.749055456747</v>
      </c>
      <c r="AI22" s="5">
        <f t="shared" si="6"/>
        <v>-11047.610164544652</v>
      </c>
      <c r="AJ22" s="5">
        <f t="shared" si="6"/>
        <v>-6081.8866425377528</v>
      </c>
      <c r="AK22" s="5">
        <f t="shared" si="6"/>
        <v>-6482.5806620582889</v>
      </c>
      <c r="AL22" s="48">
        <f t="shared" si="6"/>
        <v>-4118.2264875337214</v>
      </c>
      <c r="AM22" s="5">
        <f t="shared" ref="AM22:AS22" si="7">AL23*AM$399</f>
        <v>-1674.3964537115799</v>
      </c>
      <c r="AN22" s="5">
        <f t="shared" si="7"/>
        <v>-1682.2661170440242</v>
      </c>
      <c r="AO22" s="5">
        <f t="shared" si="7"/>
        <v>-1618.2505223560827</v>
      </c>
      <c r="AP22" s="5">
        <f t="shared" si="7"/>
        <v>-1661.6555974779449</v>
      </c>
      <c r="AQ22" s="5">
        <f t="shared" si="7"/>
        <v>-1633.0100998953358</v>
      </c>
      <c r="AR22" s="5">
        <f t="shared" si="7"/>
        <v>-1676.8110596858619</v>
      </c>
      <c r="AS22" s="5">
        <f t="shared" si="7"/>
        <v>-1538.0440087725547</v>
      </c>
      <c r="AT22" s="5"/>
      <c r="AU22" s="5"/>
      <c r="AV22" s="5"/>
      <c r="AW22" s="5"/>
      <c r="AX22" s="48"/>
      <c r="AY22" s="5"/>
      <c r="AZ22" s="5"/>
      <c r="BA22" s="5"/>
      <c r="BB22" s="5"/>
      <c r="BC22" s="5"/>
      <c r="BD22" s="5"/>
      <c r="BE22" s="5"/>
      <c r="BF22" s="5"/>
      <c r="BG22" s="5"/>
    </row>
    <row r="23" spans="1:59" ht="15.75" hidden="1" customHeight="1" outlineLevel="1">
      <c r="A23" s="27" t="s">
        <v>27</v>
      </c>
      <c r="B23" s="13" t="s">
        <v>28</v>
      </c>
      <c r="C23" s="27">
        <v>3</v>
      </c>
      <c r="D23" s="51" t="s">
        <v>31</v>
      </c>
      <c r="E23" s="52"/>
      <c r="F23" s="53"/>
      <c r="G23" s="53"/>
      <c r="H23" s="53"/>
      <c r="I23" s="53"/>
      <c r="J23" s="53"/>
      <c r="K23" s="53"/>
      <c r="L23" s="53"/>
      <c r="M23" s="53"/>
      <c r="N23" s="5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48"/>
      <c r="AA23" s="5">
        <f>SUM(AA21:AA22)</f>
        <v>945687.1244981318</v>
      </c>
      <c r="AB23" s="5">
        <f>AA23+SUM(AB21:AB22)</f>
        <v>1421947.2224756628</v>
      </c>
      <c r="AC23" s="5">
        <f>AB23+SUM(AC21:AC22)</f>
        <v>713373.49698774167</v>
      </c>
      <c r="AD23" s="5">
        <f>AC23+SUM(AD21:AD22)</f>
        <v>-470849.10202393285</v>
      </c>
      <c r="AE23" s="5">
        <f t="shared" ref="AE23:AL23" si="8">AD23+SUM(AE21:AE22)</f>
        <v>-402262.90616962587</v>
      </c>
      <c r="AF23" s="5">
        <f t="shared" si="8"/>
        <v>-2398963.8910958888</v>
      </c>
      <c r="AG23" s="5">
        <f t="shared" si="8"/>
        <v>-3919668.9326192904</v>
      </c>
      <c r="AH23" s="5">
        <f t="shared" si="8"/>
        <v>-3670355.3441645396</v>
      </c>
      <c r="AI23" s="5">
        <f t="shared" si="8"/>
        <v>-1362333.2498839372</v>
      </c>
      <c r="AJ23" s="5">
        <f t="shared" si="8"/>
        <v>-1346809.3667753797</v>
      </c>
      <c r="AK23" s="5">
        <f t="shared" si="8"/>
        <v>-1478186.5452163692</v>
      </c>
      <c r="AL23" s="48">
        <f t="shared" si="8"/>
        <v>-356254.56461948506</v>
      </c>
      <c r="AM23" s="5">
        <f>AL23+AM22</f>
        <v>-357928.96107319661</v>
      </c>
      <c r="AN23" s="5">
        <f t="shared" ref="AN23:AQ23" si="9">AM23+AN22</f>
        <v>-359611.22719024064</v>
      </c>
      <c r="AO23" s="5">
        <f t="shared" si="9"/>
        <v>-361229.47771259671</v>
      </c>
      <c r="AP23" s="5">
        <f t="shared" si="9"/>
        <v>-362891.13331007463</v>
      </c>
      <c r="AQ23" s="5">
        <f t="shared" si="9"/>
        <v>-364524.14340996998</v>
      </c>
      <c r="AR23" s="5">
        <f>AQ23+AR22</f>
        <v>-366200.95446965587</v>
      </c>
      <c r="AS23" s="5">
        <f>AR23+AS22</f>
        <v>-367738.9984784284</v>
      </c>
      <c r="AT23" s="5">
        <f>AS23</f>
        <v>-367738.9984784284</v>
      </c>
      <c r="AU23" s="5"/>
      <c r="AV23" s="5"/>
      <c r="AW23" s="5"/>
      <c r="AX23" s="48"/>
      <c r="AY23" s="5"/>
      <c r="AZ23" s="5"/>
      <c r="BA23" s="5"/>
      <c r="BB23" s="5"/>
      <c r="BC23" s="5"/>
      <c r="BD23" s="5"/>
      <c r="BE23" s="5"/>
      <c r="BF23" s="5"/>
      <c r="BG23" s="5"/>
    </row>
    <row r="24" spans="1:59" ht="15.75" hidden="1" customHeight="1" outlineLevel="1">
      <c r="A24" s="27" t="s">
        <v>27</v>
      </c>
      <c r="B24" s="13" t="s">
        <v>28</v>
      </c>
      <c r="C24" s="27">
        <v>3</v>
      </c>
      <c r="D24" s="55" t="s">
        <v>32</v>
      </c>
      <c r="E24" s="52"/>
      <c r="F24" s="53"/>
      <c r="G24" s="53"/>
      <c r="H24" s="53"/>
      <c r="I24" s="53"/>
      <c r="J24" s="53"/>
      <c r="K24" s="53"/>
      <c r="L24" s="53"/>
      <c r="M24" s="53"/>
      <c r="N24" s="5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48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48"/>
      <c r="AM24" s="5"/>
      <c r="AN24" s="5"/>
      <c r="AO24" s="5"/>
      <c r="AP24" s="5"/>
      <c r="AQ24" s="5"/>
      <c r="AR24" s="5"/>
      <c r="AS24" s="5"/>
      <c r="AT24" s="56">
        <f>AT420</f>
        <v>5836328.8654791089</v>
      </c>
      <c r="AU24" s="5"/>
      <c r="AV24" s="5"/>
      <c r="AW24" s="5"/>
      <c r="AX24" s="48"/>
      <c r="AY24" s="5"/>
      <c r="AZ24" s="5"/>
      <c r="BA24" s="5"/>
      <c r="BB24" s="5"/>
      <c r="BC24" s="5"/>
      <c r="BD24" s="5"/>
      <c r="BE24" s="5"/>
      <c r="BF24" s="5"/>
      <c r="BG24" s="5"/>
    </row>
    <row r="25" spans="1:59" ht="15.75" hidden="1" customHeight="1" outlineLevel="1">
      <c r="A25" s="27" t="s">
        <v>27</v>
      </c>
      <c r="B25" s="13" t="s">
        <v>28</v>
      </c>
      <c r="C25" s="27">
        <v>3</v>
      </c>
      <c r="D25" s="55" t="s">
        <v>35</v>
      </c>
      <c r="E25" s="52"/>
      <c r="F25" s="53"/>
      <c r="G25" s="53"/>
      <c r="H25" s="53"/>
      <c r="I25" s="53"/>
      <c r="J25" s="53"/>
      <c r="K25" s="53"/>
      <c r="L25" s="53"/>
      <c r="M25" s="53"/>
      <c r="N25" s="5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48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48"/>
      <c r="AM25" s="5"/>
      <c r="AN25" s="5"/>
      <c r="AO25" s="5"/>
      <c r="AP25" s="5"/>
      <c r="AQ25" s="5"/>
      <c r="AR25" s="5"/>
      <c r="AS25" s="5"/>
      <c r="AT25" s="5">
        <f>SUM(AT23:AT24)</f>
        <v>5468589.8670006804</v>
      </c>
      <c r="AU25" s="5"/>
      <c r="AV25" s="5"/>
      <c r="AW25" s="5"/>
      <c r="AX25" s="48"/>
      <c r="AY25" s="5"/>
      <c r="AZ25" s="5"/>
      <c r="BA25" s="5"/>
      <c r="BB25" s="5"/>
      <c r="BC25" s="5"/>
      <c r="BD25" s="5"/>
      <c r="BE25" s="5"/>
      <c r="BF25" s="5"/>
      <c r="BG25" s="5"/>
    </row>
    <row r="26" spans="1:59" ht="15.75" hidden="1" customHeight="1" outlineLevel="1">
      <c r="A26" s="27"/>
      <c r="B26" s="13"/>
      <c r="C26" s="57"/>
      <c r="D26" s="55"/>
      <c r="E26" s="52"/>
      <c r="F26" s="53"/>
      <c r="G26" s="53"/>
      <c r="H26" s="53"/>
      <c r="I26" s="53"/>
      <c r="J26" s="53"/>
      <c r="K26" s="53"/>
      <c r="L26" s="53"/>
      <c r="M26" s="53"/>
      <c r="N26" s="5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48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48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48"/>
      <c r="AY26" s="5"/>
      <c r="AZ26" s="5"/>
      <c r="BA26" s="5"/>
      <c r="BB26" s="5"/>
      <c r="BC26" s="5"/>
      <c r="BD26" s="5"/>
      <c r="BE26" s="5"/>
      <c r="BF26" s="5"/>
      <c r="BG26" s="5"/>
    </row>
    <row r="27" spans="1:59" ht="15.75" hidden="1" customHeight="1" outlineLevel="1">
      <c r="A27" s="27" t="s">
        <v>27</v>
      </c>
      <c r="B27" s="13" t="s">
        <v>28</v>
      </c>
      <c r="C27" s="27">
        <v>4</v>
      </c>
      <c r="D27" s="51" t="s">
        <v>29</v>
      </c>
      <c r="E27" s="52"/>
      <c r="F27" s="53"/>
      <c r="G27" s="53"/>
      <c r="H27" s="53"/>
      <c r="I27" s="53"/>
      <c r="J27" s="53"/>
      <c r="K27" s="53"/>
      <c r="L27" s="53"/>
      <c r="M27" s="53"/>
      <c r="N27" s="5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48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48"/>
      <c r="AM27" s="5">
        <f>Deferral!AQ34</f>
        <v>630671.07070038468</v>
      </c>
      <c r="AN27" s="5">
        <f>Deferral!AR34</f>
        <v>-326542.88739845622</v>
      </c>
      <c r="AO27" s="5">
        <f>Deferral!AS34</f>
        <v>-408849.40385934059</v>
      </c>
      <c r="AP27" s="5">
        <f>Deferral!AT34</f>
        <v>-756086.22781184409</v>
      </c>
      <c r="AQ27" s="5">
        <f>Deferral!AU34</f>
        <v>808152.6822936479</v>
      </c>
      <c r="AR27" s="5">
        <f>Deferral!AV34</f>
        <v>-1521552.6317595299</v>
      </c>
      <c r="AS27" s="5">
        <f>Deferral!AW34</f>
        <v>-1594359.6926417928</v>
      </c>
      <c r="AT27" s="5">
        <f>Deferral!AX34</f>
        <v>-1607337.5445978362</v>
      </c>
      <c r="AU27" s="5">
        <f>Deferral!AY34</f>
        <v>-792272.41093572602</v>
      </c>
      <c r="AV27" s="5">
        <f>Deferral!AZ34</f>
        <v>212209.99099943973</v>
      </c>
      <c r="AW27" s="5">
        <f>Deferral!BA34</f>
        <v>-89627.586778878234</v>
      </c>
      <c r="AX27" s="48">
        <f>Deferral!BB34</f>
        <v>996964.76576563483</v>
      </c>
      <c r="AY27" s="5"/>
      <c r="AZ27" s="5"/>
      <c r="BA27" s="5"/>
      <c r="BB27" s="5"/>
      <c r="BC27" s="5"/>
      <c r="BD27" s="5"/>
      <c r="BE27" s="5"/>
      <c r="BF27" s="5"/>
      <c r="BG27" s="5"/>
    </row>
    <row r="28" spans="1:59" ht="15.75" hidden="1" customHeight="1" outlineLevel="1">
      <c r="A28" s="27" t="s">
        <v>27</v>
      </c>
      <c r="B28" s="13" t="s">
        <v>28</v>
      </c>
      <c r="C28" s="27">
        <v>4</v>
      </c>
      <c r="D28" s="55" t="s">
        <v>30</v>
      </c>
      <c r="E28" s="52"/>
      <c r="F28" s="53"/>
      <c r="G28" s="53"/>
      <c r="H28" s="53"/>
      <c r="I28" s="53"/>
      <c r="J28" s="53"/>
      <c r="K28" s="53"/>
      <c r="L28" s="53"/>
      <c r="M28" s="53"/>
      <c r="N28" s="5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48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48"/>
      <c r="AM28" s="5">
        <f>AM27/2*AM$399</f>
        <v>1482.0770161459041</v>
      </c>
      <c r="AN28" s="5">
        <f t="shared" ref="AN28:AX28" si="10">(AM29+AN27/2)*AN$399</f>
        <v>2203.7440088813219</v>
      </c>
      <c r="AO28" s="5">
        <f t="shared" si="10"/>
        <v>465.25186078778432</v>
      </c>
      <c r="AP28" s="5">
        <f t="shared" si="10"/>
        <v>-2201.6210032565878</v>
      </c>
      <c r="AQ28" s="5">
        <f t="shared" si="10"/>
        <v>-2046.5174490294323</v>
      </c>
      <c r="AR28" s="5">
        <f t="shared" si="10"/>
        <v>-3742.2294786004841</v>
      </c>
      <c r="AS28" s="5">
        <f t="shared" si="10"/>
        <v>-9975.9514646446441</v>
      </c>
      <c r="AT28" s="5">
        <f t="shared" si="10"/>
        <v>-15545.599326213704</v>
      </c>
      <c r="AU28" s="5">
        <f t="shared" si="10"/>
        <v>-21845.887082789952</v>
      </c>
      <c r="AV28" s="5">
        <f t="shared" si="10"/>
        <v>-21501.787255375024</v>
      </c>
      <c r="AW28" s="5">
        <f t="shared" si="10"/>
        <v>-21893.95747429835</v>
      </c>
      <c r="AX28" s="48">
        <f t="shared" si="10"/>
        <v>-19662.687472566478</v>
      </c>
      <c r="AY28" s="5">
        <f t="shared" ref="AY28:BE28" si="11">AX29*AY$399</f>
        <v>-13232.395619321243</v>
      </c>
      <c r="AZ28" s="5">
        <f t="shared" si="11"/>
        <v>-13270.769566617277</v>
      </c>
      <c r="BA28" s="5">
        <f t="shared" si="11"/>
        <v>-12850.314977727347</v>
      </c>
      <c r="BB28" s="5">
        <f t="shared" si="11"/>
        <v>-12886.295859664982</v>
      </c>
      <c r="BC28" s="5">
        <f t="shared" si="11"/>
        <v>-12460.864006355185</v>
      </c>
      <c r="BD28" s="5">
        <f t="shared" si="11"/>
        <v>-12957.267907289839</v>
      </c>
      <c r="BE28" s="5">
        <f t="shared" si="11"/>
        <v>-12993.54825743025</v>
      </c>
      <c r="BF28" s="5"/>
      <c r="BG28" s="5"/>
    </row>
    <row r="29" spans="1:59" ht="15.75" hidden="1" customHeight="1" outlineLevel="1" collapsed="1">
      <c r="A29" s="27" t="s">
        <v>27</v>
      </c>
      <c r="B29" s="13" t="s">
        <v>28</v>
      </c>
      <c r="C29" s="27">
        <v>4</v>
      </c>
      <c r="D29" s="51" t="s">
        <v>31</v>
      </c>
      <c r="E29" s="52"/>
      <c r="F29" s="53"/>
      <c r="G29" s="53"/>
      <c r="H29" s="53"/>
      <c r="I29" s="53"/>
      <c r="J29" s="53"/>
      <c r="K29" s="53"/>
      <c r="L29" s="53"/>
      <c r="M29" s="53"/>
      <c r="N29" s="5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48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48"/>
      <c r="AM29" s="5">
        <f>SUM(AM27:AM28)</f>
        <v>632153.1477165306</v>
      </c>
      <c r="AN29" s="5">
        <f>AM29+SUM(AN27:AN28)</f>
        <v>307814.00432695571</v>
      </c>
      <c r="AO29" s="5">
        <f t="shared" ref="AO29" si="12">AN29+SUM(AO27:AO28)</f>
        <v>-100570.14767159708</v>
      </c>
      <c r="AP29" s="5">
        <f t="shared" ref="AP29:AX29" si="13">AO29+SUM(AP27:AP28)</f>
        <v>-858857.99648669781</v>
      </c>
      <c r="AQ29" s="5">
        <f t="shared" si="13"/>
        <v>-52751.8316420794</v>
      </c>
      <c r="AR29" s="5">
        <f t="shared" si="13"/>
        <v>-1578046.6928802098</v>
      </c>
      <c r="AS29" s="5">
        <f t="shared" si="13"/>
        <v>-3182382.336986647</v>
      </c>
      <c r="AT29" s="5">
        <f t="shared" si="13"/>
        <v>-4805265.480910697</v>
      </c>
      <c r="AU29" s="5">
        <f t="shared" si="13"/>
        <v>-5619383.7789292131</v>
      </c>
      <c r="AV29" s="5">
        <f t="shared" si="13"/>
        <v>-5428675.575185148</v>
      </c>
      <c r="AW29" s="5">
        <f t="shared" si="13"/>
        <v>-5540197.1194383251</v>
      </c>
      <c r="AX29" s="48">
        <f t="shared" si="13"/>
        <v>-4562895.0411452567</v>
      </c>
      <c r="AY29" s="5">
        <f>AX29+AY28</f>
        <v>-4576127.4367645783</v>
      </c>
      <c r="AZ29" s="5">
        <f t="shared" ref="AZ29:BC29" si="14">AY29+AZ28</f>
        <v>-4589398.2063311953</v>
      </c>
      <c r="BA29" s="5">
        <f t="shared" si="14"/>
        <v>-4602248.5213089222</v>
      </c>
      <c r="BB29" s="5">
        <f t="shared" si="14"/>
        <v>-4615134.8171685869</v>
      </c>
      <c r="BC29" s="5">
        <f t="shared" si="14"/>
        <v>-4627595.6811749423</v>
      </c>
      <c r="BD29" s="5">
        <f>BC29+BD28</f>
        <v>-4640552.9490822321</v>
      </c>
      <c r="BE29" s="5">
        <f>BD29+BE28</f>
        <v>-4653546.4973396622</v>
      </c>
      <c r="BF29" s="58">
        <f>BE29</f>
        <v>-4653546.4973396622</v>
      </c>
      <c r="BG29" s="5"/>
    </row>
    <row r="30" spans="1:59" ht="15.75" hidden="1" customHeight="1" outlineLevel="1">
      <c r="A30" s="27" t="s">
        <v>27</v>
      </c>
      <c r="B30" s="13" t="s">
        <v>28</v>
      </c>
      <c r="C30" s="27">
        <v>4</v>
      </c>
      <c r="D30" s="55" t="s">
        <v>36</v>
      </c>
      <c r="E30" s="52"/>
      <c r="F30" s="53"/>
      <c r="G30" s="53"/>
      <c r="H30" s="53"/>
      <c r="I30" s="53"/>
      <c r="J30" s="53"/>
      <c r="K30" s="53"/>
      <c r="L30" s="53"/>
      <c r="M30" s="53"/>
      <c r="N30" s="5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48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48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48"/>
      <c r="AY30" s="5"/>
      <c r="AZ30" s="5"/>
      <c r="BA30" s="5"/>
      <c r="BB30" s="5"/>
      <c r="BC30" s="5"/>
      <c r="BD30" s="5"/>
      <c r="BE30" s="5"/>
      <c r="BF30" s="59">
        <f>BF428</f>
        <v>6576.6311893417342</v>
      </c>
      <c r="BG30" s="5"/>
    </row>
    <row r="31" spans="1:59" ht="15.75" hidden="1" customHeight="1" outlineLevel="1">
      <c r="A31" s="27" t="s">
        <v>27</v>
      </c>
      <c r="B31" s="13" t="s">
        <v>28</v>
      </c>
      <c r="C31" s="27">
        <v>4</v>
      </c>
      <c r="D31" s="55" t="s">
        <v>37</v>
      </c>
      <c r="E31" s="52"/>
      <c r="F31" s="53"/>
      <c r="G31" s="53"/>
      <c r="H31" s="53"/>
      <c r="I31" s="53"/>
      <c r="J31" s="53"/>
      <c r="K31" s="53"/>
      <c r="L31" s="53"/>
      <c r="M31" s="53"/>
      <c r="N31" s="5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48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48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48"/>
      <c r="AY31" s="5"/>
      <c r="AZ31" s="5"/>
      <c r="BA31" s="5"/>
      <c r="BB31" s="5"/>
      <c r="BC31" s="5"/>
      <c r="BD31" s="5"/>
      <c r="BE31" s="5"/>
      <c r="BF31" s="58">
        <f>SUM(BF29:BF30)</f>
        <v>-4646969.8661503205</v>
      </c>
      <c r="BG31" s="5"/>
    </row>
    <row r="32" spans="1:59" ht="15.75" customHeight="1" collapsed="1">
      <c r="A32" s="27"/>
      <c r="B32" s="13"/>
      <c r="C32" s="57"/>
      <c r="D32" s="55"/>
      <c r="E32" s="52"/>
      <c r="F32" s="53"/>
      <c r="G32" s="53"/>
      <c r="H32" s="53"/>
      <c r="I32" s="53"/>
      <c r="J32" s="53"/>
      <c r="K32" s="53"/>
      <c r="L32" s="53"/>
      <c r="M32" s="53"/>
      <c r="N32" s="5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48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48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48"/>
      <c r="AY32" s="5"/>
      <c r="AZ32" s="5"/>
      <c r="BA32" s="5"/>
      <c r="BB32" s="5"/>
      <c r="BC32" s="5"/>
      <c r="BD32" s="5"/>
      <c r="BE32" s="5"/>
      <c r="BF32" s="58"/>
      <c r="BG32" s="5"/>
    </row>
    <row r="33" spans="1:59" ht="15.75" customHeight="1">
      <c r="A33" s="27" t="s">
        <v>27</v>
      </c>
      <c r="B33" s="13" t="s">
        <v>28</v>
      </c>
      <c r="C33" s="27">
        <v>5</v>
      </c>
      <c r="D33" s="51" t="s">
        <v>29</v>
      </c>
      <c r="E33" s="52"/>
      <c r="F33" s="53"/>
      <c r="G33" s="53"/>
      <c r="H33" s="53"/>
      <c r="I33" s="53"/>
      <c r="J33" s="53"/>
      <c r="K33" s="53"/>
      <c r="L33" s="53"/>
      <c r="M33" s="53"/>
      <c r="N33" s="5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48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48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48"/>
      <c r="AY33" s="5">
        <f>Deferral!BC34</f>
        <v>875609.10059792735</v>
      </c>
      <c r="AZ33" s="5">
        <f>Deferral!BD34</f>
        <v>291576.09774644114</v>
      </c>
      <c r="BA33" s="5">
        <f>Deferral!BE34</f>
        <v>-116140.39623181801</v>
      </c>
      <c r="BB33" s="5">
        <f>Deferral!BF34</f>
        <v>-1071392.0932315681</v>
      </c>
      <c r="BC33" s="5">
        <f>Deferral!BG34</f>
        <v>387701.77513297927</v>
      </c>
      <c r="BD33" s="5">
        <f>Deferral!BH34</f>
        <v>-1897249.8487402853</v>
      </c>
      <c r="BE33" s="5">
        <f>Deferral!BI34+Deferral!BJ34</f>
        <v>-768082.18346905988</v>
      </c>
      <c r="BF33" s="58">
        <f>Deferral!BK34+Deferral!BL34</f>
        <v>2388533.675470762</v>
      </c>
      <c r="BG33" s="5">
        <f>Deferral!BM34</f>
        <v>-741476.89714633301</v>
      </c>
    </row>
    <row r="34" spans="1:59" ht="15.75" customHeight="1">
      <c r="A34" s="27" t="s">
        <v>27</v>
      </c>
      <c r="B34" s="13" t="s">
        <v>28</v>
      </c>
      <c r="C34" s="27">
        <v>5</v>
      </c>
      <c r="D34" s="55" t="s">
        <v>30</v>
      </c>
      <c r="E34" s="52"/>
      <c r="F34" s="53"/>
      <c r="G34" s="53"/>
      <c r="H34" s="53"/>
      <c r="I34" s="53"/>
      <c r="J34" s="53"/>
      <c r="K34" s="53"/>
      <c r="L34" s="53"/>
      <c r="M34" s="53"/>
      <c r="N34" s="5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48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48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48"/>
      <c r="AY34" s="5">
        <f>AY33/2*AY$399</f>
        <v>1269.6331958669946</v>
      </c>
      <c r="AZ34" s="5">
        <f t="shared" ref="AZ34:BG34" si="15">(AY35+AZ33/2)*AZ$399</f>
        <v>2965.733669734343</v>
      </c>
      <c r="BA34" s="5">
        <f t="shared" si="15"/>
        <v>3117.3810278633705</v>
      </c>
      <c r="BB34" s="5">
        <f t="shared" si="15"/>
        <v>1463.5642094926473</v>
      </c>
      <c r="BC34" s="5">
        <f t="shared" si="15"/>
        <v>492.2637530861594</v>
      </c>
      <c r="BD34" s="5">
        <f t="shared" si="15"/>
        <v>-1601.493220600385</v>
      </c>
      <c r="BE34" s="5">
        <f t="shared" si="15"/>
        <v>-5337.442246711149</v>
      </c>
      <c r="BF34" s="58">
        <f t="shared" si="15"/>
        <v>-2753.3526751781769</v>
      </c>
      <c r="BG34" s="58">
        <f t="shared" si="15"/>
        <v>-785.584894035856</v>
      </c>
    </row>
    <row r="35" spans="1:59" ht="15.75" customHeight="1">
      <c r="A35" s="27" t="s">
        <v>27</v>
      </c>
      <c r="B35" s="13" t="s">
        <v>28</v>
      </c>
      <c r="C35" s="27">
        <v>5</v>
      </c>
      <c r="D35" s="51" t="s">
        <v>31</v>
      </c>
      <c r="E35" s="52"/>
      <c r="F35" s="53"/>
      <c r="G35" s="53"/>
      <c r="H35" s="53"/>
      <c r="I35" s="53"/>
      <c r="J35" s="53"/>
      <c r="K35" s="53"/>
      <c r="L35" s="53"/>
      <c r="M35" s="53"/>
      <c r="N35" s="5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48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48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48"/>
      <c r="AY35" s="5">
        <f>SUM(AY33:AY34)</f>
        <v>876878.73379379429</v>
      </c>
      <c r="AZ35" s="5">
        <f>AY35+SUM(AZ33:AZ34)</f>
        <v>1171420.5652099699</v>
      </c>
      <c r="BA35" s="5">
        <f t="shared" ref="BA35" si="16">AZ35+SUM(BA33:BA34)</f>
        <v>1058397.5500060152</v>
      </c>
      <c r="BB35" s="5">
        <f t="shared" ref="BB35:BG35" si="17">BA35+SUM(BB33:BB34)</f>
        <v>-11530.979016060242</v>
      </c>
      <c r="BC35" s="5">
        <f t="shared" si="17"/>
        <v>376663.05987000518</v>
      </c>
      <c r="BD35" s="5">
        <f t="shared" si="17"/>
        <v>-1522188.2820908804</v>
      </c>
      <c r="BE35" s="5">
        <f t="shared" si="17"/>
        <v>-2295607.9078066517</v>
      </c>
      <c r="BF35" s="58">
        <f t="shared" si="17"/>
        <v>90172.4149889322</v>
      </c>
      <c r="BG35" s="5">
        <f t="shared" si="17"/>
        <v>-652090.06705143664</v>
      </c>
    </row>
    <row r="36" spans="1:59" ht="15.75" hidden="1" customHeight="1" outlineLevel="1">
      <c r="A36" s="27" t="s">
        <v>27</v>
      </c>
      <c r="B36" s="13" t="s">
        <v>28</v>
      </c>
      <c r="C36" s="27">
        <v>5</v>
      </c>
      <c r="D36" s="55" t="s">
        <v>38</v>
      </c>
      <c r="E36" s="52"/>
      <c r="F36" s="53"/>
      <c r="G36" s="53"/>
      <c r="H36" s="53"/>
      <c r="I36" s="53"/>
      <c r="J36" s="53"/>
      <c r="K36" s="53"/>
      <c r="L36" s="53"/>
      <c r="M36" s="53"/>
      <c r="N36" s="5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8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48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48"/>
      <c r="AY36" s="5"/>
      <c r="AZ36" s="5"/>
      <c r="BA36" s="5"/>
      <c r="BB36" s="5"/>
      <c r="BC36" s="5"/>
      <c r="BD36" s="5"/>
      <c r="BE36" s="5"/>
      <c r="BF36" s="58"/>
      <c r="BG36" s="5"/>
    </row>
    <row r="37" spans="1:59" ht="15.75" hidden="1" customHeight="1" outlineLevel="1">
      <c r="A37" s="27" t="s">
        <v>27</v>
      </c>
      <c r="B37" s="13" t="s">
        <v>28</v>
      </c>
      <c r="C37" s="27">
        <v>5</v>
      </c>
      <c r="D37" s="55" t="s">
        <v>39</v>
      </c>
      <c r="E37" s="52"/>
      <c r="F37" s="53"/>
      <c r="G37" s="53"/>
      <c r="H37" s="53"/>
      <c r="I37" s="53"/>
      <c r="J37" s="53"/>
      <c r="K37" s="53"/>
      <c r="L37" s="53"/>
      <c r="M37" s="53"/>
      <c r="N37" s="5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48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48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48"/>
      <c r="AY37" s="5"/>
      <c r="AZ37" s="5"/>
      <c r="BA37" s="5"/>
      <c r="BB37" s="5"/>
      <c r="BC37" s="5"/>
      <c r="BD37" s="5"/>
      <c r="BE37" s="5"/>
      <c r="BF37" s="58"/>
      <c r="BG37" s="5"/>
    </row>
    <row r="38" spans="1:59" ht="15.75" hidden="1" customHeight="1" outlineLevel="1">
      <c r="A38" s="27"/>
      <c r="B38" s="13"/>
      <c r="C38" s="27"/>
      <c r="D38" s="55"/>
      <c r="E38" s="52"/>
      <c r="F38" s="53"/>
      <c r="G38" s="53"/>
      <c r="H38" s="53"/>
      <c r="I38" s="53"/>
      <c r="J38" s="53"/>
      <c r="K38" s="53"/>
      <c r="L38" s="53"/>
      <c r="M38" s="53"/>
      <c r="N38" s="5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48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48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48"/>
      <c r="AY38" s="5"/>
      <c r="AZ38" s="5"/>
      <c r="BA38" s="5"/>
      <c r="BB38" s="5"/>
      <c r="BC38" s="5"/>
      <c r="BD38" s="5"/>
      <c r="BE38" s="5"/>
      <c r="BF38" s="58"/>
      <c r="BG38" s="5"/>
    </row>
    <row r="39" spans="1:59" ht="15.75" hidden="1" customHeight="1" outlineLevel="1">
      <c r="A39" s="27" t="s">
        <v>27</v>
      </c>
      <c r="B39" s="13" t="s">
        <v>28</v>
      </c>
      <c r="C39" s="27">
        <v>6</v>
      </c>
      <c r="D39" s="51" t="s">
        <v>29</v>
      </c>
      <c r="E39" s="52"/>
      <c r="F39" s="53"/>
      <c r="G39" s="53"/>
      <c r="H39" s="53"/>
      <c r="I39" s="53"/>
      <c r="J39" s="53"/>
      <c r="K39" s="53"/>
      <c r="L39" s="53"/>
      <c r="M39" s="53"/>
      <c r="N39" s="5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48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48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8"/>
      <c r="AY39" s="5"/>
      <c r="AZ39" s="5"/>
      <c r="BA39" s="5"/>
      <c r="BB39" s="5"/>
      <c r="BC39" s="5"/>
      <c r="BD39" s="5"/>
      <c r="BE39" s="5"/>
      <c r="BF39" s="58"/>
      <c r="BG39" s="5"/>
    </row>
    <row r="40" spans="1:59" ht="15.75" hidden="1" customHeight="1" outlineLevel="1">
      <c r="A40" s="27" t="s">
        <v>27</v>
      </c>
      <c r="B40" s="13" t="s">
        <v>28</v>
      </c>
      <c r="C40" s="27">
        <v>6</v>
      </c>
      <c r="D40" s="55" t="s">
        <v>30</v>
      </c>
      <c r="E40" s="52"/>
      <c r="F40" s="53"/>
      <c r="G40" s="53"/>
      <c r="H40" s="53"/>
      <c r="I40" s="53"/>
      <c r="J40" s="53"/>
      <c r="K40" s="53"/>
      <c r="L40" s="53"/>
      <c r="M40" s="53"/>
      <c r="N40" s="5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48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48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48"/>
      <c r="AY40" s="5"/>
      <c r="AZ40" s="5"/>
      <c r="BA40" s="5"/>
      <c r="BB40" s="5"/>
      <c r="BC40" s="5"/>
      <c r="BD40" s="5"/>
      <c r="BE40" s="5"/>
      <c r="BF40" s="58"/>
      <c r="BG40" s="5"/>
    </row>
    <row r="41" spans="1:59" ht="15.75" hidden="1" customHeight="1" outlineLevel="1">
      <c r="A41" s="27" t="s">
        <v>27</v>
      </c>
      <c r="B41" s="13" t="s">
        <v>28</v>
      </c>
      <c r="C41" s="27">
        <v>6</v>
      </c>
      <c r="D41" s="51" t="s">
        <v>31</v>
      </c>
      <c r="E41" s="52"/>
      <c r="F41" s="53"/>
      <c r="G41" s="53"/>
      <c r="H41" s="53"/>
      <c r="I41" s="53"/>
      <c r="J41" s="53"/>
      <c r="K41" s="53"/>
      <c r="L41" s="53"/>
      <c r="M41" s="53"/>
      <c r="N41" s="5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48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48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48"/>
      <c r="AY41" s="5"/>
      <c r="AZ41" s="5"/>
      <c r="BA41" s="5"/>
      <c r="BB41" s="5"/>
      <c r="BC41" s="5"/>
      <c r="BD41" s="5"/>
      <c r="BE41" s="5"/>
      <c r="BF41" s="58"/>
      <c r="BG41" s="5"/>
    </row>
    <row r="42" spans="1:59" ht="15.75" hidden="1" customHeight="1" outlineLevel="1">
      <c r="A42" s="27" t="s">
        <v>27</v>
      </c>
      <c r="B42" s="13" t="s">
        <v>28</v>
      </c>
      <c r="C42" s="27">
        <v>6</v>
      </c>
      <c r="D42" s="55" t="s">
        <v>38</v>
      </c>
      <c r="E42" s="52"/>
      <c r="F42" s="53"/>
      <c r="G42" s="53"/>
      <c r="H42" s="53"/>
      <c r="I42" s="53"/>
      <c r="J42" s="53"/>
      <c r="K42" s="53"/>
      <c r="L42" s="53"/>
      <c r="M42" s="53"/>
      <c r="N42" s="5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48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48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48"/>
      <c r="AY42" s="5"/>
      <c r="AZ42" s="5"/>
      <c r="BA42" s="5"/>
      <c r="BB42" s="5"/>
      <c r="BC42" s="5"/>
      <c r="BD42" s="5"/>
      <c r="BE42" s="5"/>
      <c r="BF42" s="58"/>
      <c r="BG42" s="5"/>
    </row>
    <row r="43" spans="1:59" ht="15.75" hidden="1" customHeight="1" outlineLevel="1">
      <c r="A43" s="27" t="s">
        <v>27</v>
      </c>
      <c r="B43" s="13" t="s">
        <v>28</v>
      </c>
      <c r="C43" s="27">
        <v>6</v>
      </c>
      <c r="D43" s="55" t="s">
        <v>40</v>
      </c>
      <c r="E43" s="52"/>
      <c r="F43" s="53"/>
      <c r="G43" s="53"/>
      <c r="H43" s="53"/>
      <c r="I43" s="53"/>
      <c r="J43" s="53"/>
      <c r="K43" s="53"/>
      <c r="L43" s="53"/>
      <c r="M43" s="53"/>
      <c r="N43" s="5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48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48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48"/>
      <c r="AY43" s="5"/>
      <c r="AZ43" s="5"/>
      <c r="BA43" s="5"/>
      <c r="BB43" s="5"/>
      <c r="BC43" s="5"/>
      <c r="BD43" s="5"/>
      <c r="BE43" s="5"/>
      <c r="BF43" s="58"/>
      <c r="BG43" s="5"/>
    </row>
    <row r="44" spans="1:59" ht="15.75" hidden="1" customHeight="1" outlineLevel="1">
      <c r="A44" s="27"/>
      <c r="B44" s="13"/>
      <c r="C44" s="57"/>
      <c r="D44" s="55"/>
      <c r="E44" s="52"/>
      <c r="F44" s="53"/>
      <c r="G44" s="53"/>
      <c r="H44" s="53"/>
      <c r="I44" s="53"/>
      <c r="J44" s="53"/>
      <c r="K44" s="53"/>
      <c r="L44" s="53"/>
      <c r="M44" s="53"/>
      <c r="N44" s="5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48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48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48"/>
      <c r="AY44" s="5"/>
      <c r="AZ44" s="5"/>
      <c r="BA44" s="5"/>
      <c r="BB44" s="5"/>
      <c r="BC44" s="5"/>
      <c r="BD44" s="5"/>
      <c r="BE44" s="5"/>
      <c r="BF44" s="58"/>
      <c r="BG44" s="5"/>
    </row>
    <row r="45" spans="1:59" ht="15.75" hidden="1" customHeight="1" outlineLevel="1">
      <c r="A45" s="27" t="s">
        <v>27</v>
      </c>
      <c r="B45" s="13" t="s">
        <v>28</v>
      </c>
      <c r="C45" s="27">
        <v>7</v>
      </c>
      <c r="D45" s="51" t="s">
        <v>29</v>
      </c>
      <c r="E45" s="52"/>
      <c r="F45" s="53"/>
      <c r="G45" s="53"/>
      <c r="H45" s="53"/>
      <c r="I45" s="53"/>
      <c r="J45" s="53"/>
      <c r="K45" s="53"/>
      <c r="L45" s="53"/>
      <c r="M45" s="53"/>
      <c r="N45" s="5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48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48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48"/>
      <c r="AY45" s="5"/>
      <c r="AZ45" s="5"/>
      <c r="BA45" s="5"/>
      <c r="BB45" s="5"/>
      <c r="BC45" s="5"/>
      <c r="BD45" s="5"/>
      <c r="BE45" s="5"/>
      <c r="BF45" s="58"/>
      <c r="BG45" s="5"/>
    </row>
    <row r="46" spans="1:59" ht="15.75" hidden="1" customHeight="1" outlineLevel="1">
      <c r="A46" s="27" t="s">
        <v>27</v>
      </c>
      <c r="B46" s="13" t="s">
        <v>28</v>
      </c>
      <c r="C46" s="27">
        <v>7</v>
      </c>
      <c r="D46" s="55" t="s">
        <v>30</v>
      </c>
      <c r="E46" s="52"/>
      <c r="F46" s="53"/>
      <c r="G46" s="53"/>
      <c r="H46" s="53"/>
      <c r="I46" s="53"/>
      <c r="J46" s="53"/>
      <c r="K46" s="53"/>
      <c r="L46" s="53"/>
      <c r="M46" s="53"/>
      <c r="N46" s="5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48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48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48"/>
      <c r="AY46" s="5"/>
      <c r="AZ46" s="5"/>
      <c r="BA46" s="5"/>
      <c r="BB46" s="5"/>
      <c r="BC46" s="5"/>
      <c r="BD46" s="5"/>
      <c r="BE46" s="5"/>
      <c r="BF46" s="58"/>
      <c r="BG46" s="5"/>
    </row>
    <row r="47" spans="1:59" ht="15.75" hidden="1" customHeight="1" outlineLevel="1">
      <c r="A47" s="27" t="s">
        <v>27</v>
      </c>
      <c r="B47" s="13" t="s">
        <v>28</v>
      </c>
      <c r="C47" s="27">
        <v>7</v>
      </c>
      <c r="D47" s="51" t="s">
        <v>31</v>
      </c>
      <c r="E47" s="52"/>
      <c r="F47" s="53"/>
      <c r="G47" s="53"/>
      <c r="H47" s="53"/>
      <c r="I47" s="53"/>
      <c r="J47" s="53"/>
      <c r="K47" s="53"/>
      <c r="L47" s="53"/>
      <c r="M47" s="53"/>
      <c r="N47" s="5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48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48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48"/>
      <c r="AY47" s="5"/>
      <c r="AZ47" s="5"/>
      <c r="BA47" s="5"/>
      <c r="BB47" s="5"/>
      <c r="BC47" s="5"/>
      <c r="BD47" s="5"/>
      <c r="BE47" s="5"/>
      <c r="BF47" s="58"/>
      <c r="BG47" s="5"/>
    </row>
    <row r="48" spans="1:59" ht="15.75" hidden="1" customHeight="1" outlineLevel="1">
      <c r="A48" s="27" t="s">
        <v>27</v>
      </c>
      <c r="B48" s="13" t="s">
        <v>28</v>
      </c>
      <c r="C48" s="27">
        <v>7</v>
      </c>
      <c r="D48" s="55" t="s">
        <v>38</v>
      </c>
      <c r="E48" s="52"/>
      <c r="F48" s="53"/>
      <c r="G48" s="53"/>
      <c r="H48" s="53"/>
      <c r="I48" s="53"/>
      <c r="J48" s="53"/>
      <c r="K48" s="53"/>
      <c r="L48" s="53"/>
      <c r="M48" s="53"/>
      <c r="N48" s="5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48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48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48"/>
      <c r="AY48" s="5"/>
      <c r="AZ48" s="5"/>
      <c r="BA48" s="5"/>
      <c r="BB48" s="5"/>
      <c r="BC48" s="5"/>
      <c r="BD48" s="5"/>
      <c r="BE48" s="5"/>
      <c r="BF48" s="58"/>
      <c r="BG48" s="5"/>
    </row>
    <row r="49" spans="1:59" ht="15.75" hidden="1" customHeight="1" outlineLevel="1">
      <c r="A49" s="27" t="s">
        <v>27</v>
      </c>
      <c r="B49" s="13" t="s">
        <v>28</v>
      </c>
      <c r="C49" s="27">
        <v>7</v>
      </c>
      <c r="D49" s="55" t="s">
        <v>41</v>
      </c>
      <c r="E49" s="52"/>
      <c r="F49" s="53"/>
      <c r="G49" s="53"/>
      <c r="H49" s="53"/>
      <c r="I49" s="53"/>
      <c r="J49" s="53"/>
      <c r="K49" s="53"/>
      <c r="L49" s="53"/>
      <c r="M49" s="53"/>
      <c r="N49" s="5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48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48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48"/>
      <c r="AY49" s="5"/>
      <c r="AZ49" s="5"/>
      <c r="BA49" s="5"/>
      <c r="BB49" s="5"/>
      <c r="BC49" s="5"/>
      <c r="BD49" s="5"/>
      <c r="BE49" s="5"/>
      <c r="BF49" s="58"/>
      <c r="BG49" s="5"/>
    </row>
    <row r="50" spans="1:59" ht="15.75" hidden="1" customHeight="1" outlineLevel="1">
      <c r="A50" s="27"/>
      <c r="B50" s="13"/>
      <c r="C50" s="57"/>
      <c r="D50" s="55"/>
      <c r="E50" s="52"/>
      <c r="F50" s="53"/>
      <c r="G50" s="53"/>
      <c r="H50" s="53"/>
      <c r="I50" s="53"/>
      <c r="J50" s="53"/>
      <c r="K50" s="53"/>
      <c r="L50" s="53"/>
      <c r="M50" s="53"/>
      <c r="N50" s="5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48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48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48"/>
      <c r="AY50" s="5"/>
      <c r="AZ50" s="5"/>
      <c r="BA50" s="5"/>
      <c r="BB50" s="5"/>
      <c r="BC50" s="5"/>
      <c r="BD50" s="5"/>
      <c r="BE50" s="5"/>
      <c r="BF50" s="58"/>
      <c r="BG50" s="5"/>
    </row>
    <row r="51" spans="1:59" ht="15.75" customHeight="1" collapsed="1">
      <c r="A51" s="27"/>
      <c r="B51" s="13"/>
      <c r="C51" s="57"/>
      <c r="D51" s="55"/>
      <c r="E51" s="52"/>
      <c r="F51" s="53"/>
      <c r="G51" s="53"/>
      <c r="H51" s="53"/>
      <c r="I51" s="53"/>
      <c r="J51" s="53"/>
      <c r="K51" s="53"/>
      <c r="L51" s="53"/>
      <c r="M51" s="53"/>
      <c r="N51" s="5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48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48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48"/>
      <c r="AY51" s="5"/>
      <c r="AZ51" s="5"/>
      <c r="BA51" s="5"/>
      <c r="BB51" s="5"/>
      <c r="BC51" s="5"/>
      <c r="BD51" s="5"/>
      <c r="BE51" s="5"/>
      <c r="BF51" s="58"/>
      <c r="BG51" s="5"/>
    </row>
    <row r="52" spans="1:59" ht="15.75" customHeight="1">
      <c r="A52" s="27" t="s">
        <v>27</v>
      </c>
      <c r="B52" s="13" t="s">
        <v>28</v>
      </c>
      <c r="C52" s="60"/>
      <c r="D52" s="55" t="s">
        <v>42</v>
      </c>
      <c r="E52" s="49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48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-108467</v>
      </c>
      <c r="Y52" s="5">
        <v>-204458</v>
      </c>
      <c r="Z52" s="48">
        <v>-205061</v>
      </c>
      <c r="AA52" s="5">
        <v>-242034</v>
      </c>
      <c r="AB52" s="5">
        <v>-291430</v>
      </c>
      <c r="AC52" s="5">
        <v>-221602</v>
      </c>
      <c r="AD52" s="5">
        <v>-190028</v>
      </c>
      <c r="AE52" s="5">
        <v>-261659.66981000002</v>
      </c>
      <c r="AF52" s="5">
        <v>-396344.51513999997</v>
      </c>
      <c r="AG52" s="5">
        <v>-400658.81148999999</v>
      </c>
      <c r="AH52" s="5">
        <v>-196070</v>
      </c>
      <c r="AI52" s="5">
        <v>-304</v>
      </c>
      <c r="AJ52" s="5">
        <v>0</v>
      </c>
      <c r="AK52" s="5">
        <v>0</v>
      </c>
      <c r="AL52" s="48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-262242.46651379106</v>
      </c>
      <c r="AU52" s="5">
        <v>-431186.93157848029</v>
      </c>
      <c r="AV52" s="5">
        <v>-361702.3533877288</v>
      </c>
      <c r="AW52" s="5">
        <v>-284160.59840000002</v>
      </c>
      <c r="AX52" s="48">
        <v>-297089.52351999999</v>
      </c>
      <c r="AY52" s="5">
        <v>-353405.26760000002</v>
      </c>
      <c r="AZ52" s="5">
        <v>-420644.57552000001</v>
      </c>
      <c r="BA52" s="5">
        <v>-364518.55468</v>
      </c>
      <c r="BB52" s="5">
        <v>-289858.83048</v>
      </c>
      <c r="BC52" s="5">
        <v>-407475.88539999997</v>
      </c>
      <c r="BD52" s="5">
        <v>-597348.69136000006</v>
      </c>
      <c r="BE52" s="5">
        <v>-594807.07492000004</v>
      </c>
      <c r="BF52" s="58">
        <v>-142657.24833000003</v>
      </c>
      <c r="BG52" s="58">
        <v>208251.89257000003</v>
      </c>
    </row>
    <row r="53" spans="1:59" ht="15.75" customHeight="1">
      <c r="A53" s="27" t="s">
        <v>27</v>
      </c>
      <c r="B53" s="13" t="s">
        <v>28</v>
      </c>
      <c r="C53" s="60"/>
      <c r="D53" s="55" t="s">
        <v>43</v>
      </c>
      <c r="E53" s="49">
        <v>0</v>
      </c>
      <c r="F53" s="5">
        <f>(E54+F13+F19+F25+F31+F37+F43+F49+F52/2)*F$399</f>
        <v>0</v>
      </c>
      <c r="G53" s="5">
        <f t="shared" ref="G53:BG53" si="18">(F54+G13+G19+G25+G31+G37+G43+G49+G52/2)*G$399</f>
        <v>0</v>
      </c>
      <c r="H53" s="5">
        <f t="shared" si="18"/>
        <v>0</v>
      </c>
      <c r="I53" s="5">
        <f t="shared" si="18"/>
        <v>0</v>
      </c>
      <c r="J53" s="5">
        <f t="shared" si="18"/>
        <v>0</v>
      </c>
      <c r="K53" s="5">
        <f t="shared" si="18"/>
        <v>0</v>
      </c>
      <c r="L53" s="5">
        <f t="shared" si="18"/>
        <v>0</v>
      </c>
      <c r="M53" s="5">
        <f t="shared" si="18"/>
        <v>0</v>
      </c>
      <c r="N53" s="48">
        <f t="shared" si="18"/>
        <v>0</v>
      </c>
      <c r="O53" s="5">
        <f t="shared" si="18"/>
        <v>9173.0011520729222</v>
      </c>
      <c r="P53" s="5">
        <f t="shared" si="18"/>
        <v>9204.189355989969</v>
      </c>
      <c r="Q53" s="5">
        <f t="shared" si="18"/>
        <v>8963.8517292179731</v>
      </c>
      <c r="R53" s="5">
        <f t="shared" si="18"/>
        <v>9811.0172071902452</v>
      </c>
      <c r="S53" s="5">
        <f t="shared" si="18"/>
        <v>9572.8275116601289</v>
      </c>
      <c r="T53" s="5">
        <f t="shared" si="18"/>
        <v>9880.7990481781089</v>
      </c>
      <c r="U53" s="5">
        <f t="shared" si="18"/>
        <v>9916.3699247515488</v>
      </c>
      <c r="V53" s="5">
        <f t="shared" si="18"/>
        <v>9122.7297851072672</v>
      </c>
      <c r="W53" s="5">
        <f t="shared" si="18"/>
        <v>9984.9106837070394</v>
      </c>
      <c r="X53" s="5">
        <f t="shared" si="18"/>
        <v>10098.54953333973</v>
      </c>
      <c r="Y53" s="5">
        <f t="shared" si="18"/>
        <v>9815.3002927377638</v>
      </c>
      <c r="Z53" s="48">
        <f t="shared" si="18"/>
        <v>8835.7093776962156</v>
      </c>
      <c r="AA53" s="5">
        <f t="shared" si="18"/>
        <v>8693.2710836688566</v>
      </c>
      <c r="AB53" s="5">
        <f t="shared" si="18"/>
        <v>7661.1161680035311</v>
      </c>
      <c r="AC53" s="5">
        <f t="shared" si="18"/>
        <v>6499.0542168586562</v>
      </c>
      <c r="AD53" s="5">
        <f t="shared" si="18"/>
        <v>6161.8544920201284</v>
      </c>
      <c r="AE53" s="5">
        <f t="shared" si="18"/>
        <v>5114.4475510883376</v>
      </c>
      <c r="AF53" s="5">
        <f t="shared" si="18"/>
        <v>3878.8620656051839</v>
      </c>
      <c r="AG53" s="5">
        <f t="shared" si="18"/>
        <v>2327.2294575176179</v>
      </c>
      <c r="AH53" s="5">
        <f t="shared" si="18"/>
        <v>-1521.5213156177788</v>
      </c>
      <c r="AI53" s="5">
        <f t="shared" si="18"/>
        <v>-2112.3909409682751</v>
      </c>
      <c r="AJ53" s="5">
        <f t="shared" si="18"/>
        <v>-2170.5895852246385</v>
      </c>
      <c r="AK53" s="5">
        <f t="shared" si="18"/>
        <v>-2228.8096214327747</v>
      </c>
      <c r="AL53" s="48">
        <f t="shared" si="18"/>
        <v>-2190.3868816545969</v>
      </c>
      <c r="AM53" s="5">
        <f t="shared" si="18"/>
        <v>-2298.0322280719115</v>
      </c>
      <c r="AN53" s="5">
        <f t="shared" si="18"/>
        <v>-2308.832979543849</v>
      </c>
      <c r="AO53" s="5">
        <f t="shared" si="18"/>
        <v>-2220.9745160563134</v>
      </c>
      <c r="AP53" s="5">
        <f t="shared" si="18"/>
        <v>-2280.5459880758681</v>
      </c>
      <c r="AQ53" s="5">
        <f t="shared" si="18"/>
        <v>-2241.2313583249079</v>
      </c>
      <c r="AR53" s="5">
        <f t="shared" si="18"/>
        <v>-2301.346163869312</v>
      </c>
      <c r="AS53" s="5">
        <f t="shared" si="18"/>
        <v>-2110.8947600297965</v>
      </c>
      <c r="AT53" s="5">
        <f t="shared" si="18"/>
        <v>18847.778619151835</v>
      </c>
      <c r="AU53" s="5">
        <f t="shared" si="18"/>
        <v>18920.566677908642</v>
      </c>
      <c r="AV53" s="5">
        <f t="shared" si="18"/>
        <v>16096.753733846332</v>
      </c>
      <c r="AW53" s="5">
        <f t="shared" si="18"/>
        <v>15282.152120433089</v>
      </c>
      <c r="AX53" s="48">
        <f t="shared" si="18"/>
        <v>13826.260972947948</v>
      </c>
      <c r="AY53" s="5">
        <f t="shared" si="18"/>
        <v>9377.944561376793</v>
      </c>
      <c r="AZ53" s="5">
        <f t="shared" si="18"/>
        <v>8282.7683280807851</v>
      </c>
      <c r="BA53" s="5">
        <f t="shared" si="18"/>
        <v>6921.11899615111</v>
      </c>
      <c r="BB53" s="5">
        <f t="shared" si="18"/>
        <v>6024.3697901163341</v>
      </c>
      <c r="BC53" s="5">
        <f t="shared" si="18"/>
        <v>4884.0776581789214</v>
      </c>
      <c r="BD53" s="5">
        <f t="shared" si="18"/>
        <v>3671.8904332755606</v>
      </c>
      <c r="BE53" s="5">
        <f t="shared" si="18"/>
        <v>2013.1536536967319</v>
      </c>
      <c r="BF53" s="58">
        <f t="shared" si="18"/>
        <v>-10736.763565931979</v>
      </c>
      <c r="BG53" s="5">
        <f t="shared" si="18"/>
        <v>-11963.405629892426</v>
      </c>
    </row>
    <row r="54" spans="1:59" ht="15.75" customHeight="1">
      <c r="A54" s="38" t="s">
        <v>27</v>
      </c>
      <c r="B54" s="37" t="s">
        <v>28</v>
      </c>
      <c r="C54" s="61"/>
      <c r="D54" s="62" t="s">
        <v>44</v>
      </c>
      <c r="E54" s="63">
        <v>0</v>
      </c>
      <c r="F54" s="56">
        <f>E54+F13+F19+F25+F31+F37+F52+F53+F43+F49</f>
        <v>0</v>
      </c>
      <c r="G54" s="56">
        <f t="shared" ref="G54:BG54" si="19">F54+G13+G19+G25+G31+G37+G52+G53+G43+G49</f>
        <v>0</v>
      </c>
      <c r="H54" s="56">
        <f t="shared" si="19"/>
        <v>0</v>
      </c>
      <c r="I54" s="56">
        <f t="shared" si="19"/>
        <v>0</v>
      </c>
      <c r="J54" s="56">
        <f t="shared" si="19"/>
        <v>0</v>
      </c>
      <c r="K54" s="56">
        <f t="shared" si="19"/>
        <v>0</v>
      </c>
      <c r="L54" s="56">
        <f t="shared" si="19"/>
        <v>0</v>
      </c>
      <c r="M54" s="56">
        <f t="shared" si="19"/>
        <v>0</v>
      </c>
      <c r="N54" s="64">
        <f t="shared" si="19"/>
        <v>0</v>
      </c>
      <c r="O54" s="56">
        <f t="shared" si="19"/>
        <v>2707114.5164676383</v>
      </c>
      <c r="P54" s="56">
        <f t="shared" si="19"/>
        <v>2716318.7058236282</v>
      </c>
      <c r="Q54" s="56">
        <f t="shared" si="19"/>
        <v>2725282.5575528461</v>
      </c>
      <c r="R54" s="56">
        <f t="shared" si="19"/>
        <v>2735093.5747600365</v>
      </c>
      <c r="S54" s="56">
        <f t="shared" si="19"/>
        <v>2744666.4022716968</v>
      </c>
      <c r="T54" s="56">
        <f t="shared" si="19"/>
        <v>2754547.2013198747</v>
      </c>
      <c r="U54" s="56">
        <f t="shared" si="19"/>
        <v>2764463.5712446263</v>
      </c>
      <c r="V54" s="56">
        <f t="shared" si="19"/>
        <v>2773586.3010297334</v>
      </c>
      <c r="W54" s="56">
        <f t="shared" si="19"/>
        <v>2783571.2117134403</v>
      </c>
      <c r="X54" s="56">
        <f t="shared" si="19"/>
        <v>2685202.7612467799</v>
      </c>
      <c r="Y54" s="56">
        <f t="shared" si="19"/>
        <v>2490560.0615395177</v>
      </c>
      <c r="Z54" s="64">
        <f t="shared" si="19"/>
        <v>2294334.770917214</v>
      </c>
      <c r="AA54" s="56">
        <f t="shared" si="19"/>
        <v>2060994.0420008828</v>
      </c>
      <c r="AB54" s="56">
        <f t="shared" si="19"/>
        <v>1777225.1581688863</v>
      </c>
      <c r="AC54" s="56">
        <f t="shared" si="19"/>
        <v>1562122.212385745</v>
      </c>
      <c r="AD54" s="56">
        <f t="shared" si="19"/>
        <v>1378256.0668777651</v>
      </c>
      <c r="AE54" s="56">
        <f t="shared" si="19"/>
        <v>1121710.8446188534</v>
      </c>
      <c r="AF54" s="56">
        <f t="shared" si="19"/>
        <v>729245.19154445862</v>
      </c>
      <c r="AG54" s="56">
        <f t="shared" si="19"/>
        <v>330913.60951197625</v>
      </c>
      <c r="AH54" s="56">
        <f t="shared" si="19"/>
        <v>-479936.85022006248</v>
      </c>
      <c r="AI54" s="56">
        <f t="shared" si="19"/>
        <v>-482353.24116103078</v>
      </c>
      <c r="AJ54" s="56">
        <f t="shared" si="19"/>
        <v>-484523.83074625541</v>
      </c>
      <c r="AK54" s="56">
        <f t="shared" si="19"/>
        <v>-486752.6403676882</v>
      </c>
      <c r="AL54" s="64">
        <f t="shared" si="19"/>
        <v>-488943.02724934282</v>
      </c>
      <c r="AM54" s="56">
        <f t="shared" si="19"/>
        <v>-491241.0594774147</v>
      </c>
      <c r="AN54" s="56">
        <f t="shared" si="19"/>
        <v>-493549.89245695854</v>
      </c>
      <c r="AO54" s="56">
        <f t="shared" si="19"/>
        <v>-495770.86697301484</v>
      </c>
      <c r="AP54" s="56">
        <f t="shared" si="19"/>
        <v>-498051.41296109068</v>
      </c>
      <c r="AQ54" s="56">
        <f t="shared" si="19"/>
        <v>-500292.64431941562</v>
      </c>
      <c r="AR54" s="56">
        <f t="shared" si="19"/>
        <v>-502593.99048328493</v>
      </c>
      <c r="AS54" s="56">
        <f t="shared" si="19"/>
        <v>-504704.88524331473</v>
      </c>
      <c r="AT54" s="56">
        <f t="shared" si="19"/>
        <v>4720490.2938627265</v>
      </c>
      <c r="AU54" s="56">
        <f t="shared" si="19"/>
        <v>4308223.9289621543</v>
      </c>
      <c r="AV54" s="56">
        <f t="shared" si="19"/>
        <v>3962618.3293082719</v>
      </c>
      <c r="AW54" s="56">
        <f t="shared" si="19"/>
        <v>3693739.8830287051</v>
      </c>
      <c r="AX54" s="64">
        <f t="shared" si="19"/>
        <v>3410476.6204816531</v>
      </c>
      <c r="AY54" s="56">
        <f t="shared" si="19"/>
        <v>3066449.2974430299</v>
      </c>
      <c r="AZ54" s="56">
        <f t="shared" si="19"/>
        <v>2654087.4902511109</v>
      </c>
      <c r="BA54" s="56">
        <f t="shared" si="19"/>
        <v>2296490.0545672621</v>
      </c>
      <c r="BB54" s="56">
        <f t="shared" si="19"/>
        <v>2012655.5938773784</v>
      </c>
      <c r="BC54" s="56">
        <f t="shared" si="19"/>
        <v>1610063.7861355573</v>
      </c>
      <c r="BD54" s="56">
        <f t="shared" si="19"/>
        <v>1016386.9852088329</v>
      </c>
      <c r="BE54" s="56">
        <f t="shared" si="19"/>
        <v>423593.06394252955</v>
      </c>
      <c r="BF54" s="59">
        <f t="shared" si="19"/>
        <v>-4376770.8141037235</v>
      </c>
      <c r="BG54" s="56">
        <f t="shared" si="19"/>
        <v>-4180482.3271636157</v>
      </c>
    </row>
    <row r="55" spans="1:59" ht="15.75" hidden="1" customHeight="1" outlineLevel="1">
      <c r="C55" s="44"/>
      <c r="D55" s="55"/>
      <c r="E55" s="52"/>
      <c r="F55" s="53"/>
      <c r="G55" s="53"/>
      <c r="H55" s="53"/>
      <c r="I55" s="53"/>
      <c r="J55" s="53"/>
      <c r="K55" s="53"/>
      <c r="L55" s="53"/>
      <c r="M55" s="53"/>
      <c r="N55" s="5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48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48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48"/>
      <c r="AY55" s="5"/>
      <c r="AZ55" s="5"/>
      <c r="BA55" s="5"/>
      <c r="BB55" s="5"/>
      <c r="BC55" s="5"/>
      <c r="BD55" s="5"/>
      <c r="BE55" s="5"/>
      <c r="BF55" s="58"/>
      <c r="BG55" s="5"/>
    </row>
    <row r="56" spans="1:59" ht="15.75" hidden="1" customHeight="1" outlineLevel="1">
      <c r="A56" s="27" t="s">
        <v>45</v>
      </c>
      <c r="B56" s="27" t="s">
        <v>46</v>
      </c>
      <c r="C56" s="27">
        <v>1</v>
      </c>
      <c r="D56" s="51" t="s">
        <v>29</v>
      </c>
      <c r="E56" s="49">
        <f>Deferral!G84</f>
        <v>-39132.491063784291</v>
      </c>
      <c r="F56" s="5">
        <f>Deferral!H84</f>
        <v>-111708.69566959911</v>
      </c>
      <c r="G56" s="5">
        <f>Deferral!I84</f>
        <v>-153539.46372889535</v>
      </c>
      <c r="H56" s="5">
        <f>Deferral!J84</f>
        <v>-306321.24208592926</v>
      </c>
      <c r="I56" s="5">
        <f>Deferral!K84</f>
        <v>317046.58333426656</v>
      </c>
      <c r="J56" s="5">
        <f>Deferral!L84</f>
        <v>208653.18563603592</v>
      </c>
      <c r="K56" s="5">
        <f>Deferral!M84</f>
        <v>100814.63583640417</v>
      </c>
      <c r="L56" s="5">
        <f>Deferral!N84</f>
        <v>-77864.379246861208</v>
      </c>
      <c r="M56" s="5">
        <f>Deferral!O84</f>
        <v>-50852.486207073613</v>
      </c>
      <c r="N56" s="48">
        <f>Deferral!P84</f>
        <v>-5153.3220483547193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48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48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48"/>
      <c r="AY56" s="5"/>
      <c r="AZ56" s="5"/>
      <c r="BA56" s="5"/>
      <c r="BB56" s="5"/>
      <c r="BC56" s="5"/>
      <c r="BD56" s="5"/>
      <c r="BE56" s="5"/>
      <c r="BF56" s="58"/>
      <c r="BG56" s="5"/>
    </row>
    <row r="57" spans="1:59" ht="15.75" hidden="1" customHeight="1" outlineLevel="1">
      <c r="A57" s="27" t="s">
        <v>45</v>
      </c>
      <c r="B57" s="27" t="s">
        <v>46</v>
      </c>
      <c r="C57" s="27">
        <v>1</v>
      </c>
      <c r="D57" s="55" t="s">
        <v>30</v>
      </c>
      <c r="E57" s="52">
        <f>E56/2*E$399</f>
        <v>-57.068216134685429</v>
      </c>
      <c r="F57" s="53">
        <f>(E58+F56/2)*F$399</f>
        <v>-277.21139575126239</v>
      </c>
      <c r="G57" s="53">
        <f t="shared" ref="G57:N57" si="20">(F58+G56/2)*G$399</f>
        <v>-664.84016144500799</v>
      </c>
      <c r="H57" s="53">
        <f t="shared" si="20"/>
        <v>-1337.4094745625086</v>
      </c>
      <c r="I57" s="53">
        <f t="shared" si="20"/>
        <v>-1363.5453903869047</v>
      </c>
      <c r="J57" s="53">
        <f t="shared" si="20"/>
        <v>-521.17773579235052</v>
      </c>
      <c r="K57" s="53">
        <f t="shared" si="20"/>
        <v>-116.44817410132853</v>
      </c>
      <c r="L57" s="53">
        <f t="shared" si="20"/>
        <v>-82.372133739318087</v>
      </c>
      <c r="M57" s="53">
        <f t="shared" si="20"/>
        <v>-294.07418487620083</v>
      </c>
      <c r="N57" s="54">
        <f t="shared" si="20"/>
        <v>-360.58548325920935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48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48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48"/>
      <c r="AY57" s="5"/>
      <c r="AZ57" s="5"/>
      <c r="BA57" s="5"/>
      <c r="BB57" s="5"/>
      <c r="BC57" s="5"/>
      <c r="BD57" s="5"/>
      <c r="BE57" s="5"/>
      <c r="BF57" s="58"/>
      <c r="BG57" s="5"/>
    </row>
    <row r="58" spans="1:59" ht="15.75" hidden="1" customHeight="1" outlineLevel="1">
      <c r="A58" s="27" t="s">
        <v>45</v>
      </c>
      <c r="B58" s="27" t="s">
        <v>46</v>
      </c>
      <c r="C58" s="27">
        <v>1</v>
      </c>
      <c r="D58" s="51" t="s">
        <v>31</v>
      </c>
      <c r="E58" s="52">
        <f>E56+E57</f>
        <v>-39189.559279918976</v>
      </c>
      <c r="F58" s="53">
        <f>E58+SUM(F56:F57)</f>
        <v>-151175.46634526935</v>
      </c>
      <c r="G58" s="53">
        <f t="shared" ref="G58" si="21">F58+SUM(G56:G57)</f>
        <v>-305379.77023560973</v>
      </c>
      <c r="H58" s="53">
        <f t="shared" ref="H58:N58" si="22">G58+SUM(H56:H57)</f>
        <v>-613038.42179610149</v>
      </c>
      <c r="I58" s="53">
        <f t="shared" si="22"/>
        <v>-297355.38385222183</v>
      </c>
      <c r="J58" s="53">
        <f t="shared" si="22"/>
        <v>-89223.375951978262</v>
      </c>
      <c r="K58" s="53">
        <f t="shared" si="22"/>
        <v>11474.811710324575</v>
      </c>
      <c r="L58" s="53">
        <f t="shared" si="22"/>
        <v>-66471.939670275955</v>
      </c>
      <c r="M58" s="53">
        <f t="shared" si="22"/>
        <v>-117618.50006222576</v>
      </c>
      <c r="N58" s="54">
        <f t="shared" si="22"/>
        <v>-123132.4075938397</v>
      </c>
      <c r="O58" s="5">
        <f>N58</f>
        <v>-123132.4075938397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48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48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48"/>
      <c r="AY58" s="5"/>
      <c r="AZ58" s="5"/>
      <c r="BA58" s="5"/>
      <c r="BB58" s="5"/>
      <c r="BC58" s="5"/>
      <c r="BD58" s="5"/>
      <c r="BE58" s="5"/>
      <c r="BF58" s="58"/>
      <c r="BG58" s="5"/>
    </row>
    <row r="59" spans="1:59" ht="15.75" hidden="1" customHeight="1" outlineLevel="1">
      <c r="A59" s="27" t="s">
        <v>45</v>
      </c>
      <c r="B59" s="27" t="s">
        <v>46</v>
      </c>
      <c r="C59" s="27">
        <v>1</v>
      </c>
      <c r="D59" s="55" t="s">
        <v>32</v>
      </c>
      <c r="E59" s="52"/>
      <c r="F59" s="53"/>
      <c r="G59" s="53"/>
      <c r="H59" s="53"/>
      <c r="I59" s="53"/>
      <c r="J59" s="53"/>
      <c r="K59" s="53"/>
      <c r="L59" s="53"/>
      <c r="M59" s="53"/>
      <c r="N59" s="54"/>
      <c r="O59" s="56">
        <f>O405</f>
        <v>-356483.57444798504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48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48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48"/>
      <c r="AY59" s="5"/>
      <c r="AZ59" s="5"/>
      <c r="BA59" s="5"/>
      <c r="BB59" s="5"/>
      <c r="BC59" s="5"/>
      <c r="BD59" s="5"/>
      <c r="BE59" s="5"/>
      <c r="BF59" s="58"/>
      <c r="BG59" s="5"/>
    </row>
    <row r="60" spans="1:59" ht="15.75" hidden="1" customHeight="1" outlineLevel="1">
      <c r="A60" s="27" t="s">
        <v>45</v>
      </c>
      <c r="B60" s="27" t="s">
        <v>46</v>
      </c>
      <c r="C60" s="27">
        <v>1</v>
      </c>
      <c r="D60" s="55" t="s">
        <v>33</v>
      </c>
      <c r="E60" s="52"/>
      <c r="F60" s="53"/>
      <c r="G60" s="53"/>
      <c r="H60" s="53"/>
      <c r="I60" s="53"/>
      <c r="J60" s="53"/>
      <c r="K60" s="53"/>
      <c r="L60" s="53"/>
      <c r="M60" s="53"/>
      <c r="N60" s="54"/>
      <c r="O60" s="5">
        <f>SUM(O58:O59)</f>
        <v>-479615.98204182473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48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48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48"/>
      <c r="AY60" s="5"/>
      <c r="AZ60" s="5"/>
      <c r="BA60" s="5"/>
      <c r="BB60" s="5"/>
      <c r="BC60" s="5"/>
      <c r="BD60" s="5"/>
      <c r="BE60" s="5"/>
      <c r="BF60" s="58"/>
      <c r="BG60" s="5"/>
    </row>
    <row r="61" spans="1:59" ht="15.75" hidden="1" customHeight="1" outlineLevel="1">
      <c r="A61" s="27"/>
      <c r="B61" s="27"/>
      <c r="C61" s="27"/>
      <c r="D61" s="55"/>
      <c r="E61" s="52"/>
      <c r="F61" s="53"/>
      <c r="G61" s="53"/>
      <c r="H61" s="53"/>
      <c r="I61" s="53"/>
      <c r="J61" s="53"/>
      <c r="K61" s="53"/>
      <c r="L61" s="53"/>
      <c r="M61" s="53"/>
      <c r="N61" s="5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48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48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48"/>
      <c r="AY61" s="5"/>
      <c r="AZ61" s="5"/>
      <c r="BA61" s="5"/>
      <c r="BB61" s="5"/>
      <c r="BC61" s="5"/>
      <c r="BD61" s="5"/>
      <c r="BE61" s="5"/>
      <c r="BF61" s="58"/>
      <c r="BG61" s="5"/>
    </row>
    <row r="62" spans="1:59" ht="15.75" hidden="1" customHeight="1" outlineLevel="1">
      <c r="A62" s="27" t="s">
        <v>45</v>
      </c>
      <c r="B62" s="27" t="s">
        <v>46</v>
      </c>
      <c r="C62" s="27">
        <v>2</v>
      </c>
      <c r="D62" s="51" t="s">
        <v>29</v>
      </c>
      <c r="E62" s="52"/>
      <c r="F62" s="53"/>
      <c r="G62" s="53"/>
      <c r="H62" s="53"/>
      <c r="I62" s="53"/>
      <c r="J62" s="53"/>
      <c r="K62" s="53"/>
      <c r="L62" s="53"/>
      <c r="M62" s="53"/>
      <c r="N62" s="50"/>
      <c r="O62" s="5">
        <f>Deferral!Q84</f>
        <v>116497.42619744624</v>
      </c>
      <c r="P62" s="5">
        <f>Deferral!R84</f>
        <v>42915.922896821809</v>
      </c>
      <c r="Q62" s="5">
        <f>Deferral!S84+Deferral!T84</f>
        <v>42725.958767086297</v>
      </c>
      <c r="R62" s="5">
        <f>Deferral!U84+Deferral!V84</f>
        <v>-142355.14938579025</v>
      </c>
      <c r="S62" s="5">
        <f>Deferral!W84</f>
        <v>-43551.348132624873</v>
      </c>
      <c r="T62" s="5">
        <f>Deferral!X84</f>
        <v>-336999.28124171559</v>
      </c>
      <c r="U62" s="5">
        <f>Deferral!Y84</f>
        <v>-90403.408888520324</v>
      </c>
      <c r="V62" s="5">
        <f>Deferral!Z84</f>
        <v>-209719.8976308977</v>
      </c>
      <c r="W62" s="5">
        <f>Deferral!AA84</f>
        <v>6217.4916399801732</v>
      </c>
      <c r="X62" s="5">
        <f>Deferral!AB84</f>
        <v>-115718.09953855677</v>
      </c>
      <c r="Y62" s="5">
        <f>Deferral!AC84</f>
        <v>76261.640597450547</v>
      </c>
      <c r="Z62" s="48">
        <f>Deferral!AD84</f>
        <v>68143.355929576268</v>
      </c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48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48"/>
      <c r="AY62" s="5"/>
      <c r="AZ62" s="5"/>
      <c r="BA62" s="5"/>
      <c r="BB62" s="5"/>
      <c r="BC62" s="5"/>
      <c r="BD62" s="5"/>
      <c r="BE62" s="5"/>
      <c r="BF62" s="58"/>
      <c r="BG62" s="5"/>
    </row>
    <row r="63" spans="1:59" ht="15.75" hidden="1" customHeight="1" outlineLevel="1">
      <c r="A63" s="27" t="s">
        <v>45</v>
      </c>
      <c r="B63" s="27" t="s">
        <v>46</v>
      </c>
      <c r="C63" s="27">
        <v>2</v>
      </c>
      <c r="D63" s="55" t="s">
        <v>30</v>
      </c>
      <c r="E63" s="52"/>
      <c r="F63" s="53"/>
      <c r="G63" s="53"/>
      <c r="H63" s="53"/>
      <c r="I63" s="53"/>
      <c r="J63" s="53"/>
      <c r="K63" s="53"/>
      <c r="L63" s="53"/>
      <c r="M63" s="53"/>
      <c r="N63" s="54"/>
      <c r="O63" s="5">
        <f>O62/2*O$399</f>
        <v>198.04562453565859</v>
      </c>
      <c r="P63" s="5">
        <f t="shared" ref="P63:Z63" si="23">(O64+P62/2)*P$399</f>
        <v>469.72167311933555</v>
      </c>
      <c r="Q63" s="5">
        <f t="shared" si="23"/>
        <v>598.76551605903842</v>
      </c>
      <c r="R63" s="5">
        <f t="shared" si="23"/>
        <v>476.02175753582372</v>
      </c>
      <c r="S63" s="5">
        <f t="shared" si="23"/>
        <v>139.12863643175524</v>
      </c>
      <c r="T63" s="5">
        <f t="shared" si="23"/>
        <v>-541.3865294528531</v>
      </c>
      <c r="U63" s="5">
        <f t="shared" si="23"/>
        <v>-1312.6603631933081</v>
      </c>
      <c r="V63" s="5">
        <f t="shared" si="23"/>
        <v>-1702.8072345494434</v>
      </c>
      <c r="W63" s="5">
        <f t="shared" si="23"/>
        <v>-2230.0423290637859</v>
      </c>
      <c r="X63" s="5">
        <f t="shared" si="23"/>
        <v>-2502.8152305454605</v>
      </c>
      <c r="Y63" s="5">
        <f t="shared" si="23"/>
        <v>-2654.936855289242</v>
      </c>
      <c r="Z63" s="48">
        <f t="shared" si="23"/>
        <v>-2327.744118729096</v>
      </c>
      <c r="AA63" s="5">
        <f t="shared" ref="AA63:AG63" si="24">Z64*AA$399</f>
        <v>-2389.504392971543</v>
      </c>
      <c r="AB63" s="5">
        <f t="shared" si="24"/>
        <v>-2399.0624105434295</v>
      </c>
      <c r="AC63" s="5">
        <f t="shared" si="24"/>
        <v>-2348.4421936809626</v>
      </c>
      <c r="AD63" s="5">
        <f t="shared" si="24"/>
        <v>-2538.9550504083427</v>
      </c>
      <c r="AE63" s="5">
        <f t="shared" si="24"/>
        <v>-2488.9134553910094</v>
      </c>
      <c r="AF63" s="5">
        <f t="shared" si="24"/>
        <v>-2560.0720981326999</v>
      </c>
      <c r="AG63" s="5">
        <f t="shared" si="24"/>
        <v>-2693.2446105136601</v>
      </c>
      <c r="AH63" s="5"/>
      <c r="AI63" s="5"/>
      <c r="AJ63" s="5"/>
      <c r="AK63" s="5"/>
      <c r="AL63" s="48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48"/>
      <c r="AY63" s="5"/>
      <c r="AZ63" s="5"/>
      <c r="BA63" s="5"/>
      <c r="BB63" s="5"/>
      <c r="BC63" s="5"/>
      <c r="BD63" s="5"/>
      <c r="BE63" s="5"/>
      <c r="BF63" s="58"/>
      <c r="BG63" s="5"/>
    </row>
    <row r="64" spans="1:59" ht="15.75" hidden="1" customHeight="1" outlineLevel="1">
      <c r="A64" s="27" t="s">
        <v>45</v>
      </c>
      <c r="B64" s="27" t="s">
        <v>46</v>
      </c>
      <c r="C64" s="27">
        <v>2</v>
      </c>
      <c r="D64" s="51" t="s">
        <v>31</v>
      </c>
      <c r="E64" s="52"/>
      <c r="F64" s="53"/>
      <c r="G64" s="53"/>
      <c r="H64" s="53"/>
      <c r="I64" s="53"/>
      <c r="J64" s="53"/>
      <c r="K64" s="53"/>
      <c r="L64" s="53"/>
      <c r="M64" s="53"/>
      <c r="N64" s="54"/>
      <c r="O64" s="5">
        <f>SUM(O62:O63)</f>
        <v>116695.4718219819</v>
      </c>
      <c r="P64" s="5">
        <f>O64+SUM(P62:P63)</f>
        <v>160081.11639192305</v>
      </c>
      <c r="Q64" s="5">
        <f t="shared" ref="Q64" si="25">P64+SUM(Q62:Q63)</f>
        <v>203405.84067506838</v>
      </c>
      <c r="R64" s="5">
        <f t="shared" ref="R64:Z64" si="26">Q64+SUM(R62:R63)</f>
        <v>61526.713046813937</v>
      </c>
      <c r="S64" s="5">
        <f t="shared" si="26"/>
        <v>18114.49355062082</v>
      </c>
      <c r="T64" s="5">
        <f t="shared" si="26"/>
        <v>-319426.17422054766</v>
      </c>
      <c r="U64" s="5">
        <f t="shared" si="26"/>
        <v>-411142.2434722613</v>
      </c>
      <c r="V64" s="5">
        <f t="shared" si="26"/>
        <v>-622564.94833770837</v>
      </c>
      <c r="W64" s="5">
        <f t="shared" si="26"/>
        <v>-618577.49902679201</v>
      </c>
      <c r="X64" s="5">
        <f t="shared" si="26"/>
        <v>-736798.41379589424</v>
      </c>
      <c r="Y64" s="5">
        <f t="shared" si="26"/>
        <v>-663191.71005373297</v>
      </c>
      <c r="Z64" s="48">
        <f t="shared" si="26"/>
        <v>-597376.09824288578</v>
      </c>
      <c r="AA64" s="5">
        <f>Z64+AA63</f>
        <v>-599765.6026358573</v>
      </c>
      <c r="AB64" s="5">
        <f t="shared" ref="AB64:AE64" si="27">AA64+AB63</f>
        <v>-602164.66504640074</v>
      </c>
      <c r="AC64" s="5">
        <f t="shared" si="27"/>
        <v>-604513.10724008165</v>
      </c>
      <c r="AD64" s="5">
        <f t="shared" si="27"/>
        <v>-607052.06229049002</v>
      </c>
      <c r="AE64" s="5">
        <f t="shared" si="27"/>
        <v>-609540.97574588098</v>
      </c>
      <c r="AF64" s="5">
        <f>AE64+AF63</f>
        <v>-612101.04784401366</v>
      </c>
      <c r="AG64" s="5">
        <f>AF64+AG63</f>
        <v>-614794.29245452734</v>
      </c>
      <c r="AH64" s="5">
        <f>AG64</f>
        <v>-614794.29245452734</v>
      </c>
      <c r="AI64" s="5"/>
      <c r="AJ64" s="5"/>
      <c r="AK64" s="5"/>
      <c r="AL64" s="48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48"/>
      <c r="AY64" s="5"/>
      <c r="AZ64" s="5"/>
      <c r="BA64" s="5"/>
      <c r="BB64" s="5"/>
      <c r="BC64" s="5"/>
      <c r="BD64" s="5"/>
      <c r="BE64" s="5"/>
      <c r="BF64" s="58"/>
      <c r="BG64" s="5"/>
    </row>
    <row r="65" spans="1:59" ht="15.75" hidden="1" customHeight="1" outlineLevel="1">
      <c r="A65" s="27" t="s">
        <v>45</v>
      </c>
      <c r="B65" s="27" t="s">
        <v>46</v>
      </c>
      <c r="C65" s="27">
        <v>2</v>
      </c>
      <c r="D65" s="55" t="s">
        <v>32</v>
      </c>
      <c r="E65" s="52"/>
      <c r="F65" s="53"/>
      <c r="G65" s="53"/>
      <c r="H65" s="53"/>
      <c r="I65" s="53"/>
      <c r="J65" s="53"/>
      <c r="K65" s="53"/>
      <c r="L65" s="53"/>
      <c r="M65" s="53"/>
      <c r="N65" s="5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48"/>
      <c r="AA65" s="5"/>
      <c r="AB65" s="5"/>
      <c r="AC65" s="5"/>
      <c r="AD65" s="5"/>
      <c r="AE65" s="5"/>
      <c r="AF65" s="5"/>
      <c r="AG65" s="5"/>
      <c r="AH65" s="56">
        <f>AH413</f>
        <v>631575.77275878005</v>
      </c>
      <c r="AI65" s="5"/>
      <c r="AJ65" s="5"/>
      <c r="AK65" s="5"/>
      <c r="AL65" s="48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48"/>
      <c r="AY65" s="5"/>
      <c r="AZ65" s="5"/>
      <c r="BA65" s="5"/>
      <c r="BB65" s="5"/>
      <c r="BC65" s="5"/>
      <c r="BD65" s="5"/>
      <c r="BE65" s="5"/>
      <c r="BF65" s="58"/>
      <c r="BG65" s="5"/>
    </row>
    <row r="66" spans="1:59" ht="15.75" hidden="1" customHeight="1" outlineLevel="1">
      <c r="A66" s="27" t="s">
        <v>45</v>
      </c>
      <c r="B66" s="27" t="s">
        <v>46</v>
      </c>
      <c r="C66" s="27">
        <v>2</v>
      </c>
      <c r="D66" s="55" t="s">
        <v>34</v>
      </c>
      <c r="E66" s="52"/>
      <c r="F66" s="53"/>
      <c r="G66" s="53"/>
      <c r="H66" s="53"/>
      <c r="I66" s="53"/>
      <c r="J66" s="53"/>
      <c r="K66" s="53"/>
      <c r="L66" s="53"/>
      <c r="M66" s="53"/>
      <c r="N66" s="54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48"/>
      <c r="AA66" s="5"/>
      <c r="AB66" s="5"/>
      <c r="AC66" s="5"/>
      <c r="AD66" s="5"/>
      <c r="AE66" s="5"/>
      <c r="AF66" s="5"/>
      <c r="AG66" s="5"/>
      <c r="AH66" s="5">
        <f>SUM(AH64:AH65)</f>
        <v>16781.480304252706</v>
      </c>
      <c r="AI66" s="5"/>
      <c r="AJ66" s="5"/>
      <c r="AK66" s="5"/>
      <c r="AL66" s="48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48"/>
      <c r="AY66" s="5"/>
      <c r="AZ66" s="5"/>
      <c r="BA66" s="5"/>
      <c r="BB66" s="5"/>
      <c r="BC66" s="5"/>
      <c r="BD66" s="5"/>
      <c r="BE66" s="5"/>
      <c r="BF66" s="58"/>
      <c r="BG66" s="5"/>
    </row>
    <row r="67" spans="1:59" ht="15.75" hidden="1" customHeight="1" outlineLevel="1">
      <c r="A67" s="27"/>
      <c r="B67" s="27"/>
      <c r="C67" s="57"/>
      <c r="D67" s="55"/>
      <c r="E67" s="52"/>
      <c r="F67" s="53"/>
      <c r="G67" s="53"/>
      <c r="H67" s="53"/>
      <c r="I67" s="53"/>
      <c r="J67" s="53"/>
      <c r="K67" s="53"/>
      <c r="L67" s="53"/>
      <c r="M67" s="53"/>
      <c r="N67" s="54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48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48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48"/>
      <c r="AY67" s="5"/>
      <c r="AZ67" s="5"/>
      <c r="BA67" s="5"/>
      <c r="BB67" s="5"/>
      <c r="BC67" s="5"/>
      <c r="BD67" s="5"/>
      <c r="BE67" s="5"/>
      <c r="BF67" s="58"/>
      <c r="BG67" s="5"/>
    </row>
    <row r="68" spans="1:59" ht="15.75" hidden="1" customHeight="1" outlineLevel="1">
      <c r="A68" s="27" t="s">
        <v>45</v>
      </c>
      <c r="B68" s="27" t="s">
        <v>46</v>
      </c>
      <c r="C68" s="27">
        <v>3</v>
      </c>
      <c r="D68" s="51" t="s">
        <v>29</v>
      </c>
      <c r="E68" s="52"/>
      <c r="F68" s="53"/>
      <c r="G68" s="53"/>
      <c r="H68" s="53"/>
      <c r="I68" s="53"/>
      <c r="J68" s="53"/>
      <c r="K68" s="53"/>
      <c r="L68" s="53"/>
      <c r="M68" s="53"/>
      <c r="N68" s="54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48"/>
      <c r="AA68" s="5">
        <f>Deferral!AE84</f>
        <v>64697.32646547677</v>
      </c>
      <c r="AB68" s="5">
        <f>Deferral!AF84</f>
        <v>73191.468794069486</v>
      </c>
      <c r="AC68" s="5">
        <f>Deferral!AG84</f>
        <v>-96131.03232352389</v>
      </c>
      <c r="AD68" s="5">
        <f>Deferral!AH84</f>
        <v>-223345.52713114297</v>
      </c>
      <c r="AE68" s="5">
        <f>Deferral!AI84</f>
        <v>-111905.65676986059</v>
      </c>
      <c r="AF68" s="5">
        <f>Deferral!AJ84</f>
        <v>-281867.00611565629</v>
      </c>
      <c r="AG68" s="5">
        <f>Deferral!AK84</f>
        <v>-293071.67032041948</v>
      </c>
      <c r="AH68" s="5">
        <f>Deferral!AL84</f>
        <v>-13094.041443439783</v>
      </c>
      <c r="AI68" s="5">
        <f>Deferral!AM84</f>
        <v>325999.67780106375</v>
      </c>
      <c r="AJ68" s="5">
        <f>Deferral!AN84</f>
        <v>-68153.386359084863</v>
      </c>
      <c r="AK68" s="5">
        <f>Deferral!AO84</f>
        <v>-61012.840062573436</v>
      </c>
      <c r="AL68" s="48">
        <f>Deferral!AP84</f>
        <v>-49658.556888880848</v>
      </c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48"/>
      <c r="AY68" s="5"/>
      <c r="AZ68" s="5"/>
      <c r="BA68" s="5"/>
      <c r="BB68" s="5"/>
      <c r="BC68" s="5"/>
      <c r="BD68" s="5"/>
      <c r="BE68" s="5"/>
      <c r="BF68" s="58"/>
      <c r="BG68" s="5"/>
    </row>
    <row r="69" spans="1:59" ht="15.75" hidden="1" customHeight="1" outlineLevel="1">
      <c r="A69" s="27" t="s">
        <v>45</v>
      </c>
      <c r="B69" s="27" t="s">
        <v>46</v>
      </c>
      <c r="C69" s="27">
        <v>3</v>
      </c>
      <c r="D69" s="55" t="s">
        <v>30</v>
      </c>
      <c r="E69" s="52"/>
      <c r="F69" s="53"/>
      <c r="G69" s="53"/>
      <c r="H69" s="53"/>
      <c r="I69" s="53"/>
      <c r="J69" s="53"/>
      <c r="K69" s="53"/>
      <c r="L69" s="53"/>
      <c r="M69" s="53"/>
      <c r="N69" s="5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48"/>
      <c r="AA69" s="5">
        <f>AA68/2*AA$399</f>
        <v>129.39465293095355</v>
      </c>
      <c r="AB69" s="5">
        <f t="shared" ref="AB69:AL69" si="28">(AA70+AB68/2)*AB$399</f>
        <v>405.68982206176992</v>
      </c>
      <c r="AC69" s="5">
        <f t="shared" si="28"/>
        <v>352.39761793383047</v>
      </c>
      <c r="AD69" s="5">
        <f t="shared" si="28"/>
        <v>-289.91557785381468</v>
      </c>
      <c r="AE69" s="5">
        <f t="shared" si="28"/>
        <v>-971.46640686641047</v>
      </c>
      <c r="AF69" s="5">
        <f t="shared" si="28"/>
        <v>-1826.1634604413325</v>
      </c>
      <c r="AG69" s="5">
        <f t="shared" si="28"/>
        <v>-3186.0238326095619</v>
      </c>
      <c r="AH69" s="5">
        <f t="shared" si="28"/>
        <v>-3521.4608212304852</v>
      </c>
      <c r="AI69" s="5">
        <f t="shared" si="28"/>
        <v>-3200.7089309801754</v>
      </c>
      <c r="AJ69" s="5">
        <f t="shared" si="28"/>
        <v>-2707.7013502201371</v>
      </c>
      <c r="AK69" s="5">
        <f t="shared" si="28"/>
        <v>-3077.4102383169675</v>
      </c>
      <c r="AL69" s="48">
        <f t="shared" si="28"/>
        <v>-3273.3690049580573</v>
      </c>
      <c r="AM69" s="5">
        <f t="shared" ref="AM69:AS69" si="29">AL70*AM$399</f>
        <v>-3550.9345148572552</v>
      </c>
      <c r="AN69" s="5">
        <f t="shared" si="29"/>
        <v>-3567.6239070770844</v>
      </c>
      <c r="AO69" s="5">
        <f t="shared" si="29"/>
        <v>-3431.8644313790551</v>
      </c>
      <c r="AP69" s="5">
        <f t="shared" si="29"/>
        <v>-3523.9146617940446</v>
      </c>
      <c r="AQ69" s="5">
        <f t="shared" si="29"/>
        <v>-3463.1654372983339</v>
      </c>
      <c r="AR69" s="5">
        <f t="shared" si="29"/>
        <v>-3556.0552302498695</v>
      </c>
      <c r="AS69" s="5">
        <f t="shared" si="29"/>
        <v>-3261.7684682821478</v>
      </c>
      <c r="AT69" s="5"/>
      <c r="AU69" s="5"/>
      <c r="AV69" s="5"/>
      <c r="AW69" s="5"/>
      <c r="AX69" s="48"/>
      <c r="AY69" s="5"/>
      <c r="AZ69" s="5"/>
      <c r="BA69" s="5"/>
      <c r="BB69" s="5"/>
      <c r="BC69" s="5"/>
      <c r="BD69" s="5"/>
      <c r="BE69" s="5"/>
      <c r="BF69" s="58"/>
      <c r="BG69" s="5"/>
    </row>
    <row r="70" spans="1:59" ht="15.75" hidden="1" customHeight="1" outlineLevel="1">
      <c r="A70" s="27" t="s">
        <v>45</v>
      </c>
      <c r="B70" s="27" t="s">
        <v>46</v>
      </c>
      <c r="C70" s="27">
        <v>3</v>
      </c>
      <c r="D70" s="51" t="s">
        <v>31</v>
      </c>
      <c r="E70" s="52"/>
      <c r="F70" s="53"/>
      <c r="G70" s="53"/>
      <c r="H70" s="53"/>
      <c r="I70" s="53"/>
      <c r="J70" s="53"/>
      <c r="K70" s="53"/>
      <c r="L70" s="53"/>
      <c r="M70" s="53"/>
      <c r="N70" s="5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48"/>
      <c r="AA70" s="5">
        <f>SUM(AA68:AA69)</f>
        <v>64826.721118407724</v>
      </c>
      <c r="AB70" s="5">
        <f>AA70+SUM(AB68:AB69)</f>
        <v>138423.87973453899</v>
      </c>
      <c r="AC70" s="5">
        <f t="shared" ref="AC70" si="30">AB70+SUM(AC68:AC69)</f>
        <v>42645.245028948935</v>
      </c>
      <c r="AD70" s="5">
        <f t="shared" ref="AD70:AL70" si="31">AC70+SUM(AD68:AD69)</f>
        <v>-180990.19768004786</v>
      </c>
      <c r="AE70" s="5">
        <f t="shared" si="31"/>
        <v>-293867.32085677487</v>
      </c>
      <c r="AF70" s="5">
        <f t="shared" si="31"/>
        <v>-577560.49043287244</v>
      </c>
      <c r="AG70" s="5">
        <f t="shared" si="31"/>
        <v>-873818.18458590144</v>
      </c>
      <c r="AH70" s="5">
        <f t="shared" si="31"/>
        <v>-890433.68685057166</v>
      </c>
      <c r="AI70" s="5">
        <f t="shared" si="31"/>
        <v>-567634.71798048809</v>
      </c>
      <c r="AJ70" s="5">
        <f t="shared" si="31"/>
        <v>-638495.80568979308</v>
      </c>
      <c r="AK70" s="5">
        <f t="shared" si="31"/>
        <v>-702586.0559906835</v>
      </c>
      <c r="AL70" s="48">
        <f t="shared" si="31"/>
        <v>-755517.98188452236</v>
      </c>
      <c r="AM70" s="5">
        <f>AL70+AM69</f>
        <v>-759068.91639937961</v>
      </c>
      <c r="AN70" s="5">
        <f t="shared" ref="AN70:AQ70" si="32">AM70+AN69</f>
        <v>-762636.54030645674</v>
      </c>
      <c r="AO70" s="5">
        <f t="shared" si="32"/>
        <v>-766068.40473783575</v>
      </c>
      <c r="AP70" s="5">
        <f t="shared" si="32"/>
        <v>-769592.31939962984</v>
      </c>
      <c r="AQ70" s="5">
        <f t="shared" si="32"/>
        <v>-773055.4848369282</v>
      </c>
      <c r="AR70" s="5">
        <f>AQ70+AR69</f>
        <v>-776611.54006717808</v>
      </c>
      <c r="AS70" s="5">
        <f>AR70+AS69</f>
        <v>-779873.30853546027</v>
      </c>
      <c r="AT70" s="5">
        <f>AS70</f>
        <v>-779873.30853546027</v>
      </c>
      <c r="AU70" s="5"/>
      <c r="AV70" s="5"/>
      <c r="AW70" s="5"/>
      <c r="AX70" s="48"/>
      <c r="AY70" s="5"/>
      <c r="AZ70" s="5"/>
      <c r="BA70" s="5"/>
      <c r="BB70" s="5"/>
      <c r="BC70" s="5"/>
      <c r="BD70" s="5"/>
      <c r="BE70" s="5"/>
      <c r="BF70" s="58"/>
      <c r="BG70" s="5"/>
    </row>
    <row r="71" spans="1:59" ht="15.75" hidden="1" customHeight="1" outlineLevel="1">
      <c r="A71" s="27" t="s">
        <v>45</v>
      </c>
      <c r="B71" s="27" t="s">
        <v>46</v>
      </c>
      <c r="C71" s="27">
        <v>3</v>
      </c>
      <c r="D71" s="55" t="s">
        <v>32</v>
      </c>
      <c r="E71" s="52"/>
      <c r="F71" s="53"/>
      <c r="G71" s="53"/>
      <c r="H71" s="53"/>
      <c r="I71" s="53"/>
      <c r="J71" s="53"/>
      <c r="K71" s="53"/>
      <c r="L71" s="53"/>
      <c r="M71" s="53"/>
      <c r="N71" s="5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48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48"/>
      <c r="AM71" s="5"/>
      <c r="AN71" s="5"/>
      <c r="AO71" s="5"/>
      <c r="AP71" s="5"/>
      <c r="AQ71" s="5"/>
      <c r="AR71" s="5"/>
      <c r="AS71" s="5"/>
      <c r="AT71" s="56">
        <f>AT421</f>
        <v>2145348.3216392049</v>
      </c>
      <c r="AU71" s="5"/>
      <c r="AV71" s="5"/>
      <c r="AW71" s="5"/>
      <c r="AX71" s="48"/>
      <c r="AY71" s="5"/>
      <c r="AZ71" s="5"/>
      <c r="BA71" s="5"/>
      <c r="BB71" s="5"/>
      <c r="BC71" s="5"/>
      <c r="BD71" s="5"/>
      <c r="BE71" s="5"/>
      <c r="BF71" s="58"/>
      <c r="BG71" s="5"/>
    </row>
    <row r="72" spans="1:59" ht="15.75" hidden="1" customHeight="1" outlineLevel="1">
      <c r="A72" s="27" t="s">
        <v>45</v>
      </c>
      <c r="B72" s="27" t="s">
        <v>46</v>
      </c>
      <c r="C72" s="27">
        <v>3</v>
      </c>
      <c r="D72" s="55" t="s">
        <v>35</v>
      </c>
      <c r="E72" s="52"/>
      <c r="F72" s="53"/>
      <c r="G72" s="53"/>
      <c r="H72" s="53"/>
      <c r="I72" s="53"/>
      <c r="J72" s="53"/>
      <c r="K72" s="53"/>
      <c r="L72" s="53"/>
      <c r="M72" s="53"/>
      <c r="N72" s="5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48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48"/>
      <c r="AM72" s="5"/>
      <c r="AN72" s="5"/>
      <c r="AO72" s="5"/>
      <c r="AP72" s="5"/>
      <c r="AQ72" s="5"/>
      <c r="AR72" s="5"/>
      <c r="AS72" s="5"/>
      <c r="AT72" s="5">
        <f>SUM(AT70:AT71)</f>
        <v>1365475.0131037445</v>
      </c>
      <c r="AU72" s="5"/>
      <c r="AV72" s="5"/>
      <c r="AW72" s="5"/>
      <c r="AX72" s="48"/>
      <c r="AY72" s="5"/>
      <c r="AZ72" s="5"/>
      <c r="BA72" s="5"/>
      <c r="BB72" s="5"/>
      <c r="BC72" s="5"/>
      <c r="BD72" s="5"/>
      <c r="BE72" s="5"/>
      <c r="BF72" s="58"/>
      <c r="BG72" s="5"/>
    </row>
    <row r="73" spans="1:59" ht="15.75" hidden="1" customHeight="1" outlineLevel="1">
      <c r="A73" s="27"/>
      <c r="B73" s="27"/>
      <c r="C73" s="57"/>
      <c r="D73" s="55"/>
      <c r="E73" s="52"/>
      <c r="F73" s="53"/>
      <c r="G73" s="53"/>
      <c r="H73" s="53"/>
      <c r="I73" s="53"/>
      <c r="J73" s="53"/>
      <c r="K73" s="53"/>
      <c r="L73" s="53"/>
      <c r="M73" s="53"/>
      <c r="N73" s="5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48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48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48"/>
      <c r="AY73" s="5"/>
      <c r="AZ73" s="5"/>
      <c r="BA73" s="5"/>
      <c r="BB73" s="5"/>
      <c r="BC73" s="5"/>
      <c r="BD73" s="5"/>
      <c r="BE73" s="5"/>
      <c r="BF73" s="58"/>
      <c r="BG73" s="5"/>
    </row>
    <row r="74" spans="1:59" ht="15.75" hidden="1" customHeight="1" outlineLevel="1">
      <c r="A74" s="27" t="s">
        <v>45</v>
      </c>
      <c r="B74" s="27" t="s">
        <v>46</v>
      </c>
      <c r="C74" s="27">
        <v>4</v>
      </c>
      <c r="D74" s="51" t="s">
        <v>29</v>
      </c>
      <c r="E74" s="52"/>
      <c r="F74" s="53"/>
      <c r="G74" s="53"/>
      <c r="H74" s="53"/>
      <c r="I74" s="53"/>
      <c r="J74" s="53"/>
      <c r="K74" s="53"/>
      <c r="L74" s="53"/>
      <c r="M74" s="53"/>
      <c r="N74" s="5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48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48"/>
      <c r="AM74" s="5">
        <f>Deferral!AQ84</f>
        <v>-13438.541125682299</v>
      </c>
      <c r="AN74" s="5">
        <f>Deferral!AR84</f>
        <v>-215241.49330277782</v>
      </c>
      <c r="AO74" s="5">
        <f>Deferral!AS84</f>
        <v>-49409.991132367752</v>
      </c>
      <c r="AP74" s="5">
        <f>Deferral!AT84</f>
        <v>-227888.32982733723</v>
      </c>
      <c r="AQ74" s="5">
        <f>Deferral!AU84</f>
        <v>-78526.747040156042</v>
      </c>
      <c r="AR74" s="5">
        <f>Deferral!AV84</f>
        <v>-271012.96898199228</v>
      </c>
      <c r="AS74" s="5">
        <f>Deferral!AW84</f>
        <v>-222730.46972183022</v>
      </c>
      <c r="AT74" s="5">
        <f>Deferral!AX84</f>
        <v>-196694.44062636554</v>
      </c>
      <c r="AU74" s="5">
        <f>Deferral!AY84</f>
        <v>-122223.57341298339</v>
      </c>
      <c r="AV74" s="5">
        <f>Deferral!AZ84</f>
        <v>-255070.89764078835</v>
      </c>
      <c r="AW74" s="5">
        <f>Deferral!BA84</f>
        <v>-290138.92037311231</v>
      </c>
      <c r="AX74" s="48">
        <f>Deferral!BB84</f>
        <v>-333740.71198108199</v>
      </c>
      <c r="AY74" s="5"/>
      <c r="AZ74" s="5"/>
      <c r="BA74" s="5"/>
      <c r="BB74" s="5"/>
      <c r="BC74" s="5"/>
      <c r="BD74" s="5"/>
      <c r="BE74" s="5"/>
      <c r="BF74" s="58"/>
      <c r="BG74" s="5"/>
    </row>
    <row r="75" spans="1:59" ht="15.75" hidden="1" customHeight="1" outlineLevel="1">
      <c r="A75" s="27" t="s">
        <v>45</v>
      </c>
      <c r="B75" s="27" t="s">
        <v>46</v>
      </c>
      <c r="C75" s="27">
        <v>4</v>
      </c>
      <c r="D75" s="55" t="s">
        <v>30</v>
      </c>
      <c r="E75" s="52"/>
      <c r="F75" s="53"/>
      <c r="G75" s="53"/>
      <c r="H75" s="53"/>
      <c r="I75" s="53"/>
      <c r="J75" s="53"/>
      <c r="K75" s="53"/>
      <c r="L75" s="53"/>
      <c r="M75" s="53"/>
      <c r="N75" s="5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48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48"/>
      <c r="AM75" s="5">
        <f>AM74/2*AM$399</f>
        <v>-31.580571645353405</v>
      </c>
      <c r="AN75" s="5">
        <f t="shared" ref="AN75:AX75" si="33">(AM76+AN74/2)*AN$399</f>
        <v>-569.12708123896778</v>
      </c>
      <c r="AO75" s="5">
        <f t="shared" si="33"/>
        <v>-1142.9358194138772</v>
      </c>
      <c r="AP75" s="5">
        <f t="shared" si="33"/>
        <v>-1811.3780361552551</v>
      </c>
      <c r="AQ75" s="5">
        <f t="shared" si="33"/>
        <v>-2469.5853768751344</v>
      </c>
      <c r="AR75" s="5">
        <f t="shared" si="33"/>
        <v>-3339.7664915013706</v>
      </c>
      <c r="AS75" s="5">
        <f t="shared" si="33"/>
        <v>-4100.2402545218447</v>
      </c>
      <c r="AT75" s="5">
        <f t="shared" si="33"/>
        <v>-4641.2354627990444</v>
      </c>
      <c r="AU75" s="5">
        <f t="shared" si="33"/>
        <v>-5687.4745937484358</v>
      </c>
      <c r="AV75" s="5">
        <f t="shared" si="33"/>
        <v>-6039.1317779511646</v>
      </c>
      <c r="AW75" s="5">
        <f t="shared" si="33"/>
        <v>-7308.5574738587493</v>
      </c>
      <c r="AX75" s="48">
        <f t="shared" si="33"/>
        <v>-8370.9121942510083</v>
      </c>
      <c r="AY75" s="5">
        <f t="shared" ref="AY75:BE75" si="34">AX76*AY$399</f>
        <v>-6732.7241298712615</v>
      </c>
      <c r="AZ75" s="5">
        <f t="shared" si="34"/>
        <v>-6752.2490298478888</v>
      </c>
      <c r="BA75" s="5">
        <f t="shared" si="34"/>
        <v>-6538.3191536884324</v>
      </c>
      <c r="BB75" s="5">
        <f t="shared" si="34"/>
        <v>-6556.6264473187593</v>
      </c>
      <c r="BC75" s="5">
        <f t="shared" si="34"/>
        <v>-6340.1641084651355</v>
      </c>
      <c r="BD75" s="5">
        <f t="shared" si="34"/>
        <v>-6592.7374608749533</v>
      </c>
      <c r="BE75" s="5">
        <f t="shared" si="34"/>
        <v>-6611.1971257654031</v>
      </c>
      <c r="BF75" s="58"/>
      <c r="BG75" s="5"/>
    </row>
    <row r="76" spans="1:59" ht="15.75" hidden="1" customHeight="1" outlineLevel="1">
      <c r="A76" s="27" t="s">
        <v>45</v>
      </c>
      <c r="B76" s="27" t="s">
        <v>46</v>
      </c>
      <c r="C76" s="27">
        <v>4</v>
      </c>
      <c r="D76" s="51" t="s">
        <v>31</v>
      </c>
      <c r="E76" s="52"/>
      <c r="F76" s="53"/>
      <c r="G76" s="53"/>
      <c r="H76" s="53"/>
      <c r="I76" s="53"/>
      <c r="J76" s="53"/>
      <c r="K76" s="53"/>
      <c r="L76" s="53"/>
      <c r="M76" s="53"/>
      <c r="N76" s="5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48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48"/>
      <c r="AM76" s="5">
        <f>SUM(AM74:AM75)</f>
        <v>-13470.121697327653</v>
      </c>
      <c r="AN76" s="5">
        <f>AM76+SUM(AN74:AN75)</f>
        <v>-229280.74208134442</v>
      </c>
      <c r="AO76" s="5">
        <f t="shared" ref="AO76" si="35">AN76+SUM(AO74:AO75)</f>
        <v>-279833.66903312603</v>
      </c>
      <c r="AP76" s="5">
        <f t="shared" ref="AP76:AX76" si="36">AO76+SUM(AP74:AP75)</f>
        <v>-509533.37689661852</v>
      </c>
      <c r="AQ76" s="5">
        <f t="shared" si="36"/>
        <v>-590529.70931364968</v>
      </c>
      <c r="AR76" s="5">
        <f t="shared" si="36"/>
        <v>-864882.44478714326</v>
      </c>
      <c r="AS76" s="5">
        <f t="shared" si="36"/>
        <v>-1091713.1547634953</v>
      </c>
      <c r="AT76" s="5">
        <f t="shared" si="36"/>
        <v>-1293048.8308526599</v>
      </c>
      <c r="AU76" s="5">
        <f t="shared" si="36"/>
        <v>-1420959.8788593917</v>
      </c>
      <c r="AV76" s="5">
        <f t="shared" si="36"/>
        <v>-1682069.9082781312</v>
      </c>
      <c r="AW76" s="5">
        <f t="shared" si="36"/>
        <v>-1979517.3861251022</v>
      </c>
      <c r="AX76" s="48">
        <f t="shared" si="36"/>
        <v>-2321629.0103004351</v>
      </c>
      <c r="AY76" s="5">
        <f>AX76+AY75</f>
        <v>-2328361.7344303066</v>
      </c>
      <c r="AZ76" s="5">
        <f t="shared" ref="AZ76:BC76" si="37">AY76+AZ75</f>
        <v>-2335113.9834601544</v>
      </c>
      <c r="BA76" s="5">
        <f t="shared" si="37"/>
        <v>-2341652.3026138428</v>
      </c>
      <c r="BB76" s="5">
        <f t="shared" si="37"/>
        <v>-2348208.9290611614</v>
      </c>
      <c r="BC76" s="5">
        <f t="shared" si="37"/>
        <v>-2354549.0931696263</v>
      </c>
      <c r="BD76" s="5">
        <f>BC76+BD75</f>
        <v>-2361141.8306305013</v>
      </c>
      <c r="BE76" s="5">
        <f>BD76+BE75</f>
        <v>-2367753.0277562668</v>
      </c>
      <c r="BF76" s="58">
        <f>BE76</f>
        <v>-2367753.0277562668</v>
      </c>
      <c r="BG76" s="5"/>
    </row>
    <row r="77" spans="1:59" ht="15.75" hidden="1" customHeight="1" outlineLevel="1">
      <c r="A77" s="27" t="s">
        <v>45</v>
      </c>
      <c r="B77" s="27" t="s">
        <v>46</v>
      </c>
      <c r="C77" s="27">
        <v>4</v>
      </c>
      <c r="D77" s="55" t="s">
        <v>36</v>
      </c>
      <c r="E77" s="52"/>
      <c r="F77" s="53"/>
      <c r="G77" s="53"/>
      <c r="H77" s="53"/>
      <c r="I77" s="53"/>
      <c r="J77" s="53"/>
      <c r="K77" s="53"/>
      <c r="L77" s="53"/>
      <c r="M77" s="53"/>
      <c r="N77" s="5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48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48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48"/>
      <c r="AY77" s="5"/>
      <c r="AZ77" s="5"/>
      <c r="BA77" s="5"/>
      <c r="BB77" s="5"/>
      <c r="BC77" s="5"/>
      <c r="BD77" s="5"/>
      <c r="BE77" s="5"/>
      <c r="BF77" s="59">
        <f>BF429</f>
        <v>2424.4678998634731</v>
      </c>
      <c r="BG77" s="5"/>
    </row>
    <row r="78" spans="1:59" ht="15.75" hidden="1" customHeight="1" outlineLevel="1">
      <c r="A78" s="27" t="s">
        <v>45</v>
      </c>
      <c r="B78" s="27" t="s">
        <v>46</v>
      </c>
      <c r="C78" s="27">
        <v>4</v>
      </c>
      <c r="D78" s="55" t="s">
        <v>37</v>
      </c>
      <c r="E78" s="52"/>
      <c r="F78" s="53"/>
      <c r="G78" s="53"/>
      <c r="H78" s="53"/>
      <c r="I78" s="53"/>
      <c r="J78" s="53"/>
      <c r="K78" s="53"/>
      <c r="L78" s="53"/>
      <c r="M78" s="53"/>
      <c r="N78" s="5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48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48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48"/>
      <c r="AY78" s="5"/>
      <c r="AZ78" s="5"/>
      <c r="BA78" s="5"/>
      <c r="BB78" s="5"/>
      <c r="BC78" s="5"/>
      <c r="BD78" s="5"/>
      <c r="BE78" s="5"/>
      <c r="BF78" s="58">
        <f>SUM(BF76:BF77)</f>
        <v>-2365328.5598564032</v>
      </c>
      <c r="BG78" s="5"/>
    </row>
    <row r="79" spans="1:59" ht="15.75" hidden="1" customHeight="1" collapsed="1">
      <c r="A79" s="27"/>
      <c r="B79" s="27"/>
      <c r="C79" s="57"/>
      <c r="D79" s="55"/>
      <c r="E79" s="52"/>
      <c r="F79" s="53"/>
      <c r="G79" s="53"/>
      <c r="H79" s="53"/>
      <c r="I79" s="53"/>
      <c r="J79" s="53"/>
      <c r="K79" s="53"/>
      <c r="L79" s="53"/>
      <c r="M79" s="53"/>
      <c r="N79" s="5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48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48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48"/>
      <c r="AY79" s="5"/>
      <c r="AZ79" s="5"/>
      <c r="BA79" s="5"/>
      <c r="BB79" s="5"/>
      <c r="BC79" s="5"/>
      <c r="BD79" s="5"/>
      <c r="BE79" s="5"/>
      <c r="BF79" s="58"/>
      <c r="BG79" s="5"/>
    </row>
    <row r="80" spans="1:59" ht="15.75" hidden="1" customHeight="1">
      <c r="A80" s="27" t="s">
        <v>45</v>
      </c>
      <c r="B80" s="27" t="s">
        <v>46</v>
      </c>
      <c r="C80" s="27">
        <v>5</v>
      </c>
      <c r="D80" s="51" t="s">
        <v>29</v>
      </c>
      <c r="E80" s="52"/>
      <c r="F80" s="53"/>
      <c r="G80" s="53"/>
      <c r="H80" s="53"/>
      <c r="I80" s="53"/>
      <c r="J80" s="53"/>
      <c r="K80" s="53"/>
      <c r="L80" s="53"/>
      <c r="M80" s="53"/>
      <c r="N80" s="5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48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48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48"/>
      <c r="AY80" s="5">
        <f>Deferral!BC84</f>
        <v>-249696.96645425173</v>
      </c>
      <c r="AZ80" s="5">
        <f>Deferral!BD84</f>
        <v>-297344.43436610134</v>
      </c>
      <c r="BA80" s="5">
        <f>Deferral!BE84</f>
        <v>-192562.77225359506</v>
      </c>
      <c r="BB80" s="5">
        <f>Deferral!BF84</f>
        <v>-262372.72542244592</v>
      </c>
      <c r="BC80" s="5">
        <f>Deferral!BG84</f>
        <v>-132397.26348816574</v>
      </c>
      <c r="BD80" s="5">
        <f>Deferral!BH84</f>
        <v>-410492.77557697846</v>
      </c>
      <c r="BE80" s="5">
        <f>Deferral!BI84+Deferral!BJ84</f>
        <v>-260861.65740995976</v>
      </c>
      <c r="BF80" s="58">
        <f>Deferral!BK84+Deferral!BL84</f>
        <v>-104407.15015908975</v>
      </c>
      <c r="BG80" s="5">
        <f>Deferral!BM84</f>
        <v>-355103.37598881876</v>
      </c>
    </row>
    <row r="81" spans="1:59" ht="15.75" hidden="1" customHeight="1">
      <c r="A81" s="27" t="s">
        <v>45</v>
      </c>
      <c r="B81" s="27" t="s">
        <v>46</v>
      </c>
      <c r="C81" s="27">
        <v>5</v>
      </c>
      <c r="D81" s="55" t="s">
        <v>30</v>
      </c>
      <c r="E81" s="52"/>
      <c r="F81" s="53"/>
      <c r="G81" s="53"/>
      <c r="H81" s="53"/>
      <c r="I81" s="53"/>
      <c r="J81" s="53"/>
      <c r="K81" s="53"/>
      <c r="L81" s="53"/>
      <c r="M81" s="53"/>
      <c r="N81" s="5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48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48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48"/>
      <c r="AY81" s="5">
        <f>AY80/2*AY$399</f>
        <v>-362.060601358665</v>
      </c>
      <c r="AZ81" s="5">
        <f t="shared" ref="AZ81:BG81" si="38">(AY82+AZ80/2)*AZ$399</f>
        <v>-1156.320608292117</v>
      </c>
      <c r="BA81" s="5">
        <f t="shared" si="38"/>
        <v>-1805.5552708390437</v>
      </c>
      <c r="BB81" s="5">
        <f t="shared" si="38"/>
        <v>-2447.5205223438506</v>
      </c>
      <c r="BC81" s="5">
        <f t="shared" si="38"/>
        <v>-2899.6568655569386</v>
      </c>
      <c r="BD81" s="5">
        <f t="shared" si="38"/>
        <v>-3775.2166581960314</v>
      </c>
      <c r="BE81" s="5">
        <f t="shared" si="38"/>
        <v>-4725.683471020694</v>
      </c>
      <c r="BF81" s="58">
        <f t="shared" si="38"/>
        <v>-4687.7604601216262</v>
      </c>
      <c r="BG81" s="5">
        <f t="shared" si="38"/>
        <v>-5906.7321812316331</v>
      </c>
    </row>
    <row r="82" spans="1:59" ht="15.75" hidden="1" customHeight="1">
      <c r="A82" s="27" t="s">
        <v>45</v>
      </c>
      <c r="B82" s="27" t="s">
        <v>46</v>
      </c>
      <c r="C82" s="27">
        <v>5</v>
      </c>
      <c r="D82" s="51" t="s">
        <v>31</v>
      </c>
      <c r="E82" s="52"/>
      <c r="F82" s="53"/>
      <c r="G82" s="53"/>
      <c r="H82" s="53"/>
      <c r="I82" s="53"/>
      <c r="J82" s="53"/>
      <c r="K82" s="53"/>
      <c r="L82" s="53"/>
      <c r="M82" s="53"/>
      <c r="N82" s="54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48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48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48"/>
      <c r="AY82" s="5">
        <f>SUM(AY80:AY81)</f>
        <v>-250059.02705561038</v>
      </c>
      <c r="AZ82" s="5">
        <f>AY82+SUM(AZ80:AZ81)</f>
        <v>-548559.78203000384</v>
      </c>
      <c r="BA82" s="5">
        <f t="shared" ref="BA82" si="39">AZ82+SUM(BA80:BA81)</f>
        <v>-742928.10955443792</v>
      </c>
      <c r="BB82" s="5">
        <f t="shared" ref="BB82:BG82" si="40">BA82+SUM(BB80:BB81)</f>
        <v>-1007748.3554992278</v>
      </c>
      <c r="BC82" s="5">
        <f t="shared" si="40"/>
        <v>-1143045.2758529505</v>
      </c>
      <c r="BD82" s="5">
        <f t="shared" si="40"/>
        <v>-1557313.2680881249</v>
      </c>
      <c r="BE82" s="5">
        <f t="shared" si="40"/>
        <v>-1822900.6089691054</v>
      </c>
      <c r="BF82" s="58">
        <f t="shared" si="40"/>
        <v>-1931995.5195883168</v>
      </c>
      <c r="BG82" s="5">
        <f t="shared" si="40"/>
        <v>-2293005.627758367</v>
      </c>
    </row>
    <row r="83" spans="1:59" ht="15.75" hidden="1" customHeight="1" outlineLevel="1">
      <c r="A83" s="27" t="s">
        <v>45</v>
      </c>
      <c r="B83" s="27" t="s">
        <v>46</v>
      </c>
      <c r="C83" s="27">
        <v>5</v>
      </c>
      <c r="D83" s="55" t="s">
        <v>38</v>
      </c>
      <c r="E83" s="52"/>
      <c r="F83" s="53"/>
      <c r="G83" s="53"/>
      <c r="H83" s="53"/>
      <c r="I83" s="53"/>
      <c r="J83" s="53"/>
      <c r="K83" s="53"/>
      <c r="L83" s="53"/>
      <c r="M83" s="53"/>
      <c r="N83" s="5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48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48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48"/>
      <c r="AY83" s="5"/>
      <c r="AZ83" s="5"/>
      <c r="BA83" s="5"/>
      <c r="BB83" s="5"/>
      <c r="BC83" s="5"/>
      <c r="BD83" s="5"/>
      <c r="BE83" s="5"/>
      <c r="BF83" s="58"/>
      <c r="BG83" s="5"/>
    </row>
    <row r="84" spans="1:59" ht="15.75" hidden="1" customHeight="1" outlineLevel="1">
      <c r="A84" s="27" t="s">
        <v>45</v>
      </c>
      <c r="B84" s="27" t="s">
        <v>46</v>
      </c>
      <c r="C84" s="27">
        <v>5</v>
      </c>
      <c r="D84" s="55" t="s">
        <v>39</v>
      </c>
      <c r="E84" s="52"/>
      <c r="F84" s="53"/>
      <c r="G84" s="53"/>
      <c r="H84" s="53"/>
      <c r="I84" s="53"/>
      <c r="J84" s="53"/>
      <c r="K84" s="53"/>
      <c r="L84" s="53"/>
      <c r="M84" s="53"/>
      <c r="N84" s="5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48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48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48"/>
      <c r="AY84" s="5"/>
      <c r="AZ84" s="5"/>
      <c r="BA84" s="5"/>
      <c r="BB84" s="5"/>
      <c r="BC84" s="5"/>
      <c r="BD84" s="5"/>
      <c r="BE84" s="5"/>
      <c r="BF84" s="58"/>
      <c r="BG84" s="5"/>
    </row>
    <row r="85" spans="1:59" ht="15.75" hidden="1" customHeight="1" outlineLevel="1">
      <c r="A85" s="27"/>
      <c r="B85" s="27"/>
      <c r="C85" s="27"/>
      <c r="D85" s="55"/>
      <c r="E85" s="52"/>
      <c r="F85" s="53"/>
      <c r="G85" s="53"/>
      <c r="H85" s="53"/>
      <c r="I85" s="53"/>
      <c r="J85" s="53"/>
      <c r="K85" s="53"/>
      <c r="L85" s="53"/>
      <c r="M85" s="53"/>
      <c r="N85" s="54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48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48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48"/>
      <c r="AY85" s="5"/>
      <c r="AZ85" s="5"/>
      <c r="BA85" s="5"/>
      <c r="BB85" s="5"/>
      <c r="BC85" s="5"/>
      <c r="BD85" s="5"/>
      <c r="BE85" s="5"/>
      <c r="BF85" s="58"/>
      <c r="BG85" s="5"/>
    </row>
    <row r="86" spans="1:59" ht="15.75" hidden="1" customHeight="1" outlineLevel="1">
      <c r="A86" s="27" t="s">
        <v>45</v>
      </c>
      <c r="B86" s="27" t="s">
        <v>46</v>
      </c>
      <c r="C86" s="27">
        <v>6</v>
      </c>
      <c r="D86" s="51" t="s">
        <v>29</v>
      </c>
      <c r="E86" s="52"/>
      <c r="F86" s="53"/>
      <c r="G86" s="53"/>
      <c r="H86" s="53"/>
      <c r="I86" s="53"/>
      <c r="J86" s="53"/>
      <c r="K86" s="53"/>
      <c r="L86" s="53"/>
      <c r="M86" s="53"/>
      <c r="N86" s="5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48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48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48"/>
      <c r="AY86" s="5"/>
      <c r="AZ86" s="5"/>
      <c r="BA86" s="5"/>
      <c r="BB86" s="5"/>
      <c r="BC86" s="5"/>
      <c r="BD86" s="5"/>
      <c r="BE86" s="5"/>
      <c r="BF86" s="58"/>
      <c r="BG86" s="5"/>
    </row>
    <row r="87" spans="1:59" ht="15.75" hidden="1" customHeight="1" outlineLevel="1">
      <c r="A87" s="27" t="s">
        <v>45</v>
      </c>
      <c r="B87" s="27" t="s">
        <v>46</v>
      </c>
      <c r="C87" s="27">
        <v>6</v>
      </c>
      <c r="D87" s="55" t="s">
        <v>30</v>
      </c>
      <c r="E87" s="52"/>
      <c r="F87" s="53"/>
      <c r="G87" s="53"/>
      <c r="H87" s="53"/>
      <c r="I87" s="53"/>
      <c r="J87" s="53"/>
      <c r="K87" s="53"/>
      <c r="L87" s="53"/>
      <c r="M87" s="53"/>
      <c r="N87" s="5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48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48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48"/>
      <c r="AY87" s="5"/>
      <c r="AZ87" s="5"/>
      <c r="BA87" s="5"/>
      <c r="BB87" s="5"/>
      <c r="BC87" s="5"/>
      <c r="BD87" s="5"/>
      <c r="BE87" s="5"/>
      <c r="BF87" s="58"/>
      <c r="BG87" s="5"/>
    </row>
    <row r="88" spans="1:59" ht="15.75" hidden="1" customHeight="1" outlineLevel="1">
      <c r="A88" s="27" t="s">
        <v>45</v>
      </c>
      <c r="B88" s="27" t="s">
        <v>46</v>
      </c>
      <c r="C88" s="27">
        <v>6</v>
      </c>
      <c r="D88" s="51" t="s">
        <v>31</v>
      </c>
      <c r="E88" s="52"/>
      <c r="F88" s="53"/>
      <c r="G88" s="53"/>
      <c r="H88" s="53"/>
      <c r="I88" s="53"/>
      <c r="J88" s="53"/>
      <c r="K88" s="53"/>
      <c r="L88" s="53"/>
      <c r="M88" s="53"/>
      <c r="N88" s="5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48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48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48"/>
      <c r="AY88" s="5"/>
      <c r="AZ88" s="5"/>
      <c r="BA88" s="5"/>
      <c r="BB88" s="5"/>
      <c r="BC88" s="5"/>
      <c r="BD88" s="5"/>
      <c r="BE88" s="5"/>
      <c r="BF88" s="58"/>
      <c r="BG88" s="5"/>
    </row>
    <row r="89" spans="1:59" ht="15.75" hidden="1" customHeight="1" outlineLevel="1">
      <c r="A89" s="27" t="s">
        <v>45</v>
      </c>
      <c r="B89" s="27" t="s">
        <v>46</v>
      </c>
      <c r="C89" s="27">
        <v>6</v>
      </c>
      <c r="D89" s="55" t="s">
        <v>38</v>
      </c>
      <c r="E89" s="52"/>
      <c r="F89" s="53"/>
      <c r="G89" s="53"/>
      <c r="H89" s="53"/>
      <c r="I89" s="53"/>
      <c r="J89" s="53"/>
      <c r="K89" s="53"/>
      <c r="L89" s="53"/>
      <c r="M89" s="53"/>
      <c r="N89" s="5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48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48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48"/>
      <c r="AY89" s="5"/>
      <c r="AZ89" s="5"/>
      <c r="BA89" s="5"/>
      <c r="BB89" s="5"/>
      <c r="BC89" s="5"/>
      <c r="BD89" s="5"/>
      <c r="BE89" s="5"/>
      <c r="BF89" s="58"/>
      <c r="BG89" s="5"/>
    </row>
    <row r="90" spans="1:59" ht="15.75" hidden="1" customHeight="1" outlineLevel="1">
      <c r="A90" s="27" t="s">
        <v>45</v>
      </c>
      <c r="B90" s="27" t="s">
        <v>46</v>
      </c>
      <c r="C90" s="27">
        <v>6</v>
      </c>
      <c r="D90" s="55" t="s">
        <v>40</v>
      </c>
      <c r="E90" s="52"/>
      <c r="F90" s="53"/>
      <c r="G90" s="53"/>
      <c r="H90" s="53"/>
      <c r="I90" s="53"/>
      <c r="J90" s="53"/>
      <c r="K90" s="53"/>
      <c r="L90" s="53"/>
      <c r="M90" s="53"/>
      <c r="N90" s="5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48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48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48"/>
      <c r="AY90" s="5"/>
      <c r="AZ90" s="5"/>
      <c r="BA90" s="5"/>
      <c r="BB90" s="5"/>
      <c r="BC90" s="5"/>
      <c r="BD90" s="5"/>
      <c r="BE90" s="5"/>
      <c r="BF90" s="58"/>
      <c r="BG90" s="5"/>
    </row>
    <row r="91" spans="1:59" ht="15.75" hidden="1" customHeight="1" outlineLevel="1">
      <c r="A91" s="27"/>
      <c r="B91" s="27"/>
      <c r="C91" s="27"/>
      <c r="D91" s="55"/>
      <c r="E91" s="52"/>
      <c r="F91" s="53"/>
      <c r="G91" s="53"/>
      <c r="H91" s="53"/>
      <c r="I91" s="53"/>
      <c r="J91" s="53"/>
      <c r="K91" s="53"/>
      <c r="L91" s="53"/>
      <c r="M91" s="53"/>
      <c r="N91" s="54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48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48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48"/>
      <c r="AY91" s="5"/>
      <c r="AZ91" s="5"/>
      <c r="BA91" s="5"/>
      <c r="BB91" s="5"/>
      <c r="BC91" s="5"/>
      <c r="BD91" s="5"/>
      <c r="BE91" s="5"/>
      <c r="BF91" s="58"/>
      <c r="BG91" s="5"/>
    </row>
    <row r="92" spans="1:59" ht="15.75" hidden="1" customHeight="1" outlineLevel="1">
      <c r="A92" s="27" t="s">
        <v>45</v>
      </c>
      <c r="B92" s="27" t="s">
        <v>46</v>
      </c>
      <c r="C92" s="27">
        <v>7</v>
      </c>
      <c r="D92" s="51" t="s">
        <v>29</v>
      </c>
      <c r="E92" s="52"/>
      <c r="F92" s="53"/>
      <c r="G92" s="53"/>
      <c r="H92" s="53"/>
      <c r="I92" s="53"/>
      <c r="J92" s="53"/>
      <c r="K92" s="53"/>
      <c r="L92" s="53"/>
      <c r="M92" s="53"/>
      <c r="N92" s="5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48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48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48"/>
      <c r="AY92" s="5"/>
      <c r="AZ92" s="5"/>
      <c r="BA92" s="5"/>
      <c r="BB92" s="5"/>
      <c r="BC92" s="5"/>
      <c r="BD92" s="5"/>
      <c r="BE92" s="5"/>
      <c r="BF92" s="58"/>
      <c r="BG92" s="5"/>
    </row>
    <row r="93" spans="1:59" ht="15.75" hidden="1" customHeight="1" outlineLevel="1">
      <c r="A93" s="27" t="s">
        <v>45</v>
      </c>
      <c r="B93" s="27" t="s">
        <v>46</v>
      </c>
      <c r="C93" s="27">
        <v>7</v>
      </c>
      <c r="D93" s="55" t="s">
        <v>30</v>
      </c>
      <c r="E93" s="52"/>
      <c r="F93" s="53"/>
      <c r="G93" s="53"/>
      <c r="H93" s="53"/>
      <c r="I93" s="53"/>
      <c r="J93" s="53"/>
      <c r="K93" s="53"/>
      <c r="L93" s="53"/>
      <c r="M93" s="53"/>
      <c r="N93" s="54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48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48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48"/>
      <c r="AY93" s="5"/>
      <c r="AZ93" s="5"/>
      <c r="BA93" s="5"/>
      <c r="BB93" s="5"/>
      <c r="BC93" s="5"/>
      <c r="BD93" s="5"/>
      <c r="BE93" s="5"/>
      <c r="BF93" s="58"/>
      <c r="BG93" s="5"/>
    </row>
    <row r="94" spans="1:59" ht="15.75" hidden="1" customHeight="1" outlineLevel="1">
      <c r="A94" s="27" t="s">
        <v>45</v>
      </c>
      <c r="B94" s="27" t="s">
        <v>46</v>
      </c>
      <c r="C94" s="27">
        <v>7</v>
      </c>
      <c r="D94" s="51" t="s">
        <v>31</v>
      </c>
      <c r="E94" s="52"/>
      <c r="F94" s="53"/>
      <c r="G94" s="53"/>
      <c r="H94" s="53"/>
      <c r="I94" s="53"/>
      <c r="J94" s="53"/>
      <c r="K94" s="53"/>
      <c r="L94" s="53"/>
      <c r="M94" s="53"/>
      <c r="N94" s="54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48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48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48"/>
      <c r="AY94" s="5"/>
      <c r="AZ94" s="5"/>
      <c r="BA94" s="5"/>
      <c r="BB94" s="5"/>
      <c r="BC94" s="5"/>
      <c r="BD94" s="5"/>
      <c r="BE94" s="5"/>
      <c r="BF94" s="58"/>
      <c r="BG94" s="5"/>
    </row>
    <row r="95" spans="1:59" ht="15.75" hidden="1" customHeight="1" outlineLevel="1">
      <c r="A95" s="27" t="s">
        <v>45</v>
      </c>
      <c r="B95" s="27" t="s">
        <v>46</v>
      </c>
      <c r="C95" s="27">
        <v>7</v>
      </c>
      <c r="D95" s="55" t="s">
        <v>38</v>
      </c>
      <c r="E95" s="52"/>
      <c r="F95" s="53"/>
      <c r="G95" s="53"/>
      <c r="H95" s="53"/>
      <c r="I95" s="53"/>
      <c r="J95" s="53"/>
      <c r="K95" s="53"/>
      <c r="L95" s="53"/>
      <c r="M95" s="53"/>
      <c r="N95" s="54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48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48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48"/>
      <c r="AY95" s="5"/>
      <c r="AZ95" s="5"/>
      <c r="BA95" s="5"/>
      <c r="BB95" s="5"/>
      <c r="BC95" s="5"/>
      <c r="BD95" s="5"/>
      <c r="BE95" s="5"/>
      <c r="BF95" s="58"/>
      <c r="BG95" s="5"/>
    </row>
    <row r="96" spans="1:59" ht="15.75" hidden="1" customHeight="1" outlineLevel="1">
      <c r="A96" s="27" t="s">
        <v>45</v>
      </c>
      <c r="B96" s="27" t="s">
        <v>46</v>
      </c>
      <c r="C96" s="27">
        <v>7</v>
      </c>
      <c r="D96" s="55" t="s">
        <v>41</v>
      </c>
      <c r="E96" s="52"/>
      <c r="F96" s="53"/>
      <c r="G96" s="53"/>
      <c r="H96" s="53"/>
      <c r="I96" s="53"/>
      <c r="J96" s="53"/>
      <c r="K96" s="53"/>
      <c r="L96" s="53"/>
      <c r="M96" s="53"/>
      <c r="N96" s="5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48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48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48"/>
      <c r="AY96" s="5"/>
      <c r="AZ96" s="5"/>
      <c r="BA96" s="5"/>
      <c r="BB96" s="5"/>
      <c r="BC96" s="5"/>
      <c r="BD96" s="5"/>
      <c r="BE96" s="5"/>
      <c r="BF96" s="58"/>
      <c r="BG96" s="5"/>
    </row>
    <row r="97" spans="1:59" ht="15.75" hidden="1" customHeight="1" outlineLevel="1">
      <c r="A97" s="27"/>
      <c r="B97" s="27"/>
      <c r="C97" s="57"/>
      <c r="D97" s="55"/>
      <c r="E97" s="52"/>
      <c r="F97" s="53"/>
      <c r="G97" s="53"/>
      <c r="H97" s="53"/>
      <c r="I97" s="53"/>
      <c r="J97" s="53"/>
      <c r="K97" s="53"/>
      <c r="L97" s="53"/>
      <c r="M97" s="53"/>
      <c r="N97" s="5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48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48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48"/>
      <c r="AY97" s="5"/>
      <c r="AZ97" s="5"/>
      <c r="BA97" s="5"/>
      <c r="BB97" s="5"/>
      <c r="BC97" s="5"/>
      <c r="BD97" s="5"/>
      <c r="BE97" s="5"/>
      <c r="BF97" s="58"/>
      <c r="BG97" s="5"/>
    </row>
    <row r="98" spans="1:59" ht="15.75" hidden="1" customHeight="1" collapsed="1">
      <c r="A98" s="27"/>
      <c r="B98" s="27"/>
      <c r="C98" s="57"/>
      <c r="D98" s="55"/>
      <c r="E98" s="52"/>
      <c r="F98" s="53"/>
      <c r="G98" s="53"/>
      <c r="H98" s="53"/>
      <c r="I98" s="53"/>
      <c r="J98" s="53"/>
      <c r="K98" s="53"/>
      <c r="L98" s="53"/>
      <c r="M98" s="53"/>
      <c r="N98" s="5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48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48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48"/>
      <c r="AY98" s="5"/>
      <c r="AZ98" s="5"/>
      <c r="BA98" s="5"/>
      <c r="BB98" s="5"/>
      <c r="BC98" s="5"/>
      <c r="BD98" s="5"/>
      <c r="BE98" s="5"/>
      <c r="BF98" s="58"/>
      <c r="BG98" s="5"/>
    </row>
    <row r="99" spans="1:59" ht="15.75" hidden="1" customHeight="1">
      <c r="A99" s="27" t="s">
        <v>45</v>
      </c>
      <c r="B99" s="27" t="s">
        <v>46</v>
      </c>
      <c r="C99" s="60"/>
      <c r="D99" s="55" t="s">
        <v>42</v>
      </c>
      <c r="E99" s="49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48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48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-40221.307225017285</v>
      </c>
      <c r="AI99" s="5">
        <v>-92695.999704687274</v>
      </c>
      <c r="AJ99" s="5">
        <v>-74374.995079999993</v>
      </c>
      <c r="AK99" s="5">
        <v>-71817.804950000005</v>
      </c>
      <c r="AL99" s="48">
        <v>-79347.899730000005</v>
      </c>
      <c r="AM99" s="5">
        <v>-86359.173569999999</v>
      </c>
      <c r="AN99" s="5">
        <v>-92935.009430000006</v>
      </c>
      <c r="AO99" s="5">
        <v>-91545.121530000004</v>
      </c>
      <c r="AP99" s="5">
        <v>-76707.672350000008</v>
      </c>
      <c r="AQ99" s="5">
        <v>-79444.784480000002</v>
      </c>
      <c r="AR99" s="5">
        <v>-96809.354659999997</v>
      </c>
      <c r="AS99" s="5">
        <v>-94889.613660000003</v>
      </c>
      <c r="AT99" s="5">
        <v>-114399.34321928896</v>
      </c>
      <c r="AU99" s="5">
        <v>-138489.58329740036</v>
      </c>
      <c r="AV99" s="5">
        <v>-121513.74935130373</v>
      </c>
      <c r="AW99" s="5">
        <v>-114079.40255</v>
      </c>
      <c r="AX99" s="48">
        <v>-123719.4329</v>
      </c>
      <c r="AY99" s="5">
        <v>-139254.44485</v>
      </c>
      <c r="AZ99" s="5">
        <v>-160281.70475</v>
      </c>
      <c r="BA99" s="5">
        <v>-153809.68565</v>
      </c>
      <c r="BB99" s="5">
        <v>-134120.47605000003</v>
      </c>
      <c r="BC99" s="5">
        <v>-137865.43770000001</v>
      </c>
      <c r="BD99" s="5">
        <v>-164055.68745</v>
      </c>
      <c r="BE99" s="5">
        <v>-163174.36945000003</v>
      </c>
      <c r="BF99" s="58">
        <v>-50108.344778609768</v>
      </c>
      <c r="BG99" s="58">
        <v>75546.690276674373</v>
      </c>
    </row>
    <row r="100" spans="1:59" ht="15.75" hidden="1" customHeight="1">
      <c r="A100" s="27" t="s">
        <v>45</v>
      </c>
      <c r="B100" s="27" t="s">
        <v>46</v>
      </c>
      <c r="C100" s="60"/>
      <c r="D100" s="55" t="s">
        <v>43</v>
      </c>
      <c r="E100" s="49">
        <v>0</v>
      </c>
      <c r="F100" s="5">
        <f>(E101+F60+F66+F72+F78+F84+F90+F96+F99/2)*F$399</f>
        <v>0</v>
      </c>
      <c r="G100" s="5">
        <f t="shared" ref="G100:BG100" si="41">(F101+G60+G66+G72+G78+G84+G90+G96+G99/2)*G$399</f>
        <v>0</v>
      </c>
      <c r="H100" s="5">
        <f t="shared" si="41"/>
        <v>0</v>
      </c>
      <c r="I100" s="5">
        <f t="shared" si="41"/>
        <v>0</v>
      </c>
      <c r="J100" s="5">
        <f t="shared" si="41"/>
        <v>0</v>
      </c>
      <c r="K100" s="5">
        <f t="shared" si="41"/>
        <v>0</v>
      </c>
      <c r="L100" s="5">
        <f t="shared" si="41"/>
        <v>0</v>
      </c>
      <c r="M100" s="5">
        <f t="shared" si="41"/>
        <v>0</v>
      </c>
      <c r="N100" s="48">
        <f t="shared" si="41"/>
        <v>0</v>
      </c>
      <c r="O100" s="5">
        <f t="shared" si="41"/>
        <v>-1630.694338942204</v>
      </c>
      <c r="P100" s="5">
        <f t="shared" si="41"/>
        <v>-1636.2386996946075</v>
      </c>
      <c r="Q100" s="5">
        <f t="shared" si="41"/>
        <v>-1593.5136197655231</v>
      </c>
      <c r="R100" s="5">
        <f t="shared" si="41"/>
        <v>-1744.1151433208174</v>
      </c>
      <c r="S100" s="5">
        <f t="shared" si="41"/>
        <v>-1701.7719034524175</v>
      </c>
      <c r="T100" s="5">
        <f t="shared" si="41"/>
        <v>-1756.520336689201</v>
      </c>
      <c r="U100" s="5">
        <f t="shared" si="41"/>
        <v>-1762.8438099012822</v>
      </c>
      <c r="V100" s="5">
        <f t="shared" si="41"/>
        <v>-1621.7575436488494</v>
      </c>
      <c r="W100" s="5">
        <f t="shared" si="41"/>
        <v>-1775.0283747740623</v>
      </c>
      <c r="X100" s="5">
        <f t="shared" si="41"/>
        <v>-1830.9023235044506</v>
      </c>
      <c r="Y100" s="5">
        <f t="shared" si="41"/>
        <v>-1887.3435989149689</v>
      </c>
      <c r="Z100" s="48">
        <f t="shared" si="41"/>
        <v>-1844.6598334174025</v>
      </c>
      <c r="AA100" s="5">
        <f t="shared" si="41"/>
        <v>-2001.605486271402</v>
      </c>
      <c r="AB100" s="5">
        <f t="shared" si="41"/>
        <v>-2009.6119082164873</v>
      </c>
      <c r="AC100" s="5">
        <f t="shared" si="41"/>
        <v>-1967.2090969531193</v>
      </c>
      <c r="AD100" s="5">
        <f t="shared" si="41"/>
        <v>-2126.795151849024</v>
      </c>
      <c r="AE100" s="5">
        <f t="shared" si="41"/>
        <v>-2084.8770321656762</v>
      </c>
      <c r="AF100" s="5">
        <f t="shared" si="41"/>
        <v>-2144.4841750218857</v>
      </c>
      <c r="AG100" s="5">
        <f t="shared" si="41"/>
        <v>-2256.0381994406434</v>
      </c>
      <c r="AH100" s="5">
        <f t="shared" si="41"/>
        <v>-2073.2846637040984</v>
      </c>
      <c r="AI100" s="5">
        <f t="shared" si="41"/>
        <v>-2582.153657840156</v>
      </c>
      <c r="AJ100" s="5">
        <f t="shared" si="41"/>
        <v>-3028.368397971441</v>
      </c>
      <c r="AK100" s="5">
        <f t="shared" si="41"/>
        <v>-3445.8394081815868</v>
      </c>
      <c r="AL100" s="48">
        <f t="shared" si="41"/>
        <v>-3726.55896869663</v>
      </c>
      <c r="AM100" s="5">
        <f t="shared" si="41"/>
        <v>-4299.1102611576889</v>
      </c>
      <c r="AN100" s="5">
        <f t="shared" si="41"/>
        <v>-4740.6574094351299</v>
      </c>
      <c r="AO100" s="5">
        <f t="shared" si="41"/>
        <v>-4975.3405599084335</v>
      </c>
      <c r="AP100" s="5">
        <f t="shared" si="41"/>
        <v>-5495.7716759615323</v>
      </c>
      <c r="AQ100" s="5">
        <f t="shared" si="41"/>
        <v>-5752.3723790673466</v>
      </c>
      <c r="AR100" s="5">
        <f t="shared" si="41"/>
        <v>-6312.0483093456642</v>
      </c>
      <c r="AS100" s="5">
        <f t="shared" si="41"/>
        <v>-6192.2529796868575</v>
      </c>
      <c r="AT100" s="5">
        <f t="shared" si="41"/>
        <v>-856.85989685430059</v>
      </c>
      <c r="AU100" s="5">
        <f t="shared" si="41"/>
        <v>-1457.4377538641595</v>
      </c>
      <c r="AV100" s="5">
        <f t="shared" si="41"/>
        <v>-1866.0255630646195</v>
      </c>
      <c r="AW100" s="5">
        <f t="shared" si="41"/>
        <v>-2392.522778428835</v>
      </c>
      <c r="AX100" s="48">
        <f t="shared" si="41"/>
        <v>-2805.7482769314861</v>
      </c>
      <c r="AY100" s="5">
        <f t="shared" si="41"/>
        <v>-2475.7744345614501</v>
      </c>
      <c r="AZ100" s="5">
        <f t="shared" si="41"/>
        <v>-2917.2815973416782</v>
      </c>
      <c r="BA100" s="5">
        <f t="shared" si="41"/>
        <v>-3264.5820152245219</v>
      </c>
      <c r="BB100" s="5">
        <f t="shared" si="41"/>
        <v>-3676.8250712471513</v>
      </c>
      <c r="BC100" s="5">
        <f t="shared" si="41"/>
        <v>-3922.6183013860486</v>
      </c>
      <c r="BD100" s="5">
        <f t="shared" si="41"/>
        <v>-4501.5733671505232</v>
      </c>
      <c r="BE100" s="5">
        <f t="shared" si="41"/>
        <v>-4972.2998522385451</v>
      </c>
      <c r="BF100" s="58">
        <f t="shared" si="41"/>
        <v>-10631.908981556069</v>
      </c>
      <c r="BG100" s="5">
        <f t="shared" si="41"/>
        <v>-11901.89372079386</v>
      </c>
    </row>
    <row r="101" spans="1:59" ht="15.75" hidden="1" customHeight="1">
      <c r="A101" s="38" t="s">
        <v>45</v>
      </c>
      <c r="B101" s="38" t="s">
        <v>46</v>
      </c>
      <c r="C101" s="61"/>
      <c r="D101" s="62" t="s">
        <v>44</v>
      </c>
      <c r="E101" s="63">
        <v>0</v>
      </c>
      <c r="F101" s="56">
        <f>E101+F60+F66+F72+F78+F84+F99+F100+F90+F96</f>
        <v>0</v>
      </c>
      <c r="G101" s="56">
        <f t="shared" ref="G101:BG101" si="42">F101+G60+G66+G72+G78+G84+G99+G100+G90+G96</f>
        <v>0</v>
      </c>
      <c r="H101" s="56">
        <f t="shared" si="42"/>
        <v>0</v>
      </c>
      <c r="I101" s="56">
        <f t="shared" si="42"/>
        <v>0</v>
      </c>
      <c r="J101" s="56">
        <f t="shared" si="42"/>
        <v>0</v>
      </c>
      <c r="K101" s="56">
        <f t="shared" si="42"/>
        <v>0</v>
      </c>
      <c r="L101" s="56">
        <f t="shared" si="42"/>
        <v>0</v>
      </c>
      <c r="M101" s="56">
        <f t="shared" si="42"/>
        <v>0</v>
      </c>
      <c r="N101" s="64">
        <f t="shared" si="42"/>
        <v>0</v>
      </c>
      <c r="O101" s="56">
        <f t="shared" si="42"/>
        <v>-481246.6763807669</v>
      </c>
      <c r="P101" s="56">
        <f t="shared" si="42"/>
        <v>-482882.91508046153</v>
      </c>
      <c r="Q101" s="56">
        <f t="shared" si="42"/>
        <v>-484476.42870022706</v>
      </c>
      <c r="R101" s="56">
        <f t="shared" si="42"/>
        <v>-486220.54384354787</v>
      </c>
      <c r="S101" s="56">
        <f t="shared" si="42"/>
        <v>-487922.31574700028</v>
      </c>
      <c r="T101" s="56">
        <f t="shared" si="42"/>
        <v>-489678.83608368947</v>
      </c>
      <c r="U101" s="56">
        <f t="shared" si="42"/>
        <v>-491441.67989359074</v>
      </c>
      <c r="V101" s="56">
        <f t="shared" si="42"/>
        <v>-493063.43743723957</v>
      </c>
      <c r="W101" s="56">
        <f t="shared" si="42"/>
        <v>-494838.46581201366</v>
      </c>
      <c r="X101" s="56">
        <f t="shared" si="42"/>
        <v>-496669.3681355181</v>
      </c>
      <c r="Y101" s="56">
        <f t="shared" si="42"/>
        <v>-498556.71173443308</v>
      </c>
      <c r="Z101" s="64">
        <f t="shared" si="42"/>
        <v>-500401.37156785047</v>
      </c>
      <c r="AA101" s="56">
        <f t="shared" si="42"/>
        <v>-502402.97705412185</v>
      </c>
      <c r="AB101" s="56">
        <f t="shared" si="42"/>
        <v>-504412.58896233834</v>
      </c>
      <c r="AC101" s="56">
        <f t="shared" si="42"/>
        <v>-506379.79805929144</v>
      </c>
      <c r="AD101" s="56">
        <f t="shared" si="42"/>
        <v>-508506.59321114048</v>
      </c>
      <c r="AE101" s="56">
        <f t="shared" si="42"/>
        <v>-510591.47024330613</v>
      </c>
      <c r="AF101" s="56">
        <f t="shared" si="42"/>
        <v>-512735.95441832801</v>
      </c>
      <c r="AG101" s="56">
        <f t="shared" si="42"/>
        <v>-514991.99261776864</v>
      </c>
      <c r="AH101" s="56">
        <f t="shared" si="42"/>
        <v>-540505.10420223733</v>
      </c>
      <c r="AI101" s="56">
        <f t="shared" si="42"/>
        <v>-635783.2575647647</v>
      </c>
      <c r="AJ101" s="56">
        <f t="shared" si="42"/>
        <v>-713186.62104273622</v>
      </c>
      <c r="AK101" s="56">
        <f t="shared" si="42"/>
        <v>-788450.26540091785</v>
      </c>
      <c r="AL101" s="64">
        <f t="shared" si="42"/>
        <v>-871524.72409961454</v>
      </c>
      <c r="AM101" s="56">
        <f t="shared" si="42"/>
        <v>-962183.00793077226</v>
      </c>
      <c r="AN101" s="56">
        <f t="shared" si="42"/>
        <v>-1059858.6747702074</v>
      </c>
      <c r="AO101" s="56">
        <f t="shared" si="42"/>
        <v>-1156379.1368601157</v>
      </c>
      <c r="AP101" s="56">
        <f t="shared" si="42"/>
        <v>-1238582.5808860771</v>
      </c>
      <c r="AQ101" s="56">
        <f t="shared" si="42"/>
        <v>-1323779.7377451444</v>
      </c>
      <c r="AR101" s="56">
        <f t="shared" si="42"/>
        <v>-1426901.1407144901</v>
      </c>
      <c r="AS101" s="56">
        <f t="shared" si="42"/>
        <v>-1527983.0073541771</v>
      </c>
      <c r="AT101" s="56">
        <f t="shared" si="42"/>
        <v>-277764.19736657589</v>
      </c>
      <c r="AU101" s="56">
        <f t="shared" si="42"/>
        <v>-417711.21841784037</v>
      </c>
      <c r="AV101" s="56">
        <f t="shared" si="42"/>
        <v>-541090.99333220872</v>
      </c>
      <c r="AW101" s="56">
        <f t="shared" si="42"/>
        <v>-657562.91866063757</v>
      </c>
      <c r="AX101" s="64">
        <f t="shared" si="42"/>
        <v>-784088.09983756905</v>
      </c>
      <c r="AY101" s="56">
        <f t="shared" si="42"/>
        <v>-925818.31912213052</v>
      </c>
      <c r="AZ101" s="56">
        <f t="shared" si="42"/>
        <v>-1089017.3054694722</v>
      </c>
      <c r="BA101" s="56">
        <f t="shared" si="42"/>
        <v>-1246091.5731346968</v>
      </c>
      <c r="BB101" s="56">
        <f t="shared" si="42"/>
        <v>-1383888.8742559438</v>
      </c>
      <c r="BC101" s="56">
        <f t="shared" si="42"/>
        <v>-1525676.9302573297</v>
      </c>
      <c r="BD101" s="56">
        <f t="shared" si="42"/>
        <v>-1694234.1910744803</v>
      </c>
      <c r="BE101" s="56">
        <f t="shared" si="42"/>
        <v>-1862380.8603767189</v>
      </c>
      <c r="BF101" s="59">
        <f t="shared" si="42"/>
        <v>-4288449.6739932876</v>
      </c>
      <c r="BG101" s="56">
        <f t="shared" si="42"/>
        <v>-4224804.8774374072</v>
      </c>
    </row>
    <row r="102" spans="1:59" hidden="1" outlineLevel="1">
      <c r="E102" s="52"/>
      <c r="F102" s="53"/>
      <c r="G102" s="53"/>
      <c r="H102" s="53"/>
      <c r="I102" s="53"/>
      <c r="J102" s="53"/>
      <c r="K102" s="53"/>
      <c r="L102" s="53"/>
      <c r="M102" s="53"/>
      <c r="N102" s="5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48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48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48"/>
      <c r="AY102" s="5"/>
      <c r="AZ102" s="5"/>
      <c r="BA102" s="5"/>
      <c r="BB102" s="5"/>
      <c r="BC102" s="5"/>
      <c r="BD102" s="5"/>
      <c r="BE102" s="5"/>
      <c r="BF102" s="58"/>
      <c r="BG102" s="5"/>
    </row>
    <row r="103" spans="1:59" hidden="1" outlineLevel="1">
      <c r="A103" s="27" t="s">
        <v>45</v>
      </c>
      <c r="B103" s="27" t="s">
        <v>47</v>
      </c>
      <c r="C103" s="27">
        <v>1</v>
      </c>
      <c r="D103" s="51" t="s">
        <v>29</v>
      </c>
      <c r="E103" s="49">
        <f>Deferral!G82</f>
        <v>3299.4801051313389</v>
      </c>
      <c r="F103" s="5">
        <f>Deferral!H82</f>
        <v>23916.092327052211</v>
      </c>
      <c r="G103" s="5">
        <f>Deferral!I82</f>
        <v>25800.301955029056</v>
      </c>
      <c r="H103" s="5">
        <f>Deferral!J82</f>
        <v>26036.609768777686</v>
      </c>
      <c r="I103" s="5">
        <f>Deferral!K82</f>
        <v>43012.946232164548</v>
      </c>
      <c r="J103" s="5">
        <f>Deferral!L82</f>
        <v>40813.407532151163</v>
      </c>
      <c r="K103" s="5">
        <f>Deferral!M82</f>
        <v>35536.342980091831</v>
      </c>
      <c r="L103" s="5">
        <f>Deferral!N82</f>
        <v>25042.648557624911</v>
      </c>
      <c r="M103" s="5">
        <f>Deferral!O82</f>
        <v>29475.441227335883</v>
      </c>
      <c r="N103" s="48">
        <f>Deferral!P82</f>
        <v>24988.697585765403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48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48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48"/>
      <c r="AY103" s="5"/>
      <c r="AZ103" s="5"/>
      <c r="BA103" s="5"/>
      <c r="BB103" s="5"/>
      <c r="BC103" s="5"/>
      <c r="BD103" s="5"/>
      <c r="BE103" s="5"/>
      <c r="BF103" s="58"/>
      <c r="BG103" s="5"/>
    </row>
    <row r="104" spans="1:59" hidden="1" outlineLevel="1">
      <c r="A104" s="27" t="s">
        <v>45</v>
      </c>
      <c r="B104" s="27" t="s">
        <v>47</v>
      </c>
      <c r="C104" s="27">
        <v>1</v>
      </c>
      <c r="D104" s="55" t="s">
        <v>30</v>
      </c>
      <c r="E104" s="52">
        <f>E103/2*E$399</f>
        <v>4.8117418199832027</v>
      </c>
      <c r="F104" s="53">
        <f>(E105+F103/2)*F$399</f>
        <v>44.515152530559163</v>
      </c>
      <c r="G104" s="53">
        <f t="shared" ref="G104:N104" si="43">(F105+G103/2)*G$399</f>
        <v>117.14806338680849</v>
      </c>
      <c r="H104" s="53">
        <f t="shared" si="43"/>
        <v>193.08524150223815</v>
      </c>
      <c r="I104" s="53">
        <f t="shared" si="43"/>
        <v>302.75555241393647</v>
      </c>
      <c r="J104" s="53">
        <f t="shared" si="43"/>
        <v>386.46301474588671</v>
      </c>
      <c r="K104" s="53">
        <f t="shared" si="43"/>
        <v>545.08736453025392</v>
      </c>
      <c r="L104" s="53">
        <f t="shared" si="43"/>
        <v>637.59111393041985</v>
      </c>
      <c r="M104" s="53">
        <f t="shared" si="43"/>
        <v>769.36642341296249</v>
      </c>
      <c r="N104" s="54">
        <f t="shared" si="43"/>
        <v>805.28532943954303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48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48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48"/>
      <c r="AY104" s="5"/>
      <c r="AZ104" s="5"/>
      <c r="BA104" s="5"/>
      <c r="BB104" s="5"/>
      <c r="BC104" s="5"/>
      <c r="BD104" s="5"/>
      <c r="BE104" s="5"/>
      <c r="BF104" s="58"/>
      <c r="BG104" s="5"/>
    </row>
    <row r="105" spans="1:59" hidden="1" outlineLevel="1">
      <c r="A105" s="27" t="s">
        <v>45</v>
      </c>
      <c r="B105" s="27" t="s">
        <v>47</v>
      </c>
      <c r="C105" s="27">
        <v>1</v>
      </c>
      <c r="D105" s="51" t="s">
        <v>31</v>
      </c>
      <c r="E105" s="52">
        <f>E103+E104</f>
        <v>3304.291846951322</v>
      </c>
      <c r="F105" s="53">
        <f>E105+SUM(F103:F104)</f>
        <v>27264.899326534091</v>
      </c>
      <c r="G105" s="53">
        <f t="shared" ref="G105" si="44">F105+SUM(G103:G104)</f>
        <v>53182.349344949951</v>
      </c>
      <c r="H105" s="53">
        <f t="shared" ref="H105:N105" si="45">G105+SUM(H103:H104)</f>
        <v>79412.044355229882</v>
      </c>
      <c r="I105" s="53">
        <f t="shared" si="45"/>
        <v>122727.74613980837</v>
      </c>
      <c r="J105" s="53">
        <f t="shared" si="45"/>
        <v>163927.61668670541</v>
      </c>
      <c r="K105" s="53">
        <f t="shared" si="45"/>
        <v>200009.0470313275</v>
      </c>
      <c r="L105" s="53">
        <f t="shared" si="45"/>
        <v>225689.28670288282</v>
      </c>
      <c r="M105" s="53">
        <f t="shared" si="45"/>
        <v>255934.09435363166</v>
      </c>
      <c r="N105" s="54">
        <f t="shared" si="45"/>
        <v>281728.07726883661</v>
      </c>
      <c r="O105" s="5">
        <f>N105</f>
        <v>281728.07726883661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48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48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48"/>
      <c r="AY105" s="5"/>
      <c r="AZ105" s="5"/>
      <c r="BA105" s="5"/>
      <c r="BB105" s="5"/>
      <c r="BC105" s="5"/>
      <c r="BD105" s="5"/>
      <c r="BE105" s="5"/>
      <c r="BF105" s="58"/>
      <c r="BG105" s="5"/>
    </row>
    <row r="106" spans="1:59" hidden="1" outlineLevel="1">
      <c r="A106" s="27" t="s">
        <v>45</v>
      </c>
      <c r="B106" s="27" t="s">
        <v>47</v>
      </c>
      <c r="C106" s="27">
        <v>1</v>
      </c>
      <c r="D106" s="55" t="s">
        <v>32</v>
      </c>
      <c r="E106" s="52"/>
      <c r="F106" s="53"/>
      <c r="G106" s="53"/>
      <c r="H106" s="53"/>
      <c r="I106" s="53"/>
      <c r="J106" s="53"/>
      <c r="K106" s="53"/>
      <c r="L106" s="53"/>
      <c r="M106" s="53"/>
      <c r="N106" s="54"/>
      <c r="O106" s="56">
        <f>O406</f>
        <v>815637.68604633037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48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48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48"/>
      <c r="AY106" s="5"/>
      <c r="AZ106" s="5"/>
      <c r="BA106" s="5"/>
      <c r="BB106" s="5"/>
      <c r="BC106" s="5"/>
      <c r="BD106" s="5"/>
      <c r="BE106" s="5"/>
      <c r="BF106" s="58"/>
      <c r="BG106" s="5"/>
    </row>
    <row r="107" spans="1:59" ht="15.75" hidden="1" customHeight="1" outlineLevel="1">
      <c r="A107" s="27" t="s">
        <v>45</v>
      </c>
      <c r="B107" s="27" t="s">
        <v>47</v>
      </c>
      <c r="C107" s="27">
        <v>1</v>
      </c>
      <c r="D107" s="55" t="s">
        <v>33</v>
      </c>
      <c r="E107" s="52"/>
      <c r="F107" s="53"/>
      <c r="G107" s="53"/>
      <c r="H107" s="53"/>
      <c r="I107" s="53"/>
      <c r="J107" s="53"/>
      <c r="K107" s="53"/>
      <c r="L107" s="53"/>
      <c r="M107" s="53"/>
      <c r="N107" s="54"/>
      <c r="O107" s="5">
        <f>SUM(O105:O106)</f>
        <v>1097365.763315167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48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48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48"/>
      <c r="AY107" s="5"/>
      <c r="AZ107" s="5"/>
      <c r="BA107" s="5"/>
      <c r="BB107" s="5"/>
      <c r="BC107" s="5"/>
      <c r="BD107" s="5"/>
      <c r="BE107" s="5"/>
      <c r="BF107" s="58"/>
      <c r="BG107" s="5"/>
    </row>
    <row r="108" spans="1:59" ht="15.75" hidden="1" customHeight="1" outlineLevel="1">
      <c r="A108" s="27"/>
      <c r="B108" s="27"/>
      <c r="C108" s="27"/>
      <c r="D108" s="55"/>
      <c r="E108" s="52"/>
      <c r="F108" s="53"/>
      <c r="G108" s="53"/>
      <c r="H108" s="53"/>
      <c r="I108" s="53"/>
      <c r="J108" s="53"/>
      <c r="K108" s="53"/>
      <c r="L108" s="53"/>
      <c r="M108" s="53"/>
      <c r="N108" s="54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48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48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48"/>
      <c r="AY108" s="5"/>
      <c r="AZ108" s="5"/>
      <c r="BA108" s="5"/>
      <c r="BB108" s="5"/>
      <c r="BC108" s="5"/>
      <c r="BD108" s="5"/>
      <c r="BE108" s="5"/>
      <c r="BF108" s="58"/>
      <c r="BG108" s="5"/>
    </row>
    <row r="109" spans="1:59" ht="15.75" hidden="1" customHeight="1" outlineLevel="1">
      <c r="A109" s="27" t="s">
        <v>45</v>
      </c>
      <c r="B109" s="27" t="s">
        <v>47</v>
      </c>
      <c r="C109" s="27">
        <v>2</v>
      </c>
      <c r="D109" s="51" t="s">
        <v>29</v>
      </c>
      <c r="E109" s="52"/>
      <c r="F109" s="53"/>
      <c r="G109" s="53"/>
      <c r="H109" s="53"/>
      <c r="I109" s="53"/>
      <c r="J109" s="53"/>
      <c r="K109" s="53"/>
      <c r="L109" s="53"/>
      <c r="M109" s="53"/>
      <c r="N109" s="50"/>
      <c r="O109" s="5">
        <f>Deferral!Q82</f>
        <v>27971.768633196734</v>
      </c>
      <c r="P109" s="5">
        <f>Deferral!R82</f>
        <v>25201.249386074807</v>
      </c>
      <c r="Q109" s="5">
        <f>Deferral!S82+Deferral!T82</f>
        <v>28408.828541078841</v>
      </c>
      <c r="R109" s="5">
        <f>Deferral!U82+Deferral!V82</f>
        <v>30461.276942507771</v>
      </c>
      <c r="S109" s="5">
        <f>Deferral!W82</f>
        <v>30372.165620661399</v>
      </c>
      <c r="T109" s="5">
        <f>Deferral!X82</f>
        <v>23444.053373548377</v>
      </c>
      <c r="U109" s="5">
        <f>Deferral!Y82</f>
        <v>24686.048588612779</v>
      </c>
      <c r="V109" s="5">
        <f>Deferral!Z82</f>
        <v>39125.064647312975</v>
      </c>
      <c r="W109" s="5">
        <f>Deferral!AA82</f>
        <v>26942.577316876028</v>
      </c>
      <c r="X109" s="5">
        <f>Deferral!AB82</f>
        <v>9145.7533818049778</v>
      </c>
      <c r="Y109" s="5">
        <f>Deferral!AC82</f>
        <v>27712.264182320767</v>
      </c>
      <c r="Z109" s="48">
        <f>Deferral!AD82</f>
        <v>24237.313258556758</v>
      </c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48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48"/>
      <c r="AY109" s="5"/>
      <c r="AZ109" s="5"/>
      <c r="BA109" s="5"/>
      <c r="BB109" s="5"/>
      <c r="BC109" s="5"/>
      <c r="BD109" s="5"/>
      <c r="BE109" s="5"/>
      <c r="BF109" s="58"/>
      <c r="BG109" s="5"/>
    </row>
    <row r="110" spans="1:59" ht="15.75" hidden="1" customHeight="1" outlineLevel="1">
      <c r="A110" s="27" t="s">
        <v>45</v>
      </c>
      <c r="B110" s="27" t="s">
        <v>47</v>
      </c>
      <c r="C110" s="27">
        <v>2</v>
      </c>
      <c r="D110" s="55" t="s">
        <v>30</v>
      </c>
      <c r="E110" s="52"/>
      <c r="F110" s="53"/>
      <c r="G110" s="53"/>
      <c r="H110" s="53"/>
      <c r="I110" s="53"/>
      <c r="J110" s="53"/>
      <c r="K110" s="53"/>
      <c r="L110" s="53"/>
      <c r="M110" s="53"/>
      <c r="N110" s="54"/>
      <c r="O110" s="5">
        <f>O109/2*O$399</f>
        <v>47.552006676434445</v>
      </c>
      <c r="P110" s="5">
        <f t="shared" ref="P110:Z110" si="46">(O111+P109/2)*P$399</f>
        <v>138.10781413189594</v>
      </c>
      <c r="Q110" s="5">
        <f t="shared" si="46"/>
        <v>222.95820396504368</v>
      </c>
      <c r="R110" s="5">
        <f t="shared" si="46"/>
        <v>349.99597100295949</v>
      </c>
      <c r="S110" s="5">
        <f t="shared" si="46"/>
        <v>447.9573710813782</v>
      </c>
      <c r="T110" s="5">
        <f t="shared" si="46"/>
        <v>559.23799383774519</v>
      </c>
      <c r="U110" s="5">
        <f t="shared" si="46"/>
        <v>647.88543414745118</v>
      </c>
      <c r="V110" s="5">
        <f t="shared" si="46"/>
        <v>701.32134007379432</v>
      </c>
      <c r="W110" s="5">
        <f t="shared" si="46"/>
        <v>886.52433789485417</v>
      </c>
      <c r="X110" s="5">
        <f t="shared" si="46"/>
        <v>981.19356579025998</v>
      </c>
      <c r="Y110" s="5">
        <f t="shared" si="46"/>
        <v>1081.4710797334601</v>
      </c>
      <c r="Z110" s="48">
        <f t="shared" si="46"/>
        <v>1153.1194757379537</v>
      </c>
      <c r="AA110" s="5">
        <f t="shared" ref="AA110:AG110" si="47">Z111*AA$399</f>
        <v>1299.7027538665018</v>
      </c>
      <c r="AB110" s="5">
        <f t="shared" si="47"/>
        <v>1304.9015648819679</v>
      </c>
      <c r="AC110" s="5">
        <f t="shared" si="47"/>
        <v>1277.3681418629583</v>
      </c>
      <c r="AD110" s="5">
        <f t="shared" si="47"/>
        <v>1380.9921758943949</v>
      </c>
      <c r="AE110" s="5">
        <f t="shared" si="47"/>
        <v>1353.7734777228384</v>
      </c>
      <c r="AF110" s="5">
        <f t="shared" si="47"/>
        <v>1392.4781916395871</v>
      </c>
      <c r="AG110" s="5">
        <f t="shared" si="47"/>
        <v>1464.9135809989723</v>
      </c>
      <c r="AH110" s="5"/>
      <c r="AI110" s="5"/>
      <c r="AJ110" s="5"/>
      <c r="AK110" s="5"/>
      <c r="AL110" s="48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48"/>
      <c r="AY110" s="5"/>
      <c r="AZ110" s="5"/>
      <c r="BA110" s="5"/>
      <c r="BB110" s="5"/>
      <c r="BC110" s="5"/>
      <c r="BD110" s="5"/>
      <c r="BE110" s="5"/>
      <c r="BF110" s="58"/>
      <c r="BG110" s="5"/>
    </row>
    <row r="111" spans="1:59" ht="15.75" hidden="1" customHeight="1" outlineLevel="1">
      <c r="A111" s="27" t="s">
        <v>45</v>
      </c>
      <c r="B111" s="27" t="s">
        <v>47</v>
      </c>
      <c r="C111" s="27">
        <v>2</v>
      </c>
      <c r="D111" s="51" t="s">
        <v>31</v>
      </c>
      <c r="E111" s="52"/>
      <c r="F111" s="53"/>
      <c r="G111" s="53"/>
      <c r="H111" s="53"/>
      <c r="I111" s="53"/>
      <c r="J111" s="53"/>
      <c r="K111" s="53"/>
      <c r="L111" s="53"/>
      <c r="M111" s="53"/>
      <c r="N111" s="54"/>
      <c r="O111" s="5">
        <f>SUM(O109:O110)</f>
        <v>28019.320639873167</v>
      </c>
      <c r="P111" s="5">
        <f>O111+SUM(P109:P110)</f>
        <v>53358.677840079872</v>
      </c>
      <c r="Q111" s="5">
        <f t="shared" ref="Q111" si="48">P111+SUM(Q109:Q110)</f>
        <v>81990.464585123758</v>
      </c>
      <c r="R111" s="5">
        <f t="shared" ref="R111:Z111" si="49">Q111+SUM(R109:R110)</f>
        <v>112801.73749863449</v>
      </c>
      <c r="S111" s="5">
        <f t="shared" si="49"/>
        <v>143621.86049037726</v>
      </c>
      <c r="T111" s="5">
        <f t="shared" si="49"/>
        <v>167625.15185776338</v>
      </c>
      <c r="U111" s="5">
        <f t="shared" si="49"/>
        <v>192959.08588052361</v>
      </c>
      <c r="V111" s="5">
        <f t="shared" si="49"/>
        <v>232785.47186791038</v>
      </c>
      <c r="W111" s="5">
        <f t="shared" si="49"/>
        <v>260614.57352268125</v>
      </c>
      <c r="X111" s="5">
        <f t="shared" si="49"/>
        <v>270741.52047027647</v>
      </c>
      <c r="Y111" s="5">
        <f t="shared" si="49"/>
        <v>299535.25573233073</v>
      </c>
      <c r="Z111" s="48">
        <f t="shared" si="49"/>
        <v>324925.68846662546</v>
      </c>
      <c r="AA111" s="5">
        <f>Z111+AA110</f>
        <v>326225.39122049196</v>
      </c>
      <c r="AB111" s="5">
        <f t="shared" ref="AB111:AE111" si="50">AA111+AB110</f>
        <v>327530.29278537392</v>
      </c>
      <c r="AC111" s="5">
        <f t="shared" si="50"/>
        <v>328807.6609272369</v>
      </c>
      <c r="AD111" s="5">
        <f t="shared" si="50"/>
        <v>330188.65310313128</v>
      </c>
      <c r="AE111" s="5">
        <f t="shared" si="50"/>
        <v>331542.42658085411</v>
      </c>
      <c r="AF111" s="5">
        <f>AE111+AF110</f>
        <v>332934.9047724937</v>
      </c>
      <c r="AG111" s="5">
        <f>AF111+AG110</f>
        <v>334399.81835349265</v>
      </c>
      <c r="AH111" s="5">
        <f>AG111</f>
        <v>334399.81835349265</v>
      </c>
      <c r="AI111" s="5"/>
      <c r="AJ111" s="5"/>
      <c r="AK111" s="5"/>
      <c r="AL111" s="48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48"/>
      <c r="AY111" s="5"/>
      <c r="AZ111" s="5"/>
      <c r="BA111" s="5"/>
      <c r="BB111" s="5"/>
      <c r="BC111" s="5"/>
      <c r="BD111" s="5"/>
      <c r="BE111" s="5"/>
      <c r="BF111" s="58"/>
      <c r="BG111" s="5"/>
    </row>
    <row r="112" spans="1:59" ht="15.75" hidden="1" customHeight="1" outlineLevel="1">
      <c r="A112" s="27" t="s">
        <v>45</v>
      </c>
      <c r="B112" s="27" t="s">
        <v>47</v>
      </c>
      <c r="C112" s="27">
        <v>2</v>
      </c>
      <c r="D112" s="55" t="s">
        <v>32</v>
      </c>
      <c r="E112" s="52"/>
      <c r="F112" s="53"/>
      <c r="G112" s="53"/>
      <c r="H112" s="53"/>
      <c r="I112" s="53"/>
      <c r="J112" s="53"/>
      <c r="K112" s="53"/>
      <c r="L112" s="53"/>
      <c r="M112" s="53"/>
      <c r="N112" s="54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48"/>
      <c r="AA112" s="5"/>
      <c r="AB112" s="5"/>
      <c r="AC112" s="5"/>
      <c r="AD112" s="5"/>
      <c r="AE112" s="5"/>
      <c r="AF112" s="5"/>
      <c r="AG112" s="5"/>
      <c r="AH112" s="56">
        <f>AH414</f>
        <v>12277.440881472756</v>
      </c>
      <c r="AI112" s="5"/>
      <c r="AJ112" s="5"/>
      <c r="AK112" s="5"/>
      <c r="AL112" s="48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48"/>
      <c r="AY112" s="5"/>
      <c r="AZ112" s="5"/>
      <c r="BA112" s="5"/>
      <c r="BB112" s="5"/>
      <c r="BC112" s="5"/>
      <c r="BD112" s="5"/>
      <c r="BE112" s="5"/>
      <c r="BF112" s="58"/>
      <c r="BG112" s="5"/>
    </row>
    <row r="113" spans="1:59" ht="15.75" hidden="1" customHeight="1" outlineLevel="1">
      <c r="A113" s="27" t="s">
        <v>45</v>
      </c>
      <c r="B113" s="27" t="s">
        <v>47</v>
      </c>
      <c r="C113" s="27">
        <v>2</v>
      </c>
      <c r="D113" s="55" t="s">
        <v>34</v>
      </c>
      <c r="E113" s="52"/>
      <c r="F113" s="53"/>
      <c r="G113" s="53"/>
      <c r="H113" s="53"/>
      <c r="I113" s="53"/>
      <c r="J113" s="53"/>
      <c r="K113" s="53"/>
      <c r="L113" s="53"/>
      <c r="M113" s="53"/>
      <c r="N113" s="54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48"/>
      <c r="AA113" s="5"/>
      <c r="AB113" s="5"/>
      <c r="AC113" s="5"/>
      <c r="AD113" s="5"/>
      <c r="AE113" s="5"/>
      <c r="AF113" s="5"/>
      <c r="AG113" s="5"/>
      <c r="AH113" s="5">
        <f>SUM(AH111:AH112)</f>
        <v>346677.25923496543</v>
      </c>
      <c r="AI113" s="5"/>
      <c r="AJ113" s="5"/>
      <c r="AK113" s="5"/>
      <c r="AL113" s="48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48"/>
      <c r="AY113" s="5"/>
      <c r="AZ113" s="5"/>
      <c r="BA113" s="5"/>
      <c r="BB113" s="5"/>
      <c r="BC113" s="5"/>
      <c r="BD113" s="5"/>
      <c r="BE113" s="5"/>
      <c r="BF113" s="58"/>
      <c r="BG113" s="5"/>
    </row>
    <row r="114" spans="1:59" ht="15.75" hidden="1" customHeight="1" outlineLevel="1">
      <c r="A114" s="27"/>
      <c r="B114" s="27"/>
      <c r="C114" s="57"/>
      <c r="D114" s="55"/>
      <c r="E114" s="52"/>
      <c r="F114" s="53"/>
      <c r="G114" s="53"/>
      <c r="H114" s="53"/>
      <c r="I114" s="53"/>
      <c r="J114" s="53"/>
      <c r="K114" s="53"/>
      <c r="L114" s="53"/>
      <c r="M114" s="53"/>
      <c r="N114" s="5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48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48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48"/>
      <c r="AY114" s="5"/>
      <c r="AZ114" s="5"/>
      <c r="BA114" s="5"/>
      <c r="BB114" s="5"/>
      <c r="BC114" s="5"/>
      <c r="BD114" s="5"/>
      <c r="BE114" s="5"/>
      <c r="BF114" s="58"/>
      <c r="BG114" s="5"/>
    </row>
    <row r="115" spans="1:59" ht="15.75" hidden="1" customHeight="1" outlineLevel="1">
      <c r="A115" s="27" t="s">
        <v>45</v>
      </c>
      <c r="B115" s="27" t="s">
        <v>47</v>
      </c>
      <c r="C115" s="27">
        <v>3</v>
      </c>
      <c r="D115" s="51" t="s">
        <v>29</v>
      </c>
      <c r="E115" s="52"/>
      <c r="F115" s="53"/>
      <c r="G115" s="53"/>
      <c r="H115" s="53"/>
      <c r="I115" s="53"/>
      <c r="J115" s="53"/>
      <c r="K115" s="53"/>
      <c r="L115" s="53"/>
      <c r="M115" s="53"/>
      <c r="N115" s="5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48"/>
      <c r="AA115" s="5">
        <f>Deferral!AE82</f>
        <v>24917.797236334991</v>
      </c>
      <c r="AB115" s="5">
        <f>Deferral!AF82</f>
        <v>23805.210955683542</v>
      </c>
      <c r="AC115" s="5">
        <f>Deferral!AG82</f>
        <v>27513.737434971772</v>
      </c>
      <c r="AD115" s="5">
        <f>Deferral!AH82</f>
        <v>30523.691356049581</v>
      </c>
      <c r="AE115" s="5">
        <f>Deferral!AI82</f>
        <v>28489.872292317377</v>
      </c>
      <c r="AF115" s="5">
        <f>Deferral!AJ82</f>
        <v>24367.252151677269</v>
      </c>
      <c r="AG115" s="5">
        <f>Deferral!AK82</f>
        <v>26634.4802545079</v>
      </c>
      <c r="AH115" s="5">
        <f>Deferral!AL82</f>
        <v>31064.932125855688</v>
      </c>
      <c r="AI115" s="5">
        <f>Deferral!AM82</f>
        <v>34053.221441363472</v>
      </c>
      <c r="AJ115" s="5">
        <f>Deferral!AN82</f>
        <v>27298.363790228876</v>
      </c>
      <c r="AK115" s="5">
        <f>Deferral!AO82</f>
        <v>16200.350811002703</v>
      </c>
      <c r="AL115" s="48">
        <f>Deferral!AP82</f>
        <v>16197.346785189497</v>
      </c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48"/>
      <c r="AY115" s="5"/>
      <c r="AZ115" s="5"/>
      <c r="BA115" s="5"/>
      <c r="BB115" s="5"/>
      <c r="BC115" s="5"/>
      <c r="BD115" s="5"/>
      <c r="BE115" s="5"/>
      <c r="BF115" s="58"/>
      <c r="BG115" s="5"/>
    </row>
    <row r="116" spans="1:59" ht="15.75" hidden="1" customHeight="1" outlineLevel="1">
      <c r="A116" s="27" t="s">
        <v>45</v>
      </c>
      <c r="B116" s="27" t="s">
        <v>47</v>
      </c>
      <c r="C116" s="27">
        <v>3</v>
      </c>
      <c r="D116" s="55" t="s">
        <v>30</v>
      </c>
      <c r="E116" s="52"/>
      <c r="F116" s="53"/>
      <c r="G116" s="53"/>
      <c r="H116" s="53"/>
      <c r="I116" s="53"/>
      <c r="J116" s="53"/>
      <c r="K116" s="53"/>
      <c r="L116" s="53"/>
      <c r="M116" s="53"/>
      <c r="N116" s="5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48"/>
      <c r="AA116" s="5">
        <f>AA115/2*AA$399</f>
        <v>49.835594472669982</v>
      </c>
      <c r="AB116" s="5">
        <f t="shared" ref="AB116:AL116" si="51">(AA117+AB115/2)*AB$399</f>
        <v>147.48095323459776</v>
      </c>
      <c r="AC116" s="5">
        <f t="shared" si="51"/>
        <v>244.44105448312558</v>
      </c>
      <c r="AD116" s="5">
        <f t="shared" si="51"/>
        <v>386.14946541026308</v>
      </c>
      <c r="AE116" s="5">
        <f t="shared" si="51"/>
        <v>499.51644880687689</v>
      </c>
      <c r="AF116" s="5">
        <f t="shared" si="51"/>
        <v>624.79770724393438</v>
      </c>
      <c r="AG116" s="5">
        <f t="shared" si="51"/>
        <v>769.50290022293598</v>
      </c>
      <c r="AH116" s="5">
        <f t="shared" si="51"/>
        <v>818.02492747337885</v>
      </c>
      <c r="AI116" s="5">
        <f t="shared" si="51"/>
        <v>1046.6866677494818</v>
      </c>
      <c r="AJ116" s="5">
        <f t="shared" si="51"/>
        <v>1213.2261578833798</v>
      </c>
      <c r="AK116" s="5">
        <f t="shared" si="51"/>
        <v>1345.8146230787734</v>
      </c>
      <c r="AL116" s="48">
        <f t="shared" si="51"/>
        <v>1395.508768841913</v>
      </c>
      <c r="AM116" s="5">
        <f t="shared" ref="AM116:AS116" si="52">AL117*AM$399</f>
        <v>1502.1540369491947</v>
      </c>
      <c r="AN116" s="5">
        <f t="shared" si="52"/>
        <v>1509.2141609228561</v>
      </c>
      <c r="AO116" s="5">
        <f t="shared" si="52"/>
        <v>1451.7837454588021</v>
      </c>
      <c r="AP116" s="5">
        <f t="shared" si="52"/>
        <v>1490.7238116981084</v>
      </c>
      <c r="AQ116" s="5">
        <f t="shared" si="52"/>
        <v>1465.0250294660082</v>
      </c>
      <c r="AR116" s="5">
        <f t="shared" si="52"/>
        <v>1504.3202563674633</v>
      </c>
      <c r="AS116" s="5">
        <f t="shared" si="52"/>
        <v>1379.827944368775</v>
      </c>
      <c r="AT116" s="5"/>
      <c r="AU116" s="5"/>
      <c r="AV116" s="5"/>
      <c r="AW116" s="5"/>
      <c r="AX116" s="48"/>
      <c r="AY116" s="5"/>
      <c r="AZ116" s="5"/>
      <c r="BA116" s="5"/>
      <c r="BB116" s="5"/>
      <c r="BC116" s="5"/>
      <c r="BD116" s="5"/>
      <c r="BE116" s="5"/>
      <c r="BF116" s="58"/>
      <c r="BG116" s="5"/>
    </row>
    <row r="117" spans="1:59" ht="15.75" hidden="1" customHeight="1" outlineLevel="1">
      <c r="A117" s="27" t="s">
        <v>45</v>
      </c>
      <c r="B117" s="27" t="s">
        <v>47</v>
      </c>
      <c r="C117" s="27">
        <v>3</v>
      </c>
      <c r="D117" s="51" t="s">
        <v>31</v>
      </c>
      <c r="E117" s="52"/>
      <c r="F117" s="53"/>
      <c r="G117" s="53"/>
      <c r="H117" s="53"/>
      <c r="I117" s="53"/>
      <c r="J117" s="53"/>
      <c r="K117" s="53"/>
      <c r="L117" s="53"/>
      <c r="M117" s="53"/>
      <c r="N117" s="5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48"/>
      <c r="AA117" s="5">
        <f>SUM(AA115:AA116)</f>
        <v>24967.632830807663</v>
      </c>
      <c r="AB117" s="5">
        <f>AA117+SUM(AB115:AB116)</f>
        <v>48920.324739725802</v>
      </c>
      <c r="AC117" s="5">
        <f t="shared" ref="AC117" si="53">AB117+SUM(AC115:AC116)</f>
        <v>76678.5032291807</v>
      </c>
      <c r="AD117" s="5">
        <f t="shared" ref="AD117:AL117" si="54">AC117+SUM(AD115:AD116)</f>
        <v>107588.34405064055</v>
      </c>
      <c r="AE117" s="5">
        <f t="shared" si="54"/>
        <v>136577.73279176481</v>
      </c>
      <c r="AF117" s="5">
        <f t="shared" si="54"/>
        <v>161569.78265068601</v>
      </c>
      <c r="AG117" s="5">
        <f t="shared" si="54"/>
        <v>188973.76580541686</v>
      </c>
      <c r="AH117" s="5">
        <f t="shared" si="54"/>
        <v>220856.72285874592</v>
      </c>
      <c r="AI117" s="5">
        <f t="shared" si="54"/>
        <v>255956.63096785889</v>
      </c>
      <c r="AJ117" s="5">
        <f t="shared" si="54"/>
        <v>284468.22091597115</v>
      </c>
      <c r="AK117" s="5">
        <f t="shared" si="54"/>
        <v>302014.38635005261</v>
      </c>
      <c r="AL117" s="48">
        <f t="shared" si="54"/>
        <v>319607.24190408399</v>
      </c>
      <c r="AM117" s="5">
        <f>AL117+AM116</f>
        <v>321109.3959410332</v>
      </c>
      <c r="AN117" s="5">
        <f t="shared" ref="AN117:AQ117" si="55">AM117+AN116</f>
        <v>322618.61010195606</v>
      </c>
      <c r="AO117" s="5">
        <f t="shared" si="55"/>
        <v>324070.39384741487</v>
      </c>
      <c r="AP117" s="5">
        <f t="shared" si="55"/>
        <v>325561.11765911296</v>
      </c>
      <c r="AQ117" s="5">
        <f t="shared" si="55"/>
        <v>327026.14268857898</v>
      </c>
      <c r="AR117" s="5">
        <f>AQ117+AR116</f>
        <v>328530.46294494643</v>
      </c>
      <c r="AS117" s="5">
        <f>AR117+AS116</f>
        <v>329910.29088931519</v>
      </c>
      <c r="AT117" s="5">
        <f>AS117</f>
        <v>329910.29088931519</v>
      </c>
      <c r="AU117" s="5"/>
      <c r="AV117" s="5"/>
      <c r="AW117" s="5"/>
      <c r="AX117" s="48"/>
      <c r="AY117" s="5"/>
      <c r="AZ117" s="5"/>
      <c r="BA117" s="5"/>
      <c r="BB117" s="5"/>
      <c r="BC117" s="5"/>
      <c r="BD117" s="5"/>
      <c r="BE117" s="5"/>
      <c r="BF117" s="58"/>
      <c r="BG117" s="5"/>
    </row>
    <row r="118" spans="1:59" ht="15.75" hidden="1" customHeight="1" outlineLevel="1">
      <c r="A118" s="27" t="s">
        <v>45</v>
      </c>
      <c r="B118" s="27" t="s">
        <v>47</v>
      </c>
      <c r="C118" s="27">
        <v>3</v>
      </c>
      <c r="D118" s="55" t="s">
        <v>32</v>
      </c>
      <c r="E118" s="52"/>
      <c r="F118" s="53"/>
      <c r="G118" s="53"/>
      <c r="H118" s="53"/>
      <c r="I118" s="53"/>
      <c r="J118" s="53"/>
      <c r="K118" s="53"/>
      <c r="L118" s="53"/>
      <c r="M118" s="53"/>
      <c r="N118" s="5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48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48"/>
      <c r="AM118" s="5"/>
      <c r="AN118" s="5"/>
      <c r="AO118" s="5"/>
      <c r="AP118" s="5"/>
      <c r="AQ118" s="5"/>
      <c r="AR118" s="5"/>
      <c r="AS118" s="5"/>
      <c r="AT118" s="56">
        <f>AT422</f>
        <v>41334.494899686848</v>
      </c>
      <c r="AU118" s="5"/>
      <c r="AV118" s="5"/>
      <c r="AW118" s="5"/>
      <c r="AX118" s="48"/>
      <c r="AY118" s="5"/>
      <c r="AZ118" s="5"/>
      <c r="BA118" s="5"/>
      <c r="BB118" s="5"/>
      <c r="BC118" s="5"/>
      <c r="BD118" s="5"/>
      <c r="BE118" s="5"/>
      <c r="BF118" s="58"/>
      <c r="BG118" s="5"/>
    </row>
    <row r="119" spans="1:59" ht="15.75" hidden="1" customHeight="1" outlineLevel="1">
      <c r="A119" s="27" t="s">
        <v>45</v>
      </c>
      <c r="B119" s="27" t="s">
        <v>47</v>
      </c>
      <c r="C119" s="27">
        <v>3</v>
      </c>
      <c r="D119" s="55" t="s">
        <v>35</v>
      </c>
      <c r="E119" s="52"/>
      <c r="F119" s="53"/>
      <c r="G119" s="53"/>
      <c r="H119" s="53"/>
      <c r="I119" s="53"/>
      <c r="J119" s="53"/>
      <c r="K119" s="53"/>
      <c r="L119" s="53"/>
      <c r="M119" s="53"/>
      <c r="N119" s="5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48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48"/>
      <c r="AM119" s="5"/>
      <c r="AN119" s="5"/>
      <c r="AO119" s="5"/>
      <c r="AP119" s="5"/>
      <c r="AQ119" s="5"/>
      <c r="AR119" s="5"/>
      <c r="AS119" s="5"/>
      <c r="AT119" s="5">
        <f>SUM(AT117:AT118)</f>
        <v>371244.78578900202</v>
      </c>
      <c r="AU119" s="5"/>
      <c r="AV119" s="5"/>
      <c r="AW119" s="5"/>
      <c r="AX119" s="48"/>
      <c r="AY119" s="5"/>
      <c r="AZ119" s="5"/>
      <c r="BA119" s="5"/>
      <c r="BB119" s="5"/>
      <c r="BC119" s="5"/>
      <c r="BD119" s="5"/>
      <c r="BE119" s="5"/>
      <c r="BF119" s="58"/>
      <c r="BG119" s="5"/>
    </row>
    <row r="120" spans="1:59" ht="15.75" hidden="1" customHeight="1" outlineLevel="1">
      <c r="A120" s="27"/>
      <c r="B120" s="27"/>
      <c r="C120" s="57"/>
      <c r="D120" s="55"/>
      <c r="E120" s="52"/>
      <c r="F120" s="53"/>
      <c r="G120" s="53"/>
      <c r="H120" s="53"/>
      <c r="I120" s="53"/>
      <c r="J120" s="53"/>
      <c r="K120" s="53"/>
      <c r="L120" s="53"/>
      <c r="M120" s="53"/>
      <c r="N120" s="5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48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48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48"/>
      <c r="AY120" s="5"/>
      <c r="AZ120" s="5"/>
      <c r="BA120" s="5"/>
      <c r="BB120" s="5"/>
      <c r="BC120" s="5"/>
      <c r="BD120" s="5"/>
      <c r="BE120" s="5"/>
      <c r="BF120" s="58"/>
      <c r="BG120" s="5"/>
    </row>
    <row r="121" spans="1:59" ht="15.75" hidden="1" customHeight="1" outlineLevel="1">
      <c r="A121" s="27" t="s">
        <v>45</v>
      </c>
      <c r="B121" s="27" t="s">
        <v>47</v>
      </c>
      <c r="C121" s="27">
        <v>4</v>
      </c>
      <c r="D121" s="51" t="s">
        <v>29</v>
      </c>
      <c r="E121" s="52"/>
      <c r="F121" s="53"/>
      <c r="G121" s="53"/>
      <c r="H121" s="53"/>
      <c r="I121" s="53"/>
      <c r="J121" s="53"/>
      <c r="K121" s="53"/>
      <c r="L121" s="53"/>
      <c r="M121" s="53"/>
      <c r="N121" s="5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48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48"/>
      <c r="AM121" s="5">
        <f>Deferral!AQ82</f>
        <v>27159.352652423193</v>
      </c>
      <c r="AN121" s="5">
        <f>Deferral!AR82</f>
        <v>20413.988920976466</v>
      </c>
      <c r="AO121" s="5">
        <f>Deferral!AS82</f>
        <v>24104.121669807231</v>
      </c>
      <c r="AP121" s="5">
        <f>Deferral!AT82</f>
        <v>22726.688177009026</v>
      </c>
      <c r="AQ121" s="5">
        <f>Deferral!AU82</f>
        <v>26537.99128453045</v>
      </c>
      <c r="AR121" s="5">
        <f>Deferral!AV82</f>
        <v>22174.28064147957</v>
      </c>
      <c r="AS121" s="5">
        <f>Deferral!AW82</f>
        <v>21313.113298782395</v>
      </c>
      <c r="AT121" s="5">
        <f>Deferral!AX82</f>
        <v>23638.379474097244</v>
      </c>
      <c r="AU121" s="5">
        <f>Deferral!AY82</f>
        <v>23333.55419125504</v>
      </c>
      <c r="AV121" s="5">
        <f>Deferral!AZ82</f>
        <v>17845.42428111656</v>
      </c>
      <c r="AW121" s="5">
        <f>Deferral!BA82</f>
        <v>17065.377638512982</v>
      </c>
      <c r="AX121" s="48">
        <f>Deferral!BB82</f>
        <v>17114.987818441747</v>
      </c>
      <c r="AY121" s="5"/>
      <c r="AZ121" s="5"/>
      <c r="BA121" s="5"/>
      <c r="BB121" s="5"/>
      <c r="BC121" s="5"/>
      <c r="BD121" s="5"/>
      <c r="BE121" s="5"/>
      <c r="BF121" s="58"/>
      <c r="BG121" s="5"/>
    </row>
    <row r="122" spans="1:59" ht="15.75" hidden="1" customHeight="1" outlineLevel="1">
      <c r="A122" s="27" t="s">
        <v>45</v>
      </c>
      <c r="B122" s="27" t="s">
        <v>47</v>
      </c>
      <c r="C122" s="27">
        <v>4</v>
      </c>
      <c r="D122" s="55" t="s">
        <v>30</v>
      </c>
      <c r="E122" s="52"/>
      <c r="F122" s="53"/>
      <c r="G122" s="53"/>
      <c r="H122" s="53"/>
      <c r="I122" s="53"/>
      <c r="J122" s="53"/>
      <c r="K122" s="53"/>
      <c r="L122" s="53"/>
      <c r="M122" s="53"/>
      <c r="N122" s="5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48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48"/>
      <c r="AM122" s="5">
        <f>AM121/2*AM$399</f>
        <v>63.824478733194503</v>
      </c>
      <c r="AN122" s="5">
        <f t="shared" ref="AN122:AX122" si="56">(AM123+AN121/2)*AN$399</f>
        <v>175.92180648072971</v>
      </c>
      <c r="AO122" s="5">
        <f t="shared" si="56"/>
        <v>269.39316912082739</v>
      </c>
      <c r="AP122" s="5">
        <f t="shared" si="56"/>
        <v>384.32975521581233</v>
      </c>
      <c r="AQ122" s="5">
        <f t="shared" si="56"/>
        <v>488.54977322414265</v>
      </c>
      <c r="AR122" s="5">
        <f t="shared" si="56"/>
        <v>613.69198923800002</v>
      </c>
      <c r="AS122" s="5">
        <f t="shared" si="56"/>
        <v>654.2285020640453</v>
      </c>
      <c r="AT122" s="5">
        <f t="shared" si="56"/>
        <v>697.70479683892142</v>
      </c>
      <c r="AU122" s="5">
        <f t="shared" si="56"/>
        <v>852.94581743972492</v>
      </c>
      <c r="AV122" s="5">
        <f t="shared" si="56"/>
        <v>875.64661290316985</v>
      </c>
      <c r="AW122" s="5">
        <f t="shared" si="56"/>
        <v>971.42328044796909</v>
      </c>
      <c r="AX122" s="48">
        <f t="shared" si="56"/>
        <v>1017.5779618715786</v>
      </c>
      <c r="AY122" s="5">
        <f t="shared" ref="AY122:BE122" si="57">AX123*AY$399</f>
        <v>784.42824417682903</v>
      </c>
      <c r="AZ122" s="5">
        <f t="shared" si="57"/>
        <v>786.7030860849419</v>
      </c>
      <c r="BA122" s="5">
        <f t="shared" si="57"/>
        <v>761.77816210236097</v>
      </c>
      <c r="BB122" s="5">
        <f t="shared" si="57"/>
        <v>763.91114095624766</v>
      </c>
      <c r="BC122" s="5">
        <f t="shared" si="57"/>
        <v>738.69116028839233</v>
      </c>
      <c r="BD122" s="5">
        <f t="shared" si="57"/>
        <v>768.11842739973281</v>
      </c>
      <c r="BE122" s="5">
        <f t="shared" si="57"/>
        <v>770.26915899645201</v>
      </c>
      <c r="BF122" s="58"/>
      <c r="BG122" s="5"/>
    </row>
    <row r="123" spans="1:59" ht="15.75" hidden="1" customHeight="1" outlineLevel="1">
      <c r="A123" s="27" t="s">
        <v>45</v>
      </c>
      <c r="B123" s="27" t="s">
        <v>47</v>
      </c>
      <c r="C123" s="27">
        <v>4</v>
      </c>
      <c r="D123" s="51" t="s">
        <v>31</v>
      </c>
      <c r="E123" s="52"/>
      <c r="F123" s="53"/>
      <c r="G123" s="53"/>
      <c r="H123" s="53"/>
      <c r="I123" s="53"/>
      <c r="J123" s="53"/>
      <c r="K123" s="53"/>
      <c r="L123" s="53"/>
      <c r="M123" s="53"/>
      <c r="N123" s="54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48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48"/>
      <c r="AM123" s="5">
        <f>SUM(AM121:AM122)</f>
        <v>27223.177131156386</v>
      </c>
      <c r="AN123" s="5">
        <f>AM123+SUM(AN121:AN122)</f>
        <v>47813.08785861358</v>
      </c>
      <c r="AO123" s="5">
        <f t="shared" ref="AO123" si="58">AN123+SUM(AO121:AO122)</f>
        <v>72186.602697541646</v>
      </c>
      <c r="AP123" s="5">
        <f t="shared" ref="AP123:AX123" si="59">AO123+SUM(AP121:AP122)</f>
        <v>95297.62062976649</v>
      </c>
      <c r="AQ123" s="5">
        <f t="shared" si="59"/>
        <v>122324.16168752109</v>
      </c>
      <c r="AR123" s="5">
        <f t="shared" si="59"/>
        <v>145112.13431823865</v>
      </c>
      <c r="AS123" s="5">
        <f t="shared" si="59"/>
        <v>167079.4761190851</v>
      </c>
      <c r="AT123" s="5">
        <f t="shared" si="59"/>
        <v>191415.56039002127</v>
      </c>
      <c r="AU123" s="5">
        <f t="shared" si="59"/>
        <v>215602.06039871604</v>
      </c>
      <c r="AV123" s="5">
        <f t="shared" si="59"/>
        <v>234323.13129273578</v>
      </c>
      <c r="AW123" s="5">
        <f t="shared" si="59"/>
        <v>252359.93221169672</v>
      </c>
      <c r="AX123" s="48">
        <f t="shared" si="59"/>
        <v>270492.49799201003</v>
      </c>
      <c r="AY123" s="5">
        <f>AX123+AY122</f>
        <v>271276.92623618688</v>
      </c>
      <c r="AZ123" s="5">
        <f t="shared" ref="AZ123:BC123" si="60">AY123+AZ122</f>
        <v>272063.62932227179</v>
      </c>
      <c r="BA123" s="5">
        <f t="shared" si="60"/>
        <v>272825.40748437418</v>
      </c>
      <c r="BB123" s="5">
        <f t="shared" si="60"/>
        <v>273589.31862533046</v>
      </c>
      <c r="BC123" s="5">
        <f t="shared" si="60"/>
        <v>274328.00978561887</v>
      </c>
      <c r="BD123" s="5">
        <f>BC123+BD122</f>
        <v>275096.12821301859</v>
      </c>
      <c r="BE123" s="5">
        <f>BD123+BE122</f>
        <v>275866.39737201505</v>
      </c>
      <c r="BF123" s="58">
        <f>BE123</f>
        <v>275866.39737201505</v>
      </c>
      <c r="BG123" s="5"/>
    </row>
    <row r="124" spans="1:59" ht="15.75" hidden="1" customHeight="1" outlineLevel="1">
      <c r="A124" s="27" t="s">
        <v>45</v>
      </c>
      <c r="B124" s="27" t="s">
        <v>47</v>
      </c>
      <c r="C124" s="27">
        <v>4</v>
      </c>
      <c r="D124" s="55" t="s">
        <v>36</v>
      </c>
      <c r="E124" s="52"/>
      <c r="F124" s="53"/>
      <c r="G124" s="53"/>
      <c r="H124" s="53"/>
      <c r="I124" s="53"/>
      <c r="J124" s="53"/>
      <c r="K124" s="53"/>
      <c r="L124" s="53"/>
      <c r="M124" s="53"/>
      <c r="N124" s="5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48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48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48"/>
      <c r="AY124" s="5"/>
      <c r="AZ124" s="5"/>
      <c r="BA124" s="5"/>
      <c r="BB124" s="5"/>
      <c r="BC124" s="5"/>
      <c r="BD124" s="5"/>
      <c r="BE124" s="5"/>
      <c r="BF124" s="59">
        <f>BF430</f>
        <v>45.724044456271507</v>
      </c>
      <c r="BG124" s="5"/>
    </row>
    <row r="125" spans="1:59" ht="15.75" hidden="1" customHeight="1" outlineLevel="1">
      <c r="A125" s="27" t="s">
        <v>45</v>
      </c>
      <c r="B125" s="27" t="s">
        <v>47</v>
      </c>
      <c r="C125" s="27">
        <v>4</v>
      </c>
      <c r="D125" s="55" t="s">
        <v>37</v>
      </c>
      <c r="E125" s="52"/>
      <c r="F125" s="53"/>
      <c r="G125" s="53"/>
      <c r="H125" s="53"/>
      <c r="I125" s="53"/>
      <c r="J125" s="53"/>
      <c r="K125" s="53"/>
      <c r="L125" s="53"/>
      <c r="M125" s="53"/>
      <c r="N125" s="54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48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48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48"/>
      <c r="AY125" s="5"/>
      <c r="AZ125" s="5"/>
      <c r="BA125" s="5"/>
      <c r="BB125" s="5"/>
      <c r="BC125" s="5"/>
      <c r="BD125" s="5"/>
      <c r="BE125" s="5"/>
      <c r="BF125" s="58">
        <f>SUM(BF123:BF124)</f>
        <v>275912.12141647132</v>
      </c>
      <c r="BG125" s="5"/>
    </row>
    <row r="126" spans="1:59" ht="15.75" hidden="1" customHeight="1" collapsed="1">
      <c r="A126" s="27"/>
      <c r="B126" s="27"/>
      <c r="C126" s="57"/>
      <c r="D126" s="55"/>
      <c r="E126" s="52"/>
      <c r="F126" s="53"/>
      <c r="G126" s="53"/>
      <c r="H126" s="53"/>
      <c r="I126" s="53"/>
      <c r="J126" s="53"/>
      <c r="K126" s="53"/>
      <c r="L126" s="53"/>
      <c r="M126" s="53"/>
      <c r="N126" s="54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48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48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48"/>
      <c r="AY126" s="5"/>
      <c r="AZ126" s="5"/>
      <c r="BA126" s="5"/>
      <c r="BB126" s="5"/>
      <c r="BC126" s="5"/>
      <c r="BD126" s="5"/>
      <c r="BE126" s="5"/>
      <c r="BF126" s="58"/>
      <c r="BG126" s="5"/>
    </row>
    <row r="127" spans="1:59" ht="15.75" hidden="1" customHeight="1">
      <c r="A127" s="27" t="s">
        <v>45</v>
      </c>
      <c r="B127" s="27" t="s">
        <v>47</v>
      </c>
      <c r="C127" s="27">
        <v>5</v>
      </c>
      <c r="D127" s="51" t="s">
        <v>29</v>
      </c>
      <c r="E127" s="52"/>
      <c r="F127" s="53"/>
      <c r="G127" s="53"/>
      <c r="H127" s="53"/>
      <c r="I127" s="53"/>
      <c r="J127" s="53"/>
      <c r="K127" s="53"/>
      <c r="L127" s="53"/>
      <c r="M127" s="53"/>
      <c r="N127" s="5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48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48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48"/>
      <c r="AY127" s="5">
        <f>Deferral!BC82</f>
        <v>23775.189991276908</v>
      </c>
      <c r="AZ127" s="5">
        <f>Deferral!BD82</f>
        <v>24987.125738426126</v>
      </c>
      <c r="BA127" s="5">
        <f>Deferral!BE82</f>
        <v>26791.250322300075</v>
      </c>
      <c r="BB127" s="5">
        <f>Deferral!BF82</f>
        <v>23094.032825390539</v>
      </c>
      <c r="BC127" s="5">
        <f>Deferral!BG82</f>
        <v>27446.126304415891</v>
      </c>
      <c r="BD127" s="5">
        <f>Deferral!BH82</f>
        <v>25354.128212422489</v>
      </c>
      <c r="BE127" s="5">
        <f>Deferral!BI82+Deferral!BJ82</f>
        <v>23039.433721032961</v>
      </c>
      <c r="BF127" s="58">
        <f>Deferral!BK82+Deferral!BL82</f>
        <v>37401.720173437461</v>
      </c>
      <c r="BG127" s="5">
        <f>Deferral!BM82</f>
        <v>25668.039369250801</v>
      </c>
    </row>
    <row r="128" spans="1:59" ht="15.75" hidden="1" customHeight="1">
      <c r="A128" s="27" t="s">
        <v>45</v>
      </c>
      <c r="B128" s="27" t="s">
        <v>47</v>
      </c>
      <c r="C128" s="27">
        <v>5</v>
      </c>
      <c r="D128" s="55" t="s">
        <v>30</v>
      </c>
      <c r="E128" s="52"/>
      <c r="F128" s="53"/>
      <c r="G128" s="53"/>
      <c r="H128" s="53"/>
      <c r="I128" s="53"/>
      <c r="J128" s="53"/>
      <c r="K128" s="53"/>
      <c r="L128" s="53"/>
      <c r="M128" s="53"/>
      <c r="N128" s="5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48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48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48"/>
      <c r="AY128" s="5">
        <f>AY127/2*AY$399</f>
        <v>34.474025487351511</v>
      </c>
      <c r="AZ128" s="5">
        <f t="shared" ref="AZ128:BG128" si="61">(AY129+AZ127/2)*AZ$399</f>
        <v>105.27935796933421</v>
      </c>
      <c r="BA128" s="5">
        <f t="shared" si="61"/>
        <v>174.43354396806734</v>
      </c>
      <c r="BB128" s="5">
        <f t="shared" si="61"/>
        <v>244.76135429794479</v>
      </c>
      <c r="BC128" s="5">
        <f t="shared" si="61"/>
        <v>304.90994784057563</v>
      </c>
      <c r="BD128" s="5">
        <f t="shared" si="61"/>
        <v>390.97701304923538</v>
      </c>
      <c r="BE128" s="5">
        <f t="shared" si="61"/>
        <v>459.82273539261087</v>
      </c>
      <c r="BF128" s="58">
        <f t="shared" si="61"/>
        <v>487.25701294997208</v>
      </c>
      <c r="BG128" s="5">
        <f t="shared" si="61"/>
        <v>635.38983749999227</v>
      </c>
    </row>
    <row r="129" spans="1:59" ht="15.75" hidden="1" customHeight="1">
      <c r="A129" s="27" t="s">
        <v>45</v>
      </c>
      <c r="B129" s="27" t="s">
        <v>47</v>
      </c>
      <c r="C129" s="27">
        <v>5</v>
      </c>
      <c r="D129" s="51" t="s">
        <v>31</v>
      </c>
      <c r="E129" s="52"/>
      <c r="F129" s="53"/>
      <c r="G129" s="53"/>
      <c r="H129" s="53"/>
      <c r="I129" s="53"/>
      <c r="J129" s="53"/>
      <c r="K129" s="53"/>
      <c r="L129" s="53"/>
      <c r="M129" s="53"/>
      <c r="N129" s="54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48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48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48"/>
      <c r="AY129" s="5">
        <f>SUM(AY127:AY128)</f>
        <v>23809.664016764258</v>
      </c>
      <c r="AZ129" s="5">
        <f>AY129+SUM(AZ127:AZ128)</f>
        <v>48902.06911315972</v>
      </c>
      <c r="BA129" s="5">
        <f t="shared" ref="BA129" si="62">AZ129+SUM(BA127:BA128)</f>
        <v>75867.752979427867</v>
      </c>
      <c r="BB129" s="5">
        <f t="shared" ref="BB129:BG129" si="63">BA129+SUM(BB127:BB128)</f>
        <v>99206.547159116351</v>
      </c>
      <c r="BC129" s="5">
        <f t="shared" si="63"/>
        <v>126957.58341137282</v>
      </c>
      <c r="BD129" s="5">
        <f t="shared" si="63"/>
        <v>152702.68863684454</v>
      </c>
      <c r="BE129" s="5">
        <f t="shared" si="63"/>
        <v>176201.9450932701</v>
      </c>
      <c r="BF129" s="58">
        <f t="shared" si="63"/>
        <v>214090.92227965753</v>
      </c>
      <c r="BG129" s="5">
        <f t="shared" si="63"/>
        <v>240394.35148640833</v>
      </c>
    </row>
    <row r="130" spans="1:59" ht="15.75" hidden="1" customHeight="1" outlineLevel="1">
      <c r="A130" s="27" t="s">
        <v>45</v>
      </c>
      <c r="B130" s="27" t="s">
        <v>47</v>
      </c>
      <c r="C130" s="27">
        <v>5</v>
      </c>
      <c r="D130" s="55" t="s">
        <v>38</v>
      </c>
      <c r="E130" s="52"/>
      <c r="F130" s="53"/>
      <c r="G130" s="53"/>
      <c r="H130" s="53"/>
      <c r="I130" s="53"/>
      <c r="J130" s="53"/>
      <c r="K130" s="53"/>
      <c r="L130" s="53"/>
      <c r="M130" s="53"/>
      <c r="N130" s="54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48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48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48"/>
      <c r="AY130" s="5"/>
      <c r="AZ130" s="5"/>
      <c r="BA130" s="5"/>
      <c r="BB130" s="5"/>
      <c r="BC130" s="5"/>
      <c r="BD130" s="5"/>
      <c r="BE130" s="5"/>
      <c r="BF130" s="58"/>
      <c r="BG130" s="5"/>
    </row>
    <row r="131" spans="1:59" ht="15.75" hidden="1" customHeight="1" outlineLevel="1">
      <c r="A131" s="27" t="s">
        <v>45</v>
      </c>
      <c r="B131" s="27" t="s">
        <v>47</v>
      </c>
      <c r="C131" s="27">
        <v>5</v>
      </c>
      <c r="D131" s="55" t="s">
        <v>39</v>
      </c>
      <c r="E131" s="52"/>
      <c r="F131" s="53"/>
      <c r="G131" s="53"/>
      <c r="H131" s="53"/>
      <c r="I131" s="53"/>
      <c r="J131" s="53"/>
      <c r="K131" s="53"/>
      <c r="L131" s="53"/>
      <c r="M131" s="53"/>
      <c r="N131" s="54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48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48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48"/>
      <c r="AY131" s="5"/>
      <c r="AZ131" s="5"/>
      <c r="BA131" s="5"/>
      <c r="BB131" s="5"/>
      <c r="BC131" s="5"/>
      <c r="BD131" s="5"/>
      <c r="BE131" s="5"/>
      <c r="BF131" s="58"/>
      <c r="BG131" s="5"/>
    </row>
    <row r="132" spans="1:59" ht="15.75" hidden="1" customHeight="1" outlineLevel="1">
      <c r="A132" s="27"/>
      <c r="B132" s="27"/>
      <c r="C132" s="27"/>
      <c r="D132" s="55"/>
      <c r="E132" s="52"/>
      <c r="F132" s="53"/>
      <c r="G132" s="53"/>
      <c r="H132" s="53"/>
      <c r="I132" s="53"/>
      <c r="J132" s="53"/>
      <c r="K132" s="53"/>
      <c r="L132" s="53"/>
      <c r="M132" s="53"/>
      <c r="N132" s="5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48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48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48"/>
      <c r="AY132" s="5"/>
      <c r="AZ132" s="5"/>
      <c r="BA132" s="5"/>
      <c r="BB132" s="5"/>
      <c r="BC132" s="5"/>
      <c r="BD132" s="5"/>
      <c r="BE132" s="5"/>
      <c r="BF132" s="58"/>
      <c r="BG132" s="5"/>
    </row>
    <row r="133" spans="1:59" ht="15.75" hidden="1" customHeight="1" outlineLevel="1">
      <c r="A133" s="27" t="s">
        <v>45</v>
      </c>
      <c r="B133" s="27" t="s">
        <v>47</v>
      </c>
      <c r="C133" s="27">
        <v>6</v>
      </c>
      <c r="D133" s="51" t="s">
        <v>29</v>
      </c>
      <c r="E133" s="52"/>
      <c r="F133" s="53"/>
      <c r="G133" s="53"/>
      <c r="H133" s="53"/>
      <c r="I133" s="53"/>
      <c r="J133" s="53"/>
      <c r="K133" s="53"/>
      <c r="L133" s="53"/>
      <c r="M133" s="53"/>
      <c r="N133" s="54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48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48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48"/>
      <c r="AY133" s="5"/>
      <c r="AZ133" s="5"/>
      <c r="BA133" s="5"/>
      <c r="BB133" s="5"/>
      <c r="BC133" s="5"/>
      <c r="BD133" s="5"/>
      <c r="BE133" s="5"/>
      <c r="BF133" s="58"/>
      <c r="BG133" s="5"/>
    </row>
    <row r="134" spans="1:59" ht="15.75" hidden="1" customHeight="1" outlineLevel="1">
      <c r="A134" s="27" t="s">
        <v>45</v>
      </c>
      <c r="B134" s="27" t="s">
        <v>47</v>
      </c>
      <c r="C134" s="27">
        <v>6</v>
      </c>
      <c r="D134" s="55" t="s">
        <v>30</v>
      </c>
      <c r="E134" s="52"/>
      <c r="F134" s="53"/>
      <c r="G134" s="53"/>
      <c r="H134" s="53"/>
      <c r="I134" s="53"/>
      <c r="J134" s="53"/>
      <c r="K134" s="53"/>
      <c r="L134" s="53"/>
      <c r="M134" s="53"/>
      <c r="N134" s="54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48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48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48"/>
      <c r="AY134" s="5"/>
      <c r="AZ134" s="5"/>
      <c r="BA134" s="5"/>
      <c r="BB134" s="5"/>
      <c r="BC134" s="5"/>
      <c r="BD134" s="5"/>
      <c r="BE134" s="5"/>
      <c r="BF134" s="58"/>
      <c r="BG134" s="5"/>
    </row>
    <row r="135" spans="1:59" ht="15.75" hidden="1" customHeight="1" outlineLevel="1">
      <c r="A135" s="27" t="s">
        <v>45</v>
      </c>
      <c r="B135" s="27" t="s">
        <v>47</v>
      </c>
      <c r="C135" s="27">
        <v>6</v>
      </c>
      <c r="D135" s="51" t="s">
        <v>31</v>
      </c>
      <c r="E135" s="52"/>
      <c r="F135" s="53"/>
      <c r="G135" s="53"/>
      <c r="H135" s="53"/>
      <c r="I135" s="53"/>
      <c r="J135" s="53"/>
      <c r="K135" s="53"/>
      <c r="L135" s="53"/>
      <c r="M135" s="53"/>
      <c r="N135" s="5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48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48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48"/>
      <c r="AY135" s="5"/>
      <c r="AZ135" s="5"/>
      <c r="BA135" s="5"/>
      <c r="BB135" s="5"/>
      <c r="BC135" s="5"/>
      <c r="BD135" s="5"/>
      <c r="BE135" s="5"/>
      <c r="BF135" s="58"/>
      <c r="BG135" s="5"/>
    </row>
    <row r="136" spans="1:59" ht="15.75" hidden="1" customHeight="1" outlineLevel="1">
      <c r="A136" s="27" t="s">
        <v>45</v>
      </c>
      <c r="B136" s="27" t="s">
        <v>47</v>
      </c>
      <c r="C136" s="27">
        <v>6</v>
      </c>
      <c r="D136" s="55" t="s">
        <v>38</v>
      </c>
      <c r="E136" s="52"/>
      <c r="F136" s="53"/>
      <c r="G136" s="53"/>
      <c r="H136" s="53"/>
      <c r="I136" s="53"/>
      <c r="J136" s="53"/>
      <c r="K136" s="53"/>
      <c r="L136" s="53"/>
      <c r="M136" s="53"/>
      <c r="N136" s="54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48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48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48"/>
      <c r="AY136" s="5"/>
      <c r="AZ136" s="5"/>
      <c r="BA136" s="5"/>
      <c r="BB136" s="5"/>
      <c r="BC136" s="5"/>
      <c r="BD136" s="5"/>
      <c r="BE136" s="5"/>
      <c r="BF136" s="58"/>
      <c r="BG136" s="5"/>
    </row>
    <row r="137" spans="1:59" ht="15.75" hidden="1" customHeight="1" outlineLevel="1">
      <c r="A137" s="27" t="s">
        <v>45</v>
      </c>
      <c r="B137" s="27" t="s">
        <v>47</v>
      </c>
      <c r="C137" s="27">
        <v>6</v>
      </c>
      <c r="D137" s="55" t="s">
        <v>40</v>
      </c>
      <c r="E137" s="52"/>
      <c r="F137" s="53"/>
      <c r="G137" s="53"/>
      <c r="H137" s="53"/>
      <c r="I137" s="53"/>
      <c r="J137" s="53"/>
      <c r="K137" s="53"/>
      <c r="L137" s="53"/>
      <c r="M137" s="53"/>
      <c r="N137" s="54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48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48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48"/>
      <c r="AY137" s="5"/>
      <c r="AZ137" s="5"/>
      <c r="BA137" s="5"/>
      <c r="BB137" s="5"/>
      <c r="BC137" s="5"/>
      <c r="BD137" s="5"/>
      <c r="BE137" s="5"/>
      <c r="BF137" s="58"/>
      <c r="BG137" s="5"/>
    </row>
    <row r="138" spans="1:59" ht="15.75" hidden="1" customHeight="1" outlineLevel="1">
      <c r="A138" s="27"/>
      <c r="B138" s="27"/>
      <c r="C138" s="27"/>
      <c r="D138" s="55"/>
      <c r="E138" s="52"/>
      <c r="F138" s="53"/>
      <c r="G138" s="53"/>
      <c r="H138" s="53"/>
      <c r="I138" s="53"/>
      <c r="J138" s="53"/>
      <c r="K138" s="53"/>
      <c r="L138" s="53"/>
      <c r="M138" s="53"/>
      <c r="N138" s="54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48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48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48"/>
      <c r="AY138" s="5"/>
      <c r="AZ138" s="5"/>
      <c r="BA138" s="5"/>
      <c r="BB138" s="5"/>
      <c r="BC138" s="5"/>
      <c r="BD138" s="5"/>
      <c r="BE138" s="5"/>
      <c r="BF138" s="58"/>
      <c r="BG138" s="5"/>
    </row>
    <row r="139" spans="1:59" ht="15.75" hidden="1" customHeight="1" outlineLevel="1">
      <c r="A139" s="27" t="s">
        <v>45</v>
      </c>
      <c r="B139" s="27" t="s">
        <v>47</v>
      </c>
      <c r="C139" s="27">
        <v>7</v>
      </c>
      <c r="D139" s="51" t="s">
        <v>29</v>
      </c>
      <c r="E139" s="52"/>
      <c r="F139" s="53"/>
      <c r="G139" s="53"/>
      <c r="H139" s="53"/>
      <c r="I139" s="53"/>
      <c r="J139" s="53"/>
      <c r="K139" s="53"/>
      <c r="L139" s="53"/>
      <c r="M139" s="53"/>
      <c r="N139" s="54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48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48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48"/>
      <c r="AY139" s="5"/>
      <c r="AZ139" s="5"/>
      <c r="BA139" s="5"/>
      <c r="BB139" s="5"/>
      <c r="BC139" s="5"/>
      <c r="BD139" s="5"/>
      <c r="BE139" s="5"/>
      <c r="BF139" s="58"/>
      <c r="BG139" s="5"/>
    </row>
    <row r="140" spans="1:59" ht="15.75" hidden="1" customHeight="1" outlineLevel="1">
      <c r="A140" s="27" t="s">
        <v>45</v>
      </c>
      <c r="B140" s="27" t="s">
        <v>47</v>
      </c>
      <c r="C140" s="27">
        <v>7</v>
      </c>
      <c r="D140" s="55" t="s">
        <v>30</v>
      </c>
      <c r="E140" s="52"/>
      <c r="F140" s="53"/>
      <c r="G140" s="53"/>
      <c r="H140" s="53"/>
      <c r="I140" s="53"/>
      <c r="J140" s="53"/>
      <c r="K140" s="53"/>
      <c r="L140" s="53"/>
      <c r="M140" s="53"/>
      <c r="N140" s="54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48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48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48"/>
      <c r="AY140" s="5"/>
      <c r="AZ140" s="5"/>
      <c r="BA140" s="5"/>
      <c r="BB140" s="5"/>
      <c r="BC140" s="5"/>
      <c r="BD140" s="5"/>
      <c r="BE140" s="5"/>
      <c r="BF140" s="58"/>
      <c r="BG140" s="5"/>
    </row>
    <row r="141" spans="1:59" ht="15.75" hidden="1" customHeight="1" outlineLevel="1">
      <c r="A141" s="27" t="s">
        <v>45</v>
      </c>
      <c r="B141" s="27" t="s">
        <v>47</v>
      </c>
      <c r="C141" s="27">
        <v>7</v>
      </c>
      <c r="D141" s="51" t="s">
        <v>31</v>
      </c>
      <c r="E141" s="52"/>
      <c r="F141" s="53"/>
      <c r="G141" s="53"/>
      <c r="H141" s="53"/>
      <c r="I141" s="53"/>
      <c r="J141" s="53"/>
      <c r="K141" s="53"/>
      <c r="L141" s="53"/>
      <c r="M141" s="53"/>
      <c r="N141" s="5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48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48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48"/>
      <c r="AY141" s="5"/>
      <c r="AZ141" s="5"/>
      <c r="BA141" s="5"/>
      <c r="BB141" s="5"/>
      <c r="BC141" s="5"/>
      <c r="BD141" s="5"/>
      <c r="BE141" s="5"/>
      <c r="BF141" s="58"/>
      <c r="BG141" s="5"/>
    </row>
    <row r="142" spans="1:59" ht="15.75" hidden="1" customHeight="1" outlineLevel="1">
      <c r="A142" s="27" t="s">
        <v>45</v>
      </c>
      <c r="B142" s="27" t="s">
        <v>47</v>
      </c>
      <c r="C142" s="27">
        <v>7</v>
      </c>
      <c r="D142" s="55" t="s">
        <v>38</v>
      </c>
      <c r="E142" s="52"/>
      <c r="F142" s="53"/>
      <c r="G142" s="53"/>
      <c r="H142" s="53"/>
      <c r="I142" s="53"/>
      <c r="J142" s="53"/>
      <c r="K142" s="53"/>
      <c r="L142" s="53"/>
      <c r="M142" s="53"/>
      <c r="N142" s="54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48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48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48"/>
      <c r="AY142" s="5"/>
      <c r="AZ142" s="5"/>
      <c r="BA142" s="5"/>
      <c r="BB142" s="5"/>
      <c r="BC142" s="5"/>
      <c r="BD142" s="5"/>
      <c r="BE142" s="5"/>
      <c r="BF142" s="58"/>
      <c r="BG142" s="5"/>
    </row>
    <row r="143" spans="1:59" ht="15.75" hidden="1" customHeight="1" outlineLevel="1">
      <c r="A143" s="27" t="s">
        <v>45</v>
      </c>
      <c r="B143" s="27" t="s">
        <v>47</v>
      </c>
      <c r="C143" s="27">
        <v>7</v>
      </c>
      <c r="D143" s="55" t="s">
        <v>41</v>
      </c>
      <c r="E143" s="52"/>
      <c r="F143" s="53"/>
      <c r="G143" s="53"/>
      <c r="H143" s="53"/>
      <c r="I143" s="53"/>
      <c r="J143" s="53"/>
      <c r="K143" s="53"/>
      <c r="L143" s="53"/>
      <c r="M143" s="53"/>
      <c r="N143" s="54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48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48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48"/>
      <c r="AY143" s="5"/>
      <c r="AZ143" s="5"/>
      <c r="BA143" s="5"/>
      <c r="BB143" s="5"/>
      <c r="BC143" s="5"/>
      <c r="BD143" s="5"/>
      <c r="BE143" s="5"/>
      <c r="BF143" s="58"/>
      <c r="BG143" s="5"/>
    </row>
    <row r="144" spans="1:59" ht="15.75" hidden="1" customHeight="1" outlineLevel="1">
      <c r="A144" s="27"/>
      <c r="B144" s="27"/>
      <c r="C144" s="57"/>
      <c r="D144" s="55"/>
      <c r="E144" s="52"/>
      <c r="F144" s="53"/>
      <c r="G144" s="53"/>
      <c r="H144" s="53"/>
      <c r="I144" s="53"/>
      <c r="J144" s="53"/>
      <c r="K144" s="53"/>
      <c r="L144" s="53"/>
      <c r="M144" s="53"/>
      <c r="N144" s="54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48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48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48"/>
      <c r="AY144" s="5"/>
      <c r="AZ144" s="5"/>
      <c r="BA144" s="5"/>
      <c r="BB144" s="5"/>
      <c r="BC144" s="5"/>
      <c r="BD144" s="5"/>
      <c r="BE144" s="5"/>
      <c r="BF144" s="58"/>
      <c r="BG144" s="5"/>
    </row>
    <row r="145" spans="1:59" ht="15.75" hidden="1" customHeight="1" collapsed="1">
      <c r="A145" s="27"/>
      <c r="B145" s="27"/>
      <c r="C145" s="57"/>
      <c r="D145" s="55"/>
      <c r="E145" s="52"/>
      <c r="F145" s="53"/>
      <c r="G145" s="53"/>
      <c r="H145" s="53"/>
      <c r="I145" s="53"/>
      <c r="J145" s="53"/>
      <c r="K145" s="53"/>
      <c r="L145" s="53"/>
      <c r="M145" s="53"/>
      <c r="N145" s="54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48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48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48"/>
      <c r="AY145" s="5"/>
      <c r="AZ145" s="5"/>
      <c r="BA145" s="5"/>
      <c r="BB145" s="5"/>
      <c r="BC145" s="5"/>
      <c r="BD145" s="5"/>
      <c r="BE145" s="5"/>
      <c r="BF145" s="58"/>
      <c r="BG145" s="5"/>
    </row>
    <row r="146" spans="1:59" ht="15.75" hidden="1" customHeight="1">
      <c r="A146" s="27" t="s">
        <v>45</v>
      </c>
      <c r="B146" s="27" t="s">
        <v>47</v>
      </c>
      <c r="C146" s="60"/>
      <c r="D146" s="55" t="s">
        <v>42</v>
      </c>
      <c r="E146" s="49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48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48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-1266.38157</v>
      </c>
      <c r="AI146" s="5">
        <v>-2721.5418100000002</v>
      </c>
      <c r="AJ146" s="5">
        <v>-2397.5370499999999</v>
      </c>
      <c r="AK146" s="5">
        <v>-1972.77215</v>
      </c>
      <c r="AL146" s="48">
        <v>-2107.48254</v>
      </c>
      <c r="AM146" s="5">
        <v>-2582.1557400000002</v>
      </c>
      <c r="AN146" s="5">
        <v>-2606.71261</v>
      </c>
      <c r="AO146" s="5">
        <v>-2574.3362000000002</v>
      </c>
      <c r="AP146" s="5">
        <v>-2351.5729000000001</v>
      </c>
      <c r="AQ146" s="5">
        <v>-2426.13166</v>
      </c>
      <c r="AR146" s="5">
        <v>-2734.4954299999999</v>
      </c>
      <c r="AS146" s="5">
        <v>-2628.1389899999999</v>
      </c>
      <c r="AT146" s="5">
        <v>-3392.4310089903383</v>
      </c>
      <c r="AU146" s="5">
        <v>-4107.0149148090713</v>
      </c>
      <c r="AV146" s="5">
        <v>-3557.3592162005898</v>
      </c>
      <c r="AW146" s="5">
        <v>-3464.8413500000001</v>
      </c>
      <c r="AX146" s="48">
        <v>-3707.0731500000002</v>
      </c>
      <c r="AY146" s="5">
        <v>-4275.5949499999997</v>
      </c>
      <c r="AZ146" s="5">
        <v>-4778.7482</v>
      </c>
      <c r="BA146" s="5">
        <v>-4648.527</v>
      </c>
      <c r="BB146" s="5">
        <v>-4131.1261999999997</v>
      </c>
      <c r="BC146" s="5">
        <v>-4323.2687999999998</v>
      </c>
      <c r="BD146" s="5">
        <v>-4964.5057000000006</v>
      </c>
      <c r="BE146" s="5">
        <v>-4487.9146000000001</v>
      </c>
      <c r="BF146" s="58">
        <v>-1669.3367300000004</v>
      </c>
      <c r="BG146" s="58">
        <v>2142.4529699999998</v>
      </c>
    </row>
    <row r="147" spans="1:59" ht="15.75" hidden="1" customHeight="1">
      <c r="A147" s="27" t="s">
        <v>45</v>
      </c>
      <c r="B147" s="27" t="s">
        <v>47</v>
      </c>
      <c r="C147" s="60"/>
      <c r="D147" s="55" t="s">
        <v>43</v>
      </c>
      <c r="E147" s="49">
        <v>0</v>
      </c>
      <c r="F147" s="5">
        <f>(E148+F107+F113+F119+F125+F131+F137+F143+F146/2)*F$399</f>
        <v>0</v>
      </c>
      <c r="G147" s="5">
        <f t="shared" ref="G147:BG147" si="64">(F148+G107+G113+G119+G125+G131+G137+G143+G146/2)*G$399</f>
        <v>0</v>
      </c>
      <c r="H147" s="5">
        <f t="shared" si="64"/>
        <v>0</v>
      </c>
      <c r="I147" s="5">
        <f t="shared" si="64"/>
        <v>0</v>
      </c>
      <c r="J147" s="5">
        <f t="shared" si="64"/>
        <v>0</v>
      </c>
      <c r="K147" s="5">
        <f t="shared" si="64"/>
        <v>0</v>
      </c>
      <c r="L147" s="5">
        <f t="shared" si="64"/>
        <v>0</v>
      </c>
      <c r="M147" s="5">
        <f t="shared" si="64"/>
        <v>0</v>
      </c>
      <c r="N147" s="48">
        <f t="shared" si="64"/>
        <v>0</v>
      </c>
      <c r="O147" s="5">
        <f t="shared" si="64"/>
        <v>3731.0435952715679</v>
      </c>
      <c r="P147" s="5">
        <f t="shared" si="64"/>
        <v>3743.7291434954914</v>
      </c>
      <c r="Q147" s="5">
        <f t="shared" si="64"/>
        <v>3645.9737689779827</v>
      </c>
      <c r="R147" s="5">
        <f t="shared" si="64"/>
        <v>3990.5514353624831</v>
      </c>
      <c r="S147" s="5">
        <f t="shared" si="64"/>
        <v>3893.6697144039613</v>
      </c>
      <c r="T147" s="5">
        <f t="shared" si="64"/>
        <v>4018.9346315016428</v>
      </c>
      <c r="U147" s="5">
        <f t="shared" si="64"/>
        <v>4033.4027961750485</v>
      </c>
      <c r="V147" s="5">
        <f t="shared" si="64"/>
        <v>3710.5961257211725</v>
      </c>
      <c r="W147" s="5">
        <f t="shared" si="64"/>
        <v>4061.2811922938754</v>
      </c>
      <c r="X147" s="5">
        <f t="shared" si="64"/>
        <v>4189.1212991579705</v>
      </c>
      <c r="Y147" s="5">
        <f t="shared" si="64"/>
        <v>4318.2594546666078</v>
      </c>
      <c r="Z147" s="48">
        <f t="shared" si="64"/>
        <v>4220.5986079471222</v>
      </c>
      <c r="AA147" s="5">
        <f t="shared" si="64"/>
        <v>4579.691700320569</v>
      </c>
      <c r="AB147" s="5">
        <f t="shared" si="64"/>
        <v>4598.0104671218505</v>
      </c>
      <c r="AC147" s="5">
        <f t="shared" si="64"/>
        <v>4500.992446265579</v>
      </c>
      <c r="AD147" s="5">
        <f t="shared" si="64"/>
        <v>4866.1268027141705</v>
      </c>
      <c r="AE147" s="5">
        <f t="shared" si="64"/>
        <v>4770.2177606359137</v>
      </c>
      <c r="AF147" s="5">
        <f t="shared" si="64"/>
        <v>4906.5994498802411</v>
      </c>
      <c r="AG147" s="5">
        <f t="shared" si="64"/>
        <v>5161.8360803111545</v>
      </c>
      <c r="AH147" s="5">
        <f t="shared" si="64"/>
        <v>6097.4018729494273</v>
      </c>
      <c r="AI147" s="5">
        <f t="shared" si="64"/>
        <v>6725.1971970493487</v>
      </c>
      <c r="AJ147" s="5">
        <f t="shared" si="64"/>
        <v>6896.7880478430998</v>
      </c>
      <c r="AK147" s="5">
        <f t="shared" si="64"/>
        <v>7071.7235183219145</v>
      </c>
      <c r="AL147" s="48">
        <f t="shared" si="64"/>
        <v>6940.6325811383422</v>
      </c>
      <c r="AM147" s="5">
        <f t="shared" si="64"/>
        <v>7270.7054634733977</v>
      </c>
      <c r="AN147" s="5">
        <f t="shared" si="64"/>
        <v>7292.6839385292233</v>
      </c>
      <c r="AO147" s="5">
        <f t="shared" si="64"/>
        <v>7003.5166803224765</v>
      </c>
      <c r="AP147" s="5">
        <f t="shared" si="64"/>
        <v>7180.0369701291265</v>
      </c>
      <c r="AQ147" s="5">
        <f t="shared" si="64"/>
        <v>7045.5095410145095</v>
      </c>
      <c r="AR147" s="5">
        <f t="shared" si="64"/>
        <v>7222.6163212853871</v>
      </c>
      <c r="AS147" s="5">
        <f t="shared" si="64"/>
        <v>6613.6361843975355</v>
      </c>
      <c r="AT147" s="5">
        <f t="shared" si="64"/>
        <v>7603.141333995939</v>
      </c>
      <c r="AU147" s="5">
        <f t="shared" si="64"/>
        <v>8204.1827168507371</v>
      </c>
      <c r="AV147" s="5">
        <f t="shared" si="64"/>
        <v>7635.2204486873625</v>
      </c>
      <c r="AW147" s="5">
        <f t="shared" si="64"/>
        <v>7847.4918126493876</v>
      </c>
      <c r="AX147" s="48">
        <f t="shared" si="64"/>
        <v>7667.9245021274855</v>
      </c>
      <c r="AY147" s="5">
        <f t="shared" si="64"/>
        <v>5712.4521267136597</v>
      </c>
      <c r="AZ147" s="5">
        <f t="shared" si="64"/>
        <v>5715.8894403136292</v>
      </c>
      <c r="BA147" s="5">
        <f t="shared" si="64"/>
        <v>5521.5961095936236</v>
      </c>
      <c r="BB147" s="5">
        <f t="shared" si="64"/>
        <v>5524.7650642204853</v>
      </c>
      <c r="BC147" s="5">
        <f t="shared" si="64"/>
        <v>5330.9554586360055</v>
      </c>
      <c r="BD147" s="5">
        <f t="shared" si="64"/>
        <v>5530.322044384483</v>
      </c>
      <c r="BE147" s="5">
        <f t="shared" si="64"/>
        <v>5532.5735576887591</v>
      </c>
      <c r="BF147" s="58">
        <f t="shared" si="64"/>
        <v>5635.7129926378639</v>
      </c>
      <c r="BG147" s="5">
        <f t="shared" si="64"/>
        <v>6328.4409108697928</v>
      </c>
    </row>
    <row r="148" spans="1:59" ht="15.75" hidden="1" customHeight="1">
      <c r="A148" s="38" t="s">
        <v>45</v>
      </c>
      <c r="B148" s="38" t="s">
        <v>47</v>
      </c>
      <c r="C148" s="61"/>
      <c r="D148" s="62" t="s">
        <v>44</v>
      </c>
      <c r="E148" s="63">
        <v>0</v>
      </c>
      <c r="F148" s="56">
        <f>E148+F107+F113+F119+F125+F131+F146+F147+F137+F143</f>
        <v>0</v>
      </c>
      <c r="G148" s="56">
        <f t="shared" ref="G148:BG148" si="65">F148+G107+G113+G119+G125+G131+G146+G147+G137+G143</f>
        <v>0</v>
      </c>
      <c r="H148" s="56">
        <f t="shared" si="65"/>
        <v>0</v>
      </c>
      <c r="I148" s="56">
        <f t="shared" si="65"/>
        <v>0</v>
      </c>
      <c r="J148" s="56">
        <f t="shared" si="65"/>
        <v>0</v>
      </c>
      <c r="K148" s="56">
        <f t="shared" si="65"/>
        <v>0</v>
      </c>
      <c r="L148" s="56">
        <f t="shared" si="65"/>
        <v>0</v>
      </c>
      <c r="M148" s="56">
        <f t="shared" si="65"/>
        <v>0</v>
      </c>
      <c r="N148" s="64">
        <f t="shared" si="65"/>
        <v>0</v>
      </c>
      <c r="O148" s="56">
        <f t="shared" si="65"/>
        <v>1101096.8069104387</v>
      </c>
      <c r="P148" s="56">
        <f t="shared" si="65"/>
        <v>1104840.5360539341</v>
      </c>
      <c r="Q148" s="56">
        <f t="shared" si="65"/>
        <v>1108486.509822912</v>
      </c>
      <c r="R148" s="56">
        <f t="shared" si="65"/>
        <v>1112477.0612582746</v>
      </c>
      <c r="S148" s="56">
        <f t="shared" si="65"/>
        <v>1116370.7309726786</v>
      </c>
      <c r="T148" s="56">
        <f t="shared" si="65"/>
        <v>1120389.6656041802</v>
      </c>
      <c r="U148" s="56">
        <f t="shared" si="65"/>
        <v>1124423.0684003553</v>
      </c>
      <c r="V148" s="56">
        <f t="shared" si="65"/>
        <v>1128133.6645260765</v>
      </c>
      <c r="W148" s="56">
        <f t="shared" si="65"/>
        <v>1132194.9457183704</v>
      </c>
      <c r="X148" s="56">
        <f t="shared" si="65"/>
        <v>1136384.0670175285</v>
      </c>
      <c r="Y148" s="56">
        <f t="shared" si="65"/>
        <v>1140702.3264721951</v>
      </c>
      <c r="Z148" s="64">
        <f t="shared" si="65"/>
        <v>1144922.9250801422</v>
      </c>
      <c r="AA148" s="56">
        <f t="shared" si="65"/>
        <v>1149502.6167804627</v>
      </c>
      <c r="AB148" s="56">
        <f t="shared" si="65"/>
        <v>1154100.6272475845</v>
      </c>
      <c r="AC148" s="56">
        <f t="shared" si="65"/>
        <v>1158601.6196938502</v>
      </c>
      <c r="AD148" s="56">
        <f t="shared" si="65"/>
        <v>1163467.7464965642</v>
      </c>
      <c r="AE148" s="56">
        <f t="shared" si="65"/>
        <v>1168237.9642572002</v>
      </c>
      <c r="AF148" s="56">
        <f t="shared" si="65"/>
        <v>1173144.5637070804</v>
      </c>
      <c r="AG148" s="56">
        <f t="shared" si="65"/>
        <v>1178306.3997873915</v>
      </c>
      <c r="AH148" s="56">
        <f t="shared" si="65"/>
        <v>1529814.6793253063</v>
      </c>
      <c r="AI148" s="56">
        <f t="shared" si="65"/>
        <v>1533818.3347123556</v>
      </c>
      <c r="AJ148" s="56">
        <f t="shared" si="65"/>
        <v>1538317.5857101989</v>
      </c>
      <c r="AK148" s="56">
        <f t="shared" si="65"/>
        <v>1543416.5370785207</v>
      </c>
      <c r="AL148" s="64">
        <f t="shared" si="65"/>
        <v>1548249.687119659</v>
      </c>
      <c r="AM148" s="56">
        <f t="shared" si="65"/>
        <v>1552938.2368431324</v>
      </c>
      <c r="AN148" s="56">
        <f t="shared" si="65"/>
        <v>1557624.2081716615</v>
      </c>
      <c r="AO148" s="56">
        <f t="shared" si="65"/>
        <v>1562053.388651984</v>
      </c>
      <c r="AP148" s="56">
        <f t="shared" si="65"/>
        <v>1566881.8527221133</v>
      </c>
      <c r="AQ148" s="56">
        <f t="shared" si="65"/>
        <v>1571501.2306031277</v>
      </c>
      <c r="AR148" s="56">
        <f t="shared" si="65"/>
        <v>1575989.3514944133</v>
      </c>
      <c r="AS148" s="56">
        <f t="shared" si="65"/>
        <v>1579974.8486888111</v>
      </c>
      <c r="AT148" s="56">
        <f t="shared" si="65"/>
        <v>1955430.3448028185</v>
      </c>
      <c r="AU148" s="56">
        <f t="shared" si="65"/>
        <v>1959527.5126048601</v>
      </c>
      <c r="AV148" s="56">
        <f t="shared" si="65"/>
        <v>1963605.3738373469</v>
      </c>
      <c r="AW148" s="56">
        <f t="shared" si="65"/>
        <v>1967988.0242999964</v>
      </c>
      <c r="AX148" s="64">
        <f t="shared" si="65"/>
        <v>1971948.8756521239</v>
      </c>
      <c r="AY148" s="56">
        <f t="shared" si="65"/>
        <v>1973385.7328288376</v>
      </c>
      <c r="AZ148" s="56">
        <f t="shared" si="65"/>
        <v>1974322.8740691512</v>
      </c>
      <c r="BA148" s="56">
        <f t="shared" si="65"/>
        <v>1975195.9431787448</v>
      </c>
      <c r="BB148" s="56">
        <f t="shared" si="65"/>
        <v>1976589.5820429651</v>
      </c>
      <c r="BC148" s="56">
        <f t="shared" si="65"/>
        <v>1977597.2687016011</v>
      </c>
      <c r="BD148" s="56">
        <f t="shared" si="65"/>
        <v>1978163.0850459854</v>
      </c>
      <c r="BE148" s="56">
        <f t="shared" si="65"/>
        <v>1979207.7440036742</v>
      </c>
      <c r="BF148" s="59">
        <f t="shared" si="65"/>
        <v>2259086.2416827832</v>
      </c>
      <c r="BG148" s="56">
        <f t="shared" si="65"/>
        <v>2267557.135563653</v>
      </c>
    </row>
    <row r="149" spans="1:59" hidden="1" outlineLevel="1">
      <c r="E149" s="52"/>
      <c r="F149" s="53"/>
      <c r="G149" s="53"/>
      <c r="H149" s="53"/>
      <c r="I149" s="53"/>
      <c r="J149" s="53"/>
      <c r="K149" s="53"/>
      <c r="L149" s="53"/>
      <c r="M149" s="53"/>
      <c r="N149" s="54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48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48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48"/>
      <c r="AY149" s="5"/>
      <c r="AZ149" s="5"/>
      <c r="BA149" s="5"/>
      <c r="BB149" s="5"/>
      <c r="BC149" s="5"/>
      <c r="BD149" s="5"/>
      <c r="BE149" s="5"/>
      <c r="BF149" s="58"/>
      <c r="BG149" s="5"/>
    </row>
    <row r="150" spans="1:59" hidden="1" outlineLevel="1">
      <c r="A150" s="27" t="s">
        <v>45</v>
      </c>
      <c r="B150" s="27" t="s">
        <v>48</v>
      </c>
      <c r="C150" s="27">
        <v>1</v>
      </c>
      <c r="D150" s="51" t="s">
        <v>29</v>
      </c>
      <c r="E150" s="49">
        <f>Deferral!G85</f>
        <v>-35833.010958652951</v>
      </c>
      <c r="F150" s="5">
        <f>Deferral!H85</f>
        <v>-87792.603342546907</v>
      </c>
      <c r="G150" s="5">
        <f>Deferral!I85</f>
        <v>-127739.1617738663</v>
      </c>
      <c r="H150" s="5">
        <f>Deferral!J85</f>
        <v>-280284.63231715158</v>
      </c>
      <c r="I150" s="5">
        <f>Deferral!K85</f>
        <v>360059.52956643113</v>
      </c>
      <c r="J150" s="5">
        <f>Deferral!L85</f>
        <v>249466.59316818707</v>
      </c>
      <c r="K150" s="5">
        <f>Deferral!M85</f>
        <v>136350.978816496</v>
      </c>
      <c r="L150" s="5">
        <f>Deferral!N85</f>
        <v>-52821.730689236298</v>
      </c>
      <c r="M150" s="5">
        <f>Deferral!O85</f>
        <v>-21377.04497973773</v>
      </c>
      <c r="N150" s="48">
        <f>Deferral!P85</f>
        <v>19835.375537410684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48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48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48"/>
      <c r="AY150" s="5"/>
      <c r="AZ150" s="5"/>
      <c r="BA150" s="5"/>
      <c r="BB150" s="5"/>
      <c r="BC150" s="5"/>
      <c r="BD150" s="5"/>
      <c r="BE150" s="5"/>
      <c r="BF150" s="58"/>
      <c r="BG150" s="5"/>
    </row>
    <row r="151" spans="1:59" hidden="1" outlineLevel="1">
      <c r="A151" s="27" t="s">
        <v>45</v>
      </c>
      <c r="B151" s="27" t="s">
        <v>48</v>
      </c>
      <c r="C151" s="27">
        <v>1</v>
      </c>
      <c r="D151" s="55" t="s">
        <v>30</v>
      </c>
      <c r="E151" s="52">
        <f>E150/2*E$399</f>
        <v>-52.256474314702224</v>
      </c>
      <c r="F151" s="53">
        <f>(E152+F150/2)*F$399</f>
        <v>-232.69624322070322</v>
      </c>
      <c r="G151" s="53">
        <f t="shared" ref="G151:N151" si="66">(F152+G150/2)*G$399</f>
        <v>-547.69209805819958</v>
      </c>
      <c r="H151" s="53">
        <f t="shared" si="66"/>
        <v>-1144.3242330602704</v>
      </c>
      <c r="I151" s="53">
        <f t="shared" si="66"/>
        <v>-1060.7898379729681</v>
      </c>
      <c r="J151" s="53">
        <f t="shared" si="66"/>
        <v>-134.71472104646392</v>
      </c>
      <c r="K151" s="53">
        <f t="shared" si="66"/>
        <v>428.63919042892536</v>
      </c>
      <c r="L151" s="53">
        <f t="shared" si="66"/>
        <v>555.21898019110165</v>
      </c>
      <c r="M151" s="53">
        <f t="shared" si="66"/>
        <v>475.29223853676154</v>
      </c>
      <c r="N151" s="54">
        <f t="shared" si="66"/>
        <v>444.69984618033362</v>
      </c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48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48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48"/>
      <c r="AY151" s="5"/>
      <c r="AZ151" s="5"/>
      <c r="BA151" s="5"/>
      <c r="BB151" s="5"/>
      <c r="BC151" s="5"/>
      <c r="BD151" s="5"/>
      <c r="BE151" s="5"/>
      <c r="BF151" s="58"/>
      <c r="BG151" s="5"/>
    </row>
    <row r="152" spans="1:59" hidden="1" outlineLevel="1">
      <c r="A152" s="27" t="s">
        <v>45</v>
      </c>
      <c r="B152" s="27" t="s">
        <v>48</v>
      </c>
      <c r="C152" s="27">
        <v>1</v>
      </c>
      <c r="D152" s="51" t="s">
        <v>31</v>
      </c>
      <c r="E152" s="52">
        <f>E150+E151</f>
        <v>-35885.267432967652</v>
      </c>
      <c r="F152" s="53">
        <f>E152+SUM(F150:F151)</f>
        <v>-123910.56701873527</v>
      </c>
      <c r="G152" s="53">
        <f t="shared" ref="G152" si="67">F152+SUM(G150:G151)</f>
        <v>-252197.42089065976</v>
      </c>
      <c r="H152" s="53">
        <f t="shared" ref="H152:N152" si="68">G152+SUM(H150:H151)</f>
        <v>-533626.37744087167</v>
      </c>
      <c r="I152" s="53">
        <f t="shared" si="68"/>
        <v>-174627.6377124135</v>
      </c>
      <c r="J152" s="53">
        <f t="shared" si="68"/>
        <v>74704.240734727093</v>
      </c>
      <c r="K152" s="53">
        <f t="shared" si="68"/>
        <v>211483.85874165202</v>
      </c>
      <c r="L152" s="53">
        <f t="shared" si="68"/>
        <v>159217.34703260683</v>
      </c>
      <c r="M152" s="53">
        <f t="shared" si="68"/>
        <v>138315.59429140587</v>
      </c>
      <c r="N152" s="54">
        <f t="shared" si="68"/>
        <v>158595.6696749969</v>
      </c>
      <c r="O152" s="5">
        <f>N152</f>
        <v>158595.6696749969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48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48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48"/>
      <c r="AY152" s="5"/>
      <c r="AZ152" s="5"/>
      <c r="BA152" s="5"/>
      <c r="BB152" s="5"/>
      <c r="BC152" s="5"/>
      <c r="BD152" s="5"/>
      <c r="BE152" s="5"/>
      <c r="BF152" s="58"/>
      <c r="BG152" s="5"/>
    </row>
    <row r="153" spans="1:59" hidden="1" outlineLevel="1">
      <c r="A153" s="27" t="s">
        <v>45</v>
      </c>
      <c r="B153" s="27" t="s">
        <v>48</v>
      </c>
      <c r="C153" s="27">
        <v>1</v>
      </c>
      <c r="D153" s="55" t="s">
        <v>32</v>
      </c>
      <c r="E153" s="52"/>
      <c r="F153" s="53"/>
      <c r="G153" s="53"/>
      <c r="H153" s="53"/>
      <c r="I153" s="53"/>
      <c r="J153" s="53"/>
      <c r="K153" s="53"/>
      <c r="L153" s="53"/>
      <c r="M153" s="53"/>
      <c r="N153" s="54"/>
      <c r="O153" s="56">
        <f>SUM(O405:O406)</f>
        <v>459154.11159834533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48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48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48"/>
      <c r="AY153" s="5"/>
      <c r="AZ153" s="5"/>
      <c r="BA153" s="5"/>
      <c r="BB153" s="5"/>
      <c r="BC153" s="5"/>
      <c r="BD153" s="5"/>
      <c r="BE153" s="5"/>
      <c r="BF153" s="58"/>
      <c r="BG153" s="5"/>
    </row>
    <row r="154" spans="1:59" ht="15.75" hidden="1" customHeight="1" outlineLevel="1">
      <c r="A154" s="27" t="s">
        <v>45</v>
      </c>
      <c r="B154" s="27" t="s">
        <v>48</v>
      </c>
      <c r="C154" s="27">
        <v>1</v>
      </c>
      <c r="D154" s="55" t="s">
        <v>33</v>
      </c>
      <c r="E154" s="52"/>
      <c r="F154" s="53"/>
      <c r="G154" s="53"/>
      <c r="H154" s="53"/>
      <c r="I154" s="53"/>
      <c r="J154" s="53"/>
      <c r="K154" s="53"/>
      <c r="L154" s="53"/>
      <c r="M154" s="53"/>
      <c r="N154" s="54"/>
      <c r="O154" s="5">
        <f>SUM(O152:O153)</f>
        <v>617749.7812733422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48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48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48"/>
      <c r="AY154" s="5"/>
      <c r="AZ154" s="5"/>
      <c r="BA154" s="5"/>
      <c r="BB154" s="5"/>
      <c r="BC154" s="5"/>
      <c r="BD154" s="5"/>
      <c r="BE154" s="5"/>
      <c r="BF154" s="58"/>
      <c r="BG154" s="5"/>
    </row>
    <row r="155" spans="1:59" ht="15.75" hidden="1" customHeight="1" outlineLevel="1">
      <c r="A155" s="27"/>
      <c r="B155" s="27"/>
      <c r="C155" s="27"/>
      <c r="D155" s="55"/>
      <c r="E155" s="52"/>
      <c r="F155" s="53"/>
      <c r="G155" s="53"/>
      <c r="H155" s="53"/>
      <c r="I155" s="53"/>
      <c r="J155" s="53"/>
      <c r="K155" s="53"/>
      <c r="L155" s="53"/>
      <c r="M155" s="53"/>
      <c r="N155" s="5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48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48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48"/>
      <c r="AY155" s="5"/>
      <c r="AZ155" s="5"/>
      <c r="BA155" s="5"/>
      <c r="BB155" s="5"/>
      <c r="BC155" s="5"/>
      <c r="BD155" s="5"/>
      <c r="BE155" s="5"/>
      <c r="BF155" s="58"/>
      <c r="BG155" s="5"/>
    </row>
    <row r="156" spans="1:59" ht="15.75" hidden="1" customHeight="1" outlineLevel="1">
      <c r="A156" s="27" t="s">
        <v>45</v>
      </c>
      <c r="B156" s="27" t="s">
        <v>48</v>
      </c>
      <c r="C156" s="27">
        <v>2</v>
      </c>
      <c r="D156" s="51" t="s">
        <v>29</v>
      </c>
      <c r="E156" s="52"/>
      <c r="F156" s="53"/>
      <c r="G156" s="53"/>
      <c r="H156" s="53"/>
      <c r="I156" s="53"/>
      <c r="J156" s="53"/>
      <c r="K156" s="53"/>
      <c r="L156" s="53"/>
      <c r="M156" s="53"/>
      <c r="N156" s="50"/>
      <c r="O156" s="5">
        <f>Deferral!Q85</f>
        <v>144469.19483064298</v>
      </c>
      <c r="P156" s="5">
        <f>Deferral!R85</f>
        <v>68117.172282896616</v>
      </c>
      <c r="Q156" s="5">
        <f>Deferral!S85+Deferral!T85</f>
        <v>71134.787308165134</v>
      </c>
      <c r="R156" s="5">
        <f>Deferral!U85+Deferral!V85</f>
        <v>-111893.87244328248</v>
      </c>
      <c r="S156" s="5">
        <f>Deferral!W85</f>
        <v>-13179.182511963474</v>
      </c>
      <c r="T156" s="5">
        <f>Deferral!X85</f>
        <v>-313555.22786816722</v>
      </c>
      <c r="U156" s="5">
        <f>Deferral!Y85</f>
        <v>-65717.360299907537</v>
      </c>
      <c r="V156" s="5">
        <f>Deferral!Z85</f>
        <v>-170594.83298358473</v>
      </c>
      <c r="W156" s="5">
        <f>Deferral!AA85</f>
        <v>33160.068956856201</v>
      </c>
      <c r="X156" s="5">
        <f>Deferral!AB85</f>
        <v>-106572.3461567518</v>
      </c>
      <c r="Y156" s="5">
        <f>Deferral!AC85</f>
        <v>103973.90477977131</v>
      </c>
      <c r="Z156" s="48">
        <f>Deferral!AD85</f>
        <v>92380.669188133033</v>
      </c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48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48"/>
      <c r="AY156" s="5"/>
      <c r="AZ156" s="5"/>
      <c r="BA156" s="5"/>
      <c r="BB156" s="5"/>
      <c r="BC156" s="5"/>
      <c r="BD156" s="5"/>
      <c r="BE156" s="5"/>
      <c r="BF156" s="58"/>
      <c r="BG156" s="5"/>
    </row>
    <row r="157" spans="1:59" ht="15.75" hidden="1" customHeight="1" outlineLevel="1">
      <c r="A157" s="27" t="s">
        <v>45</v>
      </c>
      <c r="B157" s="27" t="s">
        <v>48</v>
      </c>
      <c r="C157" s="27">
        <v>2</v>
      </c>
      <c r="D157" s="55" t="s">
        <v>30</v>
      </c>
      <c r="E157" s="52"/>
      <c r="F157" s="53"/>
      <c r="G157" s="53"/>
      <c r="H157" s="53"/>
      <c r="I157" s="53"/>
      <c r="J157" s="53"/>
      <c r="K157" s="53"/>
      <c r="L157" s="53"/>
      <c r="M157" s="53"/>
      <c r="N157" s="54"/>
      <c r="O157" s="5">
        <f>O156/2*O$399</f>
        <v>245.59763121209306</v>
      </c>
      <c r="P157" s="5">
        <f t="shared" ref="P157:Z157" si="69">(O158+P156/2)*P$399</f>
        <v>607.82948725123151</v>
      </c>
      <c r="Q157" s="5">
        <f t="shared" si="69"/>
        <v>821.72372002408213</v>
      </c>
      <c r="R157" s="5">
        <f t="shared" si="69"/>
        <v>826.0177285387831</v>
      </c>
      <c r="S157" s="5">
        <f t="shared" si="69"/>
        <v>587.0860075131335</v>
      </c>
      <c r="T157" s="5">
        <f t="shared" si="69"/>
        <v>17.851464384892139</v>
      </c>
      <c r="U157" s="5">
        <f t="shared" si="69"/>
        <v>-664.77492904585677</v>
      </c>
      <c r="V157" s="5">
        <f t="shared" si="69"/>
        <v>-1001.4858944756489</v>
      </c>
      <c r="W157" s="5">
        <f t="shared" si="69"/>
        <v>-1343.5179911689318</v>
      </c>
      <c r="X157" s="5">
        <f t="shared" si="69"/>
        <v>-1521.6216647552005</v>
      </c>
      <c r="Y157" s="5">
        <f t="shared" si="69"/>
        <v>-1573.4657755557819</v>
      </c>
      <c r="Z157" s="48">
        <f t="shared" si="69"/>
        <v>-1174.6246429911423</v>
      </c>
      <c r="AA157" s="5">
        <f t="shared" ref="AA157:AG157" si="70">Z158*AA$399</f>
        <v>-1089.8016391050414</v>
      </c>
      <c r="AB157" s="5">
        <f t="shared" si="70"/>
        <v>-1094.1608456614615</v>
      </c>
      <c r="AC157" s="5">
        <f t="shared" si="70"/>
        <v>-1071.0740518180048</v>
      </c>
      <c r="AD157" s="5">
        <f t="shared" si="70"/>
        <v>-1157.9628745139485</v>
      </c>
      <c r="AE157" s="5">
        <f t="shared" si="70"/>
        <v>-1135.1399776681712</v>
      </c>
      <c r="AF157" s="5">
        <f t="shared" si="70"/>
        <v>-1167.5939064931133</v>
      </c>
      <c r="AG157" s="5">
        <f t="shared" si="70"/>
        <v>-1228.3310295146885</v>
      </c>
      <c r="AH157" s="5"/>
      <c r="AI157" s="5"/>
      <c r="AJ157" s="5"/>
      <c r="AK157" s="5"/>
      <c r="AL157" s="48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48"/>
      <c r="AY157" s="5"/>
      <c r="AZ157" s="5"/>
      <c r="BA157" s="5"/>
      <c r="BB157" s="5"/>
      <c r="BC157" s="5"/>
      <c r="BD157" s="5"/>
      <c r="BE157" s="5"/>
      <c r="BF157" s="58"/>
      <c r="BG157" s="5"/>
    </row>
    <row r="158" spans="1:59" ht="15.75" hidden="1" customHeight="1" outlineLevel="1">
      <c r="A158" s="27" t="s">
        <v>45</v>
      </c>
      <c r="B158" s="27" t="s">
        <v>48</v>
      </c>
      <c r="C158" s="27">
        <v>2</v>
      </c>
      <c r="D158" s="51" t="s">
        <v>31</v>
      </c>
      <c r="E158" s="52"/>
      <c r="F158" s="53"/>
      <c r="G158" s="53"/>
      <c r="H158" s="53"/>
      <c r="I158" s="53"/>
      <c r="J158" s="53"/>
      <c r="K158" s="53"/>
      <c r="L158" s="53"/>
      <c r="M158" s="53"/>
      <c r="N158" s="54"/>
      <c r="O158" s="5">
        <f>SUM(O156:O157)</f>
        <v>144714.79246185508</v>
      </c>
      <c r="P158" s="5">
        <f>O158+SUM(P156:P157)</f>
        <v>213439.79423200293</v>
      </c>
      <c r="Q158" s="5">
        <f t="shared" ref="Q158" si="71">P158+SUM(Q156:Q157)</f>
        <v>285396.30526019214</v>
      </c>
      <c r="R158" s="5">
        <f t="shared" ref="R158:Z158" si="72">Q158+SUM(R156:R157)</f>
        <v>174328.45054544843</v>
      </c>
      <c r="S158" s="5">
        <f t="shared" si="72"/>
        <v>161736.35404099809</v>
      </c>
      <c r="T158" s="5">
        <f t="shared" si="72"/>
        <v>-151801.02236278425</v>
      </c>
      <c r="U158" s="5">
        <f t="shared" si="72"/>
        <v>-218183.15759173763</v>
      </c>
      <c r="V158" s="5">
        <f t="shared" si="72"/>
        <v>-389779.47646979801</v>
      </c>
      <c r="W158" s="5">
        <f t="shared" si="72"/>
        <v>-357962.92550411075</v>
      </c>
      <c r="X158" s="5">
        <f t="shared" si="72"/>
        <v>-466056.89332561777</v>
      </c>
      <c r="Y158" s="5">
        <f t="shared" si="72"/>
        <v>-363656.45432140224</v>
      </c>
      <c r="Z158" s="48">
        <f t="shared" si="72"/>
        <v>-272450.40977626038</v>
      </c>
      <c r="AA158" s="5">
        <f>Z158+AA157</f>
        <v>-273540.2114153654</v>
      </c>
      <c r="AB158" s="5">
        <f t="shared" ref="AB158:AE158" si="73">AA158+AB157</f>
        <v>-274634.37226102687</v>
      </c>
      <c r="AC158" s="5">
        <f t="shared" si="73"/>
        <v>-275705.44631284487</v>
      </c>
      <c r="AD158" s="5">
        <f t="shared" si="73"/>
        <v>-276863.4091873588</v>
      </c>
      <c r="AE158" s="5">
        <f t="shared" si="73"/>
        <v>-277998.54916502698</v>
      </c>
      <c r="AF158" s="5">
        <f>AE158+AF157</f>
        <v>-279166.14307152008</v>
      </c>
      <c r="AG158" s="5">
        <f>AF158+AG157</f>
        <v>-280394.47410103475</v>
      </c>
      <c r="AH158" s="5">
        <f>AG158</f>
        <v>-280394.47410103475</v>
      </c>
      <c r="AI158" s="5"/>
      <c r="AJ158" s="5"/>
      <c r="AK158" s="5"/>
      <c r="AL158" s="48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48"/>
      <c r="AY158" s="5"/>
      <c r="AZ158" s="5"/>
      <c r="BA158" s="5"/>
      <c r="BB158" s="5"/>
      <c r="BC158" s="5"/>
      <c r="BD158" s="5"/>
      <c r="BE158" s="5"/>
      <c r="BF158" s="58"/>
      <c r="BG158" s="5"/>
    </row>
    <row r="159" spans="1:59" ht="15.75" hidden="1" customHeight="1" outlineLevel="1">
      <c r="A159" s="27" t="s">
        <v>45</v>
      </c>
      <c r="B159" s="27" t="s">
        <v>48</v>
      </c>
      <c r="C159" s="27">
        <v>2</v>
      </c>
      <c r="D159" s="55" t="s">
        <v>32</v>
      </c>
      <c r="E159" s="52"/>
      <c r="F159" s="53"/>
      <c r="G159" s="53"/>
      <c r="H159" s="53"/>
      <c r="I159" s="53"/>
      <c r="J159" s="53"/>
      <c r="K159" s="53"/>
      <c r="L159" s="53"/>
      <c r="M159" s="53"/>
      <c r="N159" s="5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48"/>
      <c r="AA159" s="5"/>
      <c r="AB159" s="5"/>
      <c r="AC159" s="5"/>
      <c r="AD159" s="5"/>
      <c r="AE159" s="5"/>
      <c r="AF159" s="5"/>
      <c r="AG159" s="5"/>
      <c r="AH159" s="56">
        <f>AH413+AH414</f>
        <v>643853.21364025283</v>
      </c>
      <c r="AI159" s="5"/>
      <c r="AJ159" s="5"/>
      <c r="AK159" s="5"/>
      <c r="AL159" s="48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48"/>
      <c r="AY159" s="5"/>
      <c r="AZ159" s="5"/>
      <c r="BA159" s="5"/>
      <c r="BB159" s="5"/>
      <c r="BC159" s="5"/>
      <c r="BD159" s="5"/>
      <c r="BE159" s="5"/>
      <c r="BF159" s="58"/>
      <c r="BG159" s="5"/>
    </row>
    <row r="160" spans="1:59" ht="15.75" hidden="1" customHeight="1" outlineLevel="1">
      <c r="A160" s="27" t="s">
        <v>45</v>
      </c>
      <c r="B160" s="27" t="s">
        <v>48</v>
      </c>
      <c r="C160" s="27">
        <v>2</v>
      </c>
      <c r="D160" s="55" t="s">
        <v>34</v>
      </c>
      <c r="E160" s="52"/>
      <c r="F160" s="53"/>
      <c r="G160" s="53"/>
      <c r="H160" s="53"/>
      <c r="I160" s="53"/>
      <c r="J160" s="53"/>
      <c r="K160" s="53"/>
      <c r="L160" s="53"/>
      <c r="M160" s="53"/>
      <c r="N160" s="5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48"/>
      <c r="AA160" s="5"/>
      <c r="AB160" s="5"/>
      <c r="AC160" s="5"/>
      <c r="AD160" s="5"/>
      <c r="AE160" s="5"/>
      <c r="AF160" s="5"/>
      <c r="AG160" s="5"/>
      <c r="AH160" s="5">
        <f>SUM(AH158:AH159)</f>
        <v>363458.73953921808</v>
      </c>
      <c r="AI160" s="5"/>
      <c r="AJ160" s="5"/>
      <c r="AK160" s="5"/>
      <c r="AL160" s="48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48"/>
      <c r="AY160" s="5"/>
      <c r="AZ160" s="5"/>
      <c r="BA160" s="5"/>
      <c r="BB160" s="5"/>
      <c r="BC160" s="5"/>
      <c r="BD160" s="5"/>
      <c r="BE160" s="5"/>
      <c r="BF160" s="58"/>
      <c r="BG160" s="5"/>
    </row>
    <row r="161" spans="1:59" ht="15.75" hidden="1" customHeight="1" outlineLevel="1">
      <c r="A161" s="27"/>
      <c r="B161" s="27"/>
      <c r="C161" s="57"/>
      <c r="D161" s="55"/>
      <c r="E161" s="52"/>
      <c r="F161" s="53"/>
      <c r="G161" s="53"/>
      <c r="H161" s="53"/>
      <c r="I161" s="53"/>
      <c r="J161" s="53"/>
      <c r="K161" s="53"/>
      <c r="L161" s="53"/>
      <c r="M161" s="53"/>
      <c r="N161" s="5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48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48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48"/>
      <c r="AY161" s="5"/>
      <c r="AZ161" s="5"/>
      <c r="BA161" s="5"/>
      <c r="BB161" s="5"/>
      <c r="BC161" s="5"/>
      <c r="BD161" s="5"/>
      <c r="BE161" s="5"/>
      <c r="BF161" s="58"/>
      <c r="BG161" s="5"/>
    </row>
    <row r="162" spans="1:59" ht="15.75" hidden="1" customHeight="1" outlineLevel="1">
      <c r="A162" s="27" t="s">
        <v>45</v>
      </c>
      <c r="B162" s="27" t="s">
        <v>48</v>
      </c>
      <c r="C162" s="27">
        <v>3</v>
      </c>
      <c r="D162" s="51" t="s">
        <v>29</v>
      </c>
      <c r="E162" s="52"/>
      <c r="F162" s="53"/>
      <c r="G162" s="53"/>
      <c r="H162" s="53"/>
      <c r="I162" s="53"/>
      <c r="J162" s="53"/>
      <c r="K162" s="53"/>
      <c r="L162" s="53"/>
      <c r="M162" s="53"/>
      <c r="N162" s="5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48"/>
      <c r="AA162" s="5">
        <f>Deferral!AE85</f>
        <v>89615.123701811768</v>
      </c>
      <c r="AB162" s="5">
        <f>Deferral!AF85</f>
        <v>96996.679749753035</v>
      </c>
      <c r="AC162" s="5">
        <f>Deferral!AG85</f>
        <v>-68617.294888552118</v>
      </c>
      <c r="AD162" s="5">
        <f>Deferral!AH85</f>
        <v>-192821.83577509338</v>
      </c>
      <c r="AE162" s="5">
        <f>Deferral!AI85</f>
        <v>-83415.784477543217</v>
      </c>
      <c r="AF162" s="5">
        <f>Deferral!AJ85</f>
        <v>-257499.75396397902</v>
      </c>
      <c r="AG162" s="5">
        <f>Deferral!AK85</f>
        <v>-266437.19006591156</v>
      </c>
      <c r="AH162" s="5">
        <f>Deferral!AL85</f>
        <v>17970.890682415906</v>
      </c>
      <c r="AI162" s="5">
        <f>Deferral!AM85</f>
        <v>360052.8992424272</v>
      </c>
      <c r="AJ162" s="5">
        <f>Deferral!AN85</f>
        <v>-40855.022568855988</v>
      </c>
      <c r="AK162" s="5">
        <f>Deferral!AO85</f>
        <v>-44812.489251570732</v>
      </c>
      <c r="AL162" s="48">
        <f>Deferral!AP85</f>
        <v>-33461.210103691352</v>
      </c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48"/>
      <c r="AY162" s="5"/>
      <c r="AZ162" s="5"/>
      <c r="BA162" s="5"/>
      <c r="BB162" s="5"/>
      <c r="BC162" s="5"/>
      <c r="BD162" s="5"/>
      <c r="BE162" s="5"/>
      <c r="BF162" s="58"/>
      <c r="BG162" s="5"/>
    </row>
    <row r="163" spans="1:59" ht="15.75" hidden="1" customHeight="1" outlineLevel="1">
      <c r="A163" s="27" t="s">
        <v>45</v>
      </c>
      <c r="B163" s="27" t="s">
        <v>48</v>
      </c>
      <c r="C163" s="27">
        <v>3</v>
      </c>
      <c r="D163" s="55" t="s">
        <v>30</v>
      </c>
      <c r="E163" s="52"/>
      <c r="F163" s="53"/>
      <c r="G163" s="53"/>
      <c r="H163" s="53"/>
      <c r="I163" s="53"/>
      <c r="J163" s="53"/>
      <c r="K163" s="53"/>
      <c r="L163" s="53"/>
      <c r="M163" s="53"/>
      <c r="N163" s="5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48"/>
      <c r="AA163" s="5">
        <f>AA162/2*AA$399</f>
        <v>179.23024740362354</v>
      </c>
      <c r="AB163" s="5">
        <f t="shared" ref="AB163:AL163" si="74">(AA164+AB162/2)*AB$399</f>
        <v>553.17077529636776</v>
      </c>
      <c r="AC163" s="5">
        <f t="shared" si="74"/>
        <v>596.83867241695611</v>
      </c>
      <c r="AD163" s="5">
        <f t="shared" si="74"/>
        <v>96.233887556448423</v>
      </c>
      <c r="AE163" s="5">
        <f t="shared" si="74"/>
        <v>-471.94995805953351</v>
      </c>
      <c r="AF163" s="5">
        <f t="shared" si="74"/>
        <v>-1201.3657531973979</v>
      </c>
      <c r="AG163" s="5">
        <f t="shared" si="74"/>
        <v>-2416.5209323866256</v>
      </c>
      <c r="AH163" s="5">
        <f t="shared" si="74"/>
        <v>-2703.4358937571074</v>
      </c>
      <c r="AI163" s="5">
        <f t="shared" si="74"/>
        <v>-2154.0222632306945</v>
      </c>
      <c r="AJ163" s="5">
        <f t="shared" si="74"/>
        <v>-1494.4751923367585</v>
      </c>
      <c r="AK163" s="5">
        <f t="shared" si="74"/>
        <v>-1731.5956152381948</v>
      </c>
      <c r="AL163" s="48">
        <f t="shared" si="74"/>
        <v>-1877.8602361161452</v>
      </c>
      <c r="AM163" s="5">
        <f t="shared" ref="AM163:AS163" si="75">AL164*AM$399</f>
        <v>-2048.7804779080611</v>
      </c>
      <c r="AN163" s="5">
        <f t="shared" si="75"/>
        <v>-2058.4097461542292</v>
      </c>
      <c r="AO163" s="5">
        <f t="shared" si="75"/>
        <v>-1980.0806859202535</v>
      </c>
      <c r="AP163" s="5">
        <f t="shared" si="75"/>
        <v>-2033.1908500959369</v>
      </c>
      <c r="AQ163" s="5">
        <f t="shared" si="75"/>
        <v>-1998.1404078323262</v>
      </c>
      <c r="AR163" s="5">
        <f t="shared" si="75"/>
        <v>-2051.7349738824068</v>
      </c>
      <c r="AS163" s="5">
        <f t="shared" si="75"/>
        <v>-1881.940523913373</v>
      </c>
      <c r="AT163" s="5"/>
      <c r="AU163" s="5"/>
      <c r="AV163" s="5"/>
      <c r="AW163" s="5"/>
      <c r="AX163" s="48"/>
      <c r="AY163" s="5"/>
      <c r="AZ163" s="5"/>
      <c r="BA163" s="5"/>
      <c r="BB163" s="5"/>
      <c r="BC163" s="5"/>
      <c r="BD163" s="5"/>
      <c r="BE163" s="5"/>
      <c r="BF163" s="58"/>
      <c r="BG163" s="5"/>
    </row>
    <row r="164" spans="1:59" ht="15.75" hidden="1" customHeight="1" outlineLevel="1">
      <c r="A164" s="27" t="s">
        <v>45</v>
      </c>
      <c r="B164" s="27" t="s">
        <v>48</v>
      </c>
      <c r="C164" s="27">
        <v>3</v>
      </c>
      <c r="D164" s="51" t="s">
        <v>31</v>
      </c>
      <c r="E164" s="52"/>
      <c r="F164" s="53"/>
      <c r="G164" s="53"/>
      <c r="H164" s="53"/>
      <c r="I164" s="53"/>
      <c r="J164" s="53"/>
      <c r="K164" s="53"/>
      <c r="L164" s="53"/>
      <c r="M164" s="53"/>
      <c r="N164" s="54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48"/>
      <c r="AA164" s="5">
        <f>SUM(AA162:AA163)</f>
        <v>89794.353949215394</v>
      </c>
      <c r="AB164" s="5">
        <f>AA164+SUM(AB162:AB163)</f>
        <v>187344.20447426481</v>
      </c>
      <c r="AC164" s="5">
        <f t="shared" ref="AC164" si="76">AB164+SUM(AC162:AC163)</f>
        <v>119323.74825812965</v>
      </c>
      <c r="AD164" s="5">
        <f t="shared" ref="AD164:AL164" si="77">AC164+SUM(AD162:AD163)</f>
        <v>-73401.853629407284</v>
      </c>
      <c r="AE164" s="5">
        <f t="shared" si="77"/>
        <v>-157289.58806501003</v>
      </c>
      <c r="AF164" s="5">
        <f t="shared" si="77"/>
        <v>-415990.70778218645</v>
      </c>
      <c r="AG164" s="5">
        <f t="shared" si="77"/>
        <v>-684844.4187804847</v>
      </c>
      <c r="AH164" s="5">
        <f t="shared" si="77"/>
        <v>-669576.96399182593</v>
      </c>
      <c r="AI164" s="5">
        <f t="shared" si="77"/>
        <v>-311678.08701262943</v>
      </c>
      <c r="AJ164" s="5">
        <f t="shared" si="77"/>
        <v>-354027.58477382216</v>
      </c>
      <c r="AK164" s="5">
        <f t="shared" si="77"/>
        <v>-400571.66964063107</v>
      </c>
      <c r="AL164" s="48">
        <f t="shared" si="77"/>
        <v>-435910.73998043855</v>
      </c>
      <c r="AM164" s="5">
        <f>AL164+AM163</f>
        <v>-437959.52045834658</v>
      </c>
      <c r="AN164" s="5">
        <f t="shared" ref="AN164:AQ164" si="78">AM164+AN163</f>
        <v>-440017.93020450079</v>
      </c>
      <c r="AO164" s="5">
        <f t="shared" si="78"/>
        <v>-441998.01089042105</v>
      </c>
      <c r="AP164" s="5">
        <f t="shared" si="78"/>
        <v>-444031.20174051699</v>
      </c>
      <c r="AQ164" s="5">
        <f t="shared" si="78"/>
        <v>-446029.34214834933</v>
      </c>
      <c r="AR164" s="5">
        <f>AQ164+AR163</f>
        <v>-448081.07712223171</v>
      </c>
      <c r="AS164" s="5">
        <f>AR164+AS163</f>
        <v>-449963.01764614508</v>
      </c>
      <c r="AT164" s="5">
        <f>AS164</f>
        <v>-449963.01764614508</v>
      </c>
      <c r="AU164" s="5"/>
      <c r="AV164" s="5"/>
      <c r="AW164" s="5"/>
      <c r="AX164" s="48"/>
      <c r="AY164" s="5"/>
      <c r="AZ164" s="5"/>
      <c r="BA164" s="5"/>
      <c r="BB164" s="5"/>
      <c r="BC164" s="5"/>
      <c r="BD164" s="5"/>
      <c r="BE164" s="5"/>
      <c r="BF164" s="58"/>
      <c r="BG164" s="5"/>
    </row>
    <row r="165" spans="1:59" ht="15.75" hidden="1" customHeight="1" outlineLevel="1">
      <c r="A165" s="27" t="s">
        <v>45</v>
      </c>
      <c r="B165" s="27" t="s">
        <v>48</v>
      </c>
      <c r="C165" s="27">
        <v>3</v>
      </c>
      <c r="D165" s="55" t="s">
        <v>32</v>
      </c>
      <c r="E165" s="52"/>
      <c r="F165" s="53"/>
      <c r="G165" s="53"/>
      <c r="H165" s="53"/>
      <c r="I165" s="53"/>
      <c r="J165" s="53"/>
      <c r="K165" s="53"/>
      <c r="L165" s="53"/>
      <c r="M165" s="53"/>
      <c r="N165" s="54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48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48"/>
      <c r="AM165" s="5"/>
      <c r="AN165" s="5"/>
      <c r="AO165" s="5"/>
      <c r="AP165" s="5"/>
      <c r="AQ165" s="5"/>
      <c r="AR165" s="5"/>
      <c r="AS165" s="5"/>
      <c r="AT165" s="56">
        <f>AT421+AT422</f>
        <v>2186682.8165388918</v>
      </c>
      <c r="AU165" s="5"/>
      <c r="AV165" s="5"/>
      <c r="AW165" s="5"/>
      <c r="AX165" s="48"/>
      <c r="AY165" s="5"/>
      <c r="AZ165" s="5"/>
      <c r="BA165" s="5"/>
      <c r="BB165" s="5"/>
      <c r="BC165" s="5"/>
      <c r="BD165" s="5"/>
      <c r="BE165" s="5"/>
      <c r="BF165" s="58"/>
      <c r="BG165" s="5"/>
    </row>
    <row r="166" spans="1:59" ht="15.75" hidden="1" customHeight="1" outlineLevel="1">
      <c r="A166" s="27" t="s">
        <v>45</v>
      </c>
      <c r="B166" s="27" t="s">
        <v>48</v>
      </c>
      <c r="C166" s="27">
        <v>3</v>
      </c>
      <c r="D166" s="55" t="s">
        <v>35</v>
      </c>
      <c r="E166" s="52"/>
      <c r="F166" s="53"/>
      <c r="G166" s="53"/>
      <c r="H166" s="53"/>
      <c r="I166" s="53"/>
      <c r="J166" s="53"/>
      <c r="K166" s="53"/>
      <c r="L166" s="53"/>
      <c r="M166" s="53"/>
      <c r="N166" s="54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48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48"/>
      <c r="AM166" s="5"/>
      <c r="AN166" s="5"/>
      <c r="AO166" s="5"/>
      <c r="AP166" s="5"/>
      <c r="AQ166" s="5"/>
      <c r="AR166" s="5"/>
      <c r="AS166" s="5"/>
      <c r="AT166" s="5">
        <f>SUM(AT164:AT165)</f>
        <v>1736719.7988927467</v>
      </c>
      <c r="AU166" s="5"/>
      <c r="AV166" s="5"/>
      <c r="AW166" s="5"/>
      <c r="AX166" s="48"/>
      <c r="AY166" s="5"/>
      <c r="AZ166" s="5"/>
      <c r="BA166" s="5"/>
      <c r="BB166" s="5"/>
      <c r="BC166" s="5"/>
      <c r="BD166" s="5"/>
      <c r="BE166" s="5"/>
      <c r="BF166" s="58"/>
      <c r="BG166" s="5"/>
    </row>
    <row r="167" spans="1:59" ht="15.75" hidden="1" customHeight="1" outlineLevel="1">
      <c r="A167" s="27"/>
      <c r="B167" s="27"/>
      <c r="C167" s="57"/>
      <c r="D167" s="55"/>
      <c r="E167" s="52"/>
      <c r="F167" s="53"/>
      <c r="G167" s="53"/>
      <c r="H167" s="53"/>
      <c r="I167" s="53"/>
      <c r="J167" s="53"/>
      <c r="K167" s="53"/>
      <c r="L167" s="53"/>
      <c r="M167" s="53"/>
      <c r="N167" s="54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48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48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48"/>
      <c r="AY167" s="5"/>
      <c r="AZ167" s="5"/>
      <c r="BA167" s="5"/>
      <c r="BB167" s="5"/>
      <c r="BC167" s="5"/>
      <c r="BD167" s="5"/>
      <c r="BE167" s="5"/>
      <c r="BF167" s="58"/>
      <c r="BG167" s="5"/>
    </row>
    <row r="168" spans="1:59" ht="15.75" hidden="1" customHeight="1" outlineLevel="1">
      <c r="A168" s="27" t="s">
        <v>45</v>
      </c>
      <c r="B168" s="27" t="s">
        <v>48</v>
      </c>
      <c r="C168" s="27">
        <v>4</v>
      </c>
      <c r="D168" s="51" t="s">
        <v>29</v>
      </c>
      <c r="E168" s="52"/>
      <c r="F168" s="53"/>
      <c r="G168" s="53"/>
      <c r="H168" s="53"/>
      <c r="I168" s="53"/>
      <c r="J168" s="53"/>
      <c r="K168" s="53"/>
      <c r="L168" s="53"/>
      <c r="M168" s="53"/>
      <c r="N168" s="54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48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48"/>
      <c r="AM168" s="5">
        <f>Deferral!AQ85</f>
        <v>13720.811526740894</v>
      </c>
      <c r="AN168" s="5">
        <f>Deferral!AR85</f>
        <v>-194827.50438180135</v>
      </c>
      <c r="AO168" s="5">
        <f>Deferral!AS85</f>
        <v>-25305.86946256052</v>
      </c>
      <c r="AP168" s="5">
        <f>Deferral!AT85</f>
        <v>-205161.64165032821</v>
      </c>
      <c r="AQ168" s="5">
        <f>Deferral!AU85</f>
        <v>-51988.755755625592</v>
      </c>
      <c r="AR168" s="5">
        <f>Deferral!AV85</f>
        <v>-248838.68834051272</v>
      </c>
      <c r="AS168" s="5">
        <f>Deferral!AW85</f>
        <v>-201417.35642304784</v>
      </c>
      <c r="AT168" s="5">
        <f>Deferral!AX85</f>
        <v>-173056.06115226829</v>
      </c>
      <c r="AU168" s="5">
        <f>Deferral!AY85</f>
        <v>-98890.019221728347</v>
      </c>
      <c r="AV168" s="5">
        <f>Deferral!AZ85</f>
        <v>-237225.47335967177</v>
      </c>
      <c r="AW168" s="5">
        <f>Deferral!BA85</f>
        <v>-273073.54273459932</v>
      </c>
      <c r="AX168" s="48">
        <f>Deferral!BB85</f>
        <v>-316625.72416264022</v>
      </c>
      <c r="AY168" s="5"/>
      <c r="AZ168" s="5"/>
      <c r="BA168" s="5"/>
      <c r="BB168" s="5"/>
      <c r="BC168" s="5"/>
      <c r="BD168" s="5"/>
      <c r="BE168" s="5"/>
      <c r="BF168" s="58"/>
      <c r="BG168" s="5"/>
    </row>
    <row r="169" spans="1:59" ht="15.75" hidden="1" customHeight="1" outlineLevel="1">
      <c r="A169" s="27" t="s">
        <v>45</v>
      </c>
      <c r="B169" s="27" t="s">
        <v>48</v>
      </c>
      <c r="C169" s="27">
        <v>4</v>
      </c>
      <c r="D169" s="55" t="s">
        <v>30</v>
      </c>
      <c r="E169" s="52"/>
      <c r="F169" s="53"/>
      <c r="G169" s="53"/>
      <c r="H169" s="53"/>
      <c r="I169" s="53"/>
      <c r="J169" s="53"/>
      <c r="K169" s="53"/>
      <c r="L169" s="53"/>
      <c r="M169" s="53"/>
      <c r="N169" s="54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48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48"/>
      <c r="AM169" s="5">
        <f>AM168/2*AM$399</f>
        <v>32.243907087841102</v>
      </c>
      <c r="AN169" s="5">
        <f t="shared" ref="AN169:AX169" si="79">(AM170+AN168/2)*AN$399</f>
        <v>-393.20527475823815</v>
      </c>
      <c r="AO169" s="5">
        <f t="shared" si="79"/>
        <v>-873.54265029304997</v>
      </c>
      <c r="AP169" s="5">
        <f t="shared" si="79"/>
        <v>-1427.0482809394432</v>
      </c>
      <c r="AQ169" s="5">
        <f t="shared" si="79"/>
        <v>-1981.0356036509918</v>
      </c>
      <c r="AR169" s="5">
        <f t="shared" si="79"/>
        <v>-2726.0745022633714</v>
      </c>
      <c r="AS169" s="5">
        <f t="shared" si="79"/>
        <v>-3446.0117524578</v>
      </c>
      <c r="AT169" s="5">
        <f t="shared" si="79"/>
        <v>-3943.5306659601233</v>
      </c>
      <c r="AU169" s="5">
        <f t="shared" si="79"/>
        <v>-4834.5287763087117</v>
      </c>
      <c r="AV169" s="5">
        <f t="shared" si="79"/>
        <v>-5163.485165047995</v>
      </c>
      <c r="AW169" s="5">
        <f t="shared" si="79"/>
        <v>-6337.1341934107804</v>
      </c>
      <c r="AX169" s="48">
        <f t="shared" si="79"/>
        <v>-7353.3342323794295</v>
      </c>
      <c r="AY169" s="5">
        <f t="shared" ref="AY169:BE169" si="80">AX170*AY$399</f>
        <v>-5948.2958856944333</v>
      </c>
      <c r="AZ169" s="5">
        <f t="shared" si="80"/>
        <v>-5965.545943762947</v>
      </c>
      <c r="BA169" s="5">
        <f t="shared" si="80"/>
        <v>-5776.540991586071</v>
      </c>
      <c r="BB169" s="5">
        <f t="shared" si="80"/>
        <v>-5792.7153063625128</v>
      </c>
      <c r="BC169" s="5">
        <f t="shared" si="80"/>
        <v>-5601.4729481767454</v>
      </c>
      <c r="BD169" s="5">
        <f t="shared" si="80"/>
        <v>-5824.6190334752227</v>
      </c>
      <c r="BE169" s="5">
        <f t="shared" si="80"/>
        <v>-5840.9279667689534</v>
      </c>
      <c r="BF169" s="58"/>
      <c r="BG169" s="5"/>
    </row>
    <row r="170" spans="1:59" ht="15.75" hidden="1" customHeight="1" outlineLevel="1">
      <c r="A170" s="27" t="s">
        <v>45</v>
      </c>
      <c r="B170" s="27" t="s">
        <v>48</v>
      </c>
      <c r="C170" s="27">
        <v>4</v>
      </c>
      <c r="D170" s="51" t="s">
        <v>31</v>
      </c>
      <c r="E170" s="52"/>
      <c r="F170" s="53"/>
      <c r="G170" s="53"/>
      <c r="H170" s="53"/>
      <c r="I170" s="53"/>
      <c r="J170" s="53"/>
      <c r="K170" s="53"/>
      <c r="L170" s="53"/>
      <c r="M170" s="53"/>
      <c r="N170" s="5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48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48"/>
      <c r="AM170" s="5">
        <f>SUM(AM168:AM169)</f>
        <v>13753.055433828735</v>
      </c>
      <c r="AN170" s="5">
        <f>AM170+SUM(AN168:AN169)</f>
        <v>-181467.65422273087</v>
      </c>
      <c r="AO170" s="5">
        <f t="shared" ref="AO170" si="81">AN170+SUM(AO168:AO169)</f>
        <v>-207647.06633558444</v>
      </c>
      <c r="AP170" s="5">
        <f t="shared" ref="AP170:AX170" si="82">AO170+SUM(AP168:AP169)</f>
        <v>-414235.75626685208</v>
      </c>
      <c r="AQ170" s="5">
        <f t="shared" si="82"/>
        <v>-468205.54762612865</v>
      </c>
      <c r="AR170" s="5">
        <f t="shared" si="82"/>
        <v>-719770.31046890467</v>
      </c>
      <c r="AS170" s="5">
        <f t="shared" si="82"/>
        <v>-924633.67864441033</v>
      </c>
      <c r="AT170" s="5">
        <f t="shared" si="82"/>
        <v>-1101633.2704626387</v>
      </c>
      <c r="AU170" s="5">
        <f t="shared" si="82"/>
        <v>-1205357.8184606757</v>
      </c>
      <c r="AV170" s="5">
        <f t="shared" si="82"/>
        <v>-1447746.7769853955</v>
      </c>
      <c r="AW170" s="5">
        <f t="shared" si="82"/>
        <v>-1727157.4539134055</v>
      </c>
      <c r="AX170" s="48">
        <f t="shared" si="82"/>
        <v>-2051136.5123084253</v>
      </c>
      <c r="AY170" s="5">
        <f>AX170+AY169</f>
        <v>-2057084.8081941197</v>
      </c>
      <c r="AZ170" s="5">
        <f t="shared" ref="AZ170:BC170" si="83">AY170+AZ169</f>
        <v>-2063050.3541378826</v>
      </c>
      <c r="BA170" s="5">
        <f t="shared" si="83"/>
        <v>-2068826.8951294688</v>
      </c>
      <c r="BB170" s="5">
        <f t="shared" si="83"/>
        <v>-2074619.6104358314</v>
      </c>
      <c r="BC170" s="5">
        <f t="shared" si="83"/>
        <v>-2080221.0833840081</v>
      </c>
      <c r="BD170" s="5">
        <f>BC170+BD169</f>
        <v>-2086045.7024174833</v>
      </c>
      <c r="BE170" s="5">
        <f>BD170+BE169</f>
        <v>-2091886.6303842522</v>
      </c>
      <c r="BF170" s="58">
        <f>BE170</f>
        <v>-2091886.6303842522</v>
      </c>
      <c r="BG170" s="5"/>
    </row>
    <row r="171" spans="1:59" ht="15.75" hidden="1" customHeight="1" outlineLevel="1">
      <c r="A171" s="27" t="s">
        <v>45</v>
      </c>
      <c r="B171" s="27" t="s">
        <v>48</v>
      </c>
      <c r="C171" s="27">
        <v>4</v>
      </c>
      <c r="D171" s="55" t="s">
        <v>36</v>
      </c>
      <c r="E171" s="52"/>
      <c r="F171" s="53"/>
      <c r="G171" s="53"/>
      <c r="H171" s="53"/>
      <c r="I171" s="53"/>
      <c r="J171" s="53"/>
      <c r="K171" s="53"/>
      <c r="L171" s="53"/>
      <c r="M171" s="53"/>
      <c r="N171" s="5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48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48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48"/>
      <c r="AY171" s="5"/>
      <c r="AZ171" s="5"/>
      <c r="BA171" s="5"/>
      <c r="BB171" s="5"/>
      <c r="BC171" s="5"/>
      <c r="BD171" s="5"/>
      <c r="BE171" s="5"/>
      <c r="BF171" s="59">
        <f>BF429+BF430</f>
        <v>2470.1919443197448</v>
      </c>
      <c r="BG171" s="5"/>
    </row>
    <row r="172" spans="1:59" ht="15.75" hidden="1" customHeight="1" outlineLevel="1">
      <c r="A172" s="27" t="s">
        <v>45</v>
      </c>
      <c r="B172" s="27" t="s">
        <v>48</v>
      </c>
      <c r="C172" s="27">
        <v>4</v>
      </c>
      <c r="D172" s="55" t="s">
        <v>37</v>
      </c>
      <c r="E172" s="52"/>
      <c r="F172" s="53"/>
      <c r="G172" s="53"/>
      <c r="H172" s="53"/>
      <c r="I172" s="53"/>
      <c r="J172" s="53"/>
      <c r="K172" s="53"/>
      <c r="L172" s="53"/>
      <c r="M172" s="53"/>
      <c r="N172" s="5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48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48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48"/>
      <c r="AY172" s="5"/>
      <c r="AZ172" s="5"/>
      <c r="BA172" s="5"/>
      <c r="BB172" s="5"/>
      <c r="BC172" s="5"/>
      <c r="BD172" s="5"/>
      <c r="BE172" s="5"/>
      <c r="BF172" s="58">
        <f>SUM(BF170:BF171)</f>
        <v>-2089416.4384399324</v>
      </c>
      <c r="BG172" s="5"/>
    </row>
    <row r="173" spans="1:59" ht="15.75" customHeight="1" collapsed="1">
      <c r="A173" s="27"/>
      <c r="B173" s="27"/>
      <c r="C173" s="57"/>
      <c r="D173" s="55"/>
      <c r="E173" s="52"/>
      <c r="F173" s="53"/>
      <c r="G173" s="53"/>
      <c r="H173" s="53"/>
      <c r="I173" s="53"/>
      <c r="J173" s="53"/>
      <c r="K173" s="53"/>
      <c r="L173" s="53"/>
      <c r="M173" s="53"/>
      <c r="N173" s="5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48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48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48"/>
      <c r="AY173" s="5"/>
      <c r="AZ173" s="5"/>
      <c r="BA173" s="5"/>
      <c r="BB173" s="5"/>
      <c r="BC173" s="5"/>
      <c r="BD173" s="5"/>
      <c r="BE173" s="5"/>
      <c r="BF173" s="58"/>
      <c r="BG173" s="5"/>
    </row>
    <row r="174" spans="1:59" ht="15.75" customHeight="1">
      <c r="A174" s="27" t="s">
        <v>45</v>
      </c>
      <c r="B174" s="27" t="s">
        <v>48</v>
      </c>
      <c r="C174" s="27">
        <v>5</v>
      </c>
      <c r="D174" s="51" t="s">
        <v>29</v>
      </c>
      <c r="E174" s="52"/>
      <c r="F174" s="53"/>
      <c r="G174" s="53"/>
      <c r="H174" s="53"/>
      <c r="I174" s="53"/>
      <c r="J174" s="53"/>
      <c r="K174" s="53"/>
      <c r="L174" s="53"/>
      <c r="M174" s="53"/>
      <c r="N174" s="5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48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48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48"/>
      <c r="AY174" s="5">
        <f>Deferral!BC85</f>
        <v>-225921.77646297481</v>
      </c>
      <c r="AZ174" s="5">
        <f>Deferral!BD85</f>
        <v>-272357.30862767523</v>
      </c>
      <c r="BA174" s="5">
        <f>Deferral!BE85</f>
        <v>-165771.52193129499</v>
      </c>
      <c r="BB174" s="5">
        <f>Deferral!BF85</f>
        <v>-239278.69259705537</v>
      </c>
      <c r="BC174" s="5">
        <f>Deferral!BG85</f>
        <v>-104951.13718374984</v>
      </c>
      <c r="BD174" s="5">
        <f>Deferral!BH85</f>
        <v>-385138.64736455597</v>
      </c>
      <c r="BE174" s="5">
        <f>Deferral!BI85+Deferral!BJ85</f>
        <v>-237822.22368892678</v>
      </c>
      <c r="BF174" s="58">
        <f>Deferral!BK85+Deferral!BL85</f>
        <v>-67005.429985652299</v>
      </c>
      <c r="BG174" s="5">
        <f>Deferral!BM85</f>
        <v>-329435.33661956794</v>
      </c>
    </row>
    <row r="175" spans="1:59" ht="15.75" customHeight="1">
      <c r="A175" s="27" t="s">
        <v>45</v>
      </c>
      <c r="B175" s="27" t="s">
        <v>48</v>
      </c>
      <c r="C175" s="27">
        <v>5</v>
      </c>
      <c r="D175" s="55" t="s">
        <v>30</v>
      </c>
      <c r="E175" s="52"/>
      <c r="F175" s="53"/>
      <c r="G175" s="53"/>
      <c r="H175" s="53"/>
      <c r="I175" s="53"/>
      <c r="J175" s="53"/>
      <c r="K175" s="53"/>
      <c r="L175" s="53"/>
      <c r="M175" s="53"/>
      <c r="N175" s="5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48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48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48"/>
      <c r="AY175" s="5">
        <f>AY174/2*AY$399</f>
        <v>-327.58657587131347</v>
      </c>
      <c r="AZ175" s="5">
        <f t="shared" ref="AZ175:BG175" si="84">(AY176+AZ174/2)*AZ$399</f>
        <v>-1051.0412503227826</v>
      </c>
      <c r="BA175" s="5">
        <f t="shared" si="84"/>
        <v>-1631.1217268709763</v>
      </c>
      <c r="BB175" s="5">
        <f t="shared" si="84"/>
        <v>-2202.7591680459059</v>
      </c>
      <c r="BC175" s="5">
        <f t="shared" si="84"/>
        <v>-2594.746917716363</v>
      </c>
      <c r="BD175" s="5">
        <f t="shared" si="84"/>
        <v>-3384.2396451467953</v>
      </c>
      <c r="BE175" s="5">
        <f t="shared" si="84"/>
        <v>-4265.8607356280827</v>
      </c>
      <c r="BF175" s="58">
        <f t="shared" si="84"/>
        <v>-4200.5034471716535</v>
      </c>
      <c r="BG175" s="5">
        <f t="shared" si="84"/>
        <v>-5271.3423437316414</v>
      </c>
    </row>
    <row r="176" spans="1:59" ht="15.75" customHeight="1">
      <c r="A176" s="27" t="s">
        <v>45</v>
      </c>
      <c r="B176" s="27" t="s">
        <v>48</v>
      </c>
      <c r="C176" s="27">
        <v>5</v>
      </c>
      <c r="D176" s="51" t="s">
        <v>31</v>
      </c>
      <c r="E176" s="52"/>
      <c r="F176" s="53"/>
      <c r="G176" s="53"/>
      <c r="H176" s="53"/>
      <c r="I176" s="53"/>
      <c r="J176" s="53"/>
      <c r="K176" s="53"/>
      <c r="L176" s="53"/>
      <c r="M176" s="53"/>
      <c r="N176" s="5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48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48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48"/>
      <c r="AY176" s="5">
        <f>SUM(AY174:AY175)</f>
        <v>-226249.36303884612</v>
      </c>
      <c r="AZ176" s="5">
        <f>AY176+SUM(AZ174:AZ175)</f>
        <v>-499657.71291684412</v>
      </c>
      <c r="BA176" s="5">
        <f t="shared" ref="BA176" si="85">AZ176+SUM(BA174:BA175)</f>
        <v>-667060.35657501011</v>
      </c>
      <c r="BB176" s="5">
        <f t="shared" ref="BB176:BG176" si="86">BA176+SUM(BB174:BB175)</f>
        <v>-908541.8083401114</v>
      </c>
      <c r="BC176" s="5">
        <f t="shared" si="86"/>
        <v>-1016087.6924415776</v>
      </c>
      <c r="BD176" s="5">
        <f t="shared" si="86"/>
        <v>-1404610.5794512804</v>
      </c>
      <c r="BE176" s="5">
        <f t="shared" si="86"/>
        <v>-1646698.6638758352</v>
      </c>
      <c r="BF176" s="58">
        <f t="shared" si="86"/>
        <v>-1717904.5973086592</v>
      </c>
      <c r="BG176" s="5">
        <f t="shared" si="86"/>
        <v>-2052611.2762719588</v>
      </c>
    </row>
    <row r="177" spans="1:59" ht="15.75" hidden="1" customHeight="1" outlineLevel="1">
      <c r="A177" s="27" t="s">
        <v>45</v>
      </c>
      <c r="B177" s="27" t="s">
        <v>48</v>
      </c>
      <c r="C177" s="27">
        <v>5</v>
      </c>
      <c r="D177" s="55" t="s">
        <v>38</v>
      </c>
      <c r="E177" s="52"/>
      <c r="F177" s="53"/>
      <c r="G177" s="53"/>
      <c r="H177" s="53"/>
      <c r="I177" s="53"/>
      <c r="J177" s="53"/>
      <c r="K177" s="53"/>
      <c r="L177" s="53"/>
      <c r="M177" s="53"/>
      <c r="N177" s="54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48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48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48"/>
      <c r="AY177" s="5"/>
      <c r="AZ177" s="5"/>
      <c r="BA177" s="5"/>
      <c r="BB177" s="5"/>
      <c r="BC177" s="5"/>
      <c r="BD177" s="5"/>
      <c r="BE177" s="5"/>
      <c r="BF177" s="58"/>
      <c r="BG177" s="5"/>
    </row>
    <row r="178" spans="1:59" ht="15.75" hidden="1" customHeight="1" outlineLevel="1">
      <c r="A178" s="27" t="s">
        <v>45</v>
      </c>
      <c r="B178" s="27" t="s">
        <v>48</v>
      </c>
      <c r="C178" s="27">
        <v>5</v>
      </c>
      <c r="D178" s="55" t="s">
        <v>39</v>
      </c>
      <c r="E178" s="52"/>
      <c r="F178" s="53"/>
      <c r="G178" s="53"/>
      <c r="H178" s="53"/>
      <c r="I178" s="53"/>
      <c r="J178" s="53"/>
      <c r="K178" s="53"/>
      <c r="L178" s="53"/>
      <c r="M178" s="53"/>
      <c r="N178" s="54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48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48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48"/>
      <c r="AY178" s="5"/>
      <c r="AZ178" s="5"/>
      <c r="BA178" s="5"/>
      <c r="BB178" s="5"/>
      <c r="BC178" s="5"/>
      <c r="BD178" s="5"/>
      <c r="BE178" s="5"/>
      <c r="BF178" s="58"/>
      <c r="BG178" s="5"/>
    </row>
    <row r="179" spans="1:59" ht="15.75" hidden="1" customHeight="1" outlineLevel="1">
      <c r="A179" s="27"/>
      <c r="B179" s="27"/>
      <c r="C179" s="27"/>
      <c r="D179" s="55"/>
      <c r="E179" s="52"/>
      <c r="F179" s="53"/>
      <c r="G179" s="53"/>
      <c r="H179" s="53"/>
      <c r="I179" s="53"/>
      <c r="J179" s="53"/>
      <c r="K179" s="53"/>
      <c r="L179" s="53"/>
      <c r="M179" s="53"/>
      <c r="N179" s="54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48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48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48"/>
      <c r="AY179" s="5"/>
      <c r="AZ179" s="5"/>
      <c r="BA179" s="5"/>
      <c r="BB179" s="5"/>
      <c r="BC179" s="5"/>
      <c r="BD179" s="5"/>
      <c r="BE179" s="5"/>
      <c r="BF179" s="58"/>
      <c r="BG179" s="5"/>
    </row>
    <row r="180" spans="1:59" ht="15.75" hidden="1" customHeight="1" outlineLevel="1">
      <c r="A180" s="27" t="s">
        <v>45</v>
      </c>
      <c r="B180" s="27" t="s">
        <v>48</v>
      </c>
      <c r="C180" s="27">
        <v>6</v>
      </c>
      <c r="D180" s="51" t="s">
        <v>29</v>
      </c>
      <c r="E180" s="52"/>
      <c r="F180" s="53"/>
      <c r="G180" s="53"/>
      <c r="H180" s="53"/>
      <c r="I180" s="53"/>
      <c r="J180" s="53"/>
      <c r="K180" s="53"/>
      <c r="L180" s="53"/>
      <c r="M180" s="53"/>
      <c r="N180" s="54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48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48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48"/>
      <c r="AY180" s="5"/>
      <c r="AZ180" s="5"/>
      <c r="BA180" s="5"/>
      <c r="BB180" s="5"/>
      <c r="BC180" s="5"/>
      <c r="BD180" s="5"/>
      <c r="BE180" s="5"/>
      <c r="BF180" s="58"/>
      <c r="BG180" s="5"/>
    </row>
    <row r="181" spans="1:59" ht="15.75" hidden="1" customHeight="1" outlineLevel="1">
      <c r="A181" s="27" t="s">
        <v>45</v>
      </c>
      <c r="B181" s="27" t="s">
        <v>48</v>
      </c>
      <c r="C181" s="27">
        <v>6</v>
      </c>
      <c r="D181" s="55" t="s">
        <v>30</v>
      </c>
      <c r="E181" s="52"/>
      <c r="F181" s="53"/>
      <c r="G181" s="53"/>
      <c r="H181" s="53"/>
      <c r="I181" s="53"/>
      <c r="J181" s="53"/>
      <c r="K181" s="53"/>
      <c r="L181" s="53"/>
      <c r="M181" s="53"/>
      <c r="N181" s="5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48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48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48"/>
      <c r="AY181" s="5"/>
      <c r="AZ181" s="5"/>
      <c r="BA181" s="5"/>
      <c r="BB181" s="5"/>
      <c r="BC181" s="5"/>
      <c r="BD181" s="5"/>
      <c r="BE181" s="5"/>
      <c r="BF181" s="58"/>
      <c r="BG181" s="5"/>
    </row>
    <row r="182" spans="1:59" ht="15.75" hidden="1" customHeight="1" outlineLevel="1">
      <c r="A182" s="27" t="s">
        <v>45</v>
      </c>
      <c r="B182" s="27" t="s">
        <v>48</v>
      </c>
      <c r="C182" s="27">
        <v>6</v>
      </c>
      <c r="D182" s="51" t="s">
        <v>31</v>
      </c>
      <c r="E182" s="52"/>
      <c r="F182" s="53"/>
      <c r="G182" s="53"/>
      <c r="H182" s="53"/>
      <c r="I182" s="53"/>
      <c r="J182" s="53"/>
      <c r="K182" s="53"/>
      <c r="L182" s="53"/>
      <c r="M182" s="53"/>
      <c r="N182" s="54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48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48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48"/>
      <c r="AY182" s="5"/>
      <c r="AZ182" s="5"/>
      <c r="BA182" s="5"/>
      <c r="BB182" s="5"/>
      <c r="BC182" s="5"/>
      <c r="BD182" s="5"/>
      <c r="BE182" s="5"/>
      <c r="BF182" s="58"/>
      <c r="BG182" s="5"/>
    </row>
    <row r="183" spans="1:59" ht="15.75" hidden="1" customHeight="1" outlineLevel="1">
      <c r="A183" s="27" t="s">
        <v>45</v>
      </c>
      <c r="B183" s="27" t="s">
        <v>48</v>
      </c>
      <c r="C183" s="27">
        <v>6</v>
      </c>
      <c r="D183" s="55" t="s">
        <v>38</v>
      </c>
      <c r="E183" s="52"/>
      <c r="F183" s="53"/>
      <c r="G183" s="53"/>
      <c r="H183" s="53"/>
      <c r="I183" s="53"/>
      <c r="J183" s="53"/>
      <c r="K183" s="53"/>
      <c r="L183" s="53"/>
      <c r="M183" s="53"/>
      <c r="N183" s="54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48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48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48"/>
      <c r="AY183" s="5"/>
      <c r="AZ183" s="5"/>
      <c r="BA183" s="5"/>
      <c r="BB183" s="5"/>
      <c r="BC183" s="5"/>
      <c r="BD183" s="5"/>
      <c r="BE183" s="5"/>
      <c r="BF183" s="58"/>
      <c r="BG183" s="5"/>
    </row>
    <row r="184" spans="1:59" ht="15.75" hidden="1" customHeight="1" outlineLevel="1">
      <c r="A184" s="27" t="s">
        <v>45</v>
      </c>
      <c r="B184" s="27" t="s">
        <v>48</v>
      </c>
      <c r="C184" s="27">
        <v>6</v>
      </c>
      <c r="D184" s="55" t="s">
        <v>40</v>
      </c>
      <c r="E184" s="52"/>
      <c r="F184" s="53"/>
      <c r="G184" s="53"/>
      <c r="H184" s="53"/>
      <c r="I184" s="53"/>
      <c r="J184" s="53"/>
      <c r="K184" s="53"/>
      <c r="L184" s="53"/>
      <c r="M184" s="53"/>
      <c r="N184" s="54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48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48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48"/>
      <c r="AY184" s="5"/>
      <c r="AZ184" s="5"/>
      <c r="BA184" s="5"/>
      <c r="BB184" s="5"/>
      <c r="BC184" s="5"/>
      <c r="BD184" s="5"/>
      <c r="BE184" s="5"/>
      <c r="BF184" s="58"/>
      <c r="BG184" s="5"/>
    </row>
    <row r="185" spans="1:59" ht="15.75" hidden="1" customHeight="1" outlineLevel="1">
      <c r="A185" s="27"/>
      <c r="B185" s="27"/>
      <c r="C185" s="27"/>
      <c r="D185" s="55"/>
      <c r="E185" s="52"/>
      <c r="F185" s="53"/>
      <c r="G185" s="53"/>
      <c r="H185" s="53"/>
      <c r="I185" s="53"/>
      <c r="J185" s="53"/>
      <c r="K185" s="53"/>
      <c r="L185" s="53"/>
      <c r="M185" s="53"/>
      <c r="N185" s="54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48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48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48"/>
      <c r="AY185" s="5"/>
      <c r="AZ185" s="5"/>
      <c r="BA185" s="5"/>
      <c r="BB185" s="5"/>
      <c r="BC185" s="5"/>
      <c r="BD185" s="5"/>
      <c r="BE185" s="5"/>
      <c r="BF185" s="58"/>
      <c r="BG185" s="5"/>
    </row>
    <row r="186" spans="1:59" ht="15.75" hidden="1" customHeight="1" outlineLevel="1">
      <c r="A186" s="27" t="s">
        <v>45</v>
      </c>
      <c r="B186" s="27" t="s">
        <v>48</v>
      </c>
      <c r="C186" s="27">
        <v>7</v>
      </c>
      <c r="D186" s="51" t="s">
        <v>29</v>
      </c>
      <c r="E186" s="52"/>
      <c r="F186" s="53"/>
      <c r="G186" s="53"/>
      <c r="H186" s="53"/>
      <c r="I186" s="53"/>
      <c r="J186" s="53"/>
      <c r="K186" s="53"/>
      <c r="L186" s="53"/>
      <c r="M186" s="53"/>
      <c r="N186" s="54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48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48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48"/>
      <c r="AY186" s="5"/>
      <c r="AZ186" s="5"/>
      <c r="BA186" s="5"/>
      <c r="BB186" s="5"/>
      <c r="BC186" s="5"/>
      <c r="BD186" s="5"/>
      <c r="BE186" s="5"/>
      <c r="BF186" s="58"/>
      <c r="BG186" s="5"/>
    </row>
    <row r="187" spans="1:59" ht="15.75" hidden="1" customHeight="1" outlineLevel="1">
      <c r="A187" s="27" t="s">
        <v>45</v>
      </c>
      <c r="B187" s="27" t="s">
        <v>48</v>
      </c>
      <c r="C187" s="27">
        <v>7</v>
      </c>
      <c r="D187" s="55" t="s">
        <v>30</v>
      </c>
      <c r="E187" s="52"/>
      <c r="F187" s="53"/>
      <c r="G187" s="53"/>
      <c r="H187" s="53"/>
      <c r="I187" s="53"/>
      <c r="J187" s="53"/>
      <c r="K187" s="53"/>
      <c r="L187" s="53"/>
      <c r="M187" s="53"/>
      <c r="N187" s="5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48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48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48"/>
      <c r="AY187" s="5"/>
      <c r="AZ187" s="5"/>
      <c r="BA187" s="5"/>
      <c r="BB187" s="5"/>
      <c r="BC187" s="5"/>
      <c r="BD187" s="5"/>
      <c r="BE187" s="5"/>
      <c r="BF187" s="58"/>
      <c r="BG187" s="5"/>
    </row>
    <row r="188" spans="1:59" ht="15.75" hidden="1" customHeight="1" outlineLevel="1">
      <c r="A188" s="27" t="s">
        <v>45</v>
      </c>
      <c r="B188" s="27" t="s">
        <v>48</v>
      </c>
      <c r="C188" s="27">
        <v>7</v>
      </c>
      <c r="D188" s="51" t="s">
        <v>31</v>
      </c>
      <c r="E188" s="52"/>
      <c r="F188" s="53"/>
      <c r="G188" s="53"/>
      <c r="H188" s="53"/>
      <c r="I188" s="53"/>
      <c r="J188" s="53"/>
      <c r="K188" s="53"/>
      <c r="L188" s="53"/>
      <c r="M188" s="53"/>
      <c r="N188" s="54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48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48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48"/>
      <c r="AY188" s="5"/>
      <c r="AZ188" s="5"/>
      <c r="BA188" s="5"/>
      <c r="BB188" s="5"/>
      <c r="BC188" s="5"/>
      <c r="BD188" s="5"/>
      <c r="BE188" s="5"/>
      <c r="BF188" s="58"/>
      <c r="BG188" s="5"/>
    </row>
    <row r="189" spans="1:59" ht="15.75" hidden="1" customHeight="1" outlineLevel="1">
      <c r="A189" s="27" t="s">
        <v>45</v>
      </c>
      <c r="B189" s="27" t="s">
        <v>48</v>
      </c>
      <c r="C189" s="27">
        <v>7</v>
      </c>
      <c r="D189" s="55" t="s">
        <v>38</v>
      </c>
      <c r="E189" s="52"/>
      <c r="F189" s="53"/>
      <c r="G189" s="53"/>
      <c r="H189" s="53"/>
      <c r="I189" s="53"/>
      <c r="J189" s="53"/>
      <c r="K189" s="53"/>
      <c r="L189" s="53"/>
      <c r="M189" s="53"/>
      <c r="N189" s="54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48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48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48"/>
      <c r="AY189" s="5"/>
      <c r="AZ189" s="5"/>
      <c r="BA189" s="5"/>
      <c r="BB189" s="5"/>
      <c r="BC189" s="5"/>
      <c r="BD189" s="5"/>
      <c r="BE189" s="5"/>
      <c r="BF189" s="58"/>
      <c r="BG189" s="5"/>
    </row>
    <row r="190" spans="1:59" ht="15.75" hidden="1" customHeight="1" outlineLevel="1">
      <c r="A190" s="27" t="s">
        <v>45</v>
      </c>
      <c r="B190" s="27" t="s">
        <v>48</v>
      </c>
      <c r="C190" s="27">
        <v>7</v>
      </c>
      <c r="D190" s="55" t="s">
        <v>41</v>
      </c>
      <c r="E190" s="52"/>
      <c r="F190" s="53"/>
      <c r="G190" s="53"/>
      <c r="H190" s="53"/>
      <c r="I190" s="53"/>
      <c r="J190" s="53"/>
      <c r="K190" s="53"/>
      <c r="L190" s="53"/>
      <c r="M190" s="53"/>
      <c r="N190" s="54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48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48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48"/>
      <c r="AY190" s="5"/>
      <c r="AZ190" s="5"/>
      <c r="BA190" s="5"/>
      <c r="BB190" s="5"/>
      <c r="BC190" s="5"/>
      <c r="BD190" s="5"/>
      <c r="BE190" s="5"/>
      <c r="BF190" s="58"/>
      <c r="BG190" s="5"/>
    </row>
    <row r="191" spans="1:59" ht="15.75" hidden="1" customHeight="1" outlineLevel="1">
      <c r="A191" s="27"/>
      <c r="B191" s="27"/>
      <c r="C191" s="57"/>
      <c r="D191" s="55"/>
      <c r="E191" s="52"/>
      <c r="F191" s="53"/>
      <c r="G191" s="53"/>
      <c r="H191" s="53"/>
      <c r="I191" s="53"/>
      <c r="J191" s="53"/>
      <c r="K191" s="53"/>
      <c r="L191" s="53"/>
      <c r="M191" s="53"/>
      <c r="N191" s="5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48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48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48"/>
      <c r="AY191" s="5"/>
      <c r="AZ191" s="5"/>
      <c r="BA191" s="5"/>
      <c r="BB191" s="5"/>
      <c r="BC191" s="5"/>
      <c r="BD191" s="5"/>
      <c r="BE191" s="5"/>
      <c r="BF191" s="58"/>
      <c r="BG191" s="5"/>
    </row>
    <row r="192" spans="1:59" ht="15.75" customHeight="1" collapsed="1">
      <c r="A192" s="27"/>
      <c r="B192" s="27"/>
      <c r="C192" s="57"/>
      <c r="D192" s="55"/>
      <c r="E192" s="52"/>
      <c r="F192" s="53"/>
      <c r="G192" s="53"/>
      <c r="H192" s="53"/>
      <c r="I192" s="53"/>
      <c r="J192" s="53"/>
      <c r="K192" s="53"/>
      <c r="L192" s="53"/>
      <c r="M192" s="53"/>
      <c r="N192" s="54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48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48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48"/>
      <c r="AY192" s="5"/>
      <c r="AZ192" s="5"/>
      <c r="BA192" s="5"/>
      <c r="BB192" s="5"/>
      <c r="BC192" s="5"/>
      <c r="BD192" s="5"/>
      <c r="BE192" s="5"/>
      <c r="BF192" s="58"/>
      <c r="BG192" s="5"/>
    </row>
    <row r="193" spans="1:59" ht="15.75" customHeight="1">
      <c r="A193" s="27" t="s">
        <v>45</v>
      </c>
      <c r="B193" s="27" t="s">
        <v>48</v>
      </c>
      <c r="C193" s="60"/>
      <c r="D193" s="55" t="s">
        <v>42</v>
      </c>
      <c r="E193" s="49">
        <f t="shared" ref="E193:BG193" si="87">E146+E99</f>
        <v>0</v>
      </c>
      <c r="F193" s="5">
        <f t="shared" si="87"/>
        <v>0</v>
      </c>
      <c r="G193" s="5">
        <f t="shared" si="87"/>
        <v>0</v>
      </c>
      <c r="H193" s="5">
        <f t="shared" si="87"/>
        <v>0</v>
      </c>
      <c r="I193" s="5">
        <f t="shared" si="87"/>
        <v>0</v>
      </c>
      <c r="J193" s="5">
        <f t="shared" si="87"/>
        <v>0</v>
      </c>
      <c r="K193" s="5">
        <f t="shared" si="87"/>
        <v>0</v>
      </c>
      <c r="L193" s="5">
        <f t="shared" si="87"/>
        <v>0</v>
      </c>
      <c r="M193" s="5">
        <f t="shared" si="87"/>
        <v>0</v>
      </c>
      <c r="N193" s="48">
        <f t="shared" si="87"/>
        <v>0</v>
      </c>
      <c r="O193" s="5">
        <f t="shared" si="87"/>
        <v>0</v>
      </c>
      <c r="P193" s="5">
        <f t="shared" si="87"/>
        <v>0</v>
      </c>
      <c r="Q193" s="5">
        <f t="shared" si="87"/>
        <v>0</v>
      </c>
      <c r="R193" s="5">
        <f t="shared" si="87"/>
        <v>0</v>
      </c>
      <c r="S193" s="5">
        <f t="shared" si="87"/>
        <v>0</v>
      </c>
      <c r="T193" s="5">
        <f t="shared" si="87"/>
        <v>0</v>
      </c>
      <c r="U193" s="5">
        <f t="shared" si="87"/>
        <v>0</v>
      </c>
      <c r="V193" s="5">
        <f t="shared" si="87"/>
        <v>0</v>
      </c>
      <c r="W193" s="5">
        <f t="shared" si="87"/>
        <v>0</v>
      </c>
      <c r="X193" s="5">
        <f t="shared" si="87"/>
        <v>0</v>
      </c>
      <c r="Y193" s="5">
        <f t="shared" si="87"/>
        <v>0</v>
      </c>
      <c r="Z193" s="48">
        <f t="shared" si="87"/>
        <v>0</v>
      </c>
      <c r="AA193" s="5">
        <f t="shared" si="87"/>
        <v>0</v>
      </c>
      <c r="AB193" s="5">
        <f t="shared" si="87"/>
        <v>0</v>
      </c>
      <c r="AC193" s="5">
        <f t="shared" si="87"/>
        <v>0</v>
      </c>
      <c r="AD193" s="5">
        <f t="shared" si="87"/>
        <v>0</v>
      </c>
      <c r="AE193" s="5">
        <f t="shared" si="87"/>
        <v>0</v>
      </c>
      <c r="AF193" s="5">
        <f t="shared" si="87"/>
        <v>0</v>
      </c>
      <c r="AG193" s="5">
        <f t="shared" si="87"/>
        <v>0</v>
      </c>
      <c r="AH193" s="5">
        <f t="shared" si="87"/>
        <v>-41487.688795017282</v>
      </c>
      <c r="AI193" s="5">
        <f t="shared" si="87"/>
        <v>-95417.541514687269</v>
      </c>
      <c r="AJ193" s="5">
        <f t="shared" si="87"/>
        <v>-76772.532129999992</v>
      </c>
      <c r="AK193" s="5">
        <f t="shared" si="87"/>
        <v>-73790.57710000001</v>
      </c>
      <c r="AL193" s="48">
        <f t="shared" si="87"/>
        <v>-81455.382270000002</v>
      </c>
      <c r="AM193" s="5">
        <f t="shared" si="87"/>
        <v>-88941.329310000001</v>
      </c>
      <c r="AN193" s="5">
        <f t="shared" si="87"/>
        <v>-95541.722040000008</v>
      </c>
      <c r="AO193" s="5">
        <f t="shared" si="87"/>
        <v>-94119.457730000009</v>
      </c>
      <c r="AP193" s="5">
        <f t="shared" si="87"/>
        <v>-79059.245250000007</v>
      </c>
      <c r="AQ193" s="5">
        <f t="shared" si="87"/>
        <v>-81870.916140000001</v>
      </c>
      <c r="AR193" s="5">
        <f t="shared" si="87"/>
        <v>-99543.850089999993</v>
      </c>
      <c r="AS193" s="5">
        <f t="shared" si="87"/>
        <v>-97517.752650000009</v>
      </c>
      <c r="AT193" s="5">
        <f t="shared" si="87"/>
        <v>-117791.7742282793</v>
      </c>
      <c r="AU193" s="5">
        <f t="shared" si="87"/>
        <v>-142596.59821220941</v>
      </c>
      <c r="AV193" s="5">
        <f t="shared" si="87"/>
        <v>-125071.10856750433</v>
      </c>
      <c r="AW193" s="5">
        <f t="shared" si="87"/>
        <v>-117544.2439</v>
      </c>
      <c r="AX193" s="48">
        <f t="shared" si="87"/>
        <v>-127426.50605</v>
      </c>
      <c r="AY193" s="5">
        <f t="shared" si="87"/>
        <v>-143530.0398</v>
      </c>
      <c r="AZ193" s="5">
        <f t="shared" si="87"/>
        <v>-165060.45295000001</v>
      </c>
      <c r="BA193" s="5">
        <f t="shared" si="87"/>
        <v>-158458.21265</v>
      </c>
      <c r="BB193" s="5">
        <f t="shared" si="87"/>
        <v>-138251.60225000003</v>
      </c>
      <c r="BC193" s="5">
        <f t="shared" si="87"/>
        <v>-142188.7065</v>
      </c>
      <c r="BD193" s="5">
        <f t="shared" si="87"/>
        <v>-169020.19315000001</v>
      </c>
      <c r="BE193" s="5">
        <f t="shared" si="87"/>
        <v>-167662.28405000002</v>
      </c>
      <c r="BF193" s="58">
        <f t="shared" si="87"/>
        <v>-51777.68150860977</v>
      </c>
      <c r="BG193" s="58">
        <f t="shared" si="87"/>
        <v>77689.143246674372</v>
      </c>
    </row>
    <row r="194" spans="1:59" ht="15.75" customHeight="1">
      <c r="A194" s="27" t="s">
        <v>45</v>
      </c>
      <c r="B194" s="27" t="s">
        <v>48</v>
      </c>
      <c r="C194" s="60"/>
      <c r="D194" s="55" t="s">
        <v>43</v>
      </c>
      <c r="E194" s="49">
        <v>0</v>
      </c>
      <c r="F194" s="5">
        <f>(E195+F154+F160+F166+F172+F178+F184+F190+F193/2)*F$399</f>
        <v>0</v>
      </c>
      <c r="G194" s="5">
        <f t="shared" ref="G194:BG194" si="88">(F195+G154+G160+G166+G172+G178+G184+G190+G193/2)*G$399</f>
        <v>0</v>
      </c>
      <c r="H194" s="5">
        <f t="shared" si="88"/>
        <v>0</v>
      </c>
      <c r="I194" s="5">
        <f t="shared" si="88"/>
        <v>0</v>
      </c>
      <c r="J194" s="5">
        <f t="shared" si="88"/>
        <v>0</v>
      </c>
      <c r="K194" s="5">
        <f t="shared" si="88"/>
        <v>0</v>
      </c>
      <c r="L194" s="5">
        <f t="shared" si="88"/>
        <v>0</v>
      </c>
      <c r="M194" s="5">
        <f t="shared" si="88"/>
        <v>0</v>
      </c>
      <c r="N194" s="48">
        <f t="shared" si="88"/>
        <v>0</v>
      </c>
      <c r="O194" s="5">
        <f t="shared" si="88"/>
        <v>2100.3492563293635</v>
      </c>
      <c r="P194" s="5">
        <f t="shared" si="88"/>
        <v>2107.490443800883</v>
      </c>
      <c r="Q194" s="5">
        <f t="shared" si="88"/>
        <v>2052.4601492124593</v>
      </c>
      <c r="R194" s="5">
        <f t="shared" si="88"/>
        <v>2246.4362920416661</v>
      </c>
      <c r="S194" s="5">
        <f t="shared" si="88"/>
        <v>2191.8978109515433</v>
      </c>
      <c r="T194" s="5">
        <f t="shared" si="88"/>
        <v>2262.4142948124418</v>
      </c>
      <c r="U194" s="5">
        <f t="shared" si="88"/>
        <v>2270.5589862737665</v>
      </c>
      <c r="V194" s="5">
        <f t="shared" si="88"/>
        <v>2088.8385820723224</v>
      </c>
      <c r="W194" s="5">
        <f t="shared" si="88"/>
        <v>2286.2528175198122</v>
      </c>
      <c r="X194" s="5">
        <f t="shared" si="88"/>
        <v>2358.2189756535195</v>
      </c>
      <c r="Y194" s="5">
        <f t="shared" si="88"/>
        <v>2430.9158557516384</v>
      </c>
      <c r="Z194" s="48">
        <f t="shared" si="88"/>
        <v>2375.9387745297181</v>
      </c>
      <c r="AA194" s="5">
        <f t="shared" si="88"/>
        <v>2578.0862140491658</v>
      </c>
      <c r="AB194" s="5">
        <f t="shared" si="88"/>
        <v>2588.3985589053623</v>
      </c>
      <c r="AC194" s="5">
        <f t="shared" si="88"/>
        <v>2533.783349312459</v>
      </c>
      <c r="AD194" s="5">
        <f t="shared" si="88"/>
        <v>2739.3316508651451</v>
      </c>
      <c r="AE194" s="5">
        <f t="shared" si="88"/>
        <v>2685.3407284702366</v>
      </c>
      <c r="AF194" s="5">
        <f t="shared" si="88"/>
        <v>2762.1152748583536</v>
      </c>
      <c r="AG194" s="5">
        <f t="shared" si="88"/>
        <v>2905.7978808705093</v>
      </c>
      <c r="AH194" s="5">
        <f t="shared" si="88"/>
        <v>4024.1172092453285</v>
      </c>
      <c r="AI194" s="5">
        <f t="shared" si="88"/>
        <v>4143.0435392091913</v>
      </c>
      <c r="AJ194" s="5">
        <f t="shared" si="88"/>
        <v>3868.4196498716578</v>
      </c>
      <c r="AK194" s="5">
        <f t="shared" si="88"/>
        <v>3625.8841101403268</v>
      </c>
      <c r="AL194" s="48">
        <f t="shared" si="88"/>
        <v>3214.0736124417126</v>
      </c>
      <c r="AM194" s="5">
        <f t="shared" si="88"/>
        <v>2971.5952023157092</v>
      </c>
      <c r="AN194" s="5">
        <f t="shared" si="88"/>
        <v>2552.0265290940929</v>
      </c>
      <c r="AO194" s="5">
        <f t="shared" si="88"/>
        <v>2028.1761204140437</v>
      </c>
      <c r="AP194" s="5">
        <f t="shared" si="88"/>
        <v>1684.2652941675938</v>
      </c>
      <c r="AQ194" s="5">
        <f t="shared" si="88"/>
        <v>1293.1371619471611</v>
      </c>
      <c r="AR194" s="5">
        <f t="shared" si="88"/>
        <v>910.56801193972183</v>
      </c>
      <c r="AS194" s="5">
        <f t="shared" si="88"/>
        <v>421.38320471067539</v>
      </c>
      <c r="AT194" s="5">
        <f t="shared" si="88"/>
        <v>6746.2814371416362</v>
      </c>
      <c r="AU194" s="5">
        <f t="shared" si="88"/>
        <v>6746.7449629865769</v>
      </c>
      <c r="AV194" s="5">
        <f t="shared" si="88"/>
        <v>5769.1948856227427</v>
      </c>
      <c r="AW194" s="5">
        <f t="shared" si="88"/>
        <v>5454.9690342205522</v>
      </c>
      <c r="AX194" s="48">
        <f t="shared" si="88"/>
        <v>4862.1762251959981</v>
      </c>
      <c r="AY194" s="5">
        <f t="shared" si="88"/>
        <v>3236.6776921522082</v>
      </c>
      <c r="AZ194" s="5">
        <f t="shared" si="88"/>
        <v>2798.6078429719496</v>
      </c>
      <c r="BA194" s="5">
        <f t="shared" si="88"/>
        <v>2257.0140943691003</v>
      </c>
      <c r="BB194" s="5">
        <f t="shared" si="88"/>
        <v>1847.9399929733338</v>
      </c>
      <c r="BC194" s="5">
        <f t="shared" si="88"/>
        <v>1408.3371572499573</v>
      </c>
      <c r="BD194" s="5">
        <f t="shared" si="88"/>
        <v>1028.7486772339591</v>
      </c>
      <c r="BE194" s="5">
        <f t="shared" si="88"/>
        <v>560.27370545021427</v>
      </c>
      <c r="BF194" s="58">
        <f t="shared" si="88"/>
        <v>-4996.1959889182044</v>
      </c>
      <c r="BG194" s="5">
        <f t="shared" si="88"/>
        <v>-5573.4528099240697</v>
      </c>
    </row>
    <row r="195" spans="1:59" ht="15.75" customHeight="1">
      <c r="A195" s="38" t="s">
        <v>45</v>
      </c>
      <c r="B195" s="38" t="s">
        <v>48</v>
      </c>
      <c r="C195" s="61"/>
      <c r="D195" s="62" t="s">
        <v>44</v>
      </c>
      <c r="E195" s="63">
        <v>0</v>
      </c>
      <c r="F195" s="56">
        <f>E195+F154+F160+F166+F172+F178+F193+F194+F184+F190</f>
        <v>0</v>
      </c>
      <c r="G195" s="56">
        <f t="shared" ref="G195:BG195" si="89">F195+G154+G160+G166+G172+G178+G193+G194+G184+G190</f>
        <v>0</v>
      </c>
      <c r="H195" s="56">
        <f t="shared" si="89"/>
        <v>0</v>
      </c>
      <c r="I195" s="56">
        <f t="shared" si="89"/>
        <v>0</v>
      </c>
      <c r="J195" s="56">
        <f t="shared" si="89"/>
        <v>0</v>
      </c>
      <c r="K195" s="56">
        <f t="shared" si="89"/>
        <v>0</v>
      </c>
      <c r="L195" s="56">
        <f t="shared" si="89"/>
        <v>0</v>
      </c>
      <c r="M195" s="56">
        <f t="shared" si="89"/>
        <v>0</v>
      </c>
      <c r="N195" s="64">
        <f t="shared" si="89"/>
        <v>0</v>
      </c>
      <c r="O195" s="56">
        <f t="shared" si="89"/>
        <v>619850.13052967156</v>
      </c>
      <c r="P195" s="56">
        <f t="shared" si="89"/>
        <v>621957.62097347248</v>
      </c>
      <c r="Q195" s="56">
        <f t="shared" si="89"/>
        <v>624010.08112268499</v>
      </c>
      <c r="R195" s="56">
        <f t="shared" si="89"/>
        <v>626256.51741472667</v>
      </c>
      <c r="S195" s="56">
        <f t="shared" si="89"/>
        <v>628448.41522567824</v>
      </c>
      <c r="T195" s="56">
        <f t="shared" si="89"/>
        <v>630710.82952049072</v>
      </c>
      <c r="U195" s="56">
        <f t="shared" si="89"/>
        <v>632981.38850676443</v>
      </c>
      <c r="V195" s="56">
        <f t="shared" si="89"/>
        <v>635070.22708883672</v>
      </c>
      <c r="W195" s="56">
        <f t="shared" si="89"/>
        <v>637356.47990635654</v>
      </c>
      <c r="X195" s="56">
        <f t="shared" si="89"/>
        <v>639714.69888201007</v>
      </c>
      <c r="Y195" s="56">
        <f t="shared" si="89"/>
        <v>642145.61473776167</v>
      </c>
      <c r="Z195" s="64">
        <f t="shared" si="89"/>
        <v>644521.5535122914</v>
      </c>
      <c r="AA195" s="56">
        <f t="shared" si="89"/>
        <v>647099.63972634054</v>
      </c>
      <c r="AB195" s="56">
        <f t="shared" si="89"/>
        <v>649688.03828524589</v>
      </c>
      <c r="AC195" s="56">
        <f t="shared" si="89"/>
        <v>652221.82163455838</v>
      </c>
      <c r="AD195" s="56">
        <f t="shared" si="89"/>
        <v>654961.15328542353</v>
      </c>
      <c r="AE195" s="56">
        <f t="shared" si="89"/>
        <v>657646.49401389377</v>
      </c>
      <c r="AF195" s="56">
        <f t="shared" si="89"/>
        <v>660408.60928875208</v>
      </c>
      <c r="AG195" s="56">
        <f t="shared" si="89"/>
        <v>663314.4071696226</v>
      </c>
      <c r="AH195" s="56">
        <f t="shared" si="89"/>
        <v>989309.57512306876</v>
      </c>
      <c r="AI195" s="56">
        <f t="shared" si="89"/>
        <v>898035.07714759069</v>
      </c>
      <c r="AJ195" s="56">
        <f t="shared" si="89"/>
        <v>825130.96466746239</v>
      </c>
      <c r="AK195" s="56">
        <f t="shared" si="89"/>
        <v>754966.27167760278</v>
      </c>
      <c r="AL195" s="64">
        <f t="shared" si="89"/>
        <v>676724.9630200445</v>
      </c>
      <c r="AM195" s="56">
        <f t="shared" si="89"/>
        <v>590755.22891236015</v>
      </c>
      <c r="AN195" s="56">
        <f t="shared" si="89"/>
        <v>497765.53340145422</v>
      </c>
      <c r="AO195" s="56">
        <f t="shared" si="89"/>
        <v>405674.25179186824</v>
      </c>
      <c r="AP195" s="56">
        <f t="shared" si="89"/>
        <v>328299.27183603583</v>
      </c>
      <c r="AQ195" s="56">
        <f t="shared" si="89"/>
        <v>247721.49285798299</v>
      </c>
      <c r="AR195" s="56">
        <f t="shared" si="89"/>
        <v>149088.21077992272</v>
      </c>
      <c r="AS195" s="56">
        <f t="shared" si="89"/>
        <v>51991.841334633391</v>
      </c>
      <c r="AT195" s="56">
        <f t="shared" si="89"/>
        <v>1677666.1474362423</v>
      </c>
      <c r="AU195" s="56">
        <f t="shared" si="89"/>
        <v>1541816.2941870196</v>
      </c>
      <c r="AV195" s="56">
        <f t="shared" si="89"/>
        <v>1422514.3805051381</v>
      </c>
      <c r="AW195" s="56">
        <f t="shared" si="89"/>
        <v>1310425.1056393585</v>
      </c>
      <c r="AX195" s="64">
        <f t="shared" si="89"/>
        <v>1187860.7758145547</v>
      </c>
      <c r="AY195" s="56">
        <f t="shared" si="89"/>
        <v>1047567.4137067068</v>
      </c>
      <c r="AZ195" s="56">
        <f t="shared" si="89"/>
        <v>885305.56859967869</v>
      </c>
      <c r="BA195" s="56">
        <f t="shared" si="89"/>
        <v>729104.37004404783</v>
      </c>
      <c r="BB195" s="56">
        <f t="shared" si="89"/>
        <v>592700.70778702118</v>
      </c>
      <c r="BC195" s="56">
        <f t="shared" si="89"/>
        <v>451920.33844427118</v>
      </c>
      <c r="BD195" s="56">
        <f t="shared" si="89"/>
        <v>283928.89397150511</v>
      </c>
      <c r="BE195" s="56">
        <f t="shared" si="89"/>
        <v>116826.88362695531</v>
      </c>
      <c r="BF195" s="59">
        <f t="shared" si="89"/>
        <v>-2029363.4323105051</v>
      </c>
      <c r="BG195" s="56">
        <f t="shared" si="89"/>
        <v>-1957247.7418737547</v>
      </c>
    </row>
    <row r="196" spans="1:59" ht="15.75" hidden="1" customHeight="1" outlineLevel="1">
      <c r="A196" s="27"/>
      <c r="B196" s="27"/>
      <c r="C196" s="60"/>
      <c r="D196" s="55"/>
      <c r="E196" s="52"/>
      <c r="F196" s="53"/>
      <c r="G196" s="53"/>
      <c r="H196" s="53"/>
      <c r="I196" s="53"/>
      <c r="J196" s="53"/>
      <c r="K196" s="53"/>
      <c r="L196" s="53"/>
      <c r="M196" s="53"/>
      <c r="N196" s="54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48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48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48"/>
      <c r="AY196" s="5"/>
      <c r="AZ196" s="5"/>
      <c r="BA196" s="5"/>
      <c r="BB196" s="5"/>
      <c r="BC196" s="5"/>
      <c r="BD196" s="5"/>
      <c r="BE196" s="5"/>
      <c r="BF196" s="58"/>
      <c r="BG196" s="5"/>
    </row>
    <row r="197" spans="1:59" ht="15.75" hidden="1" customHeight="1" outlineLevel="1">
      <c r="A197" s="27" t="s">
        <v>49</v>
      </c>
      <c r="B197" s="13" t="s">
        <v>46</v>
      </c>
      <c r="C197" s="27">
        <v>1</v>
      </c>
      <c r="D197" s="51" t="s">
        <v>29</v>
      </c>
      <c r="E197" s="49">
        <f>Deferral!G135</f>
        <v>41103.332846242411</v>
      </c>
      <c r="F197" s="5">
        <f>Deferral!H135</f>
        <v>-168896.63316467823</v>
      </c>
      <c r="G197" s="5">
        <f>Deferral!I135</f>
        <v>-275173.16125228256</v>
      </c>
      <c r="H197" s="5">
        <f>Deferral!J135</f>
        <v>-246874.73307603318</v>
      </c>
      <c r="I197" s="5">
        <f>Deferral!K135</f>
        <v>73520.940741320606</v>
      </c>
      <c r="J197" s="5">
        <f>Deferral!L135</f>
        <v>174641.21128268624</v>
      </c>
      <c r="K197" s="5">
        <f>Deferral!M135</f>
        <v>42205.401310578294</v>
      </c>
      <c r="L197" s="5">
        <f>Deferral!N135</f>
        <v>-405863.71429368469</v>
      </c>
      <c r="M197" s="5">
        <f>Deferral!O135</f>
        <v>144399.58705620875</v>
      </c>
      <c r="N197" s="48">
        <f>Deferral!P135</f>
        <v>-40849.733861820212</v>
      </c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48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48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48"/>
      <c r="AY197" s="5"/>
      <c r="AZ197" s="5"/>
      <c r="BA197" s="5"/>
      <c r="BB197" s="5"/>
      <c r="BC197" s="5"/>
      <c r="BD197" s="5"/>
      <c r="BE197" s="5"/>
      <c r="BF197" s="58"/>
      <c r="BG197" s="5"/>
    </row>
    <row r="198" spans="1:59" ht="15.75" hidden="1" customHeight="1" outlineLevel="1">
      <c r="A198" s="27" t="s">
        <v>49</v>
      </c>
      <c r="B198" s="13" t="s">
        <v>46</v>
      </c>
      <c r="C198" s="27">
        <v>1</v>
      </c>
      <c r="D198" s="55" t="s">
        <v>30</v>
      </c>
      <c r="E198" s="52">
        <f>E197/2*E$399</f>
        <v>59.942360400770184</v>
      </c>
      <c r="F198" s="53">
        <f>(E199+F197/2)*F$399</f>
        <v>-126.24803734577982</v>
      </c>
      <c r="G198" s="53">
        <f t="shared" ref="G198:N198" si="90">(F199+G197/2)*G$399</f>
        <v>-774.21804431277269</v>
      </c>
      <c r="H198" s="53">
        <f t="shared" si="90"/>
        <v>-1537.7960261708122</v>
      </c>
      <c r="I198" s="53">
        <f t="shared" si="90"/>
        <v>-1846.3771320705596</v>
      </c>
      <c r="J198" s="53">
        <f t="shared" si="90"/>
        <v>-1331.705731887685</v>
      </c>
      <c r="K198" s="53">
        <f t="shared" si="90"/>
        <v>-1158.3982337365273</v>
      </c>
      <c r="L198" s="53">
        <f t="shared" si="90"/>
        <v>-1707.3608979123965</v>
      </c>
      <c r="M198" s="53">
        <f t="shared" si="90"/>
        <v>-2244.9911162265039</v>
      </c>
      <c r="N198" s="54">
        <f t="shared" si="90"/>
        <v>-1956.0893650194446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48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48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48"/>
      <c r="AY198" s="5"/>
      <c r="AZ198" s="5"/>
      <c r="BA198" s="5"/>
      <c r="BB198" s="5"/>
      <c r="BC198" s="5"/>
      <c r="BD198" s="5"/>
      <c r="BE198" s="5"/>
      <c r="BF198" s="58"/>
      <c r="BG198" s="5"/>
    </row>
    <row r="199" spans="1:59" ht="15.75" hidden="1" customHeight="1" outlineLevel="1">
      <c r="A199" s="27" t="s">
        <v>49</v>
      </c>
      <c r="B199" s="13" t="s">
        <v>46</v>
      </c>
      <c r="C199" s="27">
        <v>1</v>
      </c>
      <c r="D199" s="51" t="s">
        <v>31</v>
      </c>
      <c r="E199" s="52">
        <f>E197+E198</f>
        <v>41163.275206643179</v>
      </c>
      <c r="F199" s="53">
        <f>E199+SUM(F197:F198)</f>
        <v>-127859.60599538081</v>
      </c>
      <c r="G199" s="53">
        <f t="shared" ref="G199" si="91">F199+SUM(G197:G198)</f>
        <v>-403806.98529197613</v>
      </c>
      <c r="H199" s="53">
        <f t="shared" ref="H199:N199" si="92">G199+SUM(H197:H198)</f>
        <v>-652219.51439418015</v>
      </c>
      <c r="I199" s="53">
        <f t="shared" si="92"/>
        <v>-580544.95078493014</v>
      </c>
      <c r="J199" s="53">
        <f t="shared" si="92"/>
        <v>-407235.44523413159</v>
      </c>
      <c r="K199" s="53">
        <f t="shared" si="92"/>
        <v>-366188.44215728983</v>
      </c>
      <c r="L199" s="53">
        <f t="shared" si="92"/>
        <v>-773759.51734888693</v>
      </c>
      <c r="M199" s="53">
        <f t="shared" si="92"/>
        <v>-631604.92140890472</v>
      </c>
      <c r="N199" s="54">
        <f t="shared" si="92"/>
        <v>-674410.74463574437</v>
      </c>
      <c r="O199" s="5">
        <f>N199</f>
        <v>-674410.74463574437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48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48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48"/>
      <c r="AY199" s="5"/>
      <c r="AZ199" s="5"/>
      <c r="BA199" s="5"/>
      <c r="BB199" s="5"/>
      <c r="BC199" s="5"/>
      <c r="BD199" s="5"/>
      <c r="BE199" s="5"/>
      <c r="BF199" s="58"/>
      <c r="BG199" s="5"/>
    </row>
    <row r="200" spans="1:59" ht="15.75" hidden="1" customHeight="1" outlineLevel="1">
      <c r="A200" s="27" t="s">
        <v>49</v>
      </c>
      <c r="B200" s="13" t="s">
        <v>46</v>
      </c>
      <c r="C200" s="27">
        <v>1</v>
      </c>
      <c r="D200" s="55" t="s">
        <v>32</v>
      </c>
      <c r="E200" s="52"/>
      <c r="F200" s="53"/>
      <c r="G200" s="53"/>
      <c r="H200" s="53"/>
      <c r="I200" s="53"/>
      <c r="J200" s="53"/>
      <c r="K200" s="53"/>
      <c r="L200" s="53"/>
      <c r="M200" s="53"/>
      <c r="N200" s="54"/>
      <c r="O200" s="56">
        <f>O407</f>
        <v>1680388.4039125226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48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48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48"/>
      <c r="AY200" s="5"/>
      <c r="AZ200" s="5"/>
      <c r="BA200" s="5"/>
      <c r="BB200" s="5"/>
      <c r="BC200" s="5"/>
      <c r="BD200" s="5"/>
      <c r="BE200" s="5"/>
      <c r="BF200" s="58"/>
      <c r="BG200" s="5"/>
    </row>
    <row r="201" spans="1:59" ht="15.75" hidden="1" customHeight="1" outlineLevel="1">
      <c r="A201" s="27" t="s">
        <v>49</v>
      </c>
      <c r="B201" s="13" t="s">
        <v>46</v>
      </c>
      <c r="C201" s="27">
        <v>1</v>
      </c>
      <c r="D201" s="55" t="s">
        <v>33</v>
      </c>
      <c r="E201" s="52"/>
      <c r="F201" s="53"/>
      <c r="G201" s="53"/>
      <c r="H201" s="53"/>
      <c r="I201" s="53"/>
      <c r="J201" s="53"/>
      <c r="K201" s="53"/>
      <c r="L201" s="53"/>
      <c r="M201" s="53"/>
      <c r="N201" s="54"/>
      <c r="O201" s="5">
        <f>SUM(O199:O200)</f>
        <v>1005977.6592767782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48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48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48"/>
      <c r="AY201" s="5"/>
      <c r="AZ201" s="5"/>
      <c r="BA201" s="5"/>
      <c r="BB201" s="5"/>
      <c r="BC201" s="5"/>
      <c r="BD201" s="5"/>
      <c r="BE201" s="5"/>
      <c r="BF201" s="58"/>
      <c r="BG201" s="5"/>
    </row>
    <row r="202" spans="1:59" ht="15.75" hidden="1" customHeight="1" outlineLevel="1">
      <c r="A202" s="27"/>
      <c r="C202" s="27"/>
      <c r="D202" s="55"/>
      <c r="E202" s="52"/>
      <c r="F202" s="53"/>
      <c r="G202" s="53"/>
      <c r="H202" s="53"/>
      <c r="I202" s="53"/>
      <c r="J202" s="53"/>
      <c r="K202" s="53"/>
      <c r="L202" s="53"/>
      <c r="M202" s="53"/>
      <c r="N202" s="54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48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48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48"/>
      <c r="AY202" s="5"/>
      <c r="AZ202" s="5"/>
      <c r="BA202" s="5"/>
      <c r="BB202" s="5"/>
      <c r="BC202" s="5"/>
      <c r="BD202" s="5"/>
      <c r="BE202" s="5"/>
      <c r="BF202" s="58"/>
      <c r="BG202" s="5"/>
    </row>
    <row r="203" spans="1:59" ht="15.75" hidden="1" customHeight="1" outlineLevel="1">
      <c r="A203" s="27" t="s">
        <v>49</v>
      </c>
      <c r="B203" s="13" t="s">
        <v>46</v>
      </c>
      <c r="C203" s="27">
        <v>2</v>
      </c>
      <c r="D203" s="51" t="s">
        <v>29</v>
      </c>
      <c r="E203" s="52"/>
      <c r="F203" s="53"/>
      <c r="G203" s="53"/>
      <c r="H203" s="53"/>
      <c r="I203" s="53"/>
      <c r="J203" s="53"/>
      <c r="K203" s="53"/>
      <c r="L203" s="53"/>
      <c r="M203" s="53"/>
      <c r="N203" s="50"/>
      <c r="O203" s="5">
        <f>Deferral!Q135</f>
        <v>243900.96452073075</v>
      </c>
      <c r="P203" s="5">
        <f>Deferral!R135</f>
        <v>276883.36317039665</v>
      </c>
      <c r="Q203" s="5">
        <f>Deferral!S135+Deferral!T135</f>
        <v>-45831.204676705456</v>
      </c>
      <c r="R203" s="5">
        <f>Deferral!U135+Deferral!V135</f>
        <v>-389438.51826833107</v>
      </c>
      <c r="S203" s="5">
        <f>Deferral!W135</f>
        <v>-93189.986239694001</v>
      </c>
      <c r="T203" s="5">
        <f>Deferral!X135</f>
        <v>-136109.33884061643</v>
      </c>
      <c r="U203" s="5">
        <f>Deferral!Y135</f>
        <v>54347.447583586501</v>
      </c>
      <c r="V203" s="5">
        <f>Deferral!Z135</f>
        <v>-67590.468309706004</v>
      </c>
      <c r="W203" s="5">
        <f>Deferral!AA135</f>
        <v>-98132.17952447242</v>
      </c>
      <c r="X203" s="5">
        <f>Deferral!AB135</f>
        <v>-174033.52095877615</v>
      </c>
      <c r="Y203" s="5">
        <f>Deferral!AC135</f>
        <v>313579.2057995518</v>
      </c>
      <c r="Z203" s="48">
        <f>Deferral!AD135</f>
        <v>189684.80897167476</v>
      </c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48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48"/>
      <c r="AY203" s="5"/>
      <c r="AZ203" s="5"/>
      <c r="BA203" s="5"/>
      <c r="BB203" s="5"/>
      <c r="BC203" s="5"/>
      <c r="BD203" s="5"/>
      <c r="BE203" s="5"/>
      <c r="BF203" s="58"/>
      <c r="BG203" s="5"/>
    </row>
    <row r="204" spans="1:59" ht="15.75" hidden="1" customHeight="1" outlineLevel="1">
      <c r="A204" s="27" t="s">
        <v>49</v>
      </c>
      <c r="B204" s="13" t="s">
        <v>46</v>
      </c>
      <c r="C204" s="27">
        <v>2</v>
      </c>
      <c r="D204" s="55" t="s">
        <v>30</v>
      </c>
      <c r="E204" s="52"/>
      <c r="F204" s="53"/>
      <c r="G204" s="53"/>
      <c r="H204" s="53"/>
      <c r="I204" s="53"/>
      <c r="J204" s="53"/>
      <c r="K204" s="53"/>
      <c r="L204" s="53"/>
      <c r="M204" s="53"/>
      <c r="N204" s="54"/>
      <c r="O204" s="5">
        <f>O203/2*O$399</f>
        <v>414.63163968524225</v>
      </c>
      <c r="P204" s="5">
        <f t="shared" ref="P204:Z204" si="93">(O205+P203/2)*P$399</f>
        <v>1301.3747443350885</v>
      </c>
      <c r="Q204" s="5">
        <f t="shared" si="93"/>
        <v>1648.6296147314235</v>
      </c>
      <c r="R204" s="5">
        <f t="shared" si="93"/>
        <v>1020.9545995644294</v>
      </c>
      <c r="S204" s="5">
        <f t="shared" si="93"/>
        <v>151.5682077859602</v>
      </c>
      <c r="T204" s="5">
        <f t="shared" si="93"/>
        <v>-256.29441158811312</v>
      </c>
      <c r="U204" s="5">
        <f t="shared" si="93"/>
        <v>-404.3884757324841</v>
      </c>
      <c r="V204" s="5">
        <f t="shared" si="93"/>
        <v>-393.87490225612481</v>
      </c>
      <c r="W204" s="5">
        <f t="shared" si="93"/>
        <v>-729.40042730177936</v>
      </c>
      <c r="X204" s="5">
        <f t="shared" si="93"/>
        <v>-1255.8668777574107</v>
      </c>
      <c r="Y204" s="5">
        <f t="shared" si="93"/>
        <v>-1029.444718742913</v>
      </c>
      <c r="Z204" s="48">
        <f t="shared" si="93"/>
        <v>-75.12458638225813</v>
      </c>
      <c r="AA204" s="5">
        <f t="shared" ref="AA204:AG204" si="94">Z205*AA$399</f>
        <v>297.85335053591979</v>
      </c>
      <c r="AB204" s="5">
        <f t="shared" si="94"/>
        <v>299.04476393806345</v>
      </c>
      <c r="AC204" s="5">
        <f t="shared" si="94"/>
        <v>292.73491941897026</v>
      </c>
      <c r="AD204" s="5">
        <f t="shared" si="94"/>
        <v>316.48247680506614</v>
      </c>
      <c r="AE204" s="5">
        <f t="shared" si="94"/>
        <v>310.24475789317967</v>
      </c>
      <c r="AF204" s="5">
        <f t="shared" si="94"/>
        <v>319.11473119079875</v>
      </c>
      <c r="AG204" s="5">
        <f t="shared" si="94"/>
        <v>335.71477558855253</v>
      </c>
      <c r="AH204" s="5"/>
      <c r="AI204" s="5"/>
      <c r="AJ204" s="5"/>
      <c r="AK204" s="5"/>
      <c r="AL204" s="48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48"/>
      <c r="AY204" s="5"/>
      <c r="AZ204" s="5"/>
      <c r="BA204" s="5"/>
      <c r="BB204" s="5"/>
      <c r="BC204" s="5"/>
      <c r="BD204" s="5"/>
      <c r="BE204" s="5"/>
      <c r="BF204" s="58"/>
      <c r="BG204" s="5"/>
    </row>
    <row r="205" spans="1:59" ht="15.75" hidden="1" customHeight="1" outlineLevel="1">
      <c r="A205" s="27" t="s">
        <v>49</v>
      </c>
      <c r="B205" s="13" t="s">
        <v>46</v>
      </c>
      <c r="C205" s="27">
        <v>2</v>
      </c>
      <c r="D205" s="51" t="s">
        <v>31</v>
      </c>
      <c r="E205" s="52"/>
      <c r="F205" s="53"/>
      <c r="G205" s="53"/>
      <c r="H205" s="53"/>
      <c r="I205" s="53"/>
      <c r="J205" s="53"/>
      <c r="K205" s="53"/>
      <c r="L205" s="53"/>
      <c r="M205" s="53"/>
      <c r="N205" s="54"/>
      <c r="O205" s="5">
        <f>SUM(O203:O204)</f>
        <v>244315.596160416</v>
      </c>
      <c r="P205" s="5">
        <f>O205+SUM(P203:P204)</f>
        <v>522500.33407514775</v>
      </c>
      <c r="Q205" s="5">
        <f t="shared" ref="Q205" si="95">P205+SUM(Q203:Q204)</f>
        <v>478317.75901317369</v>
      </c>
      <c r="R205" s="5">
        <f t="shared" ref="R205:Z205" si="96">Q205+SUM(R203:R204)</f>
        <v>89900.195344407053</v>
      </c>
      <c r="S205" s="5">
        <f t="shared" si="96"/>
        <v>-3138.2226875009801</v>
      </c>
      <c r="T205" s="5">
        <f t="shared" si="96"/>
        <v>-139503.85593970551</v>
      </c>
      <c r="U205" s="5">
        <f t="shared" si="96"/>
        <v>-85560.79683185149</v>
      </c>
      <c r="V205" s="5">
        <f t="shared" si="96"/>
        <v>-153545.14004381362</v>
      </c>
      <c r="W205" s="5">
        <f t="shared" si="96"/>
        <v>-252406.71999558783</v>
      </c>
      <c r="X205" s="5">
        <f t="shared" si="96"/>
        <v>-427696.10783212143</v>
      </c>
      <c r="Y205" s="5">
        <f t="shared" si="96"/>
        <v>-115146.34675131255</v>
      </c>
      <c r="Z205" s="48">
        <f t="shared" si="96"/>
        <v>74463.337633979943</v>
      </c>
      <c r="AA205" s="5">
        <f>Z205+AA204</f>
        <v>74761.190984515866</v>
      </c>
      <c r="AB205" s="5">
        <f t="shared" ref="AB205:AE205" si="97">AA205+AB204</f>
        <v>75060.235748453924</v>
      </c>
      <c r="AC205" s="5">
        <f t="shared" si="97"/>
        <v>75352.970667872898</v>
      </c>
      <c r="AD205" s="5">
        <f t="shared" si="97"/>
        <v>75669.453144677958</v>
      </c>
      <c r="AE205" s="5">
        <f t="shared" si="97"/>
        <v>75979.697902571133</v>
      </c>
      <c r="AF205" s="5">
        <f>AE205+AF204</f>
        <v>76298.812633761932</v>
      </c>
      <c r="AG205" s="5">
        <f>AF205+AG204</f>
        <v>76634.527409350485</v>
      </c>
      <c r="AH205" s="5">
        <f>AG205</f>
        <v>76634.527409350485</v>
      </c>
      <c r="AI205" s="5"/>
      <c r="AJ205" s="5"/>
      <c r="AK205" s="5"/>
      <c r="AL205" s="48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48"/>
      <c r="AY205" s="5"/>
      <c r="AZ205" s="5"/>
      <c r="BA205" s="5"/>
      <c r="BB205" s="5"/>
      <c r="BC205" s="5"/>
      <c r="BD205" s="5"/>
      <c r="BE205" s="5"/>
      <c r="BF205" s="58"/>
      <c r="BG205" s="5"/>
    </row>
    <row r="206" spans="1:59" ht="15.75" hidden="1" customHeight="1" outlineLevel="1">
      <c r="A206" s="27" t="s">
        <v>49</v>
      </c>
      <c r="B206" s="13" t="s">
        <v>46</v>
      </c>
      <c r="C206" s="27">
        <v>2</v>
      </c>
      <c r="D206" s="55" t="s">
        <v>32</v>
      </c>
      <c r="E206" s="52"/>
      <c r="F206" s="53"/>
      <c r="G206" s="53"/>
      <c r="H206" s="53"/>
      <c r="I206" s="53"/>
      <c r="J206" s="53"/>
      <c r="K206" s="53"/>
      <c r="L206" s="53"/>
      <c r="M206" s="53"/>
      <c r="N206" s="54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48"/>
      <c r="AA206" s="5"/>
      <c r="AB206" s="5"/>
      <c r="AC206" s="5"/>
      <c r="AD206" s="5"/>
      <c r="AE206" s="5"/>
      <c r="AF206" s="5"/>
      <c r="AG206" s="5"/>
      <c r="AH206" s="56">
        <f>AH415</f>
        <v>838387.53951444582</v>
      </c>
      <c r="AI206" s="5"/>
      <c r="AJ206" s="5"/>
      <c r="AK206" s="5"/>
      <c r="AL206" s="48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48"/>
      <c r="AY206" s="5"/>
      <c r="AZ206" s="5"/>
      <c r="BA206" s="5"/>
      <c r="BB206" s="5"/>
      <c r="BC206" s="5"/>
      <c r="BD206" s="5"/>
      <c r="BE206" s="5"/>
      <c r="BF206" s="58"/>
      <c r="BG206" s="5"/>
    </row>
    <row r="207" spans="1:59" ht="15.75" hidden="1" customHeight="1" outlineLevel="1">
      <c r="A207" s="27" t="s">
        <v>49</v>
      </c>
      <c r="B207" s="13" t="s">
        <v>46</v>
      </c>
      <c r="C207" s="27">
        <v>2</v>
      </c>
      <c r="D207" s="55" t="s">
        <v>34</v>
      </c>
      <c r="E207" s="52"/>
      <c r="F207" s="53"/>
      <c r="G207" s="53"/>
      <c r="H207" s="53"/>
      <c r="I207" s="53"/>
      <c r="J207" s="53"/>
      <c r="K207" s="53"/>
      <c r="L207" s="53"/>
      <c r="M207" s="53"/>
      <c r="N207" s="54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48"/>
      <c r="AA207" s="5"/>
      <c r="AB207" s="5"/>
      <c r="AC207" s="5"/>
      <c r="AD207" s="5"/>
      <c r="AE207" s="5"/>
      <c r="AF207" s="5"/>
      <c r="AG207" s="5"/>
      <c r="AH207" s="5">
        <f>SUM(AH205:AH206)</f>
        <v>915022.06692379632</v>
      </c>
      <c r="AI207" s="5"/>
      <c r="AJ207" s="5"/>
      <c r="AK207" s="5"/>
      <c r="AL207" s="48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48"/>
      <c r="AY207" s="5"/>
      <c r="AZ207" s="5"/>
      <c r="BA207" s="5"/>
      <c r="BB207" s="5"/>
      <c r="BC207" s="5"/>
      <c r="BD207" s="5"/>
      <c r="BE207" s="5"/>
      <c r="BF207" s="58"/>
      <c r="BG207" s="5"/>
    </row>
    <row r="208" spans="1:59" ht="15.75" hidden="1" customHeight="1" outlineLevel="1">
      <c r="A208" s="27"/>
      <c r="C208" s="57"/>
      <c r="D208" s="55"/>
      <c r="E208" s="52"/>
      <c r="F208" s="53"/>
      <c r="G208" s="53"/>
      <c r="H208" s="53"/>
      <c r="I208" s="53"/>
      <c r="J208" s="53"/>
      <c r="K208" s="53"/>
      <c r="L208" s="53"/>
      <c r="M208" s="53"/>
      <c r="N208" s="54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48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48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48"/>
      <c r="AY208" s="5"/>
      <c r="AZ208" s="5"/>
      <c r="BA208" s="5"/>
      <c r="BB208" s="5"/>
      <c r="BC208" s="5"/>
      <c r="BD208" s="5"/>
      <c r="BE208" s="5"/>
      <c r="BF208" s="58"/>
      <c r="BG208" s="5"/>
    </row>
    <row r="209" spans="1:59" ht="15.75" hidden="1" customHeight="1" outlineLevel="1">
      <c r="A209" s="27" t="s">
        <v>49</v>
      </c>
      <c r="B209" s="13" t="s">
        <v>46</v>
      </c>
      <c r="C209" s="27">
        <v>3</v>
      </c>
      <c r="D209" s="51" t="s">
        <v>29</v>
      </c>
      <c r="E209" s="52"/>
      <c r="F209" s="53"/>
      <c r="G209" s="53"/>
      <c r="H209" s="53"/>
      <c r="I209" s="53"/>
      <c r="J209" s="53"/>
      <c r="K209" s="53"/>
      <c r="L209" s="53"/>
      <c r="M209" s="53"/>
      <c r="N209" s="54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48"/>
      <c r="AA209" s="5">
        <f>Deferral!AE135</f>
        <v>394495.65692904685</v>
      </c>
      <c r="AB209" s="5">
        <f>Deferral!AF135</f>
        <v>334629.5145880623</v>
      </c>
      <c r="AC209" s="5">
        <f>Deferral!AG135</f>
        <v>154653.39286095233</v>
      </c>
      <c r="AD209" s="5">
        <f>Deferral!AH135</f>
        <v>-173698.4506464609</v>
      </c>
      <c r="AE209" s="5">
        <f>Deferral!AI135</f>
        <v>-120460.62901864054</v>
      </c>
      <c r="AF209" s="5">
        <f>Deferral!AJ135</f>
        <v>-6178.0132079265904</v>
      </c>
      <c r="AG209" s="5">
        <f>Deferral!AK135</f>
        <v>-131702.16478233581</v>
      </c>
      <c r="AH209" s="5">
        <f>Deferral!AL135</f>
        <v>56958.084431915573</v>
      </c>
      <c r="AI209" s="5">
        <f>Deferral!AM135</f>
        <v>17744.25831294504</v>
      </c>
      <c r="AJ209" s="5">
        <f>Deferral!AN135</f>
        <v>37764.79194702419</v>
      </c>
      <c r="AK209" s="5">
        <f>Deferral!AO135</f>
        <v>39998.301144104415</v>
      </c>
      <c r="AL209" s="48">
        <f>Deferral!AP135</f>
        <v>-21172.81696258824</v>
      </c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48"/>
      <c r="AY209" s="5"/>
      <c r="AZ209" s="5"/>
      <c r="BA209" s="5"/>
      <c r="BB209" s="5"/>
      <c r="BC209" s="5"/>
      <c r="BD209" s="5"/>
      <c r="BE209" s="5"/>
      <c r="BF209" s="58"/>
      <c r="BG209" s="5"/>
    </row>
    <row r="210" spans="1:59" ht="15.75" hidden="1" customHeight="1" outlineLevel="1">
      <c r="A210" s="27" t="s">
        <v>49</v>
      </c>
      <c r="B210" s="13" t="s">
        <v>46</v>
      </c>
      <c r="C210" s="27">
        <v>3</v>
      </c>
      <c r="D210" s="55" t="s">
        <v>30</v>
      </c>
      <c r="E210" s="52"/>
      <c r="F210" s="53"/>
      <c r="G210" s="53"/>
      <c r="H210" s="53"/>
      <c r="I210" s="53"/>
      <c r="J210" s="53"/>
      <c r="K210" s="53"/>
      <c r="L210" s="53"/>
      <c r="M210" s="53"/>
      <c r="N210" s="54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48"/>
      <c r="AA210" s="5">
        <f>AA209/2*AA$399</f>
        <v>788.99131385809369</v>
      </c>
      <c r="AB210" s="5">
        <f t="shared" ref="AB210:AL210" si="98">(AA211+AB209/2)*AB$399</f>
        <v>2250.3976221477446</v>
      </c>
      <c r="AC210" s="5">
        <f t="shared" si="98"/>
        <v>3157.0159018460054</v>
      </c>
      <c r="AD210" s="5">
        <f t="shared" si="98"/>
        <v>3373.1281243492676</v>
      </c>
      <c r="AE210" s="5">
        <f t="shared" si="98"/>
        <v>2703.619261956374</v>
      </c>
      <c r="AF210" s="5">
        <f t="shared" si="98"/>
        <v>2514.9752473992476</v>
      </c>
      <c r="AG210" s="5">
        <f t="shared" si="98"/>
        <v>2342.4654729758586</v>
      </c>
      <c r="AH210" s="5">
        <f t="shared" si="98"/>
        <v>1989.3957675327522</v>
      </c>
      <c r="AI210" s="5">
        <f t="shared" si="98"/>
        <v>2361.4338397018651</v>
      </c>
      <c r="AJ210" s="5">
        <f t="shared" si="98"/>
        <v>2550.6246059677692</v>
      </c>
      <c r="AK210" s="5">
        <f t="shared" si="98"/>
        <v>2797.8931400641009</v>
      </c>
      <c r="AL210" s="48">
        <f t="shared" si="98"/>
        <v>2792.0172346883633</v>
      </c>
      <c r="AM210" s="5">
        <f t="shared" ref="AM210:AS210" si="99">AL211*AM$399</f>
        <v>2879.4732507043555</v>
      </c>
      <c r="AN210" s="5">
        <f t="shared" si="99"/>
        <v>2893.0067749826658</v>
      </c>
      <c r="AO210" s="5">
        <f t="shared" si="99"/>
        <v>2782.9186341942295</v>
      </c>
      <c r="AP210" s="5">
        <f t="shared" si="99"/>
        <v>2857.5626962269503</v>
      </c>
      <c r="AQ210" s="5">
        <f t="shared" si="99"/>
        <v>2808.3008001811245</v>
      </c>
      <c r="AR210" s="5">
        <f t="shared" si="99"/>
        <v>2883.6256683104275</v>
      </c>
      <c r="AS210" s="5">
        <f t="shared" si="99"/>
        <v>2644.9868380033809</v>
      </c>
      <c r="AT210" s="5"/>
      <c r="AU210" s="5"/>
      <c r="AV210" s="5"/>
      <c r="AW210" s="5"/>
      <c r="AX210" s="48"/>
      <c r="AY210" s="5"/>
      <c r="AZ210" s="5"/>
      <c r="BA210" s="5"/>
      <c r="BB210" s="5"/>
      <c r="BC210" s="5"/>
      <c r="BD210" s="5"/>
      <c r="BE210" s="5"/>
      <c r="BF210" s="58"/>
      <c r="BG210" s="5"/>
    </row>
    <row r="211" spans="1:59" ht="15.75" hidden="1" customHeight="1" outlineLevel="1">
      <c r="A211" s="27" t="s">
        <v>49</v>
      </c>
      <c r="B211" s="13" t="s">
        <v>46</v>
      </c>
      <c r="C211" s="27">
        <v>3</v>
      </c>
      <c r="D211" s="51" t="s">
        <v>31</v>
      </c>
      <c r="E211" s="52"/>
      <c r="F211" s="53"/>
      <c r="G211" s="53"/>
      <c r="H211" s="53"/>
      <c r="I211" s="53"/>
      <c r="J211" s="53"/>
      <c r="K211" s="53"/>
      <c r="L211" s="53"/>
      <c r="M211" s="53"/>
      <c r="N211" s="54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48"/>
      <c r="AA211" s="5">
        <f>SUM(AA209:AA210)</f>
        <v>395284.64824290492</v>
      </c>
      <c r="AB211" s="5">
        <f>AA211+SUM(AB209:AB210)</f>
        <v>732164.56045311503</v>
      </c>
      <c r="AC211" s="5">
        <f t="shared" ref="AC211" si="100">AB211+SUM(AC209:AC210)</f>
        <v>889974.96921591333</v>
      </c>
      <c r="AD211" s="5">
        <f t="shared" ref="AD211:AL211" si="101">AC211+SUM(AD209:AD210)</f>
        <v>719649.64669380174</v>
      </c>
      <c r="AE211" s="5">
        <f t="shared" si="101"/>
        <v>601892.63693711755</v>
      </c>
      <c r="AF211" s="5">
        <f t="shared" si="101"/>
        <v>598229.5989765902</v>
      </c>
      <c r="AG211" s="5">
        <f t="shared" si="101"/>
        <v>468869.89966723026</v>
      </c>
      <c r="AH211" s="5">
        <f t="shared" si="101"/>
        <v>527817.37986667862</v>
      </c>
      <c r="AI211" s="5">
        <f t="shared" si="101"/>
        <v>547923.07201932557</v>
      </c>
      <c r="AJ211" s="5">
        <f t="shared" si="101"/>
        <v>588238.48857231752</v>
      </c>
      <c r="AK211" s="5">
        <f t="shared" si="101"/>
        <v>631034.68285648606</v>
      </c>
      <c r="AL211" s="48">
        <f t="shared" si="101"/>
        <v>612653.88312858623</v>
      </c>
      <c r="AM211" s="5">
        <f>AL211+AM210</f>
        <v>615533.35637929058</v>
      </c>
      <c r="AN211" s="5">
        <f t="shared" ref="AN211:AQ211" si="102">AM211+AN210</f>
        <v>618426.36315427325</v>
      </c>
      <c r="AO211" s="5">
        <f t="shared" si="102"/>
        <v>621209.28178846743</v>
      </c>
      <c r="AP211" s="5">
        <f t="shared" si="102"/>
        <v>624066.84448469442</v>
      </c>
      <c r="AQ211" s="5">
        <f t="shared" si="102"/>
        <v>626875.14528487553</v>
      </c>
      <c r="AR211" s="5">
        <f>AQ211+AR210</f>
        <v>629758.77095318597</v>
      </c>
      <c r="AS211" s="5">
        <f>AR211+AS210</f>
        <v>632403.75779118936</v>
      </c>
      <c r="AT211" s="5">
        <f>AS211</f>
        <v>632403.75779118936</v>
      </c>
      <c r="AU211" s="5"/>
      <c r="AV211" s="5"/>
      <c r="AW211" s="5"/>
      <c r="AX211" s="48"/>
      <c r="AY211" s="5"/>
      <c r="AZ211" s="5"/>
      <c r="BA211" s="5"/>
      <c r="BB211" s="5"/>
      <c r="BC211" s="5"/>
      <c r="BD211" s="5"/>
      <c r="BE211" s="5"/>
      <c r="BF211" s="58"/>
      <c r="BG211" s="5"/>
    </row>
    <row r="212" spans="1:59" ht="15.75" hidden="1" customHeight="1" outlineLevel="1">
      <c r="A212" s="27" t="s">
        <v>49</v>
      </c>
      <c r="B212" s="13" t="s">
        <v>46</v>
      </c>
      <c r="C212" s="27">
        <v>3</v>
      </c>
      <c r="D212" s="55" t="s">
        <v>32</v>
      </c>
      <c r="E212" s="52"/>
      <c r="F212" s="53"/>
      <c r="G212" s="53"/>
      <c r="H212" s="53"/>
      <c r="I212" s="53"/>
      <c r="J212" s="53"/>
      <c r="K212" s="53"/>
      <c r="L212" s="53"/>
      <c r="M212" s="53"/>
      <c r="N212" s="54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48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48"/>
      <c r="AM212" s="5"/>
      <c r="AN212" s="5"/>
      <c r="AO212" s="5"/>
      <c r="AP212" s="5"/>
      <c r="AQ212" s="5"/>
      <c r="AR212" s="5"/>
      <c r="AS212" s="5"/>
      <c r="AT212" s="56">
        <f>AT423</f>
        <v>2791907.0704127252</v>
      </c>
      <c r="AU212" s="5"/>
      <c r="AV212" s="5"/>
      <c r="AW212" s="5"/>
      <c r="AX212" s="48"/>
      <c r="AY212" s="5"/>
      <c r="AZ212" s="5"/>
      <c r="BA212" s="5"/>
      <c r="BB212" s="5"/>
      <c r="BC212" s="5"/>
      <c r="BD212" s="5"/>
      <c r="BE212" s="5"/>
      <c r="BF212" s="58"/>
      <c r="BG212" s="5"/>
    </row>
    <row r="213" spans="1:59" ht="15.75" hidden="1" customHeight="1" outlineLevel="1">
      <c r="A213" s="27" t="s">
        <v>49</v>
      </c>
      <c r="B213" s="13" t="s">
        <v>46</v>
      </c>
      <c r="C213" s="27">
        <v>3</v>
      </c>
      <c r="D213" s="55" t="s">
        <v>35</v>
      </c>
      <c r="E213" s="52"/>
      <c r="F213" s="53"/>
      <c r="G213" s="53"/>
      <c r="H213" s="53"/>
      <c r="I213" s="53"/>
      <c r="J213" s="53"/>
      <c r="K213" s="53"/>
      <c r="L213" s="53"/>
      <c r="M213" s="53"/>
      <c r="N213" s="54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48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48"/>
      <c r="AM213" s="5"/>
      <c r="AN213" s="5"/>
      <c r="AO213" s="5"/>
      <c r="AP213" s="5"/>
      <c r="AQ213" s="5"/>
      <c r="AR213" s="5"/>
      <c r="AS213" s="5"/>
      <c r="AT213" s="5">
        <f>SUM(AT211:AT212)</f>
        <v>3424310.8282039147</v>
      </c>
      <c r="AU213" s="5"/>
      <c r="AV213" s="5"/>
      <c r="AW213" s="5"/>
      <c r="AX213" s="48"/>
      <c r="AY213" s="5"/>
      <c r="AZ213" s="5"/>
      <c r="BA213" s="5"/>
      <c r="BB213" s="5"/>
      <c r="BC213" s="5"/>
      <c r="BD213" s="5"/>
      <c r="BE213" s="5"/>
      <c r="BF213" s="58"/>
      <c r="BG213" s="5"/>
    </row>
    <row r="214" spans="1:59" ht="15.75" hidden="1" customHeight="1" outlineLevel="1">
      <c r="A214" s="27"/>
      <c r="C214" s="57"/>
      <c r="D214" s="55"/>
      <c r="E214" s="52"/>
      <c r="F214" s="53"/>
      <c r="G214" s="53"/>
      <c r="H214" s="53"/>
      <c r="I214" s="53"/>
      <c r="J214" s="53"/>
      <c r="K214" s="53"/>
      <c r="L214" s="53"/>
      <c r="M214" s="53"/>
      <c r="N214" s="54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48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48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48"/>
      <c r="AY214" s="5"/>
      <c r="AZ214" s="5"/>
      <c r="BA214" s="5"/>
      <c r="BB214" s="5"/>
      <c r="BC214" s="5"/>
      <c r="BD214" s="5"/>
      <c r="BE214" s="5"/>
      <c r="BF214" s="58"/>
      <c r="BG214" s="5"/>
    </row>
    <row r="215" spans="1:59" ht="15.75" hidden="1" customHeight="1" outlineLevel="1">
      <c r="A215" s="27" t="s">
        <v>49</v>
      </c>
      <c r="B215" s="13" t="s">
        <v>46</v>
      </c>
      <c r="C215" s="27">
        <v>4</v>
      </c>
      <c r="D215" s="51" t="s">
        <v>29</v>
      </c>
      <c r="E215" s="52"/>
      <c r="F215" s="53"/>
      <c r="G215" s="53"/>
      <c r="H215" s="53"/>
      <c r="I215" s="53"/>
      <c r="J215" s="53"/>
      <c r="K215" s="53"/>
      <c r="L215" s="53"/>
      <c r="M215" s="53"/>
      <c r="N215" s="54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48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48"/>
      <c r="AM215" s="5">
        <f>Deferral!AQ135</f>
        <v>428174.64629923925</v>
      </c>
      <c r="AN215" s="5">
        <f>Deferral!AR135</f>
        <v>42118.935883683836</v>
      </c>
      <c r="AO215" s="5">
        <f>Deferral!AS135</f>
        <v>230061.72904709238</v>
      </c>
      <c r="AP215" s="5">
        <f>Deferral!AT135</f>
        <v>-332809.20237985183</v>
      </c>
      <c r="AQ215" s="5">
        <f>Deferral!AU135</f>
        <v>-104637.96840315894</v>
      </c>
      <c r="AR215" s="5">
        <f>Deferral!AV135</f>
        <v>-109366.04034176971</v>
      </c>
      <c r="AS215" s="5">
        <f>Deferral!AW135</f>
        <v>53883.736565347324</v>
      </c>
      <c r="AT215" s="5">
        <f>Deferral!AX135</f>
        <v>263404.11983581615</v>
      </c>
      <c r="AU215" s="5">
        <f>Deferral!AY135</f>
        <v>-45365.816161672221</v>
      </c>
      <c r="AV215" s="5">
        <f>Deferral!AZ135</f>
        <v>-116828.77425745984</v>
      </c>
      <c r="AW215" s="5">
        <f>Deferral!BA135</f>
        <v>-213062.76453521216</v>
      </c>
      <c r="AX215" s="48">
        <f>Deferral!BB135</f>
        <v>-117537.16235663371</v>
      </c>
      <c r="AY215" s="5"/>
      <c r="AZ215" s="5"/>
      <c r="BA215" s="5"/>
      <c r="BB215" s="5"/>
      <c r="BC215" s="5"/>
      <c r="BD215" s="5"/>
      <c r="BE215" s="5"/>
      <c r="BF215" s="58"/>
      <c r="BG215" s="5"/>
    </row>
    <row r="216" spans="1:59" ht="15.75" hidden="1" customHeight="1" outlineLevel="1">
      <c r="A216" s="27" t="s">
        <v>49</v>
      </c>
      <c r="B216" s="13" t="s">
        <v>46</v>
      </c>
      <c r="C216" s="27">
        <v>4</v>
      </c>
      <c r="D216" s="55" t="s">
        <v>30</v>
      </c>
      <c r="E216" s="52"/>
      <c r="F216" s="53"/>
      <c r="G216" s="53"/>
      <c r="H216" s="53"/>
      <c r="I216" s="53"/>
      <c r="J216" s="53"/>
      <c r="K216" s="53"/>
      <c r="L216" s="53"/>
      <c r="M216" s="53"/>
      <c r="N216" s="54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48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48"/>
      <c r="AM216" s="5">
        <f>AM215/2*AM$399</f>
        <v>1006.2104188032123</v>
      </c>
      <c r="AN216" s="5">
        <f t="shared" ref="AN216:AX216" si="103">(AM217+AN215/2)*AN$399</f>
        <v>2116.1295259014569</v>
      </c>
      <c r="AO216" s="5">
        <f t="shared" si="103"/>
        <v>2648.0105399302824</v>
      </c>
      <c r="AP216" s="5">
        <f t="shared" si="103"/>
        <v>2482.716878413733</v>
      </c>
      <c r="AQ216" s="5">
        <f t="shared" si="103"/>
        <v>1455.660864052348</v>
      </c>
      <c r="AR216" s="5">
        <f t="shared" si="103"/>
        <v>1002.4957031148164</v>
      </c>
      <c r="AS216" s="5">
        <f t="shared" si="103"/>
        <v>803.0198077361232</v>
      </c>
      <c r="AT216" s="5">
        <f t="shared" si="103"/>
        <v>1367.5043472731254</v>
      </c>
      <c r="AU216" s="5">
        <f t="shared" si="103"/>
        <v>1936.3209453453073</v>
      </c>
      <c r="AV216" s="5">
        <f t="shared" si="103"/>
        <v>1489.2845067616106</v>
      </c>
      <c r="AW216" s="5">
        <f t="shared" si="103"/>
        <v>873.64534942796968</v>
      </c>
      <c r="AX216" s="48">
        <f t="shared" si="103"/>
        <v>210.54157511594011</v>
      </c>
      <c r="AY216" s="5">
        <f t="shared" ref="AY216:BE216" si="104">AX217*AY$399</f>
        <v>-13.261758993839983</v>
      </c>
      <c r="AZ216" s="5">
        <f t="shared" si="104"/>
        <v>-13.300218094922119</v>
      </c>
      <c r="BA216" s="5">
        <f t="shared" si="104"/>
        <v>-12.878830495418175</v>
      </c>
      <c r="BB216" s="5">
        <f t="shared" si="104"/>
        <v>-12.914891220805345</v>
      </c>
      <c r="BC216" s="5">
        <f t="shared" si="104"/>
        <v>-12.488515312072758</v>
      </c>
      <c r="BD216" s="5">
        <f t="shared" si="104"/>
        <v>-12.986020759097405</v>
      </c>
      <c r="BE216" s="5">
        <f t="shared" si="104"/>
        <v>-13.022381617222878</v>
      </c>
      <c r="BF216" s="58"/>
      <c r="BG216" s="5"/>
    </row>
    <row r="217" spans="1:59" ht="15.75" hidden="1" customHeight="1" outlineLevel="1">
      <c r="A217" s="27" t="s">
        <v>49</v>
      </c>
      <c r="B217" s="13" t="s">
        <v>46</v>
      </c>
      <c r="C217" s="27">
        <v>4</v>
      </c>
      <c r="D217" s="51" t="s">
        <v>31</v>
      </c>
      <c r="E217" s="52"/>
      <c r="F217" s="53"/>
      <c r="G217" s="53"/>
      <c r="H217" s="53"/>
      <c r="I217" s="53"/>
      <c r="J217" s="53"/>
      <c r="K217" s="53"/>
      <c r="L217" s="53"/>
      <c r="M217" s="53"/>
      <c r="N217" s="54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48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48"/>
      <c r="AM217" s="5">
        <f>SUM(AM215:AM216)</f>
        <v>429180.85671804246</v>
      </c>
      <c r="AN217" s="5">
        <f>AM217+SUM(AN215:AN216)</f>
        <v>473415.92212762777</v>
      </c>
      <c r="AO217" s="5">
        <f t="shared" ref="AO217" si="105">AN217+SUM(AO215:AO216)</f>
        <v>706125.66171465046</v>
      </c>
      <c r="AP217" s="5">
        <f t="shared" ref="AP217:AX217" si="106">AO217+SUM(AP215:AP216)</f>
        <v>375799.17621321237</v>
      </c>
      <c r="AQ217" s="5">
        <f t="shared" si="106"/>
        <v>272616.86867410579</v>
      </c>
      <c r="AR217" s="5">
        <f t="shared" si="106"/>
        <v>164253.3240354509</v>
      </c>
      <c r="AS217" s="5">
        <f t="shared" si="106"/>
        <v>218940.08040853436</v>
      </c>
      <c r="AT217" s="5">
        <f t="shared" si="106"/>
        <v>483711.70459162362</v>
      </c>
      <c r="AU217" s="5">
        <f t="shared" si="106"/>
        <v>440282.20937529672</v>
      </c>
      <c r="AV217" s="5">
        <f t="shared" si="106"/>
        <v>324942.71962459851</v>
      </c>
      <c r="AW217" s="5">
        <f t="shared" si="106"/>
        <v>112753.60043881432</v>
      </c>
      <c r="AX217" s="48">
        <f t="shared" si="106"/>
        <v>-4573.020342703443</v>
      </c>
      <c r="AY217" s="5">
        <f>AX217+AY216</f>
        <v>-4586.282101697283</v>
      </c>
      <c r="AZ217" s="5">
        <f t="shared" ref="AZ217:BC217" si="107">AY217+AZ216</f>
        <v>-4599.5823197922055</v>
      </c>
      <c r="BA217" s="5">
        <f t="shared" si="107"/>
        <v>-4612.4611502876232</v>
      </c>
      <c r="BB217" s="5">
        <f t="shared" si="107"/>
        <v>-4625.3760415084289</v>
      </c>
      <c r="BC217" s="5">
        <f t="shared" si="107"/>
        <v>-4637.864556820502</v>
      </c>
      <c r="BD217" s="5">
        <f>BC217+BD216</f>
        <v>-4650.8505775795993</v>
      </c>
      <c r="BE217" s="5">
        <f>BD217+BE216</f>
        <v>-4663.8729591968222</v>
      </c>
      <c r="BF217" s="58">
        <f>BE217</f>
        <v>-4663.8729591968222</v>
      </c>
      <c r="BG217" s="5"/>
    </row>
    <row r="218" spans="1:59" ht="15.75" hidden="1" customHeight="1" outlineLevel="1">
      <c r="A218" s="27" t="s">
        <v>49</v>
      </c>
      <c r="B218" s="13" t="s">
        <v>46</v>
      </c>
      <c r="C218" s="27">
        <v>4</v>
      </c>
      <c r="D218" s="55" t="s">
        <v>36</v>
      </c>
      <c r="E218" s="52"/>
      <c r="F218" s="53"/>
      <c r="G218" s="53"/>
      <c r="H218" s="53"/>
      <c r="I218" s="53"/>
      <c r="J218" s="53"/>
      <c r="K218" s="53"/>
      <c r="L218" s="53"/>
      <c r="M218" s="53"/>
      <c r="N218" s="54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48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48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48"/>
      <c r="AY218" s="5"/>
      <c r="AZ218" s="5"/>
      <c r="BA218" s="5"/>
      <c r="BB218" s="5"/>
      <c r="BC218" s="5"/>
      <c r="BD218" s="5"/>
      <c r="BE218" s="5"/>
      <c r="BF218" s="59">
        <f>BF431</f>
        <v>3110.0156341632978</v>
      </c>
      <c r="BG218" s="5"/>
    </row>
    <row r="219" spans="1:59" ht="15.75" hidden="1" customHeight="1" outlineLevel="1">
      <c r="A219" s="27" t="s">
        <v>49</v>
      </c>
      <c r="B219" s="13" t="s">
        <v>46</v>
      </c>
      <c r="C219" s="27">
        <v>4</v>
      </c>
      <c r="D219" s="55" t="s">
        <v>37</v>
      </c>
      <c r="E219" s="52"/>
      <c r="F219" s="53"/>
      <c r="G219" s="53"/>
      <c r="H219" s="53"/>
      <c r="I219" s="53"/>
      <c r="J219" s="53"/>
      <c r="K219" s="53"/>
      <c r="L219" s="53"/>
      <c r="M219" s="53"/>
      <c r="N219" s="54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48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48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48"/>
      <c r="AY219" s="5"/>
      <c r="AZ219" s="5"/>
      <c r="BA219" s="5"/>
      <c r="BB219" s="5"/>
      <c r="BC219" s="5"/>
      <c r="BD219" s="5"/>
      <c r="BE219" s="5"/>
      <c r="BF219" s="58">
        <f>SUM(BF217:BF218)</f>
        <v>-1553.8573250335244</v>
      </c>
      <c r="BG219" s="5"/>
    </row>
    <row r="220" spans="1:59" ht="15.75" hidden="1" customHeight="1" collapsed="1">
      <c r="A220" s="27"/>
      <c r="C220" s="57"/>
      <c r="D220" s="55"/>
      <c r="E220" s="52"/>
      <c r="F220" s="53"/>
      <c r="G220" s="53"/>
      <c r="H220" s="53"/>
      <c r="I220" s="53"/>
      <c r="J220" s="53"/>
      <c r="K220" s="53"/>
      <c r="L220" s="53"/>
      <c r="M220" s="53"/>
      <c r="N220" s="54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48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48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48"/>
      <c r="AY220" s="5"/>
      <c r="AZ220" s="5"/>
      <c r="BA220" s="5"/>
      <c r="BB220" s="5"/>
      <c r="BC220" s="5"/>
      <c r="BD220" s="5"/>
      <c r="BE220" s="5"/>
      <c r="BF220" s="58"/>
      <c r="BG220" s="5"/>
    </row>
    <row r="221" spans="1:59" ht="15.75" hidden="1" customHeight="1">
      <c r="A221" s="27" t="s">
        <v>49</v>
      </c>
      <c r="B221" s="13" t="s">
        <v>46</v>
      </c>
      <c r="C221" s="27">
        <v>5</v>
      </c>
      <c r="D221" s="51" t="s">
        <v>29</v>
      </c>
      <c r="E221" s="52"/>
      <c r="F221" s="53"/>
      <c r="G221" s="53"/>
      <c r="H221" s="53"/>
      <c r="I221" s="53"/>
      <c r="J221" s="53"/>
      <c r="K221" s="53"/>
      <c r="L221" s="53"/>
      <c r="M221" s="53"/>
      <c r="N221" s="54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48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48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48"/>
      <c r="AY221" s="5">
        <f>Deferral!BC135</f>
        <v>224425.72619496594</v>
      </c>
      <c r="AZ221" s="5">
        <f>Deferral!BD135</f>
        <v>86281.067483524646</v>
      </c>
      <c r="BA221" s="5">
        <f>Deferral!BE135</f>
        <v>49334.331698855072</v>
      </c>
      <c r="BB221" s="5">
        <f>Deferral!BF135</f>
        <v>-33827.663185385121</v>
      </c>
      <c r="BC221" s="5">
        <f>Deferral!BG135</f>
        <v>95745.191227422634</v>
      </c>
      <c r="BD221" s="5">
        <f>Deferral!BH135</f>
        <v>-304610.42897030985</v>
      </c>
      <c r="BE221" s="5">
        <f>Deferral!BI135+Deferral!BJ135</f>
        <v>65056.457998639016</v>
      </c>
      <c r="BF221" s="58">
        <f>Deferral!BK135+Deferral!BL135</f>
        <v>-5176.4646496238202</v>
      </c>
      <c r="BG221" s="5">
        <f>Deferral!BM135</f>
        <v>-84559.674181679176</v>
      </c>
    </row>
    <row r="222" spans="1:59" ht="15.75" hidden="1" customHeight="1">
      <c r="A222" s="27" t="s">
        <v>49</v>
      </c>
      <c r="B222" s="13" t="s">
        <v>46</v>
      </c>
      <c r="C222" s="27">
        <v>5</v>
      </c>
      <c r="D222" s="55" t="s">
        <v>30</v>
      </c>
      <c r="E222" s="52"/>
      <c r="F222" s="53"/>
      <c r="G222" s="53"/>
      <c r="H222" s="53"/>
      <c r="I222" s="53"/>
      <c r="J222" s="53"/>
      <c r="K222" s="53"/>
      <c r="L222" s="53"/>
      <c r="M222" s="53"/>
      <c r="N222" s="54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48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48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48"/>
      <c r="AY222" s="5">
        <f>AY221/2*AY$399</f>
        <v>325.41730298270062</v>
      </c>
      <c r="AZ222" s="5">
        <f t="shared" ref="AZ222:BG222" si="108">(AY223+AZ221/2)*AZ$399</f>
        <v>776.8858639951618</v>
      </c>
      <c r="BA222" s="5">
        <f t="shared" si="108"/>
        <v>942.1335355457087</v>
      </c>
      <c r="BB222" s="5">
        <f t="shared" si="108"/>
        <v>966.48084536409453</v>
      </c>
      <c r="BC222" s="5">
        <f t="shared" si="108"/>
        <v>1018.1618334546108</v>
      </c>
      <c r="BD222" s="5">
        <f t="shared" si="108"/>
        <v>766.31105128359752</v>
      </c>
      <c r="BE222" s="5">
        <f t="shared" si="108"/>
        <v>433.08116286685242</v>
      </c>
      <c r="BF222" s="58">
        <f t="shared" si="108"/>
        <v>462.61230429598294</v>
      </c>
      <c r="BG222" s="5">
        <f t="shared" si="108"/>
        <v>393.79050089970548</v>
      </c>
    </row>
    <row r="223" spans="1:59" ht="15.75" hidden="1" customHeight="1">
      <c r="A223" s="27" t="s">
        <v>49</v>
      </c>
      <c r="B223" s="13" t="s">
        <v>46</v>
      </c>
      <c r="C223" s="27">
        <v>5</v>
      </c>
      <c r="D223" s="51" t="s">
        <v>31</v>
      </c>
      <c r="E223" s="52"/>
      <c r="F223" s="53"/>
      <c r="G223" s="53"/>
      <c r="H223" s="53"/>
      <c r="I223" s="53"/>
      <c r="J223" s="53"/>
      <c r="K223" s="53"/>
      <c r="L223" s="53"/>
      <c r="M223" s="53"/>
      <c r="N223" s="54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48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48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48"/>
      <c r="AY223" s="5">
        <f>SUM(AY221:AY222)</f>
        <v>224751.14349794865</v>
      </c>
      <c r="AZ223" s="5">
        <f>AY223+SUM(AZ221:AZ222)</f>
        <v>311809.09684546845</v>
      </c>
      <c r="BA223" s="5">
        <f t="shared" ref="BA223" si="109">AZ223+SUM(BA221:BA222)</f>
        <v>362085.56207986921</v>
      </c>
      <c r="BB223" s="5">
        <f t="shared" ref="BB223:BG223" si="110">BA223+SUM(BB221:BB222)</f>
        <v>329224.3797398482</v>
      </c>
      <c r="BC223" s="5">
        <f t="shared" si="110"/>
        <v>425987.73280072544</v>
      </c>
      <c r="BD223" s="5">
        <f t="shared" si="110"/>
        <v>122143.61488169921</v>
      </c>
      <c r="BE223" s="5">
        <f t="shared" si="110"/>
        <v>187633.15404320508</v>
      </c>
      <c r="BF223" s="58">
        <f t="shared" si="110"/>
        <v>182919.30169787724</v>
      </c>
      <c r="BG223" s="5">
        <f t="shared" si="110"/>
        <v>98753.418017097763</v>
      </c>
    </row>
    <row r="224" spans="1:59" ht="15.75" hidden="1" customHeight="1" outlineLevel="1">
      <c r="A224" s="27" t="s">
        <v>49</v>
      </c>
      <c r="B224" s="13" t="s">
        <v>46</v>
      </c>
      <c r="C224" s="27">
        <v>5</v>
      </c>
      <c r="D224" s="55" t="s">
        <v>38</v>
      </c>
      <c r="E224" s="52"/>
      <c r="F224" s="53"/>
      <c r="G224" s="53"/>
      <c r="H224" s="53"/>
      <c r="I224" s="53"/>
      <c r="J224" s="53"/>
      <c r="K224" s="53"/>
      <c r="L224" s="53"/>
      <c r="M224" s="53"/>
      <c r="N224" s="54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48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48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48"/>
      <c r="AY224" s="5"/>
      <c r="AZ224" s="5"/>
      <c r="BA224" s="5"/>
      <c r="BB224" s="5"/>
      <c r="BC224" s="5"/>
      <c r="BD224" s="5"/>
      <c r="BE224" s="5"/>
      <c r="BF224" s="58"/>
      <c r="BG224" s="5"/>
    </row>
    <row r="225" spans="1:59" ht="15.75" hidden="1" customHeight="1" outlineLevel="1">
      <c r="A225" s="27" t="s">
        <v>49</v>
      </c>
      <c r="B225" s="13" t="s">
        <v>46</v>
      </c>
      <c r="C225" s="27">
        <v>5</v>
      </c>
      <c r="D225" s="55" t="s">
        <v>39</v>
      </c>
      <c r="E225" s="52"/>
      <c r="F225" s="53"/>
      <c r="G225" s="53"/>
      <c r="H225" s="53"/>
      <c r="I225" s="53"/>
      <c r="J225" s="53"/>
      <c r="K225" s="53"/>
      <c r="L225" s="53"/>
      <c r="M225" s="53"/>
      <c r="N225" s="54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48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48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48"/>
      <c r="AY225" s="5"/>
      <c r="AZ225" s="5"/>
      <c r="BA225" s="5"/>
      <c r="BB225" s="5"/>
      <c r="BC225" s="5"/>
      <c r="BD225" s="5"/>
      <c r="BE225" s="5"/>
      <c r="BF225" s="58"/>
      <c r="BG225" s="5"/>
    </row>
    <row r="226" spans="1:59" ht="15.75" hidden="1" customHeight="1" outlineLevel="1">
      <c r="A226" s="27"/>
      <c r="B226" s="13"/>
      <c r="C226" s="27"/>
      <c r="D226" s="55"/>
      <c r="E226" s="52"/>
      <c r="F226" s="53"/>
      <c r="G226" s="53"/>
      <c r="H226" s="53"/>
      <c r="I226" s="53"/>
      <c r="J226" s="53"/>
      <c r="K226" s="53"/>
      <c r="L226" s="53"/>
      <c r="M226" s="53"/>
      <c r="N226" s="54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48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48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48"/>
      <c r="AY226" s="5"/>
      <c r="AZ226" s="5"/>
      <c r="BA226" s="5"/>
      <c r="BB226" s="5"/>
      <c r="BC226" s="5"/>
      <c r="BD226" s="5"/>
      <c r="BE226" s="5"/>
      <c r="BF226" s="58"/>
      <c r="BG226" s="5"/>
    </row>
    <row r="227" spans="1:59" ht="15.75" hidden="1" customHeight="1" outlineLevel="1">
      <c r="A227" s="27" t="s">
        <v>49</v>
      </c>
      <c r="B227" s="13" t="s">
        <v>46</v>
      </c>
      <c r="C227" s="27">
        <v>6</v>
      </c>
      <c r="D227" s="51" t="s">
        <v>29</v>
      </c>
      <c r="E227" s="52"/>
      <c r="F227" s="53"/>
      <c r="G227" s="53"/>
      <c r="H227" s="53"/>
      <c r="I227" s="53"/>
      <c r="J227" s="53"/>
      <c r="K227" s="53"/>
      <c r="L227" s="53"/>
      <c r="M227" s="53"/>
      <c r="N227" s="54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48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48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48"/>
      <c r="AY227" s="5"/>
      <c r="AZ227" s="5"/>
      <c r="BA227" s="5"/>
      <c r="BB227" s="5"/>
      <c r="BC227" s="5"/>
      <c r="BD227" s="5"/>
      <c r="BE227" s="5"/>
      <c r="BF227" s="58"/>
      <c r="BG227" s="5"/>
    </row>
    <row r="228" spans="1:59" ht="15.75" hidden="1" customHeight="1" outlineLevel="1">
      <c r="A228" s="27" t="s">
        <v>49</v>
      </c>
      <c r="B228" s="13" t="s">
        <v>46</v>
      </c>
      <c r="C228" s="27">
        <v>6</v>
      </c>
      <c r="D228" s="55" t="s">
        <v>30</v>
      </c>
      <c r="E228" s="52"/>
      <c r="F228" s="53"/>
      <c r="G228" s="53"/>
      <c r="H228" s="53"/>
      <c r="I228" s="53"/>
      <c r="J228" s="53"/>
      <c r="K228" s="53"/>
      <c r="L228" s="53"/>
      <c r="M228" s="53"/>
      <c r="N228" s="54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48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48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48"/>
      <c r="AY228" s="5"/>
      <c r="AZ228" s="5"/>
      <c r="BA228" s="5"/>
      <c r="BB228" s="5"/>
      <c r="BC228" s="5"/>
      <c r="BD228" s="5"/>
      <c r="BE228" s="5"/>
      <c r="BF228" s="58"/>
      <c r="BG228" s="5"/>
    </row>
    <row r="229" spans="1:59" ht="15.75" hidden="1" customHeight="1" outlineLevel="1">
      <c r="A229" s="27" t="s">
        <v>49</v>
      </c>
      <c r="B229" s="13" t="s">
        <v>46</v>
      </c>
      <c r="C229" s="27">
        <v>6</v>
      </c>
      <c r="D229" s="51" t="s">
        <v>31</v>
      </c>
      <c r="E229" s="52"/>
      <c r="F229" s="53"/>
      <c r="G229" s="53"/>
      <c r="H229" s="53"/>
      <c r="I229" s="53"/>
      <c r="J229" s="53"/>
      <c r="K229" s="53"/>
      <c r="L229" s="53"/>
      <c r="M229" s="53"/>
      <c r="N229" s="54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48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48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48"/>
      <c r="AY229" s="5"/>
      <c r="AZ229" s="5"/>
      <c r="BA229" s="5"/>
      <c r="BB229" s="5"/>
      <c r="BC229" s="5"/>
      <c r="BD229" s="5"/>
      <c r="BE229" s="5"/>
      <c r="BF229" s="58"/>
      <c r="BG229" s="5"/>
    </row>
    <row r="230" spans="1:59" ht="15.75" hidden="1" customHeight="1" outlineLevel="1">
      <c r="A230" s="27" t="s">
        <v>49</v>
      </c>
      <c r="B230" s="13" t="s">
        <v>46</v>
      </c>
      <c r="C230" s="27">
        <v>6</v>
      </c>
      <c r="D230" s="55" t="s">
        <v>38</v>
      </c>
      <c r="E230" s="52"/>
      <c r="F230" s="53"/>
      <c r="G230" s="53"/>
      <c r="H230" s="53"/>
      <c r="I230" s="53"/>
      <c r="J230" s="53"/>
      <c r="K230" s="53"/>
      <c r="L230" s="53"/>
      <c r="M230" s="53"/>
      <c r="N230" s="54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48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48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48"/>
      <c r="AY230" s="5"/>
      <c r="AZ230" s="5"/>
      <c r="BA230" s="5"/>
      <c r="BB230" s="5"/>
      <c r="BC230" s="5"/>
      <c r="BD230" s="5"/>
      <c r="BE230" s="5"/>
      <c r="BF230" s="58"/>
      <c r="BG230" s="5"/>
    </row>
    <row r="231" spans="1:59" ht="15.75" hidden="1" customHeight="1" outlineLevel="1">
      <c r="A231" s="27" t="s">
        <v>49</v>
      </c>
      <c r="B231" s="13" t="s">
        <v>46</v>
      </c>
      <c r="C231" s="27">
        <v>6</v>
      </c>
      <c r="D231" s="55" t="s">
        <v>40</v>
      </c>
      <c r="E231" s="52"/>
      <c r="F231" s="53"/>
      <c r="G231" s="53"/>
      <c r="H231" s="53"/>
      <c r="I231" s="53"/>
      <c r="J231" s="53"/>
      <c r="K231" s="53"/>
      <c r="L231" s="53"/>
      <c r="M231" s="53"/>
      <c r="N231" s="54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48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48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48"/>
      <c r="AY231" s="5"/>
      <c r="AZ231" s="5"/>
      <c r="BA231" s="5"/>
      <c r="BB231" s="5"/>
      <c r="BC231" s="5"/>
      <c r="BD231" s="5"/>
      <c r="BE231" s="5"/>
      <c r="BF231" s="58"/>
      <c r="BG231" s="5"/>
    </row>
    <row r="232" spans="1:59" ht="15.75" hidden="1" customHeight="1" outlineLevel="1">
      <c r="A232" s="27"/>
      <c r="B232" s="13"/>
      <c r="C232" s="27"/>
      <c r="D232" s="55"/>
      <c r="E232" s="52"/>
      <c r="F232" s="53"/>
      <c r="G232" s="53"/>
      <c r="H232" s="53"/>
      <c r="I232" s="53"/>
      <c r="J232" s="53"/>
      <c r="K232" s="53"/>
      <c r="L232" s="53"/>
      <c r="M232" s="53"/>
      <c r="N232" s="54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48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48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48"/>
      <c r="AY232" s="5"/>
      <c r="AZ232" s="5"/>
      <c r="BA232" s="5"/>
      <c r="BB232" s="5"/>
      <c r="BC232" s="5"/>
      <c r="BD232" s="5"/>
      <c r="BE232" s="5"/>
      <c r="BF232" s="58"/>
      <c r="BG232" s="5"/>
    </row>
    <row r="233" spans="1:59" ht="15.75" hidden="1" customHeight="1" outlineLevel="1">
      <c r="A233" s="27" t="s">
        <v>49</v>
      </c>
      <c r="B233" s="13" t="s">
        <v>46</v>
      </c>
      <c r="C233" s="27">
        <v>7</v>
      </c>
      <c r="D233" s="51" t="s">
        <v>29</v>
      </c>
      <c r="E233" s="52"/>
      <c r="F233" s="53"/>
      <c r="G233" s="53"/>
      <c r="H233" s="53"/>
      <c r="I233" s="53"/>
      <c r="J233" s="53"/>
      <c r="K233" s="53"/>
      <c r="L233" s="53"/>
      <c r="M233" s="53"/>
      <c r="N233" s="54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48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48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48"/>
      <c r="AY233" s="5"/>
      <c r="AZ233" s="5"/>
      <c r="BA233" s="5"/>
      <c r="BB233" s="5"/>
      <c r="BC233" s="5"/>
      <c r="BD233" s="5"/>
      <c r="BE233" s="5"/>
      <c r="BF233" s="58"/>
      <c r="BG233" s="5"/>
    </row>
    <row r="234" spans="1:59" ht="15.75" hidden="1" customHeight="1" outlineLevel="1">
      <c r="A234" s="27" t="s">
        <v>49</v>
      </c>
      <c r="B234" s="13" t="s">
        <v>46</v>
      </c>
      <c r="C234" s="27">
        <v>7</v>
      </c>
      <c r="D234" s="55" t="s">
        <v>30</v>
      </c>
      <c r="E234" s="52"/>
      <c r="F234" s="53"/>
      <c r="G234" s="53"/>
      <c r="H234" s="53"/>
      <c r="I234" s="53"/>
      <c r="J234" s="53"/>
      <c r="K234" s="53"/>
      <c r="L234" s="53"/>
      <c r="M234" s="53"/>
      <c r="N234" s="54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48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48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48"/>
      <c r="AY234" s="5"/>
      <c r="AZ234" s="5"/>
      <c r="BA234" s="5"/>
      <c r="BB234" s="5"/>
      <c r="BC234" s="5"/>
      <c r="BD234" s="5"/>
      <c r="BE234" s="5"/>
      <c r="BF234" s="58"/>
      <c r="BG234" s="5"/>
    </row>
    <row r="235" spans="1:59" ht="15.75" hidden="1" customHeight="1" outlineLevel="1">
      <c r="A235" s="27" t="s">
        <v>49</v>
      </c>
      <c r="B235" s="13" t="s">
        <v>46</v>
      </c>
      <c r="C235" s="27">
        <v>7</v>
      </c>
      <c r="D235" s="51" t="s">
        <v>31</v>
      </c>
      <c r="E235" s="52"/>
      <c r="F235" s="53"/>
      <c r="G235" s="53"/>
      <c r="H235" s="53"/>
      <c r="I235" s="53"/>
      <c r="J235" s="53"/>
      <c r="K235" s="53"/>
      <c r="L235" s="53"/>
      <c r="M235" s="53"/>
      <c r="N235" s="5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48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48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48"/>
      <c r="AY235" s="5"/>
      <c r="AZ235" s="5"/>
      <c r="BA235" s="5"/>
      <c r="BB235" s="5"/>
      <c r="BC235" s="5"/>
      <c r="BD235" s="5"/>
      <c r="BE235" s="5"/>
      <c r="BF235" s="58"/>
      <c r="BG235" s="5"/>
    </row>
    <row r="236" spans="1:59" ht="15.75" hidden="1" customHeight="1" outlineLevel="1">
      <c r="A236" s="27" t="s">
        <v>49</v>
      </c>
      <c r="B236" s="13" t="s">
        <v>46</v>
      </c>
      <c r="C236" s="27">
        <v>7</v>
      </c>
      <c r="D236" s="55" t="s">
        <v>38</v>
      </c>
      <c r="E236" s="52"/>
      <c r="F236" s="53"/>
      <c r="G236" s="53"/>
      <c r="H236" s="53"/>
      <c r="I236" s="53"/>
      <c r="J236" s="53"/>
      <c r="K236" s="53"/>
      <c r="L236" s="53"/>
      <c r="M236" s="53"/>
      <c r="N236" s="54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48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48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48"/>
      <c r="AY236" s="5"/>
      <c r="AZ236" s="5"/>
      <c r="BA236" s="5"/>
      <c r="BB236" s="5"/>
      <c r="BC236" s="5"/>
      <c r="BD236" s="5"/>
      <c r="BE236" s="5"/>
      <c r="BF236" s="58"/>
      <c r="BG236" s="5"/>
    </row>
    <row r="237" spans="1:59" ht="15.75" hidden="1" customHeight="1" outlineLevel="1">
      <c r="A237" s="27" t="s">
        <v>49</v>
      </c>
      <c r="B237" s="13" t="s">
        <v>46</v>
      </c>
      <c r="C237" s="27">
        <v>7</v>
      </c>
      <c r="D237" s="55" t="s">
        <v>41</v>
      </c>
      <c r="E237" s="52"/>
      <c r="F237" s="53"/>
      <c r="G237" s="53"/>
      <c r="H237" s="53"/>
      <c r="I237" s="53"/>
      <c r="J237" s="53"/>
      <c r="K237" s="53"/>
      <c r="L237" s="53"/>
      <c r="M237" s="53"/>
      <c r="N237" s="54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48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48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48"/>
      <c r="AY237" s="5"/>
      <c r="AZ237" s="5"/>
      <c r="BA237" s="5"/>
      <c r="BB237" s="5"/>
      <c r="BC237" s="5"/>
      <c r="BD237" s="5"/>
      <c r="BE237" s="5"/>
      <c r="BF237" s="58"/>
      <c r="BG237" s="5"/>
    </row>
    <row r="238" spans="1:59" ht="15.75" hidden="1" customHeight="1" outlineLevel="1">
      <c r="A238" s="27"/>
      <c r="C238" s="57"/>
      <c r="D238" s="55"/>
      <c r="E238" s="52"/>
      <c r="F238" s="53"/>
      <c r="G238" s="53"/>
      <c r="H238" s="53"/>
      <c r="I238" s="53"/>
      <c r="J238" s="53"/>
      <c r="K238" s="53"/>
      <c r="L238" s="53"/>
      <c r="M238" s="53"/>
      <c r="N238" s="54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48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48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48"/>
      <c r="AY238" s="5"/>
      <c r="AZ238" s="5"/>
      <c r="BA238" s="5"/>
      <c r="BB238" s="5"/>
      <c r="BC238" s="5"/>
      <c r="BD238" s="5"/>
      <c r="BE238" s="5"/>
      <c r="BF238" s="58"/>
      <c r="BG238" s="5"/>
    </row>
    <row r="239" spans="1:59" ht="15.75" hidden="1" customHeight="1" collapsed="1">
      <c r="A239" s="27"/>
      <c r="C239" s="57"/>
      <c r="D239" s="55"/>
      <c r="E239" s="52"/>
      <c r="F239" s="53"/>
      <c r="G239" s="53"/>
      <c r="H239" s="53"/>
      <c r="I239" s="53"/>
      <c r="J239" s="53"/>
      <c r="K239" s="53"/>
      <c r="L239" s="53"/>
      <c r="M239" s="53"/>
      <c r="N239" s="5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48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48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48"/>
      <c r="AY239" s="5"/>
      <c r="AZ239" s="5"/>
      <c r="BA239" s="5"/>
      <c r="BB239" s="5"/>
      <c r="BC239" s="5"/>
      <c r="BD239" s="5"/>
      <c r="BE239" s="5"/>
      <c r="BF239" s="58"/>
      <c r="BG239" s="5"/>
    </row>
    <row r="240" spans="1:59" ht="15.75" hidden="1" customHeight="1">
      <c r="A240" s="27" t="s">
        <v>49</v>
      </c>
      <c r="B240" s="13" t="s">
        <v>46</v>
      </c>
      <c r="C240" s="60"/>
      <c r="D240" s="55" t="s">
        <v>42</v>
      </c>
      <c r="E240" s="49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48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48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-56132.935460000001</v>
      </c>
      <c r="AI240" s="5">
        <v>-114245.44274</v>
      </c>
      <c r="AJ240" s="5">
        <v>-111904.14644</v>
      </c>
      <c r="AK240" s="5">
        <v>-107935.02946000001</v>
      </c>
      <c r="AL240" s="48">
        <v>-112965.64053999999</v>
      </c>
      <c r="AM240" s="5">
        <v>-126441.71793999999</v>
      </c>
      <c r="AN240" s="5">
        <v>-122360.57665999999</v>
      </c>
      <c r="AO240" s="5">
        <v>-143481.10436</v>
      </c>
      <c r="AP240" s="5">
        <v>-133838.66279999999</v>
      </c>
      <c r="AQ240" s="5">
        <v>-134646.15624000001</v>
      </c>
      <c r="AR240" s="5">
        <v>-139837.25745999999</v>
      </c>
      <c r="AS240" s="5">
        <v>-132505.97323999999</v>
      </c>
      <c r="AT240" s="5">
        <v>-230580.62482701705</v>
      </c>
      <c r="AU240" s="5">
        <v>-300719.08620131691</v>
      </c>
      <c r="AV240" s="5">
        <v>-281243.14467166597</v>
      </c>
      <c r="AW240" s="5">
        <v>-263330.46863999998</v>
      </c>
      <c r="AX240" s="48">
        <v>-291605.53067999997</v>
      </c>
      <c r="AY240" s="5">
        <v>-319124.76551999996</v>
      </c>
      <c r="AZ240" s="5">
        <v>-331365.90995999996</v>
      </c>
      <c r="BA240" s="5">
        <v>-401946.98525999999</v>
      </c>
      <c r="BB240" s="5">
        <v>-339336.70362000004</v>
      </c>
      <c r="BC240" s="5">
        <v>-372842.15597999998</v>
      </c>
      <c r="BD240" s="5">
        <v>-346401.70991999999</v>
      </c>
      <c r="BE240" s="5">
        <v>-355637.24567999993</v>
      </c>
      <c r="BF240" s="58">
        <v>-167923.73573999997</v>
      </c>
      <c r="BG240" s="5">
        <v>-3924.9311399999997</v>
      </c>
    </row>
    <row r="241" spans="1:59" ht="15.75" hidden="1" customHeight="1">
      <c r="A241" s="27" t="s">
        <v>49</v>
      </c>
      <c r="B241" s="13" t="s">
        <v>46</v>
      </c>
      <c r="C241" s="60"/>
      <c r="D241" s="55" t="s">
        <v>43</v>
      </c>
      <c r="E241" s="49">
        <v>0</v>
      </c>
      <c r="F241" s="5">
        <f>(E242+F201+F207+F213+F219+F225+F231+F237+F240/2)*F$399</f>
        <v>0</v>
      </c>
      <c r="G241" s="5">
        <f t="shared" ref="G241:BG241" si="111">(F242+G201+G207+G213+G219+G225+G231+G237+G240/2)*G$399</f>
        <v>0</v>
      </c>
      <c r="H241" s="5">
        <f t="shared" si="111"/>
        <v>0</v>
      </c>
      <c r="I241" s="5">
        <f t="shared" si="111"/>
        <v>0</v>
      </c>
      <c r="J241" s="5">
        <f t="shared" si="111"/>
        <v>0</v>
      </c>
      <c r="K241" s="5">
        <f t="shared" si="111"/>
        <v>0</v>
      </c>
      <c r="L241" s="5">
        <f t="shared" si="111"/>
        <v>0</v>
      </c>
      <c r="M241" s="5">
        <f t="shared" si="111"/>
        <v>0</v>
      </c>
      <c r="N241" s="48">
        <f t="shared" si="111"/>
        <v>0</v>
      </c>
      <c r="O241" s="5">
        <f t="shared" si="111"/>
        <v>3420.324041541046</v>
      </c>
      <c r="P241" s="5">
        <f t="shared" si="111"/>
        <v>3431.9531432822855</v>
      </c>
      <c r="Q241" s="5">
        <f t="shared" si="111"/>
        <v>3342.3387903232856</v>
      </c>
      <c r="R241" s="5">
        <f t="shared" si="111"/>
        <v>3658.2201909069295</v>
      </c>
      <c r="S241" s="5">
        <f t="shared" si="111"/>
        <v>3569.4067340499114</v>
      </c>
      <c r="T241" s="5">
        <f t="shared" si="111"/>
        <v>3684.2396478367741</v>
      </c>
      <c r="U241" s="5">
        <f t="shared" si="111"/>
        <v>3697.5029105689864</v>
      </c>
      <c r="V241" s="5">
        <f t="shared" si="111"/>
        <v>3401.5794276264483</v>
      </c>
      <c r="W241" s="5">
        <f t="shared" si="111"/>
        <v>3723.0596069864896</v>
      </c>
      <c r="X241" s="5">
        <f t="shared" si="111"/>
        <v>3840.2532499486315</v>
      </c>
      <c r="Y241" s="5">
        <f t="shared" si="111"/>
        <v>3958.6368406754259</v>
      </c>
      <c r="Z241" s="48">
        <f t="shared" si="111"/>
        <v>3869.1091432839403</v>
      </c>
      <c r="AA241" s="5">
        <f t="shared" si="111"/>
        <v>4198.2971320152328</v>
      </c>
      <c r="AB241" s="5">
        <f t="shared" si="111"/>
        <v>4215.0903205432942</v>
      </c>
      <c r="AC241" s="5">
        <f t="shared" si="111"/>
        <v>4126.1519147798308</v>
      </c>
      <c r="AD241" s="5">
        <f t="shared" si="111"/>
        <v>4460.8780539588161</v>
      </c>
      <c r="AE241" s="5">
        <f t="shared" si="111"/>
        <v>4372.9562717429326</v>
      </c>
      <c r="AF241" s="5">
        <f t="shared" si="111"/>
        <v>4497.9801581267629</v>
      </c>
      <c r="AG241" s="5">
        <f t="shared" si="111"/>
        <v>4731.9608021618906</v>
      </c>
      <c r="AH241" s="5">
        <f t="shared" si="111"/>
        <v>7868.5327874037339</v>
      </c>
      <c r="AI241" s="5">
        <f t="shared" si="111"/>
        <v>8315.1751783686832</v>
      </c>
      <c r="AJ241" s="5">
        <f t="shared" si="111"/>
        <v>8032.7381450701741</v>
      </c>
      <c r="AK241" s="5">
        <f t="shared" si="111"/>
        <v>7742.5639280801679</v>
      </c>
      <c r="AL241" s="48">
        <f t="shared" si="111"/>
        <v>7112.0623511243502</v>
      </c>
      <c r="AM241" s="5">
        <f t="shared" si="111"/>
        <v>6898.9734117966073</v>
      </c>
      <c r="AN241" s="5">
        <f t="shared" si="111"/>
        <v>6346.7131945220517</v>
      </c>
      <c r="AO241" s="5">
        <f t="shared" si="111"/>
        <v>5507.0567197078435</v>
      </c>
      <c r="AP241" s="5">
        <f t="shared" si="111"/>
        <v>5016.9327543662303</v>
      </c>
      <c r="AQ241" s="5">
        <f t="shared" si="111"/>
        <v>4326.354353391177</v>
      </c>
      <c r="AR241" s="5">
        <f t="shared" si="111"/>
        <v>3811.0849397599141</v>
      </c>
      <c r="AS241" s="5">
        <f t="shared" si="111"/>
        <v>2923.7720216230005</v>
      </c>
      <c r="AT241" s="5">
        <f t="shared" si="111"/>
        <v>15373.127237584556</v>
      </c>
      <c r="AU241" s="5">
        <f t="shared" si="111"/>
        <v>15504.513227867876</v>
      </c>
      <c r="AV241" s="5">
        <f t="shared" si="111"/>
        <v>13322.689248692253</v>
      </c>
      <c r="AW241" s="5">
        <f t="shared" si="111"/>
        <v>12628.440195696825</v>
      </c>
      <c r="AX241" s="48">
        <f t="shared" si="111"/>
        <v>11279.854908893622</v>
      </c>
      <c r="AY241" s="5">
        <f t="shared" si="111"/>
        <v>7534.7370691795104</v>
      </c>
      <c r="AZ241" s="5">
        <f t="shared" si="111"/>
        <v>6613.3763272341312</v>
      </c>
      <c r="BA241" s="5">
        <f t="shared" si="111"/>
        <v>5377.2082680825897</v>
      </c>
      <c r="BB241" s="5">
        <f t="shared" si="111"/>
        <v>4354.4672868012221</v>
      </c>
      <c r="BC241" s="5">
        <f t="shared" si="111"/>
        <v>3249.2661992012559</v>
      </c>
      <c r="BD241" s="5">
        <f t="shared" si="111"/>
        <v>2371.765924862028</v>
      </c>
      <c r="BE241" s="5">
        <f t="shared" si="111"/>
        <v>1395.5523316116421</v>
      </c>
      <c r="BF241" s="58">
        <f t="shared" si="111"/>
        <v>591.1818782518402</v>
      </c>
      <c r="BG241" s="5">
        <f t="shared" si="111"/>
        <v>423.19087926916615</v>
      </c>
    </row>
    <row r="242" spans="1:59" ht="15.75" hidden="1" customHeight="1">
      <c r="A242" s="38" t="s">
        <v>49</v>
      </c>
      <c r="B242" s="37" t="s">
        <v>46</v>
      </c>
      <c r="C242" s="61"/>
      <c r="D242" s="62" t="s">
        <v>44</v>
      </c>
      <c r="E242" s="63">
        <v>0</v>
      </c>
      <c r="F242" s="56">
        <f>E242+F201+F207+F213+F219+F225+F240+F241+F231+F237</f>
        <v>0</v>
      </c>
      <c r="G242" s="56">
        <f t="shared" ref="G242:BG242" si="112">F242+G201+G207+G213+G219+G225+G240+G241+G231+G237</f>
        <v>0</v>
      </c>
      <c r="H242" s="56">
        <f t="shared" si="112"/>
        <v>0</v>
      </c>
      <c r="I242" s="56">
        <f t="shared" si="112"/>
        <v>0</v>
      </c>
      <c r="J242" s="56">
        <f t="shared" si="112"/>
        <v>0</v>
      </c>
      <c r="K242" s="56">
        <f t="shared" si="112"/>
        <v>0</v>
      </c>
      <c r="L242" s="56">
        <f t="shared" si="112"/>
        <v>0</v>
      </c>
      <c r="M242" s="56">
        <f t="shared" si="112"/>
        <v>0</v>
      </c>
      <c r="N242" s="64">
        <f t="shared" si="112"/>
        <v>0</v>
      </c>
      <c r="O242" s="56">
        <f t="shared" si="112"/>
        <v>1009397.9833183193</v>
      </c>
      <c r="P242" s="56">
        <f t="shared" si="112"/>
        <v>1012829.9364616016</v>
      </c>
      <c r="Q242" s="56">
        <f t="shared" si="112"/>
        <v>1016172.2752519249</v>
      </c>
      <c r="R242" s="56">
        <f t="shared" si="112"/>
        <v>1019830.4954428318</v>
      </c>
      <c r="S242" s="56">
        <f t="shared" si="112"/>
        <v>1023399.9021768817</v>
      </c>
      <c r="T242" s="56">
        <f t="shared" si="112"/>
        <v>1027084.1418247184</v>
      </c>
      <c r="U242" s="56">
        <f t="shared" si="112"/>
        <v>1030781.6447352874</v>
      </c>
      <c r="V242" s="56">
        <f t="shared" si="112"/>
        <v>1034183.2241629139</v>
      </c>
      <c r="W242" s="56">
        <f t="shared" si="112"/>
        <v>1037906.2837699003</v>
      </c>
      <c r="X242" s="56">
        <f t="shared" si="112"/>
        <v>1041746.5370198489</v>
      </c>
      <c r="Y242" s="56">
        <f t="shared" si="112"/>
        <v>1045705.1738605243</v>
      </c>
      <c r="Z242" s="64">
        <f t="shared" si="112"/>
        <v>1049574.2830038082</v>
      </c>
      <c r="AA242" s="56">
        <f t="shared" si="112"/>
        <v>1053772.5801358235</v>
      </c>
      <c r="AB242" s="56">
        <f t="shared" si="112"/>
        <v>1057987.6704563668</v>
      </c>
      <c r="AC242" s="56">
        <f t="shared" si="112"/>
        <v>1062113.8223711466</v>
      </c>
      <c r="AD242" s="56">
        <f t="shared" si="112"/>
        <v>1066574.7004251054</v>
      </c>
      <c r="AE242" s="56">
        <f t="shared" si="112"/>
        <v>1070947.6566968483</v>
      </c>
      <c r="AF242" s="56">
        <f t="shared" si="112"/>
        <v>1075445.636854975</v>
      </c>
      <c r="AG242" s="56">
        <f t="shared" si="112"/>
        <v>1080177.5976571369</v>
      </c>
      <c r="AH242" s="56">
        <f t="shared" si="112"/>
        <v>1946935.261908337</v>
      </c>
      <c r="AI242" s="56">
        <f t="shared" si="112"/>
        <v>1841004.9943467055</v>
      </c>
      <c r="AJ242" s="56">
        <f t="shared" si="112"/>
        <v>1737133.5860517756</v>
      </c>
      <c r="AK242" s="56">
        <f t="shared" si="112"/>
        <v>1636941.1205198558</v>
      </c>
      <c r="AL242" s="64">
        <f t="shared" si="112"/>
        <v>1531087.5423309801</v>
      </c>
      <c r="AM242" s="56">
        <f t="shared" si="112"/>
        <v>1411544.7978027768</v>
      </c>
      <c r="AN242" s="56">
        <f t="shared" si="112"/>
        <v>1295530.9343372989</v>
      </c>
      <c r="AO242" s="56">
        <f t="shared" si="112"/>
        <v>1157556.8866970066</v>
      </c>
      <c r="AP242" s="56">
        <f t="shared" si="112"/>
        <v>1028735.1566513728</v>
      </c>
      <c r="AQ242" s="56">
        <f t="shared" si="112"/>
        <v>898415.35476476396</v>
      </c>
      <c r="AR242" s="56">
        <f t="shared" si="112"/>
        <v>762389.18224452389</v>
      </c>
      <c r="AS242" s="56">
        <f t="shared" si="112"/>
        <v>632806.98102614691</v>
      </c>
      <c r="AT242" s="56">
        <f t="shared" si="112"/>
        <v>3841910.3116406291</v>
      </c>
      <c r="AU242" s="56">
        <f t="shared" si="112"/>
        <v>3556695.7386671798</v>
      </c>
      <c r="AV242" s="56">
        <f t="shared" si="112"/>
        <v>3288775.2832442061</v>
      </c>
      <c r="AW242" s="56">
        <f t="shared" si="112"/>
        <v>3038073.2547999029</v>
      </c>
      <c r="AX242" s="64">
        <f t="shared" si="112"/>
        <v>2757747.5790287969</v>
      </c>
      <c r="AY242" s="56">
        <f t="shared" si="112"/>
        <v>2446157.5505779763</v>
      </c>
      <c r="AZ242" s="56">
        <f t="shared" si="112"/>
        <v>2121405.0169452108</v>
      </c>
      <c r="BA242" s="56">
        <f t="shared" si="112"/>
        <v>1724835.2399532935</v>
      </c>
      <c r="BB242" s="56">
        <f t="shared" si="112"/>
        <v>1389853.0036200946</v>
      </c>
      <c r="BC242" s="56">
        <f t="shared" si="112"/>
        <v>1020260.1138392958</v>
      </c>
      <c r="BD242" s="56">
        <f t="shared" si="112"/>
        <v>676230.16984415788</v>
      </c>
      <c r="BE242" s="56">
        <f t="shared" si="112"/>
        <v>321988.47649576957</v>
      </c>
      <c r="BF242" s="59">
        <f t="shared" si="112"/>
        <v>153102.06530898792</v>
      </c>
      <c r="BG242" s="56">
        <f t="shared" si="112"/>
        <v>149600.32504825707</v>
      </c>
    </row>
    <row r="243" spans="1:59" ht="15.75" hidden="1" customHeight="1" outlineLevel="1">
      <c r="A243" s="27"/>
      <c r="B243" s="27"/>
      <c r="C243" s="60"/>
      <c r="D243" s="55"/>
      <c r="E243" s="52"/>
      <c r="F243" s="53"/>
      <c r="G243" s="53"/>
      <c r="H243" s="53"/>
      <c r="I243" s="53"/>
      <c r="J243" s="53"/>
      <c r="K243" s="53"/>
      <c r="L243" s="53"/>
      <c r="M243" s="53"/>
      <c r="N243" s="54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48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48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48"/>
      <c r="AY243" s="5"/>
      <c r="AZ243" s="5"/>
      <c r="BA243" s="5"/>
      <c r="BB243" s="5"/>
      <c r="BC243" s="5"/>
      <c r="BD243" s="5"/>
      <c r="BE243" s="5"/>
      <c r="BF243" s="58"/>
      <c r="BG243" s="5"/>
    </row>
    <row r="244" spans="1:59" ht="15.75" hidden="1" customHeight="1" outlineLevel="1">
      <c r="A244" s="27" t="s">
        <v>49</v>
      </c>
      <c r="B244" s="13" t="s">
        <v>47</v>
      </c>
      <c r="C244" s="27">
        <v>1</v>
      </c>
      <c r="D244" s="51" t="s">
        <v>29</v>
      </c>
      <c r="E244" s="49">
        <f>Deferral!G133</f>
        <v>17222.859303724617</v>
      </c>
      <c r="F244" s="5">
        <f>Deferral!H133</f>
        <v>52928.886616180534</v>
      </c>
      <c r="G244" s="5">
        <f>Deferral!I133</f>
        <v>45579.509528007242</v>
      </c>
      <c r="H244" s="5">
        <f>Deferral!J133</f>
        <v>-14215.562204055197</v>
      </c>
      <c r="I244" s="5">
        <f>Deferral!K133</f>
        <v>30409.91517272027</v>
      </c>
      <c r="J244" s="5">
        <f>Deferral!L133</f>
        <v>48528.935781876033</v>
      </c>
      <c r="K244" s="5">
        <f>Deferral!M133</f>
        <v>58628.778357578325</v>
      </c>
      <c r="L244" s="5">
        <f>Deferral!N133</f>
        <v>38234.19034592493</v>
      </c>
      <c r="M244" s="5">
        <f>Deferral!O133</f>
        <v>73392.570063631749</v>
      </c>
      <c r="N244" s="48">
        <f>Deferral!P133</f>
        <v>37803.075442780799</v>
      </c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48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48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48"/>
      <c r="AY244" s="5"/>
      <c r="AZ244" s="5"/>
      <c r="BA244" s="5"/>
      <c r="BB244" s="5"/>
      <c r="BC244" s="5"/>
      <c r="BD244" s="5"/>
      <c r="BE244" s="5"/>
      <c r="BF244" s="58"/>
      <c r="BG244" s="5"/>
    </row>
    <row r="245" spans="1:59" ht="15.75" hidden="1" customHeight="1" outlineLevel="1">
      <c r="A245" s="27" t="s">
        <v>49</v>
      </c>
      <c r="B245" s="13" t="s">
        <v>47</v>
      </c>
      <c r="C245" s="27">
        <v>1</v>
      </c>
      <c r="D245" s="55" t="s">
        <v>30</v>
      </c>
      <c r="E245" s="52">
        <f>E244/2*E$399</f>
        <v>25.116669817931736</v>
      </c>
      <c r="F245" s="53">
        <f>(E246+F244/2)*F$399</f>
        <v>127.49455623809571</v>
      </c>
      <c r="G245" s="53">
        <f t="shared" ref="G245:N245" si="113">(F246+G244/2)*G$399</f>
        <v>271.52449307073067</v>
      </c>
      <c r="H245" s="53">
        <f t="shared" si="113"/>
        <v>318.05552935628378</v>
      </c>
      <c r="I245" s="53">
        <f t="shared" si="113"/>
        <v>352.38852623610114</v>
      </c>
      <c r="J245" s="53">
        <f t="shared" si="113"/>
        <v>424.66857142203355</v>
      </c>
      <c r="K245" s="53">
        <f t="shared" si="113"/>
        <v>633.86454517015147</v>
      </c>
      <c r="L245" s="53">
        <f t="shared" si="113"/>
        <v>781.06059186091693</v>
      </c>
      <c r="M245" s="53">
        <f t="shared" si="113"/>
        <v>1014.2335085342237</v>
      </c>
      <c r="N245" s="54">
        <f t="shared" si="113"/>
        <v>1120.6800830360562</v>
      </c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48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48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48"/>
      <c r="AY245" s="5"/>
      <c r="AZ245" s="5"/>
      <c r="BA245" s="5"/>
      <c r="BB245" s="5"/>
      <c r="BC245" s="5"/>
      <c r="BD245" s="5"/>
      <c r="BE245" s="5"/>
      <c r="BF245" s="58"/>
      <c r="BG245" s="5"/>
    </row>
    <row r="246" spans="1:59" ht="15.75" hidden="1" customHeight="1" outlineLevel="1">
      <c r="A246" s="27" t="s">
        <v>49</v>
      </c>
      <c r="B246" s="13" t="s">
        <v>47</v>
      </c>
      <c r="C246" s="27">
        <v>1</v>
      </c>
      <c r="D246" s="51" t="s">
        <v>31</v>
      </c>
      <c r="E246" s="52">
        <f>E244+E245</f>
        <v>17247.97597354255</v>
      </c>
      <c r="F246" s="53">
        <f>E246+SUM(F244:F245)</f>
        <v>70304.357145961185</v>
      </c>
      <c r="G246" s="53">
        <f t="shared" ref="G246" si="114">F246+SUM(G244:G245)</f>
        <v>116155.39116703917</v>
      </c>
      <c r="H246" s="53">
        <f t="shared" ref="H246:N246" si="115">G246+SUM(H244:H245)</f>
        <v>102257.88449234025</v>
      </c>
      <c r="I246" s="53">
        <f t="shared" si="115"/>
        <v>133020.18819129662</v>
      </c>
      <c r="J246" s="53">
        <f t="shared" si="115"/>
        <v>181973.79254459467</v>
      </c>
      <c r="K246" s="53">
        <f t="shared" si="115"/>
        <v>241236.43544734316</v>
      </c>
      <c r="L246" s="53">
        <f t="shared" si="115"/>
        <v>280251.686385129</v>
      </c>
      <c r="M246" s="53">
        <f t="shared" si="115"/>
        <v>354658.48995729495</v>
      </c>
      <c r="N246" s="54">
        <f t="shared" si="115"/>
        <v>393582.24548311182</v>
      </c>
      <c r="O246" s="5">
        <f>N246</f>
        <v>393582.24548311182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48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48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48"/>
      <c r="AY246" s="5"/>
      <c r="AZ246" s="5"/>
      <c r="BA246" s="5"/>
      <c r="BB246" s="5"/>
      <c r="BC246" s="5"/>
      <c r="BD246" s="5"/>
      <c r="BE246" s="5"/>
      <c r="BF246" s="58"/>
      <c r="BG246" s="5"/>
    </row>
    <row r="247" spans="1:59" ht="15.75" hidden="1" customHeight="1" outlineLevel="1">
      <c r="A247" s="27" t="s">
        <v>49</v>
      </c>
      <c r="B247" s="13" t="s">
        <v>47</v>
      </c>
      <c r="C247" s="27">
        <v>1</v>
      </c>
      <c r="D247" s="55" t="s">
        <v>32</v>
      </c>
      <c r="E247" s="52"/>
      <c r="F247" s="53"/>
      <c r="G247" s="53"/>
      <c r="H247" s="53"/>
      <c r="I247" s="53"/>
      <c r="J247" s="53"/>
      <c r="K247" s="53"/>
      <c r="L247" s="53"/>
      <c r="M247" s="53"/>
      <c r="N247" s="54"/>
      <c r="O247" s="56">
        <f>O408</f>
        <v>-980665.04212189792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48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48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48"/>
      <c r="AY247" s="5"/>
      <c r="AZ247" s="5"/>
      <c r="BA247" s="5"/>
      <c r="BB247" s="5"/>
      <c r="BC247" s="5"/>
      <c r="BD247" s="5"/>
      <c r="BE247" s="5"/>
      <c r="BF247" s="58"/>
      <c r="BG247" s="5"/>
    </row>
    <row r="248" spans="1:59" ht="15.75" hidden="1" customHeight="1" outlineLevel="1">
      <c r="A248" s="27" t="s">
        <v>49</v>
      </c>
      <c r="B248" s="13" t="s">
        <v>47</v>
      </c>
      <c r="C248" s="27">
        <v>1</v>
      </c>
      <c r="D248" s="55" t="s">
        <v>33</v>
      </c>
      <c r="E248" s="52"/>
      <c r="F248" s="53"/>
      <c r="G248" s="53"/>
      <c r="H248" s="53"/>
      <c r="I248" s="53"/>
      <c r="J248" s="53"/>
      <c r="K248" s="53"/>
      <c r="L248" s="53"/>
      <c r="M248" s="53"/>
      <c r="N248" s="54"/>
      <c r="O248" s="5">
        <f>SUM(O246:O247)</f>
        <v>-587082.79663878609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48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48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48"/>
      <c r="AY248" s="5"/>
      <c r="AZ248" s="5"/>
      <c r="BA248" s="5"/>
      <c r="BB248" s="5"/>
      <c r="BC248" s="5"/>
      <c r="BD248" s="5"/>
      <c r="BE248" s="5"/>
      <c r="BF248" s="58"/>
      <c r="BG248" s="5"/>
    </row>
    <row r="249" spans="1:59" ht="15.75" hidden="1" customHeight="1" outlineLevel="1">
      <c r="A249" s="27"/>
      <c r="C249" s="27"/>
      <c r="D249" s="55"/>
      <c r="E249" s="52"/>
      <c r="F249" s="53"/>
      <c r="G249" s="53"/>
      <c r="H249" s="53"/>
      <c r="I249" s="53"/>
      <c r="J249" s="53"/>
      <c r="K249" s="53"/>
      <c r="L249" s="53"/>
      <c r="M249" s="53"/>
      <c r="N249" s="54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48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48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48"/>
      <c r="AY249" s="5"/>
      <c r="AZ249" s="5"/>
      <c r="BA249" s="5"/>
      <c r="BB249" s="5"/>
      <c r="BC249" s="5"/>
      <c r="BD249" s="5"/>
      <c r="BE249" s="5"/>
      <c r="BF249" s="58"/>
      <c r="BG249" s="5"/>
    </row>
    <row r="250" spans="1:59" ht="15.75" hidden="1" customHeight="1" outlineLevel="1">
      <c r="A250" s="27" t="s">
        <v>49</v>
      </c>
      <c r="B250" s="13" t="s">
        <v>47</v>
      </c>
      <c r="C250" s="27">
        <v>2</v>
      </c>
      <c r="D250" s="51" t="s">
        <v>29</v>
      </c>
      <c r="E250" s="52"/>
      <c r="F250" s="53"/>
      <c r="G250" s="53"/>
      <c r="H250" s="53"/>
      <c r="I250" s="53"/>
      <c r="J250" s="53"/>
      <c r="K250" s="53"/>
      <c r="L250" s="53"/>
      <c r="M250" s="53"/>
      <c r="N250" s="50"/>
      <c r="O250" s="5">
        <f>Deferral!Q133</f>
        <v>35972.863777207618</v>
      </c>
      <c r="P250" s="5">
        <f>Deferral!R133</f>
        <v>-13054.375456027337</v>
      </c>
      <c r="Q250" s="5">
        <f>Deferral!S133+Deferral!T133</f>
        <v>65180.822818919907</v>
      </c>
      <c r="R250" s="5">
        <f>Deferral!U133+Deferral!V133</f>
        <v>23070.631972229996</v>
      </c>
      <c r="S250" s="5">
        <f>Deferral!W133</f>
        <v>-28045.554788944253</v>
      </c>
      <c r="T250" s="5">
        <f>Deferral!X133</f>
        <v>12814.535079232301</v>
      </c>
      <c r="U250" s="5">
        <f>Deferral!Y133</f>
        <v>-56095.17829875485</v>
      </c>
      <c r="V250" s="5">
        <f>Deferral!Z133</f>
        <v>40512.638831586228</v>
      </c>
      <c r="W250" s="5">
        <f>Deferral!AA133</f>
        <v>33047.236999852059</v>
      </c>
      <c r="X250" s="5">
        <f>Deferral!AB133</f>
        <v>-23962.270096416585</v>
      </c>
      <c r="Y250" s="5">
        <f>Deferral!AC133</f>
        <v>83227.285235735122</v>
      </c>
      <c r="Z250" s="48">
        <f>Deferral!AD133</f>
        <v>19575.391076932428</v>
      </c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48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48"/>
      <c r="AY250" s="5"/>
      <c r="AZ250" s="5"/>
      <c r="BA250" s="5"/>
      <c r="BB250" s="5"/>
      <c r="BC250" s="5"/>
      <c r="BD250" s="5"/>
      <c r="BE250" s="5"/>
      <c r="BF250" s="58"/>
      <c r="BG250" s="5"/>
    </row>
    <row r="251" spans="1:59" ht="15.75" hidden="1" customHeight="1" outlineLevel="1">
      <c r="A251" s="27" t="s">
        <v>49</v>
      </c>
      <c r="B251" s="13" t="s">
        <v>47</v>
      </c>
      <c r="C251" s="27">
        <v>2</v>
      </c>
      <c r="D251" s="55" t="s">
        <v>30</v>
      </c>
      <c r="E251" s="52"/>
      <c r="F251" s="53"/>
      <c r="G251" s="53"/>
      <c r="H251" s="53"/>
      <c r="I251" s="53"/>
      <c r="J251" s="53"/>
      <c r="K251" s="53"/>
      <c r="L251" s="53"/>
      <c r="M251" s="53"/>
      <c r="N251" s="54"/>
      <c r="O251" s="5">
        <f>O250/2*O$399</f>
        <v>61.153868421252945</v>
      </c>
      <c r="P251" s="5">
        <f t="shared" ref="P251:Z251" si="116">(O252+P250/2)*P$399</f>
        <v>100.32322171989168</v>
      </c>
      <c r="Q251" s="5">
        <f t="shared" si="116"/>
        <v>183.71224350857852</v>
      </c>
      <c r="R251" s="5">
        <f t="shared" si="116"/>
        <v>359.92733925551363</v>
      </c>
      <c r="S251" s="5">
        <f t="shared" si="116"/>
        <v>342.48298836767157</v>
      </c>
      <c r="T251" s="5">
        <f t="shared" si="116"/>
        <v>326.08531988738997</v>
      </c>
      <c r="U251" s="5">
        <f t="shared" si="116"/>
        <v>249.35406924384401</v>
      </c>
      <c r="V251" s="5">
        <f t="shared" si="116"/>
        <v>203.68624178120015</v>
      </c>
      <c r="W251" s="5">
        <f t="shared" si="116"/>
        <v>355.34421981921957</v>
      </c>
      <c r="X251" s="5">
        <f t="shared" si="116"/>
        <v>383.33685497666244</v>
      </c>
      <c r="Y251" s="5">
        <f t="shared" si="116"/>
        <v>507.75751933018881</v>
      </c>
      <c r="Z251" s="48">
        <f t="shared" si="116"/>
        <v>686.45913334777208</v>
      </c>
      <c r="AA251" s="5">
        <f t="shared" ref="AA251:AG251" si="117">Z252*AA$399</f>
        <v>784.01460068484744</v>
      </c>
      <c r="AB251" s="5">
        <f t="shared" si="117"/>
        <v>787.15065908758686</v>
      </c>
      <c r="AC251" s="5">
        <f t="shared" si="117"/>
        <v>770.5417801808386</v>
      </c>
      <c r="AD251" s="5">
        <f t="shared" si="117"/>
        <v>833.05050028689345</v>
      </c>
      <c r="AE251" s="5">
        <f t="shared" si="117"/>
        <v>816.63147161695338</v>
      </c>
      <c r="AF251" s="5">
        <f t="shared" si="117"/>
        <v>839.97916456888959</v>
      </c>
      <c r="AG251" s="5">
        <f t="shared" si="117"/>
        <v>883.67408072960654</v>
      </c>
      <c r="AH251" s="5"/>
      <c r="AI251" s="5"/>
      <c r="AJ251" s="5"/>
      <c r="AK251" s="5"/>
      <c r="AL251" s="48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48"/>
      <c r="AY251" s="5"/>
      <c r="AZ251" s="5"/>
      <c r="BA251" s="5"/>
      <c r="BB251" s="5"/>
      <c r="BC251" s="5"/>
      <c r="BD251" s="5"/>
      <c r="BE251" s="5"/>
      <c r="BF251" s="58"/>
      <c r="BG251" s="5"/>
    </row>
    <row r="252" spans="1:59" ht="15.75" hidden="1" customHeight="1" outlineLevel="1">
      <c r="A252" s="27" t="s">
        <v>49</v>
      </c>
      <c r="B252" s="13" t="s">
        <v>47</v>
      </c>
      <c r="C252" s="27">
        <v>2</v>
      </c>
      <c r="D252" s="51" t="s">
        <v>31</v>
      </c>
      <c r="E252" s="52"/>
      <c r="F252" s="53"/>
      <c r="G252" s="53"/>
      <c r="H252" s="53"/>
      <c r="I252" s="53"/>
      <c r="J252" s="53"/>
      <c r="K252" s="53"/>
      <c r="L252" s="53"/>
      <c r="M252" s="53"/>
      <c r="N252" s="54"/>
      <c r="O252" s="5">
        <f>SUM(O250:O251)</f>
        <v>36034.017645628868</v>
      </c>
      <c r="P252" s="5">
        <f>O252+SUM(P250:P251)</f>
        <v>23079.96541132142</v>
      </c>
      <c r="Q252" s="5">
        <f t="shared" ref="Q252" si="118">P252+SUM(Q250:Q251)</f>
        <v>88444.500473749911</v>
      </c>
      <c r="R252" s="5">
        <f t="shared" ref="R252:Z252" si="119">Q252+SUM(R250:R251)</f>
        <v>111875.05978523543</v>
      </c>
      <c r="S252" s="5">
        <f t="shared" si="119"/>
        <v>84171.987984658845</v>
      </c>
      <c r="T252" s="5">
        <f t="shared" si="119"/>
        <v>97312.608383778541</v>
      </c>
      <c r="U252" s="5">
        <f t="shared" si="119"/>
        <v>41466.784154267538</v>
      </c>
      <c r="V252" s="5">
        <f t="shared" si="119"/>
        <v>82183.109227634966</v>
      </c>
      <c r="W252" s="5">
        <f t="shared" si="119"/>
        <v>115585.69044730625</v>
      </c>
      <c r="X252" s="5">
        <f t="shared" si="119"/>
        <v>92006.757205866321</v>
      </c>
      <c r="Y252" s="5">
        <f t="shared" si="119"/>
        <v>175741.79996093165</v>
      </c>
      <c r="Z252" s="48">
        <f t="shared" si="119"/>
        <v>196003.65017121186</v>
      </c>
      <c r="AA252" s="5">
        <f>Z252+AA251</f>
        <v>196787.6647718967</v>
      </c>
      <c r="AB252" s="5">
        <f t="shared" ref="AB252:AE252" si="120">AA252+AB251</f>
        <v>197574.81543098428</v>
      </c>
      <c r="AC252" s="5">
        <f t="shared" si="120"/>
        <v>198345.35721116513</v>
      </c>
      <c r="AD252" s="5">
        <f t="shared" si="120"/>
        <v>199178.40771145202</v>
      </c>
      <c r="AE252" s="5">
        <f t="shared" si="120"/>
        <v>199995.03918306896</v>
      </c>
      <c r="AF252" s="5">
        <f>AE252+AF251</f>
        <v>200835.01834763784</v>
      </c>
      <c r="AG252" s="5">
        <f>AF252+AG251</f>
        <v>201718.69242836745</v>
      </c>
      <c r="AH252" s="5">
        <f>AG252</f>
        <v>201718.69242836745</v>
      </c>
      <c r="AI252" s="5"/>
      <c r="AJ252" s="5"/>
      <c r="AK252" s="5"/>
      <c r="AL252" s="48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48"/>
      <c r="AY252" s="5"/>
      <c r="AZ252" s="5"/>
      <c r="BA252" s="5"/>
      <c r="BB252" s="5"/>
      <c r="BC252" s="5"/>
      <c r="BD252" s="5"/>
      <c r="BE252" s="5"/>
      <c r="BF252" s="58"/>
      <c r="BG252" s="5"/>
    </row>
    <row r="253" spans="1:59" ht="15.75" hidden="1" customHeight="1" outlineLevel="1">
      <c r="A253" s="27" t="s">
        <v>49</v>
      </c>
      <c r="B253" s="13" t="s">
        <v>47</v>
      </c>
      <c r="C253" s="27">
        <v>2</v>
      </c>
      <c r="D253" s="55" t="s">
        <v>32</v>
      </c>
      <c r="E253" s="52"/>
      <c r="F253" s="53"/>
      <c r="G253" s="53"/>
      <c r="H253" s="53"/>
      <c r="I253" s="53"/>
      <c r="J253" s="53"/>
      <c r="K253" s="53"/>
      <c r="L253" s="53"/>
      <c r="M253" s="53"/>
      <c r="N253" s="54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48"/>
      <c r="AA253" s="5"/>
      <c r="AB253" s="5"/>
      <c r="AC253" s="5"/>
      <c r="AD253" s="5"/>
      <c r="AE253" s="5"/>
      <c r="AF253" s="5"/>
      <c r="AG253" s="5"/>
      <c r="AH253" s="56">
        <f>AH416</f>
        <v>90223.225196418105</v>
      </c>
      <c r="AI253" s="5"/>
      <c r="AJ253" s="5"/>
      <c r="AK253" s="5"/>
      <c r="AL253" s="48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48"/>
      <c r="AY253" s="5"/>
      <c r="AZ253" s="5"/>
      <c r="BA253" s="5"/>
      <c r="BB253" s="5"/>
      <c r="BC253" s="5"/>
      <c r="BD253" s="5"/>
      <c r="BE253" s="5"/>
      <c r="BF253" s="58"/>
      <c r="BG253" s="5"/>
    </row>
    <row r="254" spans="1:59" ht="15.75" hidden="1" customHeight="1" outlineLevel="1">
      <c r="A254" s="27" t="s">
        <v>49</v>
      </c>
      <c r="B254" s="13" t="s">
        <v>47</v>
      </c>
      <c r="C254" s="27">
        <v>2</v>
      </c>
      <c r="D254" s="55" t="s">
        <v>34</v>
      </c>
      <c r="E254" s="52"/>
      <c r="F254" s="53"/>
      <c r="G254" s="53"/>
      <c r="H254" s="53"/>
      <c r="I254" s="53"/>
      <c r="J254" s="53"/>
      <c r="K254" s="53"/>
      <c r="L254" s="53"/>
      <c r="M254" s="53"/>
      <c r="N254" s="54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48"/>
      <c r="AA254" s="5"/>
      <c r="AB254" s="5"/>
      <c r="AC254" s="5"/>
      <c r="AD254" s="5"/>
      <c r="AE254" s="5"/>
      <c r="AF254" s="5"/>
      <c r="AG254" s="5"/>
      <c r="AH254" s="5">
        <f>SUM(AH252:AH253)</f>
        <v>291941.91762478556</v>
      </c>
      <c r="AI254" s="5"/>
      <c r="AJ254" s="5"/>
      <c r="AK254" s="5"/>
      <c r="AL254" s="48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48"/>
      <c r="AY254" s="5"/>
      <c r="AZ254" s="5"/>
      <c r="BA254" s="5"/>
      <c r="BB254" s="5"/>
      <c r="BC254" s="5"/>
      <c r="BD254" s="5"/>
      <c r="BE254" s="5"/>
      <c r="BF254" s="58"/>
      <c r="BG254" s="5"/>
    </row>
    <row r="255" spans="1:59" ht="15.75" hidden="1" customHeight="1" outlineLevel="1">
      <c r="A255" s="27"/>
      <c r="C255" s="57"/>
      <c r="D255" s="55"/>
      <c r="E255" s="52"/>
      <c r="F255" s="53"/>
      <c r="G255" s="53"/>
      <c r="H255" s="53"/>
      <c r="I255" s="53"/>
      <c r="J255" s="53"/>
      <c r="K255" s="53"/>
      <c r="L255" s="53"/>
      <c r="M255" s="53"/>
      <c r="N255" s="54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48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48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48"/>
      <c r="AY255" s="5"/>
      <c r="AZ255" s="5"/>
      <c r="BA255" s="5"/>
      <c r="BB255" s="5"/>
      <c r="BC255" s="5"/>
      <c r="BD255" s="5"/>
      <c r="BE255" s="5"/>
      <c r="BF255" s="58"/>
      <c r="BG255" s="5"/>
    </row>
    <row r="256" spans="1:59" ht="15.75" hidden="1" customHeight="1" outlineLevel="1">
      <c r="A256" s="27" t="s">
        <v>49</v>
      </c>
      <c r="B256" s="13" t="s">
        <v>47</v>
      </c>
      <c r="C256" s="27">
        <v>3</v>
      </c>
      <c r="D256" s="51" t="s">
        <v>29</v>
      </c>
      <c r="E256" s="52"/>
      <c r="F256" s="53"/>
      <c r="G256" s="53"/>
      <c r="H256" s="53"/>
      <c r="I256" s="53"/>
      <c r="J256" s="53"/>
      <c r="K256" s="53"/>
      <c r="L256" s="53"/>
      <c r="M256" s="53"/>
      <c r="N256" s="54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48"/>
      <c r="AA256" s="5">
        <f>Deferral!AE133</f>
        <v>52846.413161580742</v>
      </c>
      <c r="AB256" s="5">
        <f>Deferral!AF133</f>
        <v>22857.127088462817</v>
      </c>
      <c r="AC256" s="5">
        <f>Deferral!AG133</f>
        <v>102526.99721774441</v>
      </c>
      <c r="AD256" s="5">
        <f>Deferral!AH133</f>
        <v>106873.04294711107</v>
      </c>
      <c r="AE256" s="5">
        <f>Deferral!AI133</f>
        <v>74715.448722463916</v>
      </c>
      <c r="AF256" s="5">
        <f>Deferral!AJ133</f>
        <v>6139.6519794544438</v>
      </c>
      <c r="AG256" s="5">
        <f>Deferral!AK133</f>
        <v>-32587.206543973065</v>
      </c>
      <c r="AH256" s="5">
        <f>Deferral!AL133</f>
        <v>101854.00550892908</v>
      </c>
      <c r="AI256" s="5">
        <f>Deferral!AM133</f>
        <v>16656.629972872732</v>
      </c>
      <c r="AJ256" s="5">
        <f>Deferral!AN133</f>
        <v>87212.070383160259</v>
      </c>
      <c r="AK256" s="5">
        <f>Deferral!AO133</f>
        <v>75008.15541236673</v>
      </c>
      <c r="AL256" s="48">
        <f>Deferral!AP133</f>
        <v>38696.000451957399</v>
      </c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48"/>
      <c r="AY256" s="5"/>
      <c r="AZ256" s="5"/>
      <c r="BA256" s="5"/>
      <c r="BB256" s="5"/>
      <c r="BC256" s="5"/>
      <c r="BD256" s="5"/>
      <c r="BE256" s="5"/>
      <c r="BF256" s="58"/>
      <c r="BG256" s="5"/>
    </row>
    <row r="257" spans="1:59" ht="15.75" hidden="1" customHeight="1" outlineLevel="1">
      <c r="A257" s="27" t="s">
        <v>49</v>
      </c>
      <c r="B257" s="13" t="s">
        <v>47</v>
      </c>
      <c r="C257" s="27">
        <v>3</v>
      </c>
      <c r="D257" s="55" t="s">
        <v>30</v>
      </c>
      <c r="E257" s="52"/>
      <c r="F257" s="53"/>
      <c r="G257" s="53"/>
      <c r="H257" s="53"/>
      <c r="I257" s="53"/>
      <c r="J257" s="53"/>
      <c r="K257" s="53"/>
      <c r="L257" s="53"/>
      <c r="M257" s="53"/>
      <c r="N257" s="54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48"/>
      <c r="AA257" s="5">
        <f>AA256/2*AA$399</f>
        <v>105.69282632316148</v>
      </c>
      <c r="AB257" s="5">
        <f t="shared" ref="AB257:AL257" si="121">(AA258+AB256/2)*AB$399</f>
        <v>257.52267812854126</v>
      </c>
      <c r="AC257" s="5">
        <f t="shared" si="121"/>
        <v>496.5879920171331</v>
      </c>
      <c r="AD257" s="5">
        <f t="shared" si="121"/>
        <v>976.61282223881165</v>
      </c>
      <c r="AE257" s="5">
        <f t="shared" si="121"/>
        <v>1329.6206564888384</v>
      </c>
      <c r="AF257" s="5">
        <f t="shared" si="121"/>
        <v>1537.4305468296038</v>
      </c>
      <c r="AG257" s="5">
        <f t="shared" si="121"/>
        <v>1559.2215996141706</v>
      </c>
      <c r="AH257" s="5">
        <f t="shared" si="121"/>
        <v>1562.2446657957967</v>
      </c>
      <c r="AI257" s="5">
        <f t="shared" si="121"/>
        <v>1986.0664069648419</v>
      </c>
      <c r="AJ257" s="5">
        <f t="shared" si="121"/>
        <v>2273.8461544828219</v>
      </c>
      <c r="AK257" s="5">
        <f t="shared" si="121"/>
        <v>2707.9422806672178</v>
      </c>
      <c r="AL257" s="48">
        <f t="shared" si="121"/>
        <v>2917.0940611756623</v>
      </c>
      <c r="AM257" s="5">
        <f t="shared" ref="AM257:AS257" si="122">AL258*AM$399</f>
        <v>3151.3886292664288</v>
      </c>
      <c r="AN257" s="5">
        <f t="shared" si="122"/>
        <v>3166.2001558239808</v>
      </c>
      <c r="AO257" s="5">
        <f t="shared" si="122"/>
        <v>3045.7161350007636</v>
      </c>
      <c r="AP257" s="5">
        <f t="shared" si="122"/>
        <v>3127.4090099995624</v>
      </c>
      <c r="AQ257" s="5">
        <f t="shared" si="122"/>
        <v>3073.4951981532654</v>
      </c>
      <c r="AR257" s="5">
        <f t="shared" si="122"/>
        <v>3155.9331693570657</v>
      </c>
      <c r="AS257" s="5">
        <f t="shared" si="122"/>
        <v>2894.7591174199242</v>
      </c>
      <c r="AT257" s="5"/>
      <c r="AU257" s="5"/>
      <c r="AV257" s="5"/>
      <c r="AW257" s="5"/>
      <c r="AX257" s="48"/>
      <c r="AY257" s="5"/>
      <c r="AZ257" s="5"/>
      <c r="BA257" s="5"/>
      <c r="BB257" s="5"/>
      <c r="BC257" s="5"/>
      <c r="BD257" s="5"/>
      <c r="BE257" s="5"/>
      <c r="BF257" s="58"/>
      <c r="BG257" s="5"/>
    </row>
    <row r="258" spans="1:59" ht="15.75" hidden="1" customHeight="1" outlineLevel="1">
      <c r="A258" s="27" t="s">
        <v>49</v>
      </c>
      <c r="B258" s="13" t="s">
        <v>47</v>
      </c>
      <c r="C258" s="27">
        <v>3</v>
      </c>
      <c r="D258" s="51" t="s">
        <v>31</v>
      </c>
      <c r="E258" s="52"/>
      <c r="F258" s="53"/>
      <c r="G258" s="53"/>
      <c r="H258" s="53"/>
      <c r="I258" s="53"/>
      <c r="J258" s="53"/>
      <c r="K258" s="53"/>
      <c r="L258" s="53"/>
      <c r="M258" s="53"/>
      <c r="N258" s="54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48"/>
      <c r="AA258" s="5">
        <f>SUM(AA256:AA257)</f>
        <v>52952.105987903902</v>
      </c>
      <c r="AB258" s="5">
        <f>AA258+SUM(AB256:AB257)</f>
        <v>76066.755754495258</v>
      </c>
      <c r="AC258" s="5">
        <f t="shared" ref="AC258" si="123">AB258+SUM(AC256:AC257)</f>
        <v>179090.34096425679</v>
      </c>
      <c r="AD258" s="5">
        <f t="shared" ref="AD258:AL258" si="124">AC258+SUM(AD256:AD257)</f>
        <v>286939.99673360668</v>
      </c>
      <c r="AE258" s="5">
        <f t="shared" si="124"/>
        <v>362985.06611255941</v>
      </c>
      <c r="AF258" s="5">
        <f t="shared" si="124"/>
        <v>370662.14863884344</v>
      </c>
      <c r="AG258" s="5">
        <f t="shared" si="124"/>
        <v>339634.16369448457</v>
      </c>
      <c r="AH258" s="5">
        <f t="shared" si="124"/>
        <v>443050.41386920947</v>
      </c>
      <c r="AI258" s="5">
        <f t="shared" si="124"/>
        <v>461693.11024904705</v>
      </c>
      <c r="AJ258" s="5">
        <f t="shared" si="124"/>
        <v>551179.02678669011</v>
      </c>
      <c r="AK258" s="5">
        <f t="shared" si="124"/>
        <v>628895.12447972409</v>
      </c>
      <c r="AL258" s="48">
        <f t="shared" si="124"/>
        <v>670508.21899285715</v>
      </c>
      <c r="AM258" s="5">
        <f>AL258+AM257</f>
        <v>673659.60762212356</v>
      </c>
      <c r="AN258" s="5">
        <f t="shared" ref="AN258:AQ258" si="125">AM258+AN257</f>
        <v>676825.80777794751</v>
      </c>
      <c r="AO258" s="5">
        <f t="shared" si="125"/>
        <v>679871.52391294832</v>
      </c>
      <c r="AP258" s="5">
        <f t="shared" si="125"/>
        <v>682998.93292294792</v>
      </c>
      <c r="AQ258" s="5">
        <f t="shared" si="125"/>
        <v>686072.42812110123</v>
      </c>
      <c r="AR258" s="5">
        <f>AQ258+AR257</f>
        <v>689228.36129045824</v>
      </c>
      <c r="AS258" s="5">
        <f>AR258+AS257</f>
        <v>692123.12040787819</v>
      </c>
      <c r="AT258" s="5">
        <f>AS258</f>
        <v>692123.12040787819</v>
      </c>
      <c r="AU258" s="5"/>
      <c r="AV258" s="5"/>
      <c r="AW258" s="5"/>
      <c r="AX258" s="48"/>
      <c r="AY258" s="5"/>
      <c r="AZ258" s="5"/>
      <c r="BA258" s="5"/>
      <c r="BB258" s="5"/>
      <c r="BC258" s="5"/>
      <c r="BD258" s="5"/>
      <c r="BE258" s="5"/>
      <c r="BF258" s="58"/>
      <c r="BG258" s="5"/>
    </row>
    <row r="259" spans="1:59" ht="15.75" hidden="1" customHeight="1" outlineLevel="1">
      <c r="A259" s="27" t="s">
        <v>49</v>
      </c>
      <c r="B259" s="13" t="s">
        <v>47</v>
      </c>
      <c r="C259" s="27">
        <v>3</v>
      </c>
      <c r="D259" s="55" t="s">
        <v>32</v>
      </c>
      <c r="E259" s="52"/>
      <c r="F259" s="53"/>
      <c r="G259" s="53"/>
      <c r="H259" s="53"/>
      <c r="I259" s="53"/>
      <c r="J259" s="53"/>
      <c r="K259" s="53"/>
      <c r="L259" s="53"/>
      <c r="M259" s="53"/>
      <c r="N259" s="54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48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48"/>
      <c r="AM259" s="5"/>
      <c r="AN259" s="5"/>
      <c r="AO259" s="5"/>
      <c r="AP259" s="5"/>
      <c r="AQ259" s="5"/>
      <c r="AR259" s="5"/>
      <c r="AS259" s="5"/>
      <c r="AT259" s="56">
        <f>AT424</f>
        <v>294480.52252587589</v>
      </c>
      <c r="AU259" s="5"/>
      <c r="AV259" s="5"/>
      <c r="AW259" s="5"/>
      <c r="AX259" s="48"/>
      <c r="AY259" s="5"/>
      <c r="AZ259" s="5"/>
      <c r="BA259" s="5"/>
      <c r="BB259" s="5"/>
      <c r="BC259" s="5"/>
      <c r="BD259" s="5"/>
      <c r="BE259" s="5"/>
      <c r="BF259" s="58"/>
      <c r="BG259" s="5"/>
    </row>
    <row r="260" spans="1:59" ht="15.75" hidden="1" customHeight="1" outlineLevel="1">
      <c r="A260" s="27" t="s">
        <v>49</v>
      </c>
      <c r="B260" s="13" t="s">
        <v>47</v>
      </c>
      <c r="C260" s="27">
        <v>3</v>
      </c>
      <c r="D260" s="55" t="s">
        <v>35</v>
      </c>
      <c r="E260" s="52"/>
      <c r="F260" s="53"/>
      <c r="G260" s="53"/>
      <c r="H260" s="53"/>
      <c r="I260" s="53"/>
      <c r="J260" s="53"/>
      <c r="K260" s="53"/>
      <c r="L260" s="53"/>
      <c r="M260" s="53"/>
      <c r="N260" s="54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48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48"/>
      <c r="AM260" s="5"/>
      <c r="AN260" s="5"/>
      <c r="AO260" s="5"/>
      <c r="AP260" s="5"/>
      <c r="AQ260" s="5"/>
      <c r="AR260" s="5"/>
      <c r="AS260" s="5"/>
      <c r="AT260" s="5">
        <f>SUM(AT258:AT259)</f>
        <v>986603.64293375402</v>
      </c>
      <c r="AU260" s="5"/>
      <c r="AV260" s="5"/>
      <c r="AW260" s="5"/>
      <c r="AX260" s="48"/>
      <c r="AY260" s="5"/>
      <c r="AZ260" s="5"/>
      <c r="BA260" s="5"/>
      <c r="BB260" s="5"/>
      <c r="BC260" s="5"/>
      <c r="BD260" s="5"/>
      <c r="BE260" s="5"/>
      <c r="BF260" s="58"/>
      <c r="BG260" s="5"/>
    </row>
    <row r="261" spans="1:59" ht="15.75" hidden="1" customHeight="1" outlineLevel="1">
      <c r="A261" s="27"/>
      <c r="C261" s="57"/>
      <c r="D261" s="55"/>
      <c r="E261" s="52"/>
      <c r="F261" s="53"/>
      <c r="G261" s="53"/>
      <c r="H261" s="53"/>
      <c r="I261" s="53"/>
      <c r="J261" s="53"/>
      <c r="K261" s="53"/>
      <c r="L261" s="53"/>
      <c r="M261" s="53"/>
      <c r="N261" s="54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48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48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48"/>
      <c r="AY261" s="5"/>
      <c r="AZ261" s="5"/>
      <c r="BA261" s="5"/>
      <c r="BB261" s="5"/>
      <c r="BC261" s="5"/>
      <c r="BD261" s="5"/>
      <c r="BE261" s="5"/>
      <c r="BF261" s="58"/>
      <c r="BG261" s="5"/>
    </row>
    <row r="262" spans="1:59" ht="15.75" hidden="1" customHeight="1" outlineLevel="1">
      <c r="A262" s="27" t="s">
        <v>49</v>
      </c>
      <c r="B262" s="13" t="s">
        <v>47</v>
      </c>
      <c r="C262" s="27">
        <v>4</v>
      </c>
      <c r="D262" s="51" t="s">
        <v>29</v>
      </c>
      <c r="E262" s="52"/>
      <c r="F262" s="53"/>
      <c r="G262" s="53"/>
      <c r="H262" s="53"/>
      <c r="I262" s="53"/>
      <c r="J262" s="53"/>
      <c r="K262" s="53"/>
      <c r="L262" s="53"/>
      <c r="M262" s="53"/>
      <c r="N262" s="54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48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48"/>
      <c r="AM262" s="5">
        <f>Deferral!AQ133</f>
        <v>108914.81707958918</v>
      </c>
      <c r="AN262" s="5">
        <f>Deferral!AR133</f>
        <v>42387.518248516601</v>
      </c>
      <c r="AO262" s="5">
        <f>Deferral!AS133</f>
        <v>66882.768003760953</v>
      </c>
      <c r="AP262" s="5">
        <f>Deferral!AT133</f>
        <v>55553.406036045286</v>
      </c>
      <c r="AQ262" s="5">
        <f>Deferral!AU133</f>
        <v>13382.547299643862</v>
      </c>
      <c r="AR262" s="5">
        <f>Deferral!AV133</f>
        <v>-4928.6995289939805</v>
      </c>
      <c r="AS262" s="5">
        <f>Deferral!AW133</f>
        <v>-14383.541944556113</v>
      </c>
      <c r="AT262" s="5">
        <f>Deferral!AX133</f>
        <v>14989.256676822668</v>
      </c>
      <c r="AU262" s="5">
        <f>Deferral!AY133</f>
        <v>45879.295903869555</v>
      </c>
      <c r="AV262" s="5">
        <f>Deferral!AZ133</f>
        <v>33582.510057891603</v>
      </c>
      <c r="AW262" s="5">
        <f>Deferral!BA133</f>
        <v>38325.559682280291</v>
      </c>
      <c r="AX262" s="48">
        <f>Deferral!BB133</f>
        <v>-5290.5687284180312</v>
      </c>
      <c r="AY262" s="5"/>
      <c r="AZ262" s="5"/>
      <c r="BA262" s="5"/>
      <c r="BB262" s="5"/>
      <c r="BC262" s="5"/>
      <c r="BD262" s="5"/>
      <c r="BE262" s="5"/>
      <c r="BF262" s="58"/>
      <c r="BG262" s="5"/>
    </row>
    <row r="263" spans="1:59" ht="15.75" hidden="1" customHeight="1" outlineLevel="1">
      <c r="A263" s="27" t="s">
        <v>49</v>
      </c>
      <c r="B263" s="13" t="s">
        <v>47</v>
      </c>
      <c r="C263" s="27">
        <v>4</v>
      </c>
      <c r="D263" s="55" t="s">
        <v>30</v>
      </c>
      <c r="E263" s="52"/>
      <c r="F263" s="53"/>
      <c r="G263" s="53"/>
      <c r="H263" s="53"/>
      <c r="I263" s="53"/>
      <c r="J263" s="53"/>
      <c r="K263" s="53"/>
      <c r="L263" s="53"/>
      <c r="M263" s="53"/>
      <c r="N263" s="54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48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48"/>
      <c r="AM263" s="5">
        <f>AM262/2*AM$399</f>
        <v>255.94982013703458</v>
      </c>
      <c r="AN263" s="5">
        <f t="shared" ref="AN263:AX263" si="126">(AM264+AN262/2)*AN$399</f>
        <v>612.71327231272721</v>
      </c>
      <c r="AO263" s="5">
        <f t="shared" si="126"/>
        <v>835.25572090096205</v>
      </c>
      <c r="AP263" s="5">
        <f t="shared" si="126"/>
        <v>1139.2623357509044</v>
      </c>
      <c r="AQ263" s="5">
        <f t="shared" si="126"/>
        <v>1274.72833875076</v>
      </c>
      <c r="AR263" s="5">
        <f t="shared" si="126"/>
        <v>1328.3632353981918</v>
      </c>
      <c r="AS263" s="5">
        <f t="shared" si="126"/>
        <v>1177.8768073360447</v>
      </c>
      <c r="AT263" s="5">
        <f t="shared" si="126"/>
        <v>1099.5176129457147</v>
      </c>
      <c r="AU263" s="5">
        <f t="shared" si="126"/>
        <v>1316.5378252584414</v>
      </c>
      <c r="AV263" s="5">
        <f t="shared" si="126"/>
        <v>1382.584428312495</v>
      </c>
      <c r="AW263" s="5">
        <f t="shared" si="126"/>
        <v>1567.3817882833323</v>
      </c>
      <c r="AX263" s="48">
        <f t="shared" si="126"/>
        <v>1598.7282649105853</v>
      </c>
      <c r="AY263" s="5">
        <f t="shared" ref="AY263:BE263" si="127">AX264*AY$399</f>
        <v>1185.7629278865722</v>
      </c>
      <c r="AZ263" s="5">
        <f t="shared" si="127"/>
        <v>1189.2016403774433</v>
      </c>
      <c r="BA263" s="5">
        <f t="shared" si="127"/>
        <v>1151.5244518540367</v>
      </c>
      <c r="BB263" s="5">
        <f t="shared" si="127"/>
        <v>1154.7487203192281</v>
      </c>
      <c r="BC263" s="5">
        <f t="shared" si="127"/>
        <v>1116.6255161384033</v>
      </c>
      <c r="BD263" s="5">
        <f t="shared" si="127"/>
        <v>1161.1085681813095</v>
      </c>
      <c r="BE263" s="5">
        <f t="shared" si="127"/>
        <v>1164.3596721722172</v>
      </c>
      <c r="BF263" s="58"/>
      <c r="BG263" s="5"/>
    </row>
    <row r="264" spans="1:59" ht="15.75" hidden="1" customHeight="1" outlineLevel="1">
      <c r="A264" s="27" t="s">
        <v>49</v>
      </c>
      <c r="B264" s="13" t="s">
        <v>47</v>
      </c>
      <c r="C264" s="27">
        <v>4</v>
      </c>
      <c r="D264" s="51" t="s">
        <v>31</v>
      </c>
      <c r="E264" s="52"/>
      <c r="F264" s="53"/>
      <c r="G264" s="53"/>
      <c r="H264" s="53"/>
      <c r="I264" s="53"/>
      <c r="J264" s="53"/>
      <c r="K264" s="53"/>
      <c r="L264" s="53"/>
      <c r="M264" s="53"/>
      <c r="N264" s="54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48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48"/>
      <c r="AM264" s="5">
        <f>SUM(AM262:AM263)</f>
        <v>109170.76689972621</v>
      </c>
      <c r="AN264" s="5">
        <f>AM264+SUM(AN262:AN263)</f>
        <v>152170.99842055555</v>
      </c>
      <c r="AO264" s="5">
        <f t="shared" ref="AO264" si="128">AN264+SUM(AO262:AO263)</f>
        <v>219889.02214521746</v>
      </c>
      <c r="AP264" s="5">
        <f t="shared" ref="AP264:AX264" si="129">AO264+SUM(AP262:AP263)</f>
        <v>276581.69051701366</v>
      </c>
      <c r="AQ264" s="5">
        <f t="shared" si="129"/>
        <v>291238.9661554083</v>
      </c>
      <c r="AR264" s="5">
        <f t="shared" si="129"/>
        <v>287638.62986181251</v>
      </c>
      <c r="AS264" s="5">
        <f t="shared" si="129"/>
        <v>274432.96472459246</v>
      </c>
      <c r="AT264" s="5">
        <f t="shared" si="129"/>
        <v>290521.73901436082</v>
      </c>
      <c r="AU264" s="5">
        <f t="shared" si="129"/>
        <v>337717.57274348882</v>
      </c>
      <c r="AV264" s="5">
        <f t="shared" si="129"/>
        <v>372682.66722969292</v>
      </c>
      <c r="AW264" s="5">
        <f t="shared" si="129"/>
        <v>412575.60870025656</v>
      </c>
      <c r="AX264" s="48">
        <f t="shared" si="129"/>
        <v>408883.76823674911</v>
      </c>
      <c r="AY264" s="5">
        <f>AX264+AY263</f>
        <v>410069.53116463567</v>
      </c>
      <c r="AZ264" s="5">
        <f t="shared" ref="AZ264:BC264" si="130">AY264+AZ263</f>
        <v>411258.73280501313</v>
      </c>
      <c r="BA264" s="5">
        <f t="shared" si="130"/>
        <v>412410.25725686719</v>
      </c>
      <c r="BB264" s="5">
        <f t="shared" si="130"/>
        <v>413565.00597718643</v>
      </c>
      <c r="BC264" s="5">
        <f t="shared" si="130"/>
        <v>414681.63149332482</v>
      </c>
      <c r="BD264" s="5">
        <f>BC264+BD263</f>
        <v>415842.74006150611</v>
      </c>
      <c r="BE264" s="5">
        <f>BD264+BE263</f>
        <v>417007.09973367833</v>
      </c>
      <c r="BF264" s="58">
        <f>BE264</f>
        <v>417007.09973367833</v>
      </c>
      <c r="BG264" s="5"/>
    </row>
    <row r="265" spans="1:59" ht="15.75" hidden="1" customHeight="1" outlineLevel="1">
      <c r="A265" s="27" t="s">
        <v>49</v>
      </c>
      <c r="B265" s="13" t="s">
        <v>47</v>
      </c>
      <c r="C265" s="27">
        <v>4</v>
      </c>
      <c r="D265" s="55" t="s">
        <v>36</v>
      </c>
      <c r="E265" s="52"/>
      <c r="F265" s="53"/>
      <c r="G265" s="53"/>
      <c r="H265" s="53"/>
      <c r="I265" s="53"/>
      <c r="J265" s="53"/>
      <c r="K265" s="53"/>
      <c r="L265" s="53"/>
      <c r="M265" s="53"/>
      <c r="N265" s="54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48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48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48"/>
      <c r="AY265" s="5"/>
      <c r="AZ265" s="5"/>
      <c r="BA265" s="5"/>
      <c r="BB265" s="5"/>
      <c r="BC265" s="5"/>
      <c r="BD265" s="5"/>
      <c r="BE265" s="5"/>
      <c r="BF265" s="59">
        <f>BF432</f>
        <v>331.24002009897811</v>
      </c>
      <c r="BG265" s="5"/>
    </row>
    <row r="266" spans="1:59" ht="15.75" hidden="1" customHeight="1" outlineLevel="1">
      <c r="A266" s="27" t="s">
        <v>49</v>
      </c>
      <c r="B266" s="13" t="s">
        <v>47</v>
      </c>
      <c r="C266" s="27">
        <v>4</v>
      </c>
      <c r="D266" s="55" t="s">
        <v>37</v>
      </c>
      <c r="E266" s="52"/>
      <c r="F266" s="53"/>
      <c r="G266" s="53"/>
      <c r="H266" s="53"/>
      <c r="I266" s="53"/>
      <c r="J266" s="53"/>
      <c r="K266" s="53"/>
      <c r="L266" s="53"/>
      <c r="M266" s="53"/>
      <c r="N266" s="54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48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48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48"/>
      <c r="AY266" s="5"/>
      <c r="AZ266" s="5"/>
      <c r="BA266" s="5"/>
      <c r="BB266" s="5"/>
      <c r="BC266" s="5"/>
      <c r="BD266" s="5"/>
      <c r="BE266" s="5"/>
      <c r="BF266" s="58">
        <f>SUM(BF264:BF265)</f>
        <v>417338.33975377731</v>
      </c>
      <c r="BG266" s="5"/>
    </row>
    <row r="267" spans="1:59" ht="15.75" hidden="1" customHeight="1" collapsed="1">
      <c r="A267" s="27"/>
      <c r="C267" s="57"/>
      <c r="D267" s="55"/>
      <c r="E267" s="52"/>
      <c r="F267" s="53"/>
      <c r="G267" s="53"/>
      <c r="H267" s="53"/>
      <c r="I267" s="53"/>
      <c r="J267" s="53"/>
      <c r="K267" s="53"/>
      <c r="L267" s="53"/>
      <c r="M267" s="53"/>
      <c r="N267" s="54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48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48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48"/>
      <c r="AY267" s="5"/>
      <c r="AZ267" s="5"/>
      <c r="BA267" s="5"/>
      <c r="BB267" s="5"/>
      <c r="BC267" s="5"/>
      <c r="BD267" s="5"/>
      <c r="BE267" s="5"/>
      <c r="BF267" s="58"/>
      <c r="BG267" s="5"/>
    </row>
    <row r="268" spans="1:59" ht="15.75" hidden="1" customHeight="1">
      <c r="A268" s="27" t="s">
        <v>49</v>
      </c>
      <c r="B268" s="13" t="s">
        <v>47</v>
      </c>
      <c r="C268" s="27">
        <v>5</v>
      </c>
      <c r="D268" s="51" t="s">
        <v>29</v>
      </c>
      <c r="E268" s="52"/>
      <c r="F268" s="53"/>
      <c r="G268" s="53"/>
      <c r="H268" s="53"/>
      <c r="I268" s="53"/>
      <c r="J268" s="53"/>
      <c r="K268" s="53"/>
      <c r="L268" s="53"/>
      <c r="M268" s="53"/>
      <c r="N268" s="54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48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48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48"/>
      <c r="AY268" s="5">
        <f>Deferral!BC133</f>
        <v>52962.530197150016</v>
      </c>
      <c r="AZ268" s="5">
        <f>Deferral!BD133</f>
        <v>25616.495714248274</v>
      </c>
      <c r="BA268" s="5">
        <f>Deferral!BE133</f>
        <v>16699.176779399044</v>
      </c>
      <c r="BB268" s="5">
        <f>Deferral!BF133</f>
        <v>6036.2025296126958</v>
      </c>
      <c r="BC268" s="5">
        <f>Deferral!BG133</f>
        <v>18530.953707948327</v>
      </c>
      <c r="BD268" s="5">
        <f>Deferral!BH133</f>
        <v>-44724.488253172371</v>
      </c>
      <c r="BE268" s="5">
        <f>Deferral!BI133+Deferral!BJ133</f>
        <v>15166.418814324716</v>
      </c>
      <c r="BF268" s="58">
        <f>Deferral!BK133+Deferral!BL133</f>
        <v>63276.235656178171</v>
      </c>
      <c r="BG268" s="5">
        <f>Deferral!BM133</f>
        <v>25432.177344897878</v>
      </c>
    </row>
    <row r="269" spans="1:59" ht="15.75" hidden="1" customHeight="1">
      <c r="A269" s="27" t="s">
        <v>49</v>
      </c>
      <c r="B269" s="13" t="s">
        <v>47</v>
      </c>
      <c r="C269" s="27">
        <v>5</v>
      </c>
      <c r="D269" s="55" t="s">
        <v>30</v>
      </c>
      <c r="E269" s="52"/>
      <c r="F269" s="53"/>
      <c r="G269" s="53"/>
      <c r="H269" s="53"/>
      <c r="I269" s="53"/>
      <c r="J269" s="53"/>
      <c r="K269" s="53"/>
      <c r="L269" s="53"/>
      <c r="M269" s="53"/>
      <c r="N269" s="54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48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48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48"/>
      <c r="AY269" s="5">
        <f>AY268/2*AY$399</f>
        <v>76.79566878586752</v>
      </c>
      <c r="AZ269" s="5">
        <f t="shared" ref="AZ269:BG269" si="131">(AY270+AZ268/2)*AZ$399</f>
        <v>190.95796379687405</v>
      </c>
      <c r="BA269" s="5">
        <f t="shared" si="131"/>
        <v>244.14983021430555</v>
      </c>
      <c r="BB269" s="5">
        <f t="shared" si="131"/>
        <v>276.66298077152203</v>
      </c>
      <c r="BC269" s="5">
        <f t="shared" si="131"/>
        <v>300.69481099847246</v>
      </c>
      <c r="BD269" s="5">
        <f t="shared" si="131"/>
        <v>276.00265295774977</v>
      </c>
      <c r="BE269" s="5">
        <f t="shared" si="131"/>
        <v>235.39416317164475</v>
      </c>
      <c r="BF269" s="58">
        <f t="shared" si="131"/>
        <v>308.81516347074057</v>
      </c>
      <c r="BG269" s="5">
        <f t="shared" si="131"/>
        <v>470.92944374645401</v>
      </c>
    </row>
    <row r="270" spans="1:59" ht="15.75" hidden="1" customHeight="1">
      <c r="A270" s="27" t="s">
        <v>49</v>
      </c>
      <c r="B270" s="13" t="s">
        <v>47</v>
      </c>
      <c r="C270" s="27">
        <v>5</v>
      </c>
      <c r="D270" s="51" t="s">
        <v>31</v>
      </c>
      <c r="E270" s="52"/>
      <c r="F270" s="53"/>
      <c r="G270" s="53"/>
      <c r="H270" s="53"/>
      <c r="I270" s="53"/>
      <c r="J270" s="53"/>
      <c r="K270" s="53"/>
      <c r="L270" s="53"/>
      <c r="M270" s="53"/>
      <c r="N270" s="54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48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48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48"/>
      <c r="AY270" s="5">
        <f>SUM(AY268:AY269)</f>
        <v>53039.325865935883</v>
      </c>
      <c r="AZ270" s="5">
        <f>AY270+SUM(AZ268:AZ269)</f>
        <v>78846.779543981029</v>
      </c>
      <c r="BA270" s="5">
        <f t="shared" ref="BA270" si="132">AZ270+SUM(BA268:BA269)</f>
        <v>95790.106153594374</v>
      </c>
      <c r="BB270" s="5">
        <f t="shared" ref="BB270:BG270" si="133">BA270+SUM(BB268:BB269)</f>
        <v>102102.97166397859</v>
      </c>
      <c r="BC270" s="5">
        <f t="shared" si="133"/>
        <v>120934.6201829254</v>
      </c>
      <c r="BD270" s="5">
        <f t="shared" si="133"/>
        <v>76486.134582710773</v>
      </c>
      <c r="BE270" s="5">
        <f t="shared" si="133"/>
        <v>91887.947560207132</v>
      </c>
      <c r="BF270" s="58">
        <f t="shared" si="133"/>
        <v>155472.99837985606</v>
      </c>
      <c r="BG270" s="5">
        <f t="shared" si="133"/>
        <v>181376.10516850039</v>
      </c>
    </row>
    <row r="271" spans="1:59" ht="15.75" hidden="1" customHeight="1" outlineLevel="1">
      <c r="A271" s="27" t="s">
        <v>49</v>
      </c>
      <c r="B271" s="13" t="s">
        <v>47</v>
      </c>
      <c r="C271" s="27">
        <v>5</v>
      </c>
      <c r="D271" s="55" t="s">
        <v>38</v>
      </c>
      <c r="E271" s="52"/>
      <c r="F271" s="53"/>
      <c r="G271" s="53"/>
      <c r="H271" s="53"/>
      <c r="I271" s="53"/>
      <c r="J271" s="53"/>
      <c r="K271" s="53"/>
      <c r="L271" s="53"/>
      <c r="M271" s="53"/>
      <c r="N271" s="54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48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48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48"/>
      <c r="AY271" s="5"/>
      <c r="AZ271" s="5"/>
      <c r="BA271" s="5"/>
      <c r="BB271" s="5"/>
      <c r="BC271" s="5"/>
      <c r="BD271" s="5"/>
      <c r="BE271" s="5"/>
      <c r="BF271" s="58"/>
      <c r="BG271" s="5"/>
    </row>
    <row r="272" spans="1:59" ht="15.75" hidden="1" customHeight="1" outlineLevel="1">
      <c r="A272" s="27" t="s">
        <v>49</v>
      </c>
      <c r="B272" s="13" t="s">
        <v>47</v>
      </c>
      <c r="C272" s="27">
        <v>5</v>
      </c>
      <c r="D272" s="55" t="s">
        <v>39</v>
      </c>
      <c r="E272" s="52"/>
      <c r="F272" s="53"/>
      <c r="G272" s="53"/>
      <c r="H272" s="53"/>
      <c r="I272" s="53"/>
      <c r="J272" s="53"/>
      <c r="K272" s="53"/>
      <c r="L272" s="53"/>
      <c r="M272" s="53"/>
      <c r="N272" s="54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48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48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48"/>
      <c r="AY272" s="5"/>
      <c r="AZ272" s="5"/>
      <c r="BA272" s="5"/>
      <c r="BB272" s="5"/>
      <c r="BC272" s="5"/>
      <c r="BD272" s="5"/>
      <c r="BE272" s="5"/>
      <c r="BF272" s="58"/>
      <c r="BG272" s="5"/>
    </row>
    <row r="273" spans="1:59" ht="15.75" hidden="1" customHeight="1" outlineLevel="1">
      <c r="A273" s="27"/>
      <c r="B273" s="13"/>
      <c r="C273" s="27"/>
      <c r="D273" s="55"/>
      <c r="E273" s="52"/>
      <c r="F273" s="53"/>
      <c r="G273" s="53"/>
      <c r="H273" s="53"/>
      <c r="I273" s="53"/>
      <c r="J273" s="53"/>
      <c r="K273" s="53"/>
      <c r="L273" s="53"/>
      <c r="M273" s="53"/>
      <c r="N273" s="54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48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48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48"/>
      <c r="AY273" s="5"/>
      <c r="AZ273" s="5"/>
      <c r="BA273" s="5"/>
      <c r="BB273" s="5"/>
      <c r="BC273" s="5"/>
      <c r="BD273" s="5"/>
      <c r="BE273" s="5"/>
      <c r="BF273" s="58"/>
      <c r="BG273" s="5"/>
    </row>
    <row r="274" spans="1:59" ht="15.75" hidden="1" customHeight="1" outlineLevel="1">
      <c r="A274" s="27" t="s">
        <v>49</v>
      </c>
      <c r="B274" s="13" t="s">
        <v>47</v>
      </c>
      <c r="C274" s="27">
        <v>6</v>
      </c>
      <c r="D274" s="51" t="s">
        <v>29</v>
      </c>
      <c r="E274" s="52"/>
      <c r="F274" s="53"/>
      <c r="G274" s="53"/>
      <c r="H274" s="53"/>
      <c r="I274" s="53"/>
      <c r="J274" s="53"/>
      <c r="K274" s="53"/>
      <c r="L274" s="53"/>
      <c r="M274" s="53"/>
      <c r="N274" s="54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48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48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48"/>
      <c r="AY274" s="5"/>
      <c r="AZ274" s="5"/>
      <c r="BA274" s="5"/>
      <c r="BB274" s="5"/>
      <c r="BC274" s="5"/>
      <c r="BD274" s="5"/>
      <c r="BE274" s="5"/>
      <c r="BF274" s="58"/>
      <c r="BG274" s="5"/>
    </row>
    <row r="275" spans="1:59" ht="15.75" hidden="1" customHeight="1" outlineLevel="1">
      <c r="A275" s="27" t="s">
        <v>49</v>
      </c>
      <c r="B275" s="13" t="s">
        <v>47</v>
      </c>
      <c r="C275" s="27">
        <v>6</v>
      </c>
      <c r="D275" s="55" t="s">
        <v>30</v>
      </c>
      <c r="E275" s="52"/>
      <c r="F275" s="53"/>
      <c r="G275" s="53"/>
      <c r="H275" s="53"/>
      <c r="I275" s="53"/>
      <c r="J275" s="53"/>
      <c r="K275" s="53"/>
      <c r="L275" s="53"/>
      <c r="M275" s="53"/>
      <c r="N275" s="5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48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48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48"/>
      <c r="AY275" s="5"/>
      <c r="AZ275" s="5"/>
      <c r="BA275" s="5"/>
      <c r="BB275" s="5"/>
      <c r="BC275" s="5"/>
      <c r="BD275" s="5"/>
      <c r="BE275" s="5"/>
      <c r="BF275" s="58"/>
      <c r="BG275" s="5"/>
    </row>
    <row r="276" spans="1:59" ht="15.75" hidden="1" customHeight="1" outlineLevel="1">
      <c r="A276" s="27" t="s">
        <v>49</v>
      </c>
      <c r="B276" s="13" t="s">
        <v>47</v>
      </c>
      <c r="C276" s="27">
        <v>6</v>
      </c>
      <c r="D276" s="51" t="s">
        <v>31</v>
      </c>
      <c r="E276" s="52"/>
      <c r="F276" s="53"/>
      <c r="G276" s="53"/>
      <c r="H276" s="53"/>
      <c r="I276" s="53"/>
      <c r="J276" s="53"/>
      <c r="K276" s="53"/>
      <c r="L276" s="53"/>
      <c r="M276" s="53"/>
      <c r="N276" s="54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48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48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48"/>
      <c r="AY276" s="5"/>
      <c r="AZ276" s="5"/>
      <c r="BA276" s="5"/>
      <c r="BB276" s="5"/>
      <c r="BC276" s="5"/>
      <c r="BD276" s="5"/>
      <c r="BE276" s="5"/>
      <c r="BF276" s="58"/>
      <c r="BG276" s="5"/>
    </row>
    <row r="277" spans="1:59" ht="15.75" hidden="1" customHeight="1" outlineLevel="1">
      <c r="A277" s="27" t="s">
        <v>49</v>
      </c>
      <c r="B277" s="13" t="s">
        <v>47</v>
      </c>
      <c r="C277" s="27">
        <v>6</v>
      </c>
      <c r="D277" s="55" t="s">
        <v>38</v>
      </c>
      <c r="E277" s="52"/>
      <c r="F277" s="53"/>
      <c r="G277" s="53"/>
      <c r="H277" s="53"/>
      <c r="I277" s="53"/>
      <c r="J277" s="53"/>
      <c r="K277" s="53"/>
      <c r="L277" s="53"/>
      <c r="M277" s="53"/>
      <c r="N277" s="54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48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48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48"/>
      <c r="AY277" s="5"/>
      <c r="AZ277" s="5"/>
      <c r="BA277" s="5"/>
      <c r="BB277" s="5"/>
      <c r="BC277" s="5"/>
      <c r="BD277" s="5"/>
      <c r="BE277" s="5"/>
      <c r="BF277" s="58"/>
      <c r="BG277" s="5"/>
    </row>
    <row r="278" spans="1:59" ht="15.75" hidden="1" customHeight="1" outlineLevel="1">
      <c r="A278" s="27" t="s">
        <v>49</v>
      </c>
      <c r="B278" s="13" t="s">
        <v>47</v>
      </c>
      <c r="C278" s="27">
        <v>6</v>
      </c>
      <c r="D278" s="55" t="s">
        <v>40</v>
      </c>
      <c r="E278" s="52"/>
      <c r="F278" s="53"/>
      <c r="G278" s="53"/>
      <c r="H278" s="53"/>
      <c r="I278" s="53"/>
      <c r="J278" s="53"/>
      <c r="K278" s="53"/>
      <c r="L278" s="53"/>
      <c r="M278" s="53"/>
      <c r="N278" s="54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48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48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48"/>
      <c r="AY278" s="5"/>
      <c r="AZ278" s="5"/>
      <c r="BA278" s="5"/>
      <c r="BB278" s="5"/>
      <c r="BC278" s="5"/>
      <c r="BD278" s="5"/>
      <c r="BE278" s="5"/>
      <c r="BF278" s="58"/>
      <c r="BG278" s="5"/>
    </row>
    <row r="279" spans="1:59" ht="15.75" hidden="1" customHeight="1" outlineLevel="1">
      <c r="A279" s="27"/>
      <c r="B279" s="13"/>
      <c r="C279" s="27"/>
      <c r="D279" s="55"/>
      <c r="E279" s="52"/>
      <c r="F279" s="53"/>
      <c r="G279" s="53"/>
      <c r="H279" s="53"/>
      <c r="I279" s="53"/>
      <c r="J279" s="53"/>
      <c r="K279" s="53"/>
      <c r="L279" s="53"/>
      <c r="M279" s="53"/>
      <c r="N279" s="54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48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48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48"/>
      <c r="AY279" s="5"/>
      <c r="AZ279" s="5"/>
      <c r="BA279" s="5"/>
      <c r="BB279" s="5"/>
      <c r="BC279" s="5"/>
      <c r="BD279" s="5"/>
      <c r="BE279" s="5"/>
      <c r="BF279" s="58"/>
      <c r="BG279" s="5"/>
    </row>
    <row r="280" spans="1:59" ht="15.75" hidden="1" customHeight="1" outlineLevel="1">
      <c r="A280" s="27" t="s">
        <v>49</v>
      </c>
      <c r="B280" s="13" t="s">
        <v>47</v>
      </c>
      <c r="C280" s="27">
        <v>7</v>
      </c>
      <c r="D280" s="51" t="s">
        <v>29</v>
      </c>
      <c r="E280" s="52"/>
      <c r="F280" s="53"/>
      <c r="G280" s="53"/>
      <c r="H280" s="53"/>
      <c r="I280" s="53"/>
      <c r="J280" s="53"/>
      <c r="K280" s="53"/>
      <c r="L280" s="53"/>
      <c r="M280" s="53"/>
      <c r="N280" s="54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48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48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48"/>
      <c r="AY280" s="5"/>
      <c r="AZ280" s="5"/>
      <c r="BA280" s="5"/>
      <c r="BB280" s="5"/>
      <c r="BC280" s="5"/>
      <c r="BD280" s="5"/>
      <c r="BE280" s="5"/>
      <c r="BF280" s="58"/>
      <c r="BG280" s="5"/>
    </row>
    <row r="281" spans="1:59" ht="15.75" hidden="1" customHeight="1" outlineLevel="1">
      <c r="A281" s="27" t="s">
        <v>49</v>
      </c>
      <c r="B281" s="13" t="s">
        <v>47</v>
      </c>
      <c r="C281" s="27">
        <v>7</v>
      </c>
      <c r="D281" s="55" t="s">
        <v>30</v>
      </c>
      <c r="E281" s="52"/>
      <c r="F281" s="53"/>
      <c r="G281" s="53"/>
      <c r="H281" s="53"/>
      <c r="I281" s="53"/>
      <c r="J281" s="53"/>
      <c r="K281" s="53"/>
      <c r="L281" s="53"/>
      <c r="M281" s="53"/>
      <c r="N281" s="54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48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48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48"/>
      <c r="AY281" s="5"/>
      <c r="AZ281" s="5"/>
      <c r="BA281" s="5"/>
      <c r="BB281" s="5"/>
      <c r="BC281" s="5"/>
      <c r="BD281" s="5"/>
      <c r="BE281" s="5"/>
      <c r="BF281" s="58"/>
      <c r="BG281" s="5"/>
    </row>
    <row r="282" spans="1:59" ht="15.75" hidden="1" customHeight="1" outlineLevel="1">
      <c r="A282" s="27" t="s">
        <v>49</v>
      </c>
      <c r="B282" s="13" t="s">
        <v>47</v>
      </c>
      <c r="C282" s="27">
        <v>7</v>
      </c>
      <c r="D282" s="51" t="s">
        <v>31</v>
      </c>
      <c r="E282" s="52"/>
      <c r="F282" s="53"/>
      <c r="G282" s="53"/>
      <c r="H282" s="53"/>
      <c r="I282" s="53"/>
      <c r="J282" s="53"/>
      <c r="K282" s="53"/>
      <c r="L282" s="53"/>
      <c r="M282" s="53"/>
      <c r="N282" s="54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48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48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48"/>
      <c r="AY282" s="5"/>
      <c r="AZ282" s="5"/>
      <c r="BA282" s="5"/>
      <c r="BB282" s="5"/>
      <c r="BC282" s="5"/>
      <c r="BD282" s="5"/>
      <c r="BE282" s="5"/>
      <c r="BF282" s="58"/>
      <c r="BG282" s="5"/>
    </row>
    <row r="283" spans="1:59" ht="15.75" hidden="1" customHeight="1" outlineLevel="1">
      <c r="A283" s="27" t="s">
        <v>49</v>
      </c>
      <c r="B283" s="13" t="s">
        <v>47</v>
      </c>
      <c r="C283" s="27">
        <v>7</v>
      </c>
      <c r="D283" s="55" t="s">
        <v>38</v>
      </c>
      <c r="E283" s="52"/>
      <c r="F283" s="53"/>
      <c r="G283" s="53"/>
      <c r="H283" s="53"/>
      <c r="I283" s="53"/>
      <c r="J283" s="53"/>
      <c r="K283" s="53"/>
      <c r="L283" s="53"/>
      <c r="M283" s="53"/>
      <c r="N283" s="54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48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48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48"/>
      <c r="AY283" s="5"/>
      <c r="AZ283" s="5"/>
      <c r="BA283" s="5"/>
      <c r="BB283" s="5"/>
      <c r="BC283" s="5"/>
      <c r="BD283" s="5"/>
      <c r="BE283" s="5"/>
      <c r="BF283" s="58"/>
      <c r="BG283" s="5"/>
    </row>
    <row r="284" spans="1:59" ht="15.75" hidden="1" customHeight="1" outlineLevel="1">
      <c r="A284" s="27" t="s">
        <v>49</v>
      </c>
      <c r="B284" s="13" t="s">
        <v>47</v>
      </c>
      <c r="C284" s="27">
        <v>7</v>
      </c>
      <c r="D284" s="55" t="s">
        <v>41</v>
      </c>
      <c r="E284" s="52"/>
      <c r="F284" s="53"/>
      <c r="G284" s="53"/>
      <c r="H284" s="53"/>
      <c r="I284" s="53"/>
      <c r="J284" s="53"/>
      <c r="K284" s="53"/>
      <c r="L284" s="53"/>
      <c r="M284" s="53"/>
      <c r="N284" s="54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48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48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48"/>
      <c r="AY284" s="5"/>
      <c r="AZ284" s="5"/>
      <c r="BA284" s="5"/>
      <c r="BB284" s="5"/>
      <c r="BC284" s="5"/>
      <c r="BD284" s="5"/>
      <c r="BE284" s="5"/>
      <c r="BF284" s="58"/>
      <c r="BG284" s="5"/>
    </row>
    <row r="285" spans="1:59" ht="15.75" hidden="1" customHeight="1" outlineLevel="1">
      <c r="A285" s="27"/>
      <c r="C285" s="57"/>
      <c r="D285" s="55"/>
      <c r="E285" s="52"/>
      <c r="F285" s="53"/>
      <c r="G285" s="53"/>
      <c r="H285" s="53"/>
      <c r="I285" s="53"/>
      <c r="J285" s="53"/>
      <c r="K285" s="53"/>
      <c r="L285" s="53"/>
      <c r="M285" s="53"/>
      <c r="N285" s="54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48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48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48"/>
      <c r="AY285" s="5"/>
      <c r="AZ285" s="5"/>
      <c r="BA285" s="5"/>
      <c r="BB285" s="5"/>
      <c r="BC285" s="5"/>
      <c r="BD285" s="5"/>
      <c r="BE285" s="5"/>
      <c r="BF285" s="58"/>
      <c r="BG285" s="5"/>
    </row>
    <row r="286" spans="1:59" ht="15.75" hidden="1" customHeight="1" collapsed="1">
      <c r="A286" s="27"/>
      <c r="C286" s="57"/>
      <c r="D286" s="55"/>
      <c r="E286" s="52"/>
      <c r="F286" s="53"/>
      <c r="G286" s="53"/>
      <c r="H286" s="53"/>
      <c r="I286" s="53"/>
      <c r="J286" s="53"/>
      <c r="K286" s="53"/>
      <c r="L286" s="53"/>
      <c r="M286" s="53"/>
      <c r="N286" s="54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48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48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48"/>
      <c r="AY286" s="5"/>
      <c r="AZ286" s="5"/>
      <c r="BA286" s="5"/>
      <c r="BB286" s="5"/>
      <c r="BC286" s="5"/>
      <c r="BD286" s="5"/>
      <c r="BE286" s="5"/>
      <c r="BF286" s="58"/>
      <c r="BG286" s="5"/>
    </row>
    <row r="287" spans="1:59" ht="15.75" hidden="1" customHeight="1">
      <c r="A287" s="27" t="s">
        <v>49</v>
      </c>
      <c r="B287" s="13" t="s">
        <v>47</v>
      </c>
      <c r="C287" s="60"/>
      <c r="D287" s="55" t="s">
        <v>42</v>
      </c>
      <c r="E287" s="49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48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48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-8123.9787399999996</v>
      </c>
      <c r="AI287" s="5">
        <v>-12559.679999999998</v>
      </c>
      <c r="AJ287" s="5">
        <v>-14699.971579999999</v>
      </c>
      <c r="AK287" s="5">
        <v>-14039.821199999998</v>
      </c>
      <c r="AL287" s="48">
        <v>-13312.797999999999</v>
      </c>
      <c r="AM287" s="5">
        <v>-15500.916399999998</v>
      </c>
      <c r="AN287" s="5">
        <v>-14182.328</v>
      </c>
      <c r="AO287" s="5">
        <v>-16983.407199999998</v>
      </c>
      <c r="AP287" s="5">
        <v>-17625.737999999998</v>
      </c>
      <c r="AQ287" s="5">
        <v>-15634.416399999998</v>
      </c>
      <c r="AR287" s="5">
        <v>-15360.403199999999</v>
      </c>
      <c r="AS287" s="5">
        <v>-13625.9712</v>
      </c>
      <c r="AT287" s="5">
        <v>-25093.468801810584</v>
      </c>
      <c r="AU287" s="5">
        <v>-36877.4856</v>
      </c>
      <c r="AV287" s="5">
        <v>-35512.927358189409</v>
      </c>
      <c r="AW287" s="5">
        <v>-33205.561199999996</v>
      </c>
      <c r="AX287" s="48">
        <v>-30717.629999999997</v>
      </c>
      <c r="AY287" s="5">
        <v>-35530.390800000001</v>
      </c>
      <c r="AZ287" s="5">
        <v>-35703.504000000001</v>
      </c>
      <c r="BA287" s="5">
        <v>-38737.9908</v>
      </c>
      <c r="BB287" s="5">
        <v>-40771.803599999999</v>
      </c>
      <c r="BC287" s="5">
        <v>-39719.807999999997</v>
      </c>
      <c r="BD287" s="5">
        <v>-34784.672399999996</v>
      </c>
      <c r="BE287" s="5">
        <v>-35143.627139999997</v>
      </c>
      <c r="BF287" s="58">
        <v>-15029.40906</v>
      </c>
      <c r="BG287" s="58">
        <v>119.40047999999999</v>
      </c>
    </row>
    <row r="288" spans="1:59" ht="15.75" hidden="1" customHeight="1">
      <c r="A288" s="27" t="s">
        <v>49</v>
      </c>
      <c r="B288" s="13" t="s">
        <v>47</v>
      </c>
      <c r="C288" s="60"/>
      <c r="D288" s="55" t="s">
        <v>43</v>
      </c>
      <c r="E288" s="49">
        <v>0</v>
      </c>
      <c r="F288" s="5">
        <f>(E289+F248+F254+F260+F266+F272+F278+F284+F287/2)*F$399</f>
        <v>0</v>
      </c>
      <c r="G288" s="5">
        <f t="shared" ref="G288:BG288" si="134">(F289+G248+G254+G260+G266+G272+G278+G284+G287/2)*G$399</f>
        <v>0</v>
      </c>
      <c r="H288" s="5">
        <f t="shared" si="134"/>
        <v>0</v>
      </c>
      <c r="I288" s="5">
        <f t="shared" si="134"/>
        <v>0</v>
      </c>
      <c r="J288" s="5">
        <f t="shared" si="134"/>
        <v>0</v>
      </c>
      <c r="K288" s="5">
        <f t="shared" si="134"/>
        <v>0</v>
      </c>
      <c r="L288" s="5">
        <f t="shared" si="134"/>
        <v>0</v>
      </c>
      <c r="M288" s="5">
        <f t="shared" si="134"/>
        <v>0</v>
      </c>
      <c r="N288" s="48">
        <f t="shared" si="134"/>
        <v>0</v>
      </c>
      <c r="O288" s="5">
        <f t="shared" si="134"/>
        <v>-1996.0815085718725</v>
      </c>
      <c r="P288" s="5">
        <f t="shared" si="134"/>
        <v>-2002.868185701017</v>
      </c>
      <c r="Q288" s="5">
        <f t="shared" si="134"/>
        <v>-1950.5697628990945</v>
      </c>
      <c r="R288" s="5">
        <f t="shared" si="134"/>
        <v>-2134.916337945449</v>
      </c>
      <c r="S288" s="5">
        <f t="shared" si="134"/>
        <v>-2083.0853135186621</v>
      </c>
      <c r="T288" s="5">
        <f t="shared" si="134"/>
        <v>-2150.1011438907199</v>
      </c>
      <c r="U288" s="5">
        <f t="shared" si="134"/>
        <v>-2157.8415080087266</v>
      </c>
      <c r="V288" s="5">
        <f t="shared" si="134"/>
        <v>-1985.1422593177615</v>
      </c>
      <c r="W288" s="5">
        <f t="shared" si="134"/>
        <v>-2172.7562495711022</v>
      </c>
      <c r="X288" s="5">
        <f t="shared" si="134"/>
        <v>-2241.1497879603794</v>
      </c>
      <c r="Y288" s="5">
        <f t="shared" si="134"/>
        <v>-2310.2377730454496</v>
      </c>
      <c r="Z288" s="48">
        <f t="shared" si="134"/>
        <v>-2257.9899219361005</v>
      </c>
      <c r="AA288" s="5">
        <f t="shared" si="134"/>
        <v>-2450.1021455646096</v>
      </c>
      <c r="AB288" s="5">
        <f t="shared" si="134"/>
        <v>-2459.9025541468682</v>
      </c>
      <c r="AC288" s="5">
        <f t="shared" si="134"/>
        <v>-2407.9986102543689</v>
      </c>
      <c r="AD288" s="5">
        <f t="shared" si="134"/>
        <v>-2603.3428667446965</v>
      </c>
      <c r="AE288" s="5">
        <f t="shared" si="134"/>
        <v>-2552.0322185282384</v>
      </c>
      <c r="AF288" s="5">
        <f t="shared" si="134"/>
        <v>-2624.9954421028428</v>
      </c>
      <c r="AG288" s="5">
        <f t="shared" si="134"/>
        <v>-2761.5452050053741</v>
      </c>
      <c r="AH288" s="5">
        <f t="shared" si="134"/>
        <v>-1370.0221087148554</v>
      </c>
      <c r="AI288" s="5">
        <f t="shared" si="134"/>
        <v>-1558.5564660926864</v>
      </c>
      <c r="AJ288" s="5">
        <f t="shared" si="134"/>
        <v>-1662.3259241108462</v>
      </c>
      <c r="AK288" s="5">
        <f t="shared" si="134"/>
        <v>-1773.0147228471083</v>
      </c>
      <c r="AL288" s="48">
        <f t="shared" si="134"/>
        <v>-1803.9928839771567</v>
      </c>
      <c r="AM288" s="5">
        <f t="shared" si="134"/>
        <v>-1960.3613408819456</v>
      </c>
      <c r="AN288" s="5">
        <f t="shared" si="134"/>
        <v>-2039.3306635240906</v>
      </c>
      <c r="AO288" s="5">
        <f t="shared" si="134"/>
        <v>-2031.8505274748811</v>
      </c>
      <c r="AP288" s="5">
        <f t="shared" si="134"/>
        <v>-2165.9503078051521</v>
      </c>
      <c r="AQ288" s="5">
        <f t="shared" si="134"/>
        <v>-2203.4465553336413</v>
      </c>
      <c r="AR288" s="5">
        <f t="shared" si="134"/>
        <v>-2333.8359735755903</v>
      </c>
      <c r="AS288" s="5">
        <f t="shared" si="134"/>
        <v>-2201.5672123328172</v>
      </c>
      <c r="AT288" s="5">
        <f t="shared" si="134"/>
        <v>1719.3527758581099</v>
      </c>
      <c r="AU288" s="5">
        <f t="shared" si="134"/>
        <v>1728.6929591081512</v>
      </c>
      <c r="AV288" s="5">
        <f t="shared" si="134"/>
        <v>1470.7954878724786</v>
      </c>
      <c r="AW288" s="5">
        <f t="shared" si="134"/>
        <v>1376.9543975248328</v>
      </c>
      <c r="AX288" s="48">
        <f t="shared" si="134"/>
        <v>1223.2504368970588</v>
      </c>
      <c r="AY288" s="5">
        <f t="shared" si="134"/>
        <v>817.08427482532704</v>
      </c>
      <c r="AZ288" s="5">
        <f t="shared" si="134"/>
        <v>716.16467176232061</v>
      </c>
      <c r="BA288" s="5">
        <f t="shared" si="134"/>
        <v>589.25650661420957</v>
      </c>
      <c r="BB288" s="5">
        <f t="shared" si="134"/>
        <v>479.59271267272942</v>
      </c>
      <c r="BC288" s="5">
        <f t="shared" si="134"/>
        <v>355.09562617006247</v>
      </c>
      <c r="BD288" s="5">
        <f t="shared" si="134"/>
        <v>264.93531122148914</v>
      </c>
      <c r="BE288" s="5">
        <f t="shared" si="134"/>
        <v>167.77751073690933</v>
      </c>
      <c r="BF288" s="58">
        <f t="shared" si="134"/>
        <v>1130.850346783526</v>
      </c>
      <c r="BG288" s="5">
        <f t="shared" si="134"/>
        <v>1248.8447573565429</v>
      </c>
    </row>
    <row r="289" spans="1:59" ht="15.75" hidden="1" customHeight="1">
      <c r="A289" s="38" t="s">
        <v>49</v>
      </c>
      <c r="B289" s="37" t="s">
        <v>47</v>
      </c>
      <c r="C289" s="61"/>
      <c r="D289" s="62" t="s">
        <v>44</v>
      </c>
      <c r="E289" s="63">
        <v>0</v>
      </c>
      <c r="F289" s="56">
        <f>E289+F248+F254+F260+F266+F272+F287+F288+F278+F284</f>
        <v>0</v>
      </c>
      <c r="G289" s="56">
        <f t="shared" ref="G289:BG289" si="135">F289+G248+G254+G260+G266+G272+G287+G288+G278+G284</f>
        <v>0</v>
      </c>
      <c r="H289" s="56">
        <f t="shared" si="135"/>
        <v>0</v>
      </c>
      <c r="I289" s="56">
        <f t="shared" si="135"/>
        <v>0</v>
      </c>
      <c r="J289" s="56">
        <f t="shared" si="135"/>
        <v>0</v>
      </c>
      <c r="K289" s="56">
        <f t="shared" si="135"/>
        <v>0</v>
      </c>
      <c r="L289" s="56">
        <f t="shared" si="135"/>
        <v>0</v>
      </c>
      <c r="M289" s="56">
        <f t="shared" si="135"/>
        <v>0</v>
      </c>
      <c r="N289" s="64">
        <f t="shared" si="135"/>
        <v>0</v>
      </c>
      <c r="O289" s="56">
        <f t="shared" si="135"/>
        <v>-589078.87814735796</v>
      </c>
      <c r="P289" s="56">
        <f t="shared" si="135"/>
        <v>-591081.74633305892</v>
      </c>
      <c r="Q289" s="56">
        <f t="shared" si="135"/>
        <v>-593032.316095958</v>
      </c>
      <c r="R289" s="56">
        <f t="shared" si="135"/>
        <v>-595167.2324339035</v>
      </c>
      <c r="S289" s="56">
        <f t="shared" si="135"/>
        <v>-597250.31774742214</v>
      </c>
      <c r="T289" s="56">
        <f t="shared" si="135"/>
        <v>-599400.4188913129</v>
      </c>
      <c r="U289" s="56">
        <f t="shared" si="135"/>
        <v>-601558.26039932168</v>
      </c>
      <c r="V289" s="56">
        <f t="shared" si="135"/>
        <v>-603543.40265863948</v>
      </c>
      <c r="W289" s="56">
        <f t="shared" si="135"/>
        <v>-605716.15890821058</v>
      </c>
      <c r="X289" s="56">
        <f t="shared" si="135"/>
        <v>-607957.30869617092</v>
      </c>
      <c r="Y289" s="56">
        <f t="shared" si="135"/>
        <v>-610267.54646921635</v>
      </c>
      <c r="Z289" s="64">
        <f t="shared" si="135"/>
        <v>-612525.53639115242</v>
      </c>
      <c r="AA289" s="56">
        <f t="shared" si="135"/>
        <v>-614975.63853671704</v>
      </c>
      <c r="AB289" s="56">
        <f t="shared" si="135"/>
        <v>-617435.54109086387</v>
      </c>
      <c r="AC289" s="56">
        <f t="shared" si="135"/>
        <v>-619843.53970111825</v>
      </c>
      <c r="AD289" s="56">
        <f t="shared" si="135"/>
        <v>-622446.88256786298</v>
      </c>
      <c r="AE289" s="56">
        <f t="shared" si="135"/>
        <v>-624998.91478639119</v>
      </c>
      <c r="AF289" s="56">
        <f t="shared" si="135"/>
        <v>-627623.91022849409</v>
      </c>
      <c r="AG289" s="56">
        <f t="shared" si="135"/>
        <v>-630385.45543349942</v>
      </c>
      <c r="AH289" s="56">
        <f t="shared" si="135"/>
        <v>-347937.5386574287</v>
      </c>
      <c r="AI289" s="56">
        <f t="shared" si="135"/>
        <v>-362055.77512352139</v>
      </c>
      <c r="AJ289" s="56">
        <f t="shared" si="135"/>
        <v>-378418.07262763224</v>
      </c>
      <c r="AK289" s="56">
        <f t="shared" si="135"/>
        <v>-394230.90855047933</v>
      </c>
      <c r="AL289" s="64">
        <f t="shared" si="135"/>
        <v>-409347.69943445647</v>
      </c>
      <c r="AM289" s="56">
        <f t="shared" si="135"/>
        <v>-426808.97717533843</v>
      </c>
      <c r="AN289" s="56">
        <f t="shared" si="135"/>
        <v>-443030.63583886251</v>
      </c>
      <c r="AO289" s="56">
        <f t="shared" si="135"/>
        <v>-462045.89356633741</v>
      </c>
      <c r="AP289" s="56">
        <f t="shared" si="135"/>
        <v>-481837.58187414258</v>
      </c>
      <c r="AQ289" s="56">
        <f t="shared" si="135"/>
        <v>-499675.44482947618</v>
      </c>
      <c r="AR289" s="56">
        <f t="shared" si="135"/>
        <v>-517369.68400305178</v>
      </c>
      <c r="AS289" s="56">
        <f t="shared" si="135"/>
        <v>-533197.2224153846</v>
      </c>
      <c r="AT289" s="56">
        <f t="shared" si="135"/>
        <v>430032.30449241697</v>
      </c>
      <c r="AU289" s="56">
        <f t="shared" si="135"/>
        <v>394883.51185152511</v>
      </c>
      <c r="AV289" s="56">
        <f t="shared" si="135"/>
        <v>360841.37998120819</v>
      </c>
      <c r="AW289" s="56">
        <f t="shared" si="135"/>
        <v>329012.77317873301</v>
      </c>
      <c r="AX289" s="64">
        <f t="shared" si="135"/>
        <v>299518.39361563005</v>
      </c>
      <c r="AY289" s="56">
        <f t="shared" si="135"/>
        <v>264805.0870904554</v>
      </c>
      <c r="AZ289" s="56">
        <f t="shared" si="135"/>
        <v>229817.74776221771</v>
      </c>
      <c r="BA289" s="56">
        <f t="shared" si="135"/>
        <v>191669.01346883192</v>
      </c>
      <c r="BB289" s="56">
        <f t="shared" si="135"/>
        <v>151376.80258150463</v>
      </c>
      <c r="BC289" s="56">
        <f t="shared" si="135"/>
        <v>112012.0902076747</v>
      </c>
      <c r="BD289" s="56">
        <f t="shared" si="135"/>
        <v>77492.353118896193</v>
      </c>
      <c r="BE289" s="56">
        <f t="shared" si="135"/>
        <v>42516.503489633105</v>
      </c>
      <c r="BF289" s="59">
        <f t="shared" si="135"/>
        <v>445956.28453019395</v>
      </c>
      <c r="BG289" s="56">
        <f t="shared" si="135"/>
        <v>447324.52976755053</v>
      </c>
    </row>
    <row r="290" spans="1:59" ht="15.75" hidden="1" customHeight="1" outlineLevel="1">
      <c r="A290" s="27"/>
      <c r="B290" s="27"/>
      <c r="C290" s="60"/>
      <c r="D290" s="55"/>
      <c r="E290" s="52"/>
      <c r="F290" s="53"/>
      <c r="G290" s="53"/>
      <c r="H290" s="53"/>
      <c r="I290" s="53"/>
      <c r="J290" s="53"/>
      <c r="K290" s="53"/>
      <c r="L290" s="53"/>
      <c r="M290" s="53"/>
      <c r="N290" s="54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48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48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48"/>
      <c r="AY290" s="5"/>
      <c r="AZ290" s="5"/>
      <c r="BA290" s="5"/>
      <c r="BB290" s="5"/>
      <c r="BC290" s="5"/>
      <c r="BD290" s="5"/>
      <c r="BE290" s="5"/>
      <c r="BF290" s="58"/>
      <c r="BG290" s="5"/>
    </row>
    <row r="291" spans="1:59" ht="15.75" hidden="1" customHeight="1" outlineLevel="1">
      <c r="A291" s="27" t="s">
        <v>49</v>
      </c>
      <c r="B291" s="27" t="s">
        <v>48</v>
      </c>
      <c r="C291" s="27">
        <v>1</v>
      </c>
      <c r="D291" s="51" t="s">
        <v>29</v>
      </c>
      <c r="E291" s="49">
        <f>Deferral!G136</f>
        <v>58326.192149967028</v>
      </c>
      <c r="F291" s="5">
        <f>Deferral!H136</f>
        <v>-115967.7465484977</v>
      </c>
      <c r="G291" s="5">
        <f>Deferral!I136</f>
        <v>-229593.65172427532</v>
      </c>
      <c r="H291" s="5">
        <f>Deferral!J136</f>
        <v>-261090.29528008838</v>
      </c>
      <c r="I291" s="5">
        <f>Deferral!K136</f>
        <v>103930.85591404088</v>
      </c>
      <c r="J291" s="5">
        <f>Deferral!L136</f>
        <v>223170.14706456228</v>
      </c>
      <c r="K291" s="5">
        <f>Deferral!M136</f>
        <v>100834.17966815662</v>
      </c>
      <c r="L291" s="5">
        <f>Deferral!N136</f>
        <v>-367629.52394775976</v>
      </c>
      <c r="M291" s="5">
        <f>Deferral!O136</f>
        <v>217792.1571198405</v>
      </c>
      <c r="N291" s="48">
        <f>Deferral!P136</f>
        <v>-3046.6584190394133</v>
      </c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48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48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48"/>
      <c r="AY291" s="5"/>
      <c r="AZ291" s="5"/>
      <c r="BA291" s="5"/>
      <c r="BB291" s="5"/>
      <c r="BC291" s="5"/>
      <c r="BD291" s="5"/>
      <c r="BE291" s="5"/>
      <c r="BF291" s="58"/>
      <c r="BG291" s="5"/>
    </row>
    <row r="292" spans="1:59" ht="15.75" hidden="1" customHeight="1" outlineLevel="1">
      <c r="A292" s="27" t="s">
        <v>49</v>
      </c>
      <c r="B292" s="27" t="s">
        <v>48</v>
      </c>
      <c r="C292" s="27">
        <v>1</v>
      </c>
      <c r="D292" s="55" t="s">
        <v>30</v>
      </c>
      <c r="E292" s="52">
        <f>E291/2*E$399</f>
        <v>85.05903021870192</v>
      </c>
      <c r="F292" s="53">
        <f>(E293+F291/2)*F$399</f>
        <v>1.2465188923159076</v>
      </c>
      <c r="G292" s="53">
        <f t="shared" ref="G292:N292" si="136">(F293+G291/2)*G$399</f>
        <v>-502.69355124204213</v>
      </c>
      <c r="H292" s="53">
        <f t="shared" si="136"/>
        <v>-1219.7404968145286</v>
      </c>
      <c r="I292" s="53">
        <f t="shared" si="136"/>
        <v>-1493.9886058344582</v>
      </c>
      <c r="J292" s="53">
        <f t="shared" si="136"/>
        <v>-907.03716046565137</v>
      </c>
      <c r="K292" s="53">
        <f t="shared" si="136"/>
        <v>-524.53368856637564</v>
      </c>
      <c r="L292" s="53">
        <f t="shared" si="136"/>
        <v>-926.30030605147954</v>
      </c>
      <c r="M292" s="53">
        <f t="shared" si="136"/>
        <v>-1230.7576076922805</v>
      </c>
      <c r="N292" s="54">
        <f t="shared" si="136"/>
        <v>-835.40928198338815</v>
      </c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48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48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48"/>
      <c r="AY292" s="5"/>
      <c r="AZ292" s="5"/>
      <c r="BA292" s="5"/>
      <c r="BB292" s="5"/>
      <c r="BC292" s="5"/>
      <c r="BD292" s="5"/>
      <c r="BE292" s="5"/>
      <c r="BF292" s="58"/>
      <c r="BG292" s="5"/>
    </row>
    <row r="293" spans="1:59" ht="15.75" hidden="1" customHeight="1" outlineLevel="1">
      <c r="A293" s="27" t="s">
        <v>49</v>
      </c>
      <c r="B293" s="27" t="s">
        <v>48</v>
      </c>
      <c r="C293" s="27">
        <v>1</v>
      </c>
      <c r="D293" s="51" t="s">
        <v>31</v>
      </c>
      <c r="E293" s="52">
        <f>E291+E292</f>
        <v>58411.251180185733</v>
      </c>
      <c r="F293" s="53">
        <f>E293+SUM(F291:F292)</f>
        <v>-57555.248849419659</v>
      </c>
      <c r="G293" s="53">
        <f t="shared" ref="G293" si="137">F293+SUM(G291:G292)</f>
        <v>-287651.59412493702</v>
      </c>
      <c r="H293" s="53">
        <f t="shared" ref="H293:N293" si="138">G293+SUM(H291:H292)</f>
        <v>-549961.62990183989</v>
      </c>
      <c r="I293" s="53">
        <f t="shared" si="138"/>
        <v>-447524.7625936335</v>
      </c>
      <c r="J293" s="53">
        <f t="shared" si="138"/>
        <v>-225261.65268953686</v>
      </c>
      <c r="K293" s="53">
        <f t="shared" si="138"/>
        <v>-124952.00670994661</v>
      </c>
      <c r="L293" s="53">
        <f t="shared" si="138"/>
        <v>-493507.83096375788</v>
      </c>
      <c r="M293" s="53">
        <f t="shared" si="138"/>
        <v>-276946.43145160965</v>
      </c>
      <c r="N293" s="54">
        <f t="shared" si="138"/>
        <v>-280828.49915263243</v>
      </c>
      <c r="O293" s="5">
        <f>N293</f>
        <v>-280828.49915263243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48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48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48"/>
      <c r="AY293" s="5"/>
      <c r="AZ293" s="5"/>
      <c r="BA293" s="5"/>
      <c r="BB293" s="5"/>
      <c r="BC293" s="5"/>
      <c r="BD293" s="5"/>
      <c r="BE293" s="5"/>
      <c r="BF293" s="58"/>
      <c r="BG293" s="5"/>
    </row>
    <row r="294" spans="1:59" ht="15.75" hidden="1" customHeight="1" outlineLevel="1">
      <c r="A294" s="27" t="s">
        <v>49</v>
      </c>
      <c r="B294" s="27" t="s">
        <v>48</v>
      </c>
      <c r="C294" s="27">
        <v>1</v>
      </c>
      <c r="D294" s="55" t="s">
        <v>32</v>
      </c>
      <c r="E294" s="52"/>
      <c r="F294" s="53"/>
      <c r="G294" s="53"/>
      <c r="H294" s="53"/>
      <c r="I294" s="53"/>
      <c r="J294" s="53"/>
      <c r="K294" s="53"/>
      <c r="L294" s="53"/>
      <c r="M294" s="53"/>
      <c r="N294" s="54"/>
      <c r="O294" s="56">
        <f>SUM(O407:O408)</f>
        <v>699723.36179062468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48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48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48"/>
      <c r="AY294" s="5"/>
      <c r="AZ294" s="5"/>
      <c r="BA294" s="5"/>
      <c r="BB294" s="5"/>
      <c r="BC294" s="5"/>
      <c r="BD294" s="5"/>
      <c r="BE294" s="5"/>
      <c r="BF294" s="58"/>
      <c r="BG294" s="5"/>
    </row>
    <row r="295" spans="1:59" ht="15.75" hidden="1" customHeight="1" outlineLevel="1">
      <c r="A295" s="27" t="s">
        <v>49</v>
      </c>
      <c r="B295" s="27" t="s">
        <v>48</v>
      </c>
      <c r="C295" s="27">
        <v>1</v>
      </c>
      <c r="D295" s="55" t="s">
        <v>33</v>
      </c>
      <c r="E295" s="52"/>
      <c r="F295" s="53"/>
      <c r="G295" s="53"/>
      <c r="H295" s="53"/>
      <c r="I295" s="53"/>
      <c r="J295" s="53"/>
      <c r="K295" s="53"/>
      <c r="L295" s="53"/>
      <c r="M295" s="53"/>
      <c r="N295" s="54"/>
      <c r="O295" s="5">
        <f>SUM(O293:O294)</f>
        <v>418894.86263799225</v>
      </c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48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48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48"/>
      <c r="AY295" s="5"/>
      <c r="AZ295" s="5"/>
      <c r="BA295" s="5"/>
      <c r="BB295" s="5"/>
      <c r="BC295" s="5"/>
      <c r="BD295" s="5"/>
      <c r="BE295" s="5"/>
      <c r="BF295" s="58"/>
      <c r="BG295" s="5"/>
    </row>
    <row r="296" spans="1:59" ht="15.75" hidden="1" customHeight="1" outlineLevel="1">
      <c r="A296" s="27"/>
      <c r="B296" s="27"/>
      <c r="C296" s="27"/>
      <c r="D296" s="55"/>
      <c r="E296" s="52"/>
      <c r="F296" s="53"/>
      <c r="G296" s="53"/>
      <c r="H296" s="53"/>
      <c r="I296" s="53"/>
      <c r="J296" s="53"/>
      <c r="K296" s="53"/>
      <c r="L296" s="53"/>
      <c r="M296" s="53"/>
      <c r="N296" s="54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48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48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48"/>
      <c r="AY296" s="5"/>
      <c r="AZ296" s="5"/>
      <c r="BA296" s="5"/>
      <c r="BB296" s="5"/>
      <c r="BC296" s="5"/>
      <c r="BD296" s="5"/>
      <c r="BE296" s="5"/>
      <c r="BF296" s="58"/>
      <c r="BG296" s="5"/>
    </row>
    <row r="297" spans="1:59" ht="15.75" hidden="1" customHeight="1" outlineLevel="1">
      <c r="A297" s="27" t="s">
        <v>49</v>
      </c>
      <c r="B297" s="27" t="s">
        <v>48</v>
      </c>
      <c r="C297" s="27">
        <v>2</v>
      </c>
      <c r="D297" s="51" t="s">
        <v>29</v>
      </c>
      <c r="E297" s="52"/>
      <c r="F297" s="53"/>
      <c r="G297" s="53"/>
      <c r="H297" s="53"/>
      <c r="I297" s="53"/>
      <c r="J297" s="53"/>
      <c r="K297" s="53"/>
      <c r="L297" s="53"/>
      <c r="M297" s="53"/>
      <c r="N297" s="50"/>
      <c r="O297" s="5">
        <f>Deferral!Q136</f>
        <v>279873.82829793834</v>
      </c>
      <c r="P297" s="5">
        <f>Deferral!R136</f>
        <v>263828.98771436932</v>
      </c>
      <c r="Q297" s="5">
        <f>Deferral!S136+Deferral!T136</f>
        <v>19349.618142214458</v>
      </c>
      <c r="R297" s="5">
        <f>Deferral!U136+Deferral!V136</f>
        <v>-366367.88629610109</v>
      </c>
      <c r="S297" s="5">
        <f>Deferral!W136</f>
        <v>-121235.54102863825</v>
      </c>
      <c r="T297" s="5">
        <f>Deferral!X136</f>
        <v>-123294.80376138413</v>
      </c>
      <c r="U297" s="5">
        <f>Deferral!Y136</f>
        <v>-1747.730715168349</v>
      </c>
      <c r="V297" s="5">
        <f>Deferral!Z136</f>
        <v>-27077.829478119776</v>
      </c>
      <c r="W297" s="5">
        <f>Deferral!AA136</f>
        <v>-65084.942524620361</v>
      </c>
      <c r="X297" s="5">
        <f>Deferral!AB136</f>
        <v>-197995.79105519273</v>
      </c>
      <c r="Y297" s="5">
        <f>Deferral!AC136</f>
        <v>396806.49103528692</v>
      </c>
      <c r="Z297" s="48">
        <f>Deferral!AD136</f>
        <v>209260.20004860719</v>
      </c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48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48"/>
      <c r="AY297" s="5"/>
      <c r="AZ297" s="5"/>
      <c r="BA297" s="5"/>
      <c r="BB297" s="5"/>
      <c r="BC297" s="5"/>
      <c r="BD297" s="5"/>
      <c r="BE297" s="5"/>
      <c r="BF297" s="58"/>
      <c r="BG297" s="5"/>
    </row>
    <row r="298" spans="1:59" ht="15.75" hidden="1" customHeight="1" outlineLevel="1">
      <c r="A298" s="27" t="s">
        <v>49</v>
      </c>
      <c r="B298" s="27" t="s">
        <v>48</v>
      </c>
      <c r="C298" s="27">
        <v>2</v>
      </c>
      <c r="D298" s="55" t="s">
        <v>30</v>
      </c>
      <c r="E298" s="52"/>
      <c r="F298" s="53"/>
      <c r="G298" s="53"/>
      <c r="H298" s="53"/>
      <c r="I298" s="53"/>
      <c r="J298" s="53"/>
      <c r="K298" s="53"/>
      <c r="L298" s="53"/>
      <c r="M298" s="53"/>
      <c r="N298" s="54"/>
      <c r="O298" s="5">
        <f>O297/2*O$399</f>
        <v>475.78550810649517</v>
      </c>
      <c r="P298" s="5">
        <f t="shared" ref="P298:Z298" si="139">(O299+P297/2)*P$399</f>
        <v>1401.6979660549803</v>
      </c>
      <c r="Q298" s="5">
        <f t="shared" si="139"/>
        <v>1832.3418582400018</v>
      </c>
      <c r="R298" s="5">
        <f t="shared" si="139"/>
        <v>1380.8819388199427</v>
      </c>
      <c r="S298" s="5">
        <f t="shared" si="139"/>
        <v>494.05119615363157</v>
      </c>
      <c r="T298" s="5">
        <f t="shared" si="139"/>
        <v>69.790908299276666</v>
      </c>
      <c r="U298" s="5">
        <f t="shared" si="139"/>
        <v>-155.03440648864043</v>
      </c>
      <c r="V298" s="5">
        <f t="shared" si="139"/>
        <v>-190.18866047492497</v>
      </c>
      <c r="W298" s="5">
        <f t="shared" si="139"/>
        <v>-374.05620748256013</v>
      </c>
      <c r="X298" s="5">
        <f t="shared" si="139"/>
        <v>-872.53002278074882</v>
      </c>
      <c r="Y298" s="5">
        <f t="shared" si="139"/>
        <v>-521.68719941272445</v>
      </c>
      <c r="Z298" s="48">
        <f t="shared" si="139"/>
        <v>611.33454696551382</v>
      </c>
      <c r="AA298" s="5">
        <f t="shared" ref="AA298:AG298" si="140">Z299*AA$399</f>
        <v>1081.8679512207671</v>
      </c>
      <c r="AB298" s="5">
        <f t="shared" si="140"/>
        <v>1086.1954230256501</v>
      </c>
      <c r="AC298" s="5">
        <f t="shared" si="140"/>
        <v>1063.2766995998088</v>
      </c>
      <c r="AD298" s="5">
        <f t="shared" si="140"/>
        <v>1149.5329770919595</v>
      </c>
      <c r="AE298" s="5">
        <f t="shared" si="140"/>
        <v>1126.876229510133</v>
      </c>
      <c r="AF298" s="5">
        <f t="shared" si="140"/>
        <v>1159.0938957596882</v>
      </c>
      <c r="AG298" s="5">
        <f t="shared" si="140"/>
        <v>1219.388856318159</v>
      </c>
      <c r="AH298" s="5"/>
      <c r="AI298" s="5"/>
      <c r="AJ298" s="5"/>
      <c r="AK298" s="5"/>
      <c r="AL298" s="48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48"/>
      <c r="AY298" s="5"/>
      <c r="AZ298" s="5"/>
      <c r="BA298" s="5"/>
      <c r="BB298" s="5"/>
      <c r="BC298" s="5"/>
      <c r="BD298" s="5"/>
      <c r="BE298" s="5"/>
      <c r="BF298" s="58"/>
      <c r="BG298" s="5"/>
    </row>
    <row r="299" spans="1:59" ht="15.75" hidden="1" customHeight="1" outlineLevel="1">
      <c r="A299" s="27" t="s">
        <v>49</v>
      </c>
      <c r="B299" s="27" t="s">
        <v>48</v>
      </c>
      <c r="C299" s="27">
        <v>2</v>
      </c>
      <c r="D299" s="51" t="s">
        <v>31</v>
      </c>
      <c r="E299" s="52"/>
      <c r="F299" s="53"/>
      <c r="G299" s="53"/>
      <c r="H299" s="53"/>
      <c r="I299" s="53"/>
      <c r="J299" s="53"/>
      <c r="K299" s="53"/>
      <c r="L299" s="53"/>
      <c r="M299" s="53"/>
      <c r="N299" s="54"/>
      <c r="O299" s="5">
        <f>SUM(O297:O298)</f>
        <v>280349.61380604486</v>
      </c>
      <c r="P299" s="5">
        <f>O299+SUM(P297:P298)</f>
        <v>545580.29948646913</v>
      </c>
      <c r="Q299" s="5">
        <f t="shared" ref="Q299" si="141">P299+SUM(Q297:Q298)</f>
        <v>566762.25948692358</v>
      </c>
      <c r="R299" s="5">
        <f t="shared" ref="R299:Z299" si="142">Q299+SUM(R297:R298)</f>
        <v>201775.25512964244</v>
      </c>
      <c r="S299" s="5">
        <f t="shared" si="142"/>
        <v>81033.765297157806</v>
      </c>
      <c r="T299" s="5">
        <f t="shared" si="142"/>
        <v>-42191.247555927053</v>
      </c>
      <c r="U299" s="5">
        <f t="shared" si="142"/>
        <v>-44094.01267758404</v>
      </c>
      <c r="V299" s="5">
        <f t="shared" si="142"/>
        <v>-71362.03081617874</v>
      </c>
      <c r="W299" s="5">
        <f t="shared" si="142"/>
        <v>-136821.02954828166</v>
      </c>
      <c r="X299" s="5">
        <f t="shared" si="142"/>
        <v>-335689.35062625515</v>
      </c>
      <c r="Y299" s="5">
        <f t="shared" si="142"/>
        <v>60595.453209619038</v>
      </c>
      <c r="Z299" s="48">
        <f t="shared" si="142"/>
        <v>270466.98780519178</v>
      </c>
      <c r="AA299" s="5">
        <f>Z299+AA298</f>
        <v>271548.85575641255</v>
      </c>
      <c r="AB299" s="5">
        <f t="shared" ref="AB299:AE299" si="143">AA299+AB298</f>
        <v>272635.05117943819</v>
      </c>
      <c r="AC299" s="5">
        <f t="shared" si="143"/>
        <v>273698.327879038</v>
      </c>
      <c r="AD299" s="5">
        <f t="shared" si="143"/>
        <v>274847.86085612996</v>
      </c>
      <c r="AE299" s="5">
        <f t="shared" si="143"/>
        <v>275974.73708564008</v>
      </c>
      <c r="AF299" s="5">
        <f>AE299+AF298</f>
        <v>277133.83098139975</v>
      </c>
      <c r="AG299" s="5">
        <f>AF299+AG298</f>
        <v>278353.21983771789</v>
      </c>
      <c r="AH299" s="5">
        <f>AG299</f>
        <v>278353.21983771789</v>
      </c>
      <c r="AI299" s="5"/>
      <c r="AJ299" s="5"/>
      <c r="AK299" s="5"/>
      <c r="AL299" s="48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48"/>
      <c r="AY299" s="5"/>
      <c r="AZ299" s="5"/>
      <c r="BA299" s="5"/>
      <c r="BB299" s="5"/>
      <c r="BC299" s="5"/>
      <c r="BD299" s="5"/>
      <c r="BE299" s="5"/>
      <c r="BF299" s="58"/>
      <c r="BG299" s="5"/>
    </row>
    <row r="300" spans="1:59" ht="15.75" hidden="1" customHeight="1" outlineLevel="1">
      <c r="A300" s="27" t="s">
        <v>49</v>
      </c>
      <c r="B300" s="27" t="s">
        <v>48</v>
      </c>
      <c r="C300" s="27">
        <v>2</v>
      </c>
      <c r="D300" s="55" t="s">
        <v>32</v>
      </c>
      <c r="E300" s="52"/>
      <c r="F300" s="53"/>
      <c r="G300" s="53"/>
      <c r="H300" s="53"/>
      <c r="I300" s="53"/>
      <c r="J300" s="53"/>
      <c r="K300" s="53"/>
      <c r="L300" s="53"/>
      <c r="M300" s="53"/>
      <c r="N300" s="54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48"/>
      <c r="AA300" s="5"/>
      <c r="AB300" s="5"/>
      <c r="AC300" s="5"/>
      <c r="AD300" s="5"/>
      <c r="AE300" s="5"/>
      <c r="AF300" s="5"/>
      <c r="AG300" s="5"/>
      <c r="AH300" s="56">
        <f>AH415+AH416</f>
        <v>928610.76471086394</v>
      </c>
      <c r="AI300" s="5"/>
      <c r="AJ300" s="5"/>
      <c r="AK300" s="5"/>
      <c r="AL300" s="48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48"/>
      <c r="AY300" s="5"/>
      <c r="AZ300" s="5"/>
      <c r="BA300" s="5"/>
      <c r="BB300" s="5"/>
      <c r="BC300" s="5"/>
      <c r="BD300" s="5"/>
      <c r="BE300" s="5"/>
      <c r="BF300" s="58"/>
      <c r="BG300" s="5"/>
    </row>
    <row r="301" spans="1:59" ht="15.75" hidden="1" customHeight="1" outlineLevel="1">
      <c r="A301" s="27" t="s">
        <v>49</v>
      </c>
      <c r="B301" s="27" t="s">
        <v>48</v>
      </c>
      <c r="C301" s="27">
        <v>2</v>
      </c>
      <c r="D301" s="55" t="s">
        <v>34</v>
      </c>
      <c r="E301" s="52"/>
      <c r="F301" s="53"/>
      <c r="G301" s="53"/>
      <c r="H301" s="53"/>
      <c r="I301" s="53"/>
      <c r="J301" s="53"/>
      <c r="K301" s="53"/>
      <c r="L301" s="53"/>
      <c r="M301" s="53"/>
      <c r="N301" s="54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48"/>
      <c r="AA301" s="5"/>
      <c r="AB301" s="5"/>
      <c r="AC301" s="5"/>
      <c r="AD301" s="5"/>
      <c r="AE301" s="5"/>
      <c r="AF301" s="5"/>
      <c r="AG301" s="5"/>
      <c r="AH301" s="5">
        <f>SUM(AH299:AH300)</f>
        <v>1206963.9845485818</v>
      </c>
      <c r="AI301" s="5"/>
      <c r="AJ301" s="5"/>
      <c r="AK301" s="5"/>
      <c r="AL301" s="48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48"/>
      <c r="AY301" s="5"/>
      <c r="AZ301" s="5"/>
      <c r="BA301" s="5"/>
      <c r="BB301" s="5"/>
      <c r="BC301" s="5"/>
      <c r="BD301" s="5"/>
      <c r="BE301" s="5"/>
      <c r="BF301" s="58"/>
      <c r="BG301" s="5"/>
    </row>
    <row r="302" spans="1:59" ht="15.75" hidden="1" customHeight="1" outlineLevel="1">
      <c r="A302" s="27"/>
      <c r="B302" s="27"/>
      <c r="C302" s="57"/>
      <c r="D302" s="55"/>
      <c r="E302" s="52"/>
      <c r="F302" s="53"/>
      <c r="G302" s="53"/>
      <c r="H302" s="53"/>
      <c r="I302" s="53"/>
      <c r="J302" s="53"/>
      <c r="K302" s="53"/>
      <c r="L302" s="53"/>
      <c r="M302" s="53"/>
      <c r="N302" s="54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48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48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48"/>
      <c r="AY302" s="5"/>
      <c r="AZ302" s="5"/>
      <c r="BA302" s="5"/>
      <c r="BB302" s="5"/>
      <c r="BC302" s="5"/>
      <c r="BD302" s="5"/>
      <c r="BE302" s="5"/>
      <c r="BF302" s="58"/>
      <c r="BG302" s="5"/>
    </row>
    <row r="303" spans="1:59" ht="15.75" hidden="1" customHeight="1" outlineLevel="1">
      <c r="A303" s="27" t="s">
        <v>49</v>
      </c>
      <c r="B303" s="27" t="s">
        <v>48</v>
      </c>
      <c r="C303" s="27">
        <v>3</v>
      </c>
      <c r="D303" s="51" t="s">
        <v>29</v>
      </c>
      <c r="E303" s="52"/>
      <c r="F303" s="53"/>
      <c r="G303" s="53"/>
      <c r="H303" s="53"/>
      <c r="I303" s="53"/>
      <c r="J303" s="53"/>
      <c r="K303" s="53"/>
      <c r="L303" s="53"/>
      <c r="M303" s="53"/>
      <c r="N303" s="54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48"/>
      <c r="AA303" s="5">
        <f>Deferral!AE136</f>
        <v>447342.07009062759</v>
      </c>
      <c r="AB303" s="5">
        <f>Deferral!AF136</f>
        <v>357486.64167652512</v>
      </c>
      <c r="AC303" s="5">
        <f>Deferral!AG136</f>
        <v>257180.39007869674</v>
      </c>
      <c r="AD303" s="5">
        <f>Deferral!AH136</f>
        <v>-66825.407699349831</v>
      </c>
      <c r="AE303" s="5">
        <f>Deferral!AI136</f>
        <v>-45745.180296176623</v>
      </c>
      <c r="AF303" s="5">
        <f>Deferral!AJ136</f>
        <v>-38.361228472146649</v>
      </c>
      <c r="AG303" s="5">
        <f>Deferral!AK136</f>
        <v>-164289.37132630887</v>
      </c>
      <c r="AH303" s="5">
        <f>Deferral!AL136</f>
        <v>158812.08994084466</v>
      </c>
      <c r="AI303" s="5">
        <f>Deferral!AM136</f>
        <v>34400.888285817768</v>
      </c>
      <c r="AJ303" s="5">
        <f>Deferral!AN136</f>
        <v>124976.86233018445</v>
      </c>
      <c r="AK303" s="5">
        <f>Deferral!AO136</f>
        <v>115006.45655647115</v>
      </c>
      <c r="AL303" s="48">
        <f>Deferral!AP136</f>
        <v>17523.183489369159</v>
      </c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48"/>
      <c r="AY303" s="5"/>
      <c r="AZ303" s="5"/>
      <c r="BA303" s="5"/>
      <c r="BB303" s="5"/>
      <c r="BC303" s="5"/>
      <c r="BD303" s="5"/>
      <c r="BE303" s="5"/>
      <c r="BF303" s="58"/>
      <c r="BG303" s="5"/>
    </row>
    <row r="304" spans="1:59" ht="15.75" hidden="1" customHeight="1" outlineLevel="1">
      <c r="A304" s="27" t="s">
        <v>49</v>
      </c>
      <c r="B304" s="27" t="s">
        <v>48</v>
      </c>
      <c r="C304" s="27">
        <v>3</v>
      </c>
      <c r="D304" s="55" t="s">
        <v>30</v>
      </c>
      <c r="E304" s="52"/>
      <c r="F304" s="53"/>
      <c r="G304" s="53"/>
      <c r="H304" s="53"/>
      <c r="I304" s="53"/>
      <c r="J304" s="53"/>
      <c r="K304" s="53"/>
      <c r="L304" s="53"/>
      <c r="M304" s="53"/>
      <c r="N304" s="54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48"/>
      <c r="AA304" s="5">
        <f>AA303/2*AA$399</f>
        <v>894.6841401812552</v>
      </c>
      <c r="AB304" s="5">
        <f t="shared" ref="AB304:AL304" si="144">(AA305+AB303/2)*AB$399</f>
        <v>2507.9203002762856</v>
      </c>
      <c r="AC304" s="5">
        <f t="shared" si="144"/>
        <v>3653.6038938631386</v>
      </c>
      <c r="AD304" s="5">
        <f t="shared" si="144"/>
        <v>4349.7409465880801</v>
      </c>
      <c r="AE304" s="5">
        <f t="shared" si="144"/>
        <v>4033.2399184452133</v>
      </c>
      <c r="AF304" s="5">
        <f t="shared" si="144"/>
        <v>4052.4057942288523</v>
      </c>
      <c r="AG304" s="5">
        <f t="shared" si="144"/>
        <v>3901.6870725900289</v>
      </c>
      <c r="AH304" s="5">
        <f t="shared" si="144"/>
        <v>3551.6404333285491</v>
      </c>
      <c r="AI304" s="5">
        <f t="shared" si="144"/>
        <v>4347.5002466667074</v>
      </c>
      <c r="AJ304" s="5">
        <f t="shared" si="144"/>
        <v>4824.4707604505902</v>
      </c>
      <c r="AK304" s="5">
        <f t="shared" si="144"/>
        <v>5505.8354207313178</v>
      </c>
      <c r="AL304" s="48">
        <f t="shared" si="144"/>
        <v>5709.1112958640251</v>
      </c>
      <c r="AM304" s="5">
        <f t="shared" ref="AM304:AS304" si="145">AL305*AM$399</f>
        <v>6030.8618799707838</v>
      </c>
      <c r="AN304" s="5">
        <f t="shared" si="145"/>
        <v>6059.2069308066466</v>
      </c>
      <c r="AO304" s="5">
        <f t="shared" si="145"/>
        <v>5828.6347691949932</v>
      </c>
      <c r="AP304" s="5">
        <f t="shared" si="145"/>
        <v>5984.9717062265127</v>
      </c>
      <c r="AQ304" s="5">
        <f t="shared" si="145"/>
        <v>5881.7959983343899</v>
      </c>
      <c r="AR304" s="5">
        <f t="shared" si="145"/>
        <v>6039.5588376674923</v>
      </c>
      <c r="AS304" s="5">
        <f t="shared" si="145"/>
        <v>5539.7459554233055</v>
      </c>
      <c r="AT304" s="5"/>
      <c r="AU304" s="5"/>
      <c r="AV304" s="5"/>
      <c r="AW304" s="5"/>
      <c r="AX304" s="48"/>
      <c r="AY304" s="5"/>
      <c r="AZ304" s="5"/>
      <c r="BA304" s="5"/>
      <c r="BB304" s="5"/>
      <c r="BC304" s="5"/>
      <c r="BD304" s="5"/>
      <c r="BE304" s="5"/>
      <c r="BF304" s="58"/>
      <c r="BG304" s="5"/>
    </row>
    <row r="305" spans="1:59" ht="15.75" hidden="1" customHeight="1" outlineLevel="1">
      <c r="A305" s="27" t="s">
        <v>49</v>
      </c>
      <c r="B305" s="27" t="s">
        <v>48</v>
      </c>
      <c r="C305" s="27">
        <v>3</v>
      </c>
      <c r="D305" s="51" t="s">
        <v>31</v>
      </c>
      <c r="E305" s="52"/>
      <c r="F305" s="53"/>
      <c r="G305" s="53"/>
      <c r="H305" s="53"/>
      <c r="I305" s="53"/>
      <c r="J305" s="53"/>
      <c r="K305" s="53"/>
      <c r="L305" s="53"/>
      <c r="M305" s="53"/>
      <c r="N305" s="54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48"/>
      <c r="AA305" s="5">
        <f>SUM(AA303:AA304)</f>
        <v>448236.75423080882</v>
      </c>
      <c r="AB305" s="5">
        <f>AA305+SUM(AB303:AB304)</f>
        <v>808231.3162076103</v>
      </c>
      <c r="AC305" s="5">
        <f t="shared" ref="AC305" si="146">AB305+SUM(AC303:AC304)</f>
        <v>1069065.3101801702</v>
      </c>
      <c r="AD305" s="5">
        <f t="shared" ref="AD305:AL305" si="147">AC305+SUM(AD303:AD304)</f>
        <v>1006589.6434274085</v>
      </c>
      <c r="AE305" s="5">
        <f t="shared" si="147"/>
        <v>964877.70304967707</v>
      </c>
      <c r="AF305" s="5">
        <f t="shared" si="147"/>
        <v>968891.74761543376</v>
      </c>
      <c r="AG305" s="5">
        <f t="shared" si="147"/>
        <v>808504.06336171494</v>
      </c>
      <c r="AH305" s="5">
        <f t="shared" si="147"/>
        <v>970867.79373588809</v>
      </c>
      <c r="AI305" s="5">
        <f t="shared" si="147"/>
        <v>1009616.1822683725</v>
      </c>
      <c r="AJ305" s="5">
        <f t="shared" si="147"/>
        <v>1139417.5153590075</v>
      </c>
      <c r="AK305" s="5">
        <f t="shared" si="147"/>
        <v>1259929.80733621</v>
      </c>
      <c r="AL305" s="48">
        <f t="shared" si="147"/>
        <v>1283162.1021214433</v>
      </c>
      <c r="AM305" s="5">
        <f>AL305+AM304</f>
        <v>1289192.9640014141</v>
      </c>
      <c r="AN305" s="5">
        <f t="shared" ref="AN305:AQ305" si="148">AM305+AN304</f>
        <v>1295252.1709322208</v>
      </c>
      <c r="AO305" s="5">
        <f t="shared" si="148"/>
        <v>1301080.8057014158</v>
      </c>
      <c r="AP305" s="5">
        <f t="shared" si="148"/>
        <v>1307065.7774076422</v>
      </c>
      <c r="AQ305" s="5">
        <f t="shared" si="148"/>
        <v>1312947.5734059766</v>
      </c>
      <c r="AR305" s="5">
        <f>AQ305+AR304</f>
        <v>1318987.1322436442</v>
      </c>
      <c r="AS305" s="5">
        <f>AR305+AS304</f>
        <v>1324526.8781990674</v>
      </c>
      <c r="AT305" s="5">
        <f>AS305</f>
        <v>1324526.8781990674</v>
      </c>
      <c r="AU305" s="5"/>
      <c r="AV305" s="5"/>
      <c r="AW305" s="5"/>
      <c r="AX305" s="48"/>
      <c r="AY305" s="5"/>
      <c r="AZ305" s="5"/>
      <c r="BA305" s="5"/>
      <c r="BB305" s="5"/>
      <c r="BC305" s="5"/>
      <c r="BD305" s="5"/>
      <c r="BE305" s="5"/>
      <c r="BF305" s="58"/>
      <c r="BG305" s="5"/>
    </row>
    <row r="306" spans="1:59" ht="15.75" hidden="1" customHeight="1" outlineLevel="1">
      <c r="A306" s="27" t="s">
        <v>49</v>
      </c>
      <c r="B306" s="27" t="s">
        <v>48</v>
      </c>
      <c r="C306" s="27">
        <v>3</v>
      </c>
      <c r="D306" s="55" t="s">
        <v>32</v>
      </c>
      <c r="E306" s="52"/>
      <c r="F306" s="53"/>
      <c r="G306" s="53"/>
      <c r="H306" s="53"/>
      <c r="I306" s="53"/>
      <c r="J306" s="53"/>
      <c r="K306" s="53"/>
      <c r="L306" s="53"/>
      <c r="M306" s="53"/>
      <c r="N306" s="54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48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48"/>
      <c r="AM306" s="5"/>
      <c r="AN306" s="5"/>
      <c r="AO306" s="5"/>
      <c r="AP306" s="5"/>
      <c r="AQ306" s="5"/>
      <c r="AR306" s="5"/>
      <c r="AS306" s="5"/>
      <c r="AT306" s="56">
        <f>AT423+AT424</f>
        <v>3086387.592938601</v>
      </c>
      <c r="AU306" s="5"/>
      <c r="AV306" s="5"/>
      <c r="AW306" s="5"/>
      <c r="AX306" s="48"/>
      <c r="AY306" s="5"/>
      <c r="AZ306" s="5"/>
      <c r="BA306" s="5"/>
      <c r="BB306" s="5"/>
      <c r="BC306" s="5"/>
      <c r="BD306" s="5"/>
      <c r="BE306" s="5"/>
      <c r="BF306" s="58"/>
      <c r="BG306" s="5"/>
    </row>
    <row r="307" spans="1:59" ht="15.75" hidden="1" customHeight="1" outlineLevel="1">
      <c r="A307" s="27" t="s">
        <v>49</v>
      </c>
      <c r="B307" s="27" t="s">
        <v>48</v>
      </c>
      <c r="C307" s="27">
        <v>3</v>
      </c>
      <c r="D307" s="55" t="s">
        <v>35</v>
      </c>
      <c r="E307" s="52"/>
      <c r="F307" s="53"/>
      <c r="G307" s="53"/>
      <c r="H307" s="53"/>
      <c r="I307" s="53"/>
      <c r="J307" s="53"/>
      <c r="K307" s="53"/>
      <c r="L307" s="53"/>
      <c r="M307" s="53"/>
      <c r="N307" s="54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48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48"/>
      <c r="AM307" s="5"/>
      <c r="AN307" s="5"/>
      <c r="AO307" s="5"/>
      <c r="AP307" s="5"/>
      <c r="AQ307" s="5"/>
      <c r="AR307" s="5"/>
      <c r="AS307" s="5"/>
      <c r="AT307" s="5">
        <f>SUM(AT305:AT306)</f>
        <v>4410914.4711376689</v>
      </c>
      <c r="AU307" s="5"/>
      <c r="AV307" s="5"/>
      <c r="AW307" s="5"/>
      <c r="AX307" s="48"/>
      <c r="AY307" s="5"/>
      <c r="AZ307" s="5"/>
      <c r="BA307" s="5"/>
      <c r="BB307" s="5"/>
      <c r="BC307" s="5"/>
      <c r="BD307" s="5"/>
      <c r="BE307" s="5"/>
      <c r="BF307" s="58"/>
      <c r="BG307" s="5"/>
    </row>
    <row r="308" spans="1:59" ht="15.75" hidden="1" customHeight="1" outlineLevel="1">
      <c r="A308" s="27"/>
      <c r="B308" s="27"/>
      <c r="C308" s="57"/>
      <c r="D308" s="55"/>
      <c r="E308" s="52"/>
      <c r="F308" s="53"/>
      <c r="G308" s="53"/>
      <c r="H308" s="53"/>
      <c r="I308" s="53"/>
      <c r="J308" s="53"/>
      <c r="K308" s="53"/>
      <c r="L308" s="53"/>
      <c r="M308" s="53"/>
      <c r="N308" s="54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48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48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48"/>
      <c r="AY308" s="5"/>
      <c r="AZ308" s="5"/>
      <c r="BA308" s="5"/>
      <c r="BB308" s="5"/>
      <c r="BC308" s="5"/>
      <c r="BD308" s="5"/>
      <c r="BE308" s="5"/>
      <c r="BF308" s="58"/>
      <c r="BG308" s="5"/>
    </row>
    <row r="309" spans="1:59" ht="15.75" hidden="1" customHeight="1" outlineLevel="1">
      <c r="A309" s="27" t="s">
        <v>49</v>
      </c>
      <c r="B309" s="27" t="s">
        <v>48</v>
      </c>
      <c r="C309" s="27">
        <v>4</v>
      </c>
      <c r="D309" s="51" t="s">
        <v>29</v>
      </c>
      <c r="E309" s="52"/>
      <c r="F309" s="53"/>
      <c r="G309" s="53"/>
      <c r="H309" s="53"/>
      <c r="I309" s="53"/>
      <c r="J309" s="53"/>
      <c r="K309" s="53"/>
      <c r="L309" s="53"/>
      <c r="M309" s="53"/>
      <c r="N309" s="54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48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48"/>
      <c r="AM309" s="5">
        <f>Deferral!AQ136</f>
        <v>537089.46337882848</v>
      </c>
      <c r="AN309" s="5">
        <f>Deferral!AR136</f>
        <v>84506.454132200437</v>
      </c>
      <c r="AO309" s="5">
        <f>Deferral!AS136</f>
        <v>296944.49705085333</v>
      </c>
      <c r="AP309" s="5">
        <f>Deferral!AT136</f>
        <v>-277255.79634380655</v>
      </c>
      <c r="AQ309" s="5">
        <f>Deferral!AU136</f>
        <v>-91255.42110351508</v>
      </c>
      <c r="AR309" s="5">
        <f>Deferral!AV136</f>
        <v>-114294.73987076369</v>
      </c>
      <c r="AS309" s="5">
        <f>Deferral!AW136</f>
        <v>39500.194620791211</v>
      </c>
      <c r="AT309" s="5">
        <f>Deferral!AX136</f>
        <v>278393.37651263882</v>
      </c>
      <c r="AU309" s="5">
        <f>Deferral!AY136</f>
        <v>513.47974219733442</v>
      </c>
      <c r="AV309" s="5">
        <f>Deferral!AZ136</f>
        <v>-83246.264199568235</v>
      </c>
      <c r="AW309" s="5">
        <f>Deferral!BA136</f>
        <v>-174737.20485293187</v>
      </c>
      <c r="AX309" s="48">
        <f>Deferral!BB136</f>
        <v>-122827.73108505174</v>
      </c>
      <c r="AY309" s="5"/>
      <c r="AZ309" s="5"/>
      <c r="BA309" s="5"/>
      <c r="BB309" s="5"/>
      <c r="BC309" s="5"/>
      <c r="BD309" s="5"/>
      <c r="BE309" s="5"/>
      <c r="BF309" s="58"/>
      <c r="BG309" s="5"/>
    </row>
    <row r="310" spans="1:59" ht="15.75" hidden="1" customHeight="1" outlineLevel="1">
      <c r="A310" s="27" t="s">
        <v>49</v>
      </c>
      <c r="B310" s="27" t="s">
        <v>48</v>
      </c>
      <c r="C310" s="27">
        <v>4</v>
      </c>
      <c r="D310" s="55" t="s">
        <v>30</v>
      </c>
      <c r="E310" s="52"/>
      <c r="F310" s="53"/>
      <c r="G310" s="53"/>
      <c r="H310" s="53"/>
      <c r="I310" s="53"/>
      <c r="J310" s="53"/>
      <c r="K310" s="53"/>
      <c r="L310" s="53"/>
      <c r="M310" s="53"/>
      <c r="N310" s="54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48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48"/>
      <c r="AM310" s="5">
        <f>AM309/2*AM$399</f>
        <v>1262.1602389402469</v>
      </c>
      <c r="AN310" s="5">
        <f t="shared" ref="AN310:AX310" si="149">(AM311+AN309/2)*AN$399</f>
        <v>2728.8427982141843</v>
      </c>
      <c r="AO310" s="5">
        <f t="shared" si="149"/>
        <v>3483.2662608312453</v>
      </c>
      <c r="AP310" s="5">
        <f t="shared" si="149"/>
        <v>3621.9792141646371</v>
      </c>
      <c r="AQ310" s="5">
        <f t="shared" si="149"/>
        <v>2730.3892028031087</v>
      </c>
      <c r="AR310" s="5">
        <f t="shared" si="149"/>
        <v>2330.8589385130085</v>
      </c>
      <c r="AS310" s="5">
        <f t="shared" si="149"/>
        <v>1980.8966150721681</v>
      </c>
      <c r="AT310" s="5">
        <f t="shared" si="149"/>
        <v>2467.0219602188404</v>
      </c>
      <c r="AU310" s="5">
        <f t="shared" si="149"/>
        <v>3252.8587706037492</v>
      </c>
      <c r="AV310" s="5">
        <f t="shared" si="149"/>
        <v>2871.868935074106</v>
      </c>
      <c r="AW310" s="5">
        <f t="shared" si="149"/>
        <v>2441.0271377113022</v>
      </c>
      <c r="AX310" s="48">
        <f t="shared" si="149"/>
        <v>1809.2698400265256</v>
      </c>
      <c r="AY310" s="5">
        <f t="shared" ref="AY310:BE310" si="150">AX311*AY$399</f>
        <v>1172.5011688927325</v>
      </c>
      <c r="AZ310" s="5">
        <f t="shared" si="150"/>
        <v>1175.9014222825215</v>
      </c>
      <c r="BA310" s="5">
        <f t="shared" si="150"/>
        <v>1138.6456213586187</v>
      </c>
      <c r="BB310" s="5">
        <f t="shared" si="150"/>
        <v>1141.8338290984227</v>
      </c>
      <c r="BC310" s="5">
        <f t="shared" si="150"/>
        <v>1104.1370008263307</v>
      </c>
      <c r="BD310" s="5">
        <f t="shared" si="150"/>
        <v>1148.1225474222119</v>
      </c>
      <c r="BE310" s="5">
        <f t="shared" si="150"/>
        <v>1151.3372905549941</v>
      </c>
      <c r="BF310" s="58"/>
      <c r="BG310" s="5"/>
    </row>
    <row r="311" spans="1:59" ht="15.75" hidden="1" customHeight="1" outlineLevel="1">
      <c r="A311" s="27" t="s">
        <v>49</v>
      </c>
      <c r="B311" s="27" t="s">
        <v>48</v>
      </c>
      <c r="C311" s="27">
        <v>4</v>
      </c>
      <c r="D311" s="51" t="s">
        <v>31</v>
      </c>
      <c r="E311" s="52"/>
      <c r="F311" s="53"/>
      <c r="G311" s="53"/>
      <c r="H311" s="53"/>
      <c r="I311" s="53"/>
      <c r="J311" s="53"/>
      <c r="K311" s="53"/>
      <c r="L311" s="53"/>
      <c r="M311" s="53"/>
      <c r="N311" s="54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48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48"/>
      <c r="AM311" s="5">
        <f>SUM(AM309:AM310)</f>
        <v>538351.62361776875</v>
      </c>
      <c r="AN311" s="5">
        <f>AM311+SUM(AN309:AN310)</f>
        <v>625586.92054818338</v>
      </c>
      <c r="AO311" s="5">
        <f t="shared" ref="AO311" si="151">AN311+SUM(AO309:AO310)</f>
        <v>926014.68385986798</v>
      </c>
      <c r="AP311" s="5">
        <f t="shared" ref="AP311:AX311" si="152">AO311+SUM(AP309:AP310)</f>
        <v>652380.86673022609</v>
      </c>
      <c r="AQ311" s="5">
        <f t="shared" si="152"/>
        <v>563855.83482951415</v>
      </c>
      <c r="AR311" s="5">
        <f t="shared" si="152"/>
        <v>451891.95389726345</v>
      </c>
      <c r="AS311" s="5">
        <f t="shared" si="152"/>
        <v>493373.04513312684</v>
      </c>
      <c r="AT311" s="5">
        <f t="shared" si="152"/>
        <v>774233.44360598456</v>
      </c>
      <c r="AU311" s="5">
        <f t="shared" si="152"/>
        <v>777999.78211878566</v>
      </c>
      <c r="AV311" s="5">
        <f t="shared" si="152"/>
        <v>697625.38685429154</v>
      </c>
      <c r="AW311" s="5">
        <f t="shared" si="152"/>
        <v>525329.20913907094</v>
      </c>
      <c r="AX311" s="48">
        <f t="shared" si="152"/>
        <v>404310.74789404572</v>
      </c>
      <c r="AY311" s="5">
        <f>AX311+AY310</f>
        <v>405483.24906293844</v>
      </c>
      <c r="AZ311" s="5">
        <f t="shared" ref="AZ311:BC311" si="153">AY311+AZ310</f>
        <v>406659.15048522095</v>
      </c>
      <c r="BA311" s="5">
        <f t="shared" si="153"/>
        <v>407797.79610657954</v>
      </c>
      <c r="BB311" s="5">
        <f t="shared" si="153"/>
        <v>408939.62993567798</v>
      </c>
      <c r="BC311" s="5">
        <f t="shared" si="153"/>
        <v>410043.76693650428</v>
      </c>
      <c r="BD311" s="5">
        <f>BC311+BD310</f>
        <v>411191.88948392647</v>
      </c>
      <c r="BE311" s="5">
        <f>BD311+BE310</f>
        <v>412343.22677448147</v>
      </c>
      <c r="BF311" s="58">
        <f>BE311</f>
        <v>412343.22677448147</v>
      </c>
      <c r="BG311" s="5"/>
    </row>
    <row r="312" spans="1:59" ht="15.75" hidden="1" customHeight="1" outlineLevel="1">
      <c r="A312" s="27" t="s">
        <v>49</v>
      </c>
      <c r="B312" s="27" t="s">
        <v>48</v>
      </c>
      <c r="C312" s="27">
        <v>4</v>
      </c>
      <c r="D312" s="55" t="s">
        <v>36</v>
      </c>
      <c r="E312" s="52"/>
      <c r="F312" s="53"/>
      <c r="G312" s="53"/>
      <c r="H312" s="53"/>
      <c r="I312" s="53"/>
      <c r="J312" s="53"/>
      <c r="K312" s="53"/>
      <c r="L312" s="53"/>
      <c r="M312" s="53"/>
      <c r="N312" s="54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48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48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48"/>
      <c r="AY312" s="5"/>
      <c r="AZ312" s="5"/>
      <c r="BA312" s="5"/>
      <c r="BB312" s="5"/>
      <c r="BC312" s="5"/>
      <c r="BD312" s="5"/>
      <c r="BE312" s="5"/>
      <c r="BF312" s="59">
        <f>BF431+BF432</f>
        <v>3441.255654262276</v>
      </c>
      <c r="BG312" s="5"/>
    </row>
    <row r="313" spans="1:59" ht="15.75" hidden="1" customHeight="1" outlineLevel="1">
      <c r="A313" s="27" t="s">
        <v>49</v>
      </c>
      <c r="B313" s="27" t="s">
        <v>48</v>
      </c>
      <c r="C313" s="27">
        <v>4</v>
      </c>
      <c r="D313" s="55" t="s">
        <v>37</v>
      </c>
      <c r="E313" s="52"/>
      <c r="F313" s="53"/>
      <c r="G313" s="53"/>
      <c r="H313" s="53"/>
      <c r="I313" s="53"/>
      <c r="J313" s="53"/>
      <c r="K313" s="53"/>
      <c r="L313" s="53"/>
      <c r="M313" s="53"/>
      <c r="N313" s="54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48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48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48"/>
      <c r="AY313" s="5"/>
      <c r="AZ313" s="5"/>
      <c r="BA313" s="5"/>
      <c r="BB313" s="5"/>
      <c r="BC313" s="5"/>
      <c r="BD313" s="5"/>
      <c r="BE313" s="5"/>
      <c r="BF313" s="58">
        <f>SUM(BF311:BF312)</f>
        <v>415784.48242874374</v>
      </c>
      <c r="BG313" s="5"/>
    </row>
    <row r="314" spans="1:59" ht="15.75" customHeight="1" collapsed="1">
      <c r="A314" s="27"/>
      <c r="B314" s="27"/>
      <c r="C314" s="57"/>
      <c r="D314" s="55"/>
      <c r="E314" s="52"/>
      <c r="F314" s="53"/>
      <c r="G314" s="53"/>
      <c r="H314" s="53"/>
      <c r="I314" s="53"/>
      <c r="J314" s="53"/>
      <c r="K314" s="53"/>
      <c r="L314" s="53"/>
      <c r="M314" s="53"/>
      <c r="N314" s="54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48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48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48"/>
      <c r="AY314" s="5"/>
      <c r="AZ314" s="5"/>
      <c r="BA314" s="5"/>
      <c r="BB314" s="5"/>
      <c r="BC314" s="5"/>
      <c r="BD314" s="5"/>
      <c r="BE314" s="5"/>
      <c r="BF314" s="58"/>
      <c r="BG314" s="5"/>
    </row>
    <row r="315" spans="1:59" ht="15.75" customHeight="1">
      <c r="A315" s="27" t="s">
        <v>49</v>
      </c>
      <c r="B315" s="27" t="s">
        <v>48</v>
      </c>
      <c r="C315" s="27">
        <v>5</v>
      </c>
      <c r="D315" s="51" t="s">
        <v>29</v>
      </c>
      <c r="E315" s="52"/>
      <c r="F315" s="53"/>
      <c r="G315" s="53"/>
      <c r="H315" s="53"/>
      <c r="I315" s="53"/>
      <c r="J315" s="53"/>
      <c r="K315" s="53"/>
      <c r="L315" s="53"/>
      <c r="M315" s="53"/>
      <c r="N315" s="54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48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48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48"/>
      <c r="AY315" s="5">
        <f>Deferral!BC136</f>
        <v>277388.25639211596</v>
      </c>
      <c r="AZ315" s="5">
        <f>Deferral!BD136</f>
        <v>111897.56319777292</v>
      </c>
      <c r="BA315" s="5">
        <f>Deferral!BE136</f>
        <v>66033.508478254109</v>
      </c>
      <c r="BB315" s="5">
        <f>Deferral!BF136</f>
        <v>-27791.460655772426</v>
      </c>
      <c r="BC315" s="5">
        <f>Deferral!BG136</f>
        <v>114276.14493537096</v>
      </c>
      <c r="BD315" s="5">
        <f>Deferral!BH136</f>
        <v>-349334.91722348222</v>
      </c>
      <c r="BE315" s="5">
        <f>Deferral!BI136+Deferral!BJ136</f>
        <v>80222.876812963732</v>
      </c>
      <c r="BF315" s="58">
        <f>Deferral!BK136+Deferral!BL136</f>
        <v>58099.771006554351</v>
      </c>
      <c r="BG315" s="5">
        <f>Deferral!BM136</f>
        <v>-59127.496836781298</v>
      </c>
    </row>
    <row r="316" spans="1:59" ht="15.75" customHeight="1">
      <c r="A316" s="27" t="s">
        <v>49</v>
      </c>
      <c r="B316" s="27" t="s">
        <v>48</v>
      </c>
      <c r="C316" s="27">
        <v>5</v>
      </c>
      <c r="D316" s="55" t="s">
        <v>30</v>
      </c>
      <c r="E316" s="52"/>
      <c r="F316" s="53"/>
      <c r="G316" s="53"/>
      <c r="H316" s="53"/>
      <c r="I316" s="53"/>
      <c r="J316" s="53"/>
      <c r="K316" s="53"/>
      <c r="L316" s="53"/>
      <c r="M316" s="53"/>
      <c r="N316" s="5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48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48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48"/>
      <c r="AY316" s="5">
        <f>AY315/2*AY$399</f>
        <v>402.21297176856814</v>
      </c>
      <c r="AZ316" s="5">
        <f t="shared" ref="AZ316:BG316" si="154">(AY317+AZ315/2)*AZ$399</f>
        <v>967.84382779203588</v>
      </c>
      <c r="BA316" s="5">
        <f t="shared" si="154"/>
        <v>1186.2833657600142</v>
      </c>
      <c r="BB316" s="5">
        <f t="shared" si="154"/>
        <v>1243.1438261356166</v>
      </c>
      <c r="BC316" s="5">
        <f t="shared" si="154"/>
        <v>1318.8566444530832</v>
      </c>
      <c r="BD316" s="5">
        <f t="shared" si="154"/>
        <v>1042.3137042413473</v>
      </c>
      <c r="BE316" s="5">
        <f t="shared" si="154"/>
        <v>668.47532603849731</v>
      </c>
      <c r="BF316" s="58">
        <f t="shared" si="154"/>
        <v>771.42746776672357</v>
      </c>
      <c r="BG316" s="5">
        <f t="shared" si="154"/>
        <v>864.71994464615955</v>
      </c>
    </row>
    <row r="317" spans="1:59" ht="15.75" customHeight="1">
      <c r="A317" s="27" t="s">
        <v>49</v>
      </c>
      <c r="B317" s="27" t="s">
        <v>48</v>
      </c>
      <c r="C317" s="27">
        <v>5</v>
      </c>
      <c r="D317" s="51" t="s">
        <v>31</v>
      </c>
      <c r="E317" s="52"/>
      <c r="F317" s="53"/>
      <c r="G317" s="53"/>
      <c r="H317" s="53"/>
      <c r="I317" s="53"/>
      <c r="J317" s="53"/>
      <c r="K317" s="53"/>
      <c r="L317" s="53"/>
      <c r="M317" s="53"/>
      <c r="N317" s="5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48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48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48"/>
      <c r="AY317" s="5">
        <f>SUM(AY315:AY316)</f>
        <v>277790.46936388453</v>
      </c>
      <c r="AZ317" s="5">
        <f>AY317+SUM(AZ315:AZ316)</f>
        <v>390655.87638944946</v>
      </c>
      <c r="BA317" s="5">
        <f t="shared" ref="BA317" si="155">AZ317+SUM(BA315:BA316)</f>
        <v>457875.6682334636</v>
      </c>
      <c r="BB317" s="5">
        <f t="shared" ref="BB317:BG317" si="156">BA317+SUM(BB315:BB316)</f>
        <v>431327.35140382679</v>
      </c>
      <c r="BC317" s="5">
        <f t="shared" si="156"/>
        <v>546922.35298365087</v>
      </c>
      <c r="BD317" s="5">
        <f t="shared" si="156"/>
        <v>198629.74946441001</v>
      </c>
      <c r="BE317" s="5">
        <f t="shared" si="156"/>
        <v>279521.10160341224</v>
      </c>
      <c r="BF317" s="58">
        <f t="shared" si="156"/>
        <v>338392.30007773335</v>
      </c>
      <c r="BG317" s="5">
        <f t="shared" si="156"/>
        <v>280129.5231855982</v>
      </c>
    </row>
    <row r="318" spans="1:59" ht="15.75" hidden="1" customHeight="1" outlineLevel="1">
      <c r="A318" s="27" t="s">
        <v>49</v>
      </c>
      <c r="B318" s="27" t="s">
        <v>48</v>
      </c>
      <c r="C318" s="27">
        <v>5</v>
      </c>
      <c r="D318" s="55" t="s">
        <v>38</v>
      </c>
      <c r="E318" s="52"/>
      <c r="F318" s="53"/>
      <c r="G318" s="53"/>
      <c r="H318" s="53"/>
      <c r="I318" s="53"/>
      <c r="J318" s="53"/>
      <c r="K318" s="53"/>
      <c r="L318" s="53"/>
      <c r="M318" s="53"/>
      <c r="N318" s="5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48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48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48"/>
      <c r="AY318" s="5"/>
      <c r="AZ318" s="5"/>
      <c r="BA318" s="5"/>
      <c r="BB318" s="5"/>
      <c r="BC318" s="5"/>
      <c r="BD318" s="5"/>
      <c r="BE318" s="5"/>
      <c r="BF318" s="58"/>
      <c r="BG318" s="5"/>
    </row>
    <row r="319" spans="1:59" ht="15.75" hidden="1" customHeight="1" outlineLevel="1">
      <c r="A319" s="27" t="s">
        <v>49</v>
      </c>
      <c r="B319" s="27" t="s">
        <v>48</v>
      </c>
      <c r="C319" s="27">
        <v>5</v>
      </c>
      <c r="D319" s="55" t="s">
        <v>39</v>
      </c>
      <c r="E319" s="52"/>
      <c r="F319" s="53"/>
      <c r="G319" s="53"/>
      <c r="H319" s="53"/>
      <c r="I319" s="53"/>
      <c r="J319" s="53"/>
      <c r="K319" s="53"/>
      <c r="L319" s="53"/>
      <c r="M319" s="53"/>
      <c r="N319" s="54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48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48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48"/>
      <c r="AY319" s="5"/>
      <c r="AZ319" s="5"/>
      <c r="BA319" s="5"/>
      <c r="BB319" s="5"/>
      <c r="BC319" s="5"/>
      <c r="BD319" s="5"/>
      <c r="BE319" s="5"/>
      <c r="BF319" s="58"/>
      <c r="BG319" s="5"/>
    </row>
    <row r="320" spans="1:59" ht="15.75" hidden="1" customHeight="1" outlineLevel="1">
      <c r="A320" s="27"/>
      <c r="B320" s="27"/>
      <c r="C320" s="27"/>
      <c r="D320" s="55"/>
      <c r="E320" s="52"/>
      <c r="F320" s="53"/>
      <c r="G320" s="53"/>
      <c r="H320" s="53"/>
      <c r="I320" s="53"/>
      <c r="J320" s="53"/>
      <c r="K320" s="53"/>
      <c r="L320" s="53"/>
      <c r="M320" s="53"/>
      <c r="N320" s="54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48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48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48"/>
      <c r="AY320" s="5"/>
      <c r="AZ320" s="5"/>
      <c r="BA320" s="5"/>
      <c r="BB320" s="5"/>
      <c r="BC320" s="5"/>
      <c r="BD320" s="5"/>
      <c r="BE320" s="5"/>
      <c r="BF320" s="58"/>
      <c r="BG320" s="5"/>
    </row>
    <row r="321" spans="1:59" ht="15.75" hidden="1" customHeight="1" outlineLevel="1">
      <c r="A321" s="27" t="s">
        <v>49</v>
      </c>
      <c r="B321" s="27" t="s">
        <v>48</v>
      </c>
      <c r="C321" s="27">
        <v>6</v>
      </c>
      <c r="D321" s="51" t="s">
        <v>29</v>
      </c>
      <c r="E321" s="52"/>
      <c r="F321" s="53"/>
      <c r="G321" s="53"/>
      <c r="H321" s="53"/>
      <c r="I321" s="53"/>
      <c r="J321" s="53"/>
      <c r="K321" s="53"/>
      <c r="L321" s="53"/>
      <c r="M321" s="53"/>
      <c r="N321" s="54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48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48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48"/>
      <c r="AY321" s="5"/>
      <c r="AZ321" s="5"/>
      <c r="BA321" s="5"/>
      <c r="BB321" s="5"/>
      <c r="BC321" s="5"/>
      <c r="BD321" s="5"/>
      <c r="BE321" s="5"/>
      <c r="BF321" s="58"/>
      <c r="BG321" s="5"/>
    </row>
    <row r="322" spans="1:59" ht="15.75" hidden="1" customHeight="1" outlineLevel="1">
      <c r="A322" s="27" t="s">
        <v>49</v>
      </c>
      <c r="B322" s="27" t="s">
        <v>48</v>
      </c>
      <c r="C322" s="27">
        <v>6</v>
      </c>
      <c r="D322" s="55" t="s">
        <v>30</v>
      </c>
      <c r="E322" s="52"/>
      <c r="F322" s="53"/>
      <c r="G322" s="53"/>
      <c r="H322" s="53"/>
      <c r="I322" s="53"/>
      <c r="J322" s="53"/>
      <c r="K322" s="53"/>
      <c r="L322" s="53"/>
      <c r="M322" s="53"/>
      <c r="N322" s="54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48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48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48"/>
      <c r="AY322" s="5"/>
      <c r="AZ322" s="5"/>
      <c r="BA322" s="5"/>
      <c r="BB322" s="5"/>
      <c r="BC322" s="5"/>
      <c r="BD322" s="5"/>
      <c r="BE322" s="5"/>
      <c r="BF322" s="58"/>
      <c r="BG322" s="5"/>
    </row>
    <row r="323" spans="1:59" ht="15.75" hidden="1" customHeight="1" outlineLevel="1">
      <c r="A323" s="27" t="s">
        <v>49</v>
      </c>
      <c r="B323" s="27" t="s">
        <v>48</v>
      </c>
      <c r="C323" s="27">
        <v>6</v>
      </c>
      <c r="D323" s="51" t="s">
        <v>31</v>
      </c>
      <c r="E323" s="52"/>
      <c r="F323" s="53"/>
      <c r="G323" s="53"/>
      <c r="H323" s="53"/>
      <c r="I323" s="53"/>
      <c r="J323" s="53"/>
      <c r="K323" s="53"/>
      <c r="L323" s="53"/>
      <c r="M323" s="53"/>
      <c r="N323" s="54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48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48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48"/>
      <c r="AY323" s="5"/>
      <c r="AZ323" s="5"/>
      <c r="BA323" s="5"/>
      <c r="BB323" s="5"/>
      <c r="BC323" s="5"/>
      <c r="BD323" s="5"/>
      <c r="BE323" s="5"/>
      <c r="BF323" s="58"/>
      <c r="BG323" s="5"/>
    </row>
    <row r="324" spans="1:59" ht="15.75" hidden="1" customHeight="1" outlineLevel="1">
      <c r="A324" s="27" t="s">
        <v>49</v>
      </c>
      <c r="B324" s="27" t="s">
        <v>48</v>
      </c>
      <c r="C324" s="27">
        <v>6</v>
      </c>
      <c r="D324" s="55" t="s">
        <v>38</v>
      </c>
      <c r="E324" s="52"/>
      <c r="F324" s="53"/>
      <c r="G324" s="53"/>
      <c r="H324" s="53"/>
      <c r="I324" s="53"/>
      <c r="J324" s="53"/>
      <c r="K324" s="53"/>
      <c r="L324" s="53"/>
      <c r="M324" s="53"/>
      <c r="N324" s="54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48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48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48"/>
      <c r="AY324" s="5"/>
      <c r="AZ324" s="5"/>
      <c r="BA324" s="5"/>
      <c r="BB324" s="5"/>
      <c r="BC324" s="5"/>
      <c r="BD324" s="5"/>
      <c r="BE324" s="5"/>
      <c r="BF324" s="58"/>
      <c r="BG324" s="5"/>
    </row>
    <row r="325" spans="1:59" ht="15.75" hidden="1" customHeight="1" outlineLevel="1">
      <c r="A325" s="27" t="s">
        <v>49</v>
      </c>
      <c r="B325" s="27" t="s">
        <v>48</v>
      </c>
      <c r="C325" s="27">
        <v>6</v>
      </c>
      <c r="D325" s="55" t="s">
        <v>40</v>
      </c>
      <c r="E325" s="52"/>
      <c r="F325" s="53"/>
      <c r="G325" s="53"/>
      <c r="H325" s="53"/>
      <c r="I325" s="53"/>
      <c r="J325" s="53"/>
      <c r="K325" s="53"/>
      <c r="L325" s="53"/>
      <c r="M325" s="53"/>
      <c r="N325" s="54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48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48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48"/>
      <c r="AY325" s="5"/>
      <c r="AZ325" s="5"/>
      <c r="BA325" s="5"/>
      <c r="BB325" s="5"/>
      <c r="BC325" s="5"/>
      <c r="BD325" s="5"/>
      <c r="BE325" s="5"/>
      <c r="BF325" s="58"/>
      <c r="BG325" s="5"/>
    </row>
    <row r="326" spans="1:59" ht="15.75" hidden="1" customHeight="1" outlineLevel="1">
      <c r="A326" s="27"/>
      <c r="B326" s="27"/>
      <c r="C326" s="27"/>
      <c r="D326" s="55"/>
      <c r="E326" s="52"/>
      <c r="F326" s="53"/>
      <c r="G326" s="53"/>
      <c r="H326" s="53"/>
      <c r="I326" s="53"/>
      <c r="J326" s="53"/>
      <c r="K326" s="53"/>
      <c r="L326" s="53"/>
      <c r="M326" s="53"/>
      <c r="N326" s="54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48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48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48"/>
      <c r="AY326" s="5"/>
      <c r="AZ326" s="5"/>
      <c r="BA326" s="5"/>
      <c r="BB326" s="5"/>
      <c r="BC326" s="5"/>
      <c r="BD326" s="5"/>
      <c r="BE326" s="5"/>
      <c r="BF326" s="58"/>
      <c r="BG326" s="5"/>
    </row>
    <row r="327" spans="1:59" ht="15.75" hidden="1" customHeight="1" outlineLevel="1">
      <c r="A327" s="27" t="s">
        <v>49</v>
      </c>
      <c r="B327" s="27" t="s">
        <v>48</v>
      </c>
      <c r="C327" s="27">
        <v>7</v>
      </c>
      <c r="D327" s="51" t="s">
        <v>29</v>
      </c>
      <c r="E327" s="52"/>
      <c r="F327" s="53"/>
      <c r="G327" s="53"/>
      <c r="H327" s="53"/>
      <c r="I327" s="53"/>
      <c r="J327" s="53"/>
      <c r="K327" s="53"/>
      <c r="L327" s="53"/>
      <c r="M327" s="53"/>
      <c r="N327" s="54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48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48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48"/>
      <c r="AY327" s="5"/>
      <c r="AZ327" s="5"/>
      <c r="BA327" s="5"/>
      <c r="BB327" s="5"/>
      <c r="BC327" s="5"/>
      <c r="BD327" s="5"/>
      <c r="BE327" s="5"/>
      <c r="BF327" s="58"/>
      <c r="BG327" s="5"/>
    </row>
    <row r="328" spans="1:59" ht="15.75" hidden="1" customHeight="1" outlineLevel="1">
      <c r="A328" s="27" t="s">
        <v>49</v>
      </c>
      <c r="B328" s="27" t="s">
        <v>48</v>
      </c>
      <c r="C328" s="27">
        <v>7</v>
      </c>
      <c r="D328" s="55" t="s">
        <v>30</v>
      </c>
      <c r="E328" s="52"/>
      <c r="F328" s="53"/>
      <c r="G328" s="53"/>
      <c r="H328" s="53"/>
      <c r="I328" s="53"/>
      <c r="J328" s="53"/>
      <c r="K328" s="53"/>
      <c r="L328" s="53"/>
      <c r="M328" s="53"/>
      <c r="N328" s="54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48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48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48"/>
      <c r="AY328" s="5"/>
      <c r="AZ328" s="5"/>
      <c r="BA328" s="5"/>
      <c r="BB328" s="5"/>
      <c r="BC328" s="5"/>
      <c r="BD328" s="5"/>
      <c r="BE328" s="5"/>
      <c r="BF328" s="58"/>
      <c r="BG328" s="5"/>
    </row>
    <row r="329" spans="1:59" ht="15.75" hidden="1" customHeight="1" outlineLevel="1">
      <c r="A329" s="27" t="s">
        <v>49</v>
      </c>
      <c r="B329" s="27" t="s">
        <v>48</v>
      </c>
      <c r="C329" s="27">
        <v>7</v>
      </c>
      <c r="D329" s="51" t="s">
        <v>31</v>
      </c>
      <c r="E329" s="52"/>
      <c r="F329" s="53"/>
      <c r="G329" s="53"/>
      <c r="H329" s="53"/>
      <c r="I329" s="53"/>
      <c r="J329" s="53"/>
      <c r="K329" s="53"/>
      <c r="L329" s="53"/>
      <c r="M329" s="53"/>
      <c r="N329" s="54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48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48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48"/>
      <c r="AY329" s="5"/>
      <c r="AZ329" s="5"/>
      <c r="BA329" s="5"/>
      <c r="BB329" s="5"/>
      <c r="BC329" s="5"/>
      <c r="BD329" s="5"/>
      <c r="BE329" s="5"/>
      <c r="BF329" s="58"/>
      <c r="BG329" s="5"/>
    </row>
    <row r="330" spans="1:59" ht="15.75" hidden="1" customHeight="1" outlineLevel="1">
      <c r="A330" s="27" t="s">
        <v>49</v>
      </c>
      <c r="B330" s="27" t="s">
        <v>48</v>
      </c>
      <c r="C330" s="27">
        <v>7</v>
      </c>
      <c r="D330" s="55" t="s">
        <v>38</v>
      </c>
      <c r="E330" s="52"/>
      <c r="F330" s="53"/>
      <c r="G330" s="53"/>
      <c r="H330" s="53"/>
      <c r="I330" s="53"/>
      <c r="J330" s="53"/>
      <c r="K330" s="53"/>
      <c r="L330" s="53"/>
      <c r="M330" s="53"/>
      <c r="N330" s="54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48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48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48"/>
      <c r="AY330" s="5"/>
      <c r="AZ330" s="5"/>
      <c r="BA330" s="5"/>
      <c r="BB330" s="5"/>
      <c r="BC330" s="5"/>
      <c r="BD330" s="5"/>
      <c r="BE330" s="5"/>
      <c r="BF330" s="58"/>
      <c r="BG330" s="5"/>
    </row>
    <row r="331" spans="1:59" ht="15.75" hidden="1" customHeight="1" outlineLevel="1">
      <c r="A331" s="27" t="s">
        <v>49</v>
      </c>
      <c r="B331" s="27" t="s">
        <v>48</v>
      </c>
      <c r="C331" s="27">
        <v>7</v>
      </c>
      <c r="D331" s="55" t="s">
        <v>41</v>
      </c>
      <c r="E331" s="52"/>
      <c r="F331" s="53"/>
      <c r="G331" s="53"/>
      <c r="H331" s="53"/>
      <c r="I331" s="53"/>
      <c r="J331" s="53"/>
      <c r="K331" s="53"/>
      <c r="L331" s="53"/>
      <c r="M331" s="53"/>
      <c r="N331" s="54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48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48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48"/>
      <c r="AY331" s="5"/>
      <c r="AZ331" s="5"/>
      <c r="BA331" s="5"/>
      <c r="BB331" s="5"/>
      <c r="BC331" s="5"/>
      <c r="BD331" s="5"/>
      <c r="BE331" s="5"/>
      <c r="BF331" s="58"/>
      <c r="BG331" s="5"/>
    </row>
    <row r="332" spans="1:59" ht="15.75" hidden="1" customHeight="1" outlineLevel="1">
      <c r="A332" s="27"/>
      <c r="B332" s="27"/>
      <c r="C332" s="57"/>
      <c r="D332" s="55"/>
      <c r="E332" s="52"/>
      <c r="F332" s="53"/>
      <c r="G332" s="53"/>
      <c r="H332" s="53"/>
      <c r="I332" s="53"/>
      <c r="J332" s="53"/>
      <c r="K332" s="53"/>
      <c r="L332" s="53"/>
      <c r="M332" s="53"/>
      <c r="N332" s="54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48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48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48"/>
      <c r="AY332" s="5"/>
      <c r="AZ332" s="5"/>
      <c r="BA332" s="5"/>
      <c r="BB332" s="5"/>
      <c r="BC332" s="5"/>
      <c r="BD332" s="5"/>
      <c r="BE332" s="5"/>
      <c r="BF332" s="58"/>
      <c r="BG332" s="5"/>
    </row>
    <row r="333" spans="1:59" ht="15.75" customHeight="1" collapsed="1">
      <c r="A333" s="27"/>
      <c r="B333" s="27"/>
      <c r="C333" s="57"/>
      <c r="D333" s="55"/>
      <c r="E333" s="52"/>
      <c r="F333" s="53"/>
      <c r="G333" s="53"/>
      <c r="H333" s="53"/>
      <c r="I333" s="53"/>
      <c r="J333" s="53"/>
      <c r="K333" s="53"/>
      <c r="L333" s="53"/>
      <c r="M333" s="53"/>
      <c r="N333" s="54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48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48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48"/>
      <c r="AY333" s="5"/>
      <c r="AZ333" s="5"/>
      <c r="BA333" s="5"/>
      <c r="BB333" s="5"/>
      <c r="BC333" s="5"/>
      <c r="BD333" s="5"/>
      <c r="BE333" s="5"/>
      <c r="BF333" s="58"/>
      <c r="BG333" s="5"/>
    </row>
    <row r="334" spans="1:59" ht="15.75" customHeight="1">
      <c r="A334" s="27" t="s">
        <v>49</v>
      </c>
      <c r="B334" s="27" t="s">
        <v>48</v>
      </c>
      <c r="C334" s="60"/>
      <c r="D334" s="55" t="s">
        <v>42</v>
      </c>
      <c r="E334" s="49">
        <f t="shared" ref="E334:BG334" si="157">E287+E240</f>
        <v>0</v>
      </c>
      <c r="F334" s="5">
        <f t="shared" si="157"/>
        <v>0</v>
      </c>
      <c r="G334" s="5">
        <f t="shared" si="157"/>
        <v>0</v>
      </c>
      <c r="H334" s="5">
        <f t="shared" si="157"/>
        <v>0</v>
      </c>
      <c r="I334" s="5">
        <f t="shared" si="157"/>
        <v>0</v>
      </c>
      <c r="J334" s="5">
        <f t="shared" si="157"/>
        <v>0</v>
      </c>
      <c r="K334" s="5">
        <f t="shared" si="157"/>
        <v>0</v>
      </c>
      <c r="L334" s="5">
        <f t="shared" si="157"/>
        <v>0</v>
      </c>
      <c r="M334" s="5">
        <f t="shared" si="157"/>
        <v>0</v>
      </c>
      <c r="N334" s="48">
        <f t="shared" si="157"/>
        <v>0</v>
      </c>
      <c r="O334" s="5">
        <f t="shared" si="157"/>
        <v>0</v>
      </c>
      <c r="P334" s="5">
        <f t="shared" si="157"/>
        <v>0</v>
      </c>
      <c r="Q334" s="5">
        <f t="shared" si="157"/>
        <v>0</v>
      </c>
      <c r="R334" s="5">
        <f t="shared" si="157"/>
        <v>0</v>
      </c>
      <c r="S334" s="5">
        <f t="shared" si="157"/>
        <v>0</v>
      </c>
      <c r="T334" s="5">
        <f t="shared" si="157"/>
        <v>0</v>
      </c>
      <c r="U334" s="5">
        <f t="shared" si="157"/>
        <v>0</v>
      </c>
      <c r="V334" s="5">
        <f t="shared" si="157"/>
        <v>0</v>
      </c>
      <c r="W334" s="5">
        <f t="shared" si="157"/>
        <v>0</v>
      </c>
      <c r="X334" s="5">
        <f t="shared" si="157"/>
        <v>0</v>
      </c>
      <c r="Y334" s="5">
        <f t="shared" si="157"/>
        <v>0</v>
      </c>
      <c r="Z334" s="48">
        <f t="shared" si="157"/>
        <v>0</v>
      </c>
      <c r="AA334" s="5">
        <f t="shared" si="157"/>
        <v>0</v>
      </c>
      <c r="AB334" s="5">
        <f t="shared" si="157"/>
        <v>0</v>
      </c>
      <c r="AC334" s="5">
        <f t="shared" si="157"/>
        <v>0</v>
      </c>
      <c r="AD334" s="5">
        <f t="shared" si="157"/>
        <v>0</v>
      </c>
      <c r="AE334" s="5">
        <f t="shared" si="157"/>
        <v>0</v>
      </c>
      <c r="AF334" s="5">
        <f t="shared" si="157"/>
        <v>0</v>
      </c>
      <c r="AG334" s="5">
        <f t="shared" si="157"/>
        <v>0</v>
      </c>
      <c r="AH334" s="5">
        <f t="shared" si="157"/>
        <v>-64256.914199999999</v>
      </c>
      <c r="AI334" s="5">
        <f t="shared" si="157"/>
        <v>-126805.12273999999</v>
      </c>
      <c r="AJ334" s="5">
        <f t="shared" si="157"/>
        <v>-126604.11801999999</v>
      </c>
      <c r="AK334" s="5">
        <f t="shared" si="157"/>
        <v>-121974.85066</v>
      </c>
      <c r="AL334" s="48">
        <f t="shared" si="157"/>
        <v>-126278.43853999999</v>
      </c>
      <c r="AM334" s="5">
        <f t="shared" si="157"/>
        <v>-141942.63433999999</v>
      </c>
      <c r="AN334" s="5">
        <f t="shared" si="157"/>
        <v>-136542.90466</v>
      </c>
      <c r="AO334" s="5">
        <f t="shared" si="157"/>
        <v>-160464.51155999998</v>
      </c>
      <c r="AP334" s="5">
        <f t="shared" si="157"/>
        <v>-151464.4008</v>
      </c>
      <c r="AQ334" s="5">
        <f t="shared" si="157"/>
        <v>-150280.57264</v>
      </c>
      <c r="AR334" s="5">
        <f t="shared" si="157"/>
        <v>-155197.66065999999</v>
      </c>
      <c r="AS334" s="5">
        <f t="shared" si="157"/>
        <v>-146131.94443999999</v>
      </c>
      <c r="AT334" s="5">
        <f t="shared" si="157"/>
        <v>-255674.09362882763</v>
      </c>
      <c r="AU334" s="5">
        <f t="shared" si="157"/>
        <v>-337596.57180131692</v>
      </c>
      <c r="AV334" s="5">
        <f t="shared" si="157"/>
        <v>-316756.07202985539</v>
      </c>
      <c r="AW334" s="5">
        <f t="shared" si="157"/>
        <v>-296536.02983999997</v>
      </c>
      <c r="AX334" s="48">
        <f t="shared" si="157"/>
        <v>-322323.16067999997</v>
      </c>
      <c r="AY334" s="5">
        <f t="shared" si="157"/>
        <v>-354655.15631999995</v>
      </c>
      <c r="AZ334" s="5">
        <f t="shared" si="157"/>
        <v>-367069.41395999998</v>
      </c>
      <c r="BA334" s="5">
        <f t="shared" si="157"/>
        <v>-440684.97606000002</v>
      </c>
      <c r="BB334" s="5">
        <f t="shared" si="157"/>
        <v>-380108.50722000003</v>
      </c>
      <c r="BC334" s="5">
        <f t="shared" si="157"/>
        <v>-412561.96398</v>
      </c>
      <c r="BD334" s="5">
        <f t="shared" si="157"/>
        <v>-381186.38231999998</v>
      </c>
      <c r="BE334" s="5">
        <f t="shared" si="157"/>
        <v>-390780.87281999993</v>
      </c>
      <c r="BF334" s="58">
        <f t="shared" si="157"/>
        <v>-182953.14479999998</v>
      </c>
      <c r="BG334" s="5">
        <f t="shared" si="157"/>
        <v>-3805.5306599999999</v>
      </c>
    </row>
    <row r="335" spans="1:59" ht="15.75" customHeight="1">
      <c r="A335" s="27" t="s">
        <v>49</v>
      </c>
      <c r="B335" s="27" t="s">
        <v>48</v>
      </c>
      <c r="C335" s="60"/>
      <c r="D335" s="55" t="s">
        <v>43</v>
      </c>
      <c r="E335" s="49">
        <v>0</v>
      </c>
      <c r="F335" s="5">
        <f>(E336+F295+F301+F307+F313+F319+F325+F331+F334/2)*F$399</f>
        <v>0</v>
      </c>
      <c r="G335" s="5">
        <f t="shared" ref="G335:BG335" si="158">(F336+G295+G301+G307+G313+G319+G325+G331+G334/2)*G$399</f>
        <v>0</v>
      </c>
      <c r="H335" s="5">
        <f t="shared" si="158"/>
        <v>0</v>
      </c>
      <c r="I335" s="5">
        <f t="shared" si="158"/>
        <v>0</v>
      </c>
      <c r="J335" s="5">
        <f t="shared" si="158"/>
        <v>0</v>
      </c>
      <c r="K335" s="5">
        <f t="shared" si="158"/>
        <v>0</v>
      </c>
      <c r="L335" s="5">
        <f t="shared" si="158"/>
        <v>0</v>
      </c>
      <c r="M335" s="5">
        <f t="shared" si="158"/>
        <v>0</v>
      </c>
      <c r="N335" s="48">
        <f t="shared" si="158"/>
        <v>0</v>
      </c>
      <c r="O335" s="5">
        <f t="shared" si="158"/>
        <v>1424.2425329691737</v>
      </c>
      <c r="P335" s="5">
        <f t="shared" si="158"/>
        <v>1429.0849575812688</v>
      </c>
      <c r="Q335" s="5">
        <f t="shared" si="158"/>
        <v>1391.7690274241907</v>
      </c>
      <c r="R335" s="5">
        <f t="shared" si="158"/>
        <v>1523.3038529614807</v>
      </c>
      <c r="S335" s="5">
        <f t="shared" si="158"/>
        <v>1486.3214205312493</v>
      </c>
      <c r="T335" s="5">
        <f t="shared" si="158"/>
        <v>1534.1385039460545</v>
      </c>
      <c r="U335" s="5">
        <f t="shared" si="158"/>
        <v>1539.6614025602603</v>
      </c>
      <c r="V335" s="5">
        <f t="shared" si="158"/>
        <v>1416.4371683086874</v>
      </c>
      <c r="W335" s="5">
        <f t="shared" si="158"/>
        <v>1550.3033574153885</v>
      </c>
      <c r="X335" s="5">
        <f t="shared" si="158"/>
        <v>1599.103461988253</v>
      </c>
      <c r="Y335" s="5">
        <f t="shared" si="158"/>
        <v>1648.3990676299773</v>
      </c>
      <c r="Z335" s="48">
        <f t="shared" si="158"/>
        <v>1611.1192213478407</v>
      </c>
      <c r="AA335" s="5">
        <f t="shared" si="158"/>
        <v>1748.1949864506244</v>
      </c>
      <c r="AB335" s="5">
        <f t="shared" si="158"/>
        <v>1755.1877663964269</v>
      </c>
      <c r="AC335" s="5">
        <f t="shared" si="158"/>
        <v>1718.1533045254621</v>
      </c>
      <c r="AD335" s="5">
        <f t="shared" si="158"/>
        <v>1857.53518721412</v>
      </c>
      <c r="AE335" s="5">
        <f t="shared" si="158"/>
        <v>1820.9240532146955</v>
      </c>
      <c r="AF335" s="5">
        <f t="shared" si="158"/>
        <v>1872.9847160239215</v>
      </c>
      <c r="AG335" s="5">
        <f t="shared" si="158"/>
        <v>1970.4155971565183</v>
      </c>
      <c r="AH335" s="5">
        <f t="shared" si="158"/>
        <v>6498.5106786888791</v>
      </c>
      <c r="AI335" s="5">
        <f t="shared" si="158"/>
        <v>6756.6187122759993</v>
      </c>
      <c r="AJ335" s="5">
        <f t="shared" si="158"/>
        <v>6370.4122209593306</v>
      </c>
      <c r="AK335" s="5">
        <f t="shared" si="158"/>
        <v>5969.5492052330628</v>
      </c>
      <c r="AL335" s="48">
        <f t="shared" si="158"/>
        <v>5308.0694671471974</v>
      </c>
      <c r="AM335" s="5">
        <f t="shared" si="158"/>
        <v>4938.6120709146653</v>
      </c>
      <c r="AN335" s="5">
        <f t="shared" si="158"/>
        <v>4307.3825309979638</v>
      </c>
      <c r="AO335" s="5">
        <f t="shared" si="158"/>
        <v>3475.2061922329663</v>
      </c>
      <c r="AP335" s="5">
        <f t="shared" si="158"/>
        <v>2850.9824465610823</v>
      </c>
      <c r="AQ335" s="5">
        <f t="shared" si="158"/>
        <v>2122.9077980575398</v>
      </c>
      <c r="AR335" s="5">
        <f t="shared" si="158"/>
        <v>1477.2489661843274</v>
      </c>
      <c r="AS335" s="5">
        <f t="shared" si="158"/>
        <v>722.20480929018629</v>
      </c>
      <c r="AT335" s="5">
        <f t="shared" si="158"/>
        <v>17092.48001344267</v>
      </c>
      <c r="AU335" s="5">
        <f t="shared" si="158"/>
        <v>17233.206186976029</v>
      </c>
      <c r="AV335" s="5">
        <f t="shared" si="158"/>
        <v>14793.484736564733</v>
      </c>
      <c r="AW335" s="5">
        <f t="shared" si="158"/>
        <v>14005.394593221657</v>
      </c>
      <c r="AX335" s="48">
        <f t="shared" si="158"/>
        <v>12503.10534579068</v>
      </c>
      <c r="AY335" s="5">
        <f t="shared" si="158"/>
        <v>8351.8213440048366</v>
      </c>
      <c r="AZ335" s="5">
        <f t="shared" si="158"/>
        <v>7329.540998996451</v>
      </c>
      <c r="BA335" s="5">
        <f t="shared" si="158"/>
        <v>5966.4647746967967</v>
      </c>
      <c r="BB335" s="5">
        <f t="shared" si="158"/>
        <v>4834.0599994739478</v>
      </c>
      <c r="BC335" s="5">
        <f t="shared" si="158"/>
        <v>3604.3618253713153</v>
      </c>
      <c r="BD335" s="5">
        <f t="shared" si="158"/>
        <v>2636.7012360835147</v>
      </c>
      <c r="BE335" s="5">
        <f t="shared" si="158"/>
        <v>1563.3298423485487</v>
      </c>
      <c r="BF335" s="58">
        <f t="shared" si="158"/>
        <v>1722.0322250353638</v>
      </c>
      <c r="BG335" s="5">
        <f t="shared" si="158"/>
        <v>1672.0356366257063</v>
      </c>
    </row>
    <row r="336" spans="1:59" ht="15.75" customHeight="1">
      <c r="A336" s="38" t="s">
        <v>49</v>
      </c>
      <c r="B336" s="38" t="s">
        <v>48</v>
      </c>
      <c r="C336" s="61"/>
      <c r="D336" s="62" t="s">
        <v>44</v>
      </c>
      <c r="E336" s="63">
        <v>0</v>
      </c>
      <c r="F336" s="56">
        <f>E336+F295+F301+F307+F313+F319+F334+F335+F325+F331</f>
        <v>0</v>
      </c>
      <c r="G336" s="56">
        <f t="shared" ref="G336:BG336" si="159">F336+G295+G301+G307+G313+G319+G334+G335+G325+G331</f>
        <v>0</v>
      </c>
      <c r="H336" s="56">
        <f t="shared" si="159"/>
        <v>0</v>
      </c>
      <c r="I336" s="56">
        <f t="shared" si="159"/>
        <v>0</v>
      </c>
      <c r="J336" s="56">
        <f t="shared" si="159"/>
        <v>0</v>
      </c>
      <c r="K336" s="56">
        <f t="shared" si="159"/>
        <v>0</v>
      </c>
      <c r="L336" s="56">
        <f t="shared" si="159"/>
        <v>0</v>
      </c>
      <c r="M336" s="56">
        <f t="shared" si="159"/>
        <v>0</v>
      </c>
      <c r="N336" s="64">
        <f t="shared" si="159"/>
        <v>0</v>
      </c>
      <c r="O336" s="56">
        <f t="shared" si="159"/>
        <v>420319.10517096141</v>
      </c>
      <c r="P336" s="56">
        <f t="shared" si="159"/>
        <v>421748.19012854266</v>
      </c>
      <c r="Q336" s="56">
        <f t="shared" si="159"/>
        <v>423139.95915596688</v>
      </c>
      <c r="R336" s="56">
        <f t="shared" si="159"/>
        <v>424663.26300892833</v>
      </c>
      <c r="S336" s="56">
        <f t="shared" si="159"/>
        <v>426149.58442945959</v>
      </c>
      <c r="T336" s="56">
        <f t="shared" si="159"/>
        <v>427683.72293340566</v>
      </c>
      <c r="U336" s="56">
        <f t="shared" si="159"/>
        <v>429223.38433596591</v>
      </c>
      <c r="V336" s="56">
        <f t="shared" si="159"/>
        <v>430639.82150427462</v>
      </c>
      <c r="W336" s="56">
        <f t="shared" si="159"/>
        <v>432190.12486168998</v>
      </c>
      <c r="X336" s="56">
        <f t="shared" si="159"/>
        <v>433789.22832367825</v>
      </c>
      <c r="Y336" s="56">
        <f t="shared" si="159"/>
        <v>435437.62739130826</v>
      </c>
      <c r="Z336" s="64">
        <f t="shared" si="159"/>
        <v>437048.7466126561</v>
      </c>
      <c r="AA336" s="56">
        <f t="shared" si="159"/>
        <v>438796.94159910671</v>
      </c>
      <c r="AB336" s="56">
        <f t="shared" si="159"/>
        <v>440552.12936550315</v>
      </c>
      <c r="AC336" s="56">
        <f t="shared" si="159"/>
        <v>442270.28267002862</v>
      </c>
      <c r="AD336" s="56">
        <f t="shared" si="159"/>
        <v>444127.81785724277</v>
      </c>
      <c r="AE336" s="56">
        <f t="shared" si="159"/>
        <v>445948.74191045749</v>
      </c>
      <c r="AF336" s="56">
        <f t="shared" si="159"/>
        <v>447821.7266264814</v>
      </c>
      <c r="AG336" s="56">
        <f t="shared" si="159"/>
        <v>449792.1422236379</v>
      </c>
      <c r="AH336" s="56">
        <f t="shared" si="159"/>
        <v>1598997.7232509088</v>
      </c>
      <c r="AI336" s="56">
        <f t="shared" si="159"/>
        <v>1478949.2192231847</v>
      </c>
      <c r="AJ336" s="56">
        <f t="shared" si="159"/>
        <v>1358715.5134241441</v>
      </c>
      <c r="AK336" s="56">
        <f t="shared" si="159"/>
        <v>1242710.2119693772</v>
      </c>
      <c r="AL336" s="64">
        <f t="shared" si="159"/>
        <v>1121739.8428965244</v>
      </c>
      <c r="AM336" s="56">
        <f t="shared" si="159"/>
        <v>984735.82062743907</v>
      </c>
      <c r="AN336" s="56">
        <f t="shared" si="159"/>
        <v>852500.29849843704</v>
      </c>
      <c r="AO336" s="56">
        <f t="shared" si="159"/>
        <v>695510.99313067005</v>
      </c>
      <c r="AP336" s="56">
        <f t="shared" si="159"/>
        <v>546897.57477723109</v>
      </c>
      <c r="AQ336" s="56">
        <f t="shared" si="159"/>
        <v>398739.9099352886</v>
      </c>
      <c r="AR336" s="56">
        <f t="shared" si="159"/>
        <v>245019.49824147293</v>
      </c>
      <c r="AS336" s="56">
        <f t="shared" si="159"/>
        <v>99609.758610763121</v>
      </c>
      <c r="AT336" s="56">
        <f t="shared" si="159"/>
        <v>4271942.6161330463</v>
      </c>
      <c r="AU336" s="56">
        <f t="shared" si="159"/>
        <v>3951579.2505187052</v>
      </c>
      <c r="AV336" s="56">
        <f t="shared" si="159"/>
        <v>3649616.6632254142</v>
      </c>
      <c r="AW336" s="56">
        <f t="shared" si="159"/>
        <v>3367086.0279786359</v>
      </c>
      <c r="AX336" s="64">
        <f t="shared" si="159"/>
        <v>3057265.9726444264</v>
      </c>
      <c r="AY336" s="56">
        <f t="shared" si="159"/>
        <v>2710962.6376684313</v>
      </c>
      <c r="AZ336" s="56">
        <f t="shared" si="159"/>
        <v>2351222.7647074275</v>
      </c>
      <c r="BA336" s="56">
        <f t="shared" si="159"/>
        <v>1916504.2534221243</v>
      </c>
      <c r="BB336" s="56">
        <f t="shared" si="159"/>
        <v>1541229.8062015981</v>
      </c>
      <c r="BC336" s="56">
        <f t="shared" si="159"/>
        <v>1132272.2040469695</v>
      </c>
      <c r="BD336" s="56">
        <f t="shared" si="159"/>
        <v>753722.52296305308</v>
      </c>
      <c r="BE336" s="56">
        <f t="shared" si="159"/>
        <v>364504.97998540167</v>
      </c>
      <c r="BF336" s="59">
        <f t="shared" si="159"/>
        <v>599058.34983918082</v>
      </c>
      <c r="BG336" s="56">
        <f t="shared" si="159"/>
        <v>596924.8548158065</v>
      </c>
    </row>
    <row r="337" spans="1:59" ht="15.75" hidden="1" customHeight="1" outlineLevel="1">
      <c r="C337" s="44"/>
      <c r="D337" s="55"/>
      <c r="E337" s="52"/>
      <c r="F337" s="53"/>
      <c r="G337" s="53"/>
      <c r="H337" s="53"/>
      <c r="I337" s="53"/>
      <c r="J337" s="53"/>
      <c r="K337" s="53"/>
      <c r="L337" s="53"/>
      <c r="M337" s="53"/>
      <c r="N337" s="54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48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48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48"/>
      <c r="AY337" s="5"/>
      <c r="AZ337" s="5"/>
      <c r="BA337" s="5"/>
      <c r="BB337" s="5"/>
      <c r="BC337" s="5"/>
      <c r="BD337" s="5"/>
      <c r="BE337" s="5"/>
      <c r="BF337" s="58"/>
      <c r="BG337" s="5"/>
    </row>
    <row r="338" spans="1:59" ht="15.75" hidden="1" customHeight="1" outlineLevel="1">
      <c r="A338" s="27" t="s">
        <v>50</v>
      </c>
      <c r="B338" s="27" t="s">
        <v>51</v>
      </c>
      <c r="C338" s="27">
        <v>1</v>
      </c>
      <c r="D338" s="51" t="s">
        <v>29</v>
      </c>
      <c r="E338" s="49">
        <f>Deferral!G160</f>
        <v>49935.649311219691</v>
      </c>
      <c r="F338" s="5">
        <f>Deferral!H160</f>
        <v>78875.045866021537</v>
      </c>
      <c r="G338" s="5">
        <f>Deferral!I160</f>
        <v>101822.80911024375</v>
      </c>
      <c r="H338" s="5">
        <f>Deferral!J160</f>
        <v>78116.686908816933</v>
      </c>
      <c r="I338" s="5">
        <f>Deferral!K160</f>
        <v>2719.5425653284619</v>
      </c>
      <c r="J338" s="5">
        <f>Deferral!L160</f>
        <v>587.82384124715827</v>
      </c>
      <c r="K338" s="5">
        <f>Deferral!M160</f>
        <v>-90811.078013697668</v>
      </c>
      <c r="L338" s="5">
        <f>Deferral!N160</f>
        <v>-473696.86699104228</v>
      </c>
      <c r="M338" s="5">
        <f>Deferral!O160</f>
        <v>-424557.88695518981</v>
      </c>
      <c r="N338" s="48">
        <f>Deferral!P160</f>
        <v>60767.968983161263</v>
      </c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48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48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48"/>
      <c r="AY338" s="5"/>
      <c r="AZ338" s="5"/>
      <c r="BA338" s="5"/>
      <c r="BB338" s="5"/>
      <c r="BC338" s="5"/>
      <c r="BD338" s="5"/>
      <c r="BE338" s="5"/>
      <c r="BF338" s="58"/>
      <c r="BG338" s="5"/>
    </row>
    <row r="339" spans="1:59" ht="15.75" hidden="1" customHeight="1" outlineLevel="1">
      <c r="A339" s="27" t="s">
        <v>50</v>
      </c>
      <c r="B339" s="27" t="s">
        <v>51</v>
      </c>
      <c r="C339" s="27">
        <v>1</v>
      </c>
      <c r="D339" s="55" t="s">
        <v>30</v>
      </c>
      <c r="E339" s="52">
        <f>E338/2*E$399</f>
        <v>72.82282191219538</v>
      </c>
      <c r="F339" s="53">
        <f>(E340+F338/2)*F$399</f>
        <v>260.88415227624944</v>
      </c>
      <c r="G339" s="53">
        <f t="shared" ref="G339:N339" si="160">(F340+G338/2)*G$399</f>
        <v>525.16276956077536</v>
      </c>
      <c r="H339" s="53">
        <f t="shared" si="160"/>
        <v>789.1062593331244</v>
      </c>
      <c r="I339" s="53">
        <f t="shared" si="160"/>
        <v>935.27381544614536</v>
      </c>
      <c r="J339" s="53">
        <f t="shared" si="160"/>
        <v>848.73661785211254</v>
      </c>
      <c r="K339" s="53">
        <f t="shared" si="160"/>
        <v>810.25201509722785</v>
      </c>
      <c r="L339" s="53">
        <f t="shared" si="160"/>
        <v>-34.0791463645905</v>
      </c>
      <c r="M339" s="53">
        <f t="shared" si="160"/>
        <v>-1473.6677490379013</v>
      </c>
      <c r="N339" s="54">
        <f t="shared" si="160"/>
        <v>-1931.6693949281887</v>
      </c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48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48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48"/>
      <c r="AY339" s="5"/>
      <c r="AZ339" s="5"/>
      <c r="BA339" s="5"/>
      <c r="BB339" s="5"/>
      <c r="BC339" s="5"/>
      <c r="BD339" s="5"/>
      <c r="BE339" s="5"/>
      <c r="BF339" s="58"/>
      <c r="BG339" s="5"/>
    </row>
    <row r="340" spans="1:59" ht="15.75" hidden="1" customHeight="1" outlineLevel="1">
      <c r="A340" s="27" t="s">
        <v>50</v>
      </c>
      <c r="B340" s="27" t="s">
        <v>51</v>
      </c>
      <c r="C340" s="27">
        <v>1</v>
      </c>
      <c r="D340" s="51" t="s">
        <v>31</v>
      </c>
      <c r="E340" s="52">
        <f>E338+E339</f>
        <v>50008.472133131887</v>
      </c>
      <c r="F340" s="53">
        <f>E340+SUM(F338:F339)</f>
        <v>129144.40215142968</v>
      </c>
      <c r="G340" s="53">
        <f t="shared" ref="G340" si="161">F340+SUM(G338:G339)</f>
        <v>231492.37403123418</v>
      </c>
      <c r="H340" s="53">
        <f t="shared" ref="H340:N340" si="162">G340+SUM(H338:H339)</f>
        <v>310398.16719938425</v>
      </c>
      <c r="I340" s="53">
        <f t="shared" si="162"/>
        <v>314052.98358015885</v>
      </c>
      <c r="J340" s="53">
        <f t="shared" si="162"/>
        <v>315489.54403925809</v>
      </c>
      <c r="K340" s="53">
        <f t="shared" si="162"/>
        <v>225488.71804065764</v>
      </c>
      <c r="L340" s="53">
        <f t="shared" si="162"/>
        <v>-248242.22809674923</v>
      </c>
      <c r="M340" s="53">
        <f t="shared" si="162"/>
        <v>-674273.78280097689</v>
      </c>
      <c r="N340" s="54">
        <f t="shared" si="162"/>
        <v>-615437.48321274377</v>
      </c>
      <c r="O340" s="5">
        <f>N340</f>
        <v>-615437.48321274377</v>
      </c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48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48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48"/>
      <c r="AY340" s="5"/>
      <c r="AZ340" s="5"/>
      <c r="BA340" s="5"/>
      <c r="BB340" s="5"/>
      <c r="BC340" s="5"/>
      <c r="BD340" s="5"/>
      <c r="BE340" s="5"/>
      <c r="BF340" s="58"/>
      <c r="BG340" s="5"/>
    </row>
    <row r="341" spans="1:59" ht="15.75" hidden="1" customHeight="1" outlineLevel="1">
      <c r="A341" s="27" t="s">
        <v>50</v>
      </c>
      <c r="B341" s="27" t="s">
        <v>51</v>
      </c>
      <c r="C341" s="27">
        <v>1</v>
      </c>
      <c r="D341" s="55" t="s">
        <v>32</v>
      </c>
      <c r="E341" s="52"/>
      <c r="F341" s="53"/>
      <c r="G341" s="53"/>
      <c r="H341" s="53"/>
      <c r="I341" s="53"/>
      <c r="J341" s="53"/>
      <c r="K341" s="53"/>
      <c r="L341" s="53"/>
      <c r="M341" s="53"/>
      <c r="N341" s="54"/>
      <c r="O341" s="56">
        <f>O409</f>
        <v>95735.231123751597</v>
      </c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48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48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48"/>
      <c r="AY341" s="5"/>
      <c r="AZ341" s="5"/>
      <c r="BA341" s="5"/>
      <c r="BB341" s="5"/>
      <c r="BC341" s="5"/>
      <c r="BD341" s="5"/>
      <c r="BE341" s="5"/>
      <c r="BF341" s="58"/>
      <c r="BG341" s="5"/>
    </row>
    <row r="342" spans="1:59" ht="15.75" hidden="1" customHeight="1" outlineLevel="1">
      <c r="A342" s="27" t="s">
        <v>50</v>
      </c>
      <c r="B342" s="27" t="s">
        <v>51</v>
      </c>
      <c r="C342" s="27">
        <v>1</v>
      </c>
      <c r="D342" s="55" t="s">
        <v>33</v>
      </c>
      <c r="E342" s="52"/>
      <c r="F342" s="53"/>
      <c r="G342" s="53"/>
      <c r="H342" s="53"/>
      <c r="I342" s="53"/>
      <c r="J342" s="53"/>
      <c r="K342" s="53"/>
      <c r="L342" s="53"/>
      <c r="M342" s="53"/>
      <c r="N342" s="54"/>
      <c r="O342" s="5">
        <f>SUM(O340:O341)</f>
        <v>-519702.25208899216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48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48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48"/>
      <c r="AY342" s="5"/>
      <c r="AZ342" s="5"/>
      <c r="BA342" s="5"/>
      <c r="BB342" s="5"/>
      <c r="BC342" s="5"/>
      <c r="BD342" s="5"/>
      <c r="BE342" s="5"/>
      <c r="BF342" s="58"/>
      <c r="BG342" s="5"/>
    </row>
    <row r="343" spans="1:59" ht="15.75" hidden="1" customHeight="1" outlineLevel="1">
      <c r="A343" s="27"/>
      <c r="B343" s="27"/>
      <c r="C343" s="27"/>
      <c r="D343" s="55"/>
      <c r="E343" s="52"/>
      <c r="F343" s="53"/>
      <c r="G343" s="53"/>
      <c r="H343" s="53"/>
      <c r="I343" s="53"/>
      <c r="J343" s="53"/>
      <c r="K343" s="53"/>
      <c r="L343" s="53"/>
      <c r="M343" s="53"/>
      <c r="N343" s="5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48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48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48"/>
      <c r="AY343" s="5"/>
      <c r="AZ343" s="5"/>
      <c r="BA343" s="5"/>
      <c r="BB343" s="5"/>
      <c r="BC343" s="5"/>
      <c r="BD343" s="5"/>
      <c r="BE343" s="5"/>
      <c r="BF343" s="58"/>
      <c r="BG343" s="5"/>
    </row>
    <row r="344" spans="1:59" ht="15.75" hidden="1" customHeight="1" outlineLevel="1">
      <c r="A344" s="27" t="s">
        <v>50</v>
      </c>
      <c r="B344" s="27" t="s">
        <v>51</v>
      </c>
      <c r="C344" s="27">
        <v>2</v>
      </c>
      <c r="D344" s="51" t="s">
        <v>29</v>
      </c>
      <c r="E344" s="52"/>
      <c r="F344" s="53"/>
      <c r="G344" s="53"/>
      <c r="H344" s="53"/>
      <c r="I344" s="53"/>
      <c r="J344" s="53"/>
      <c r="K344" s="53"/>
      <c r="L344" s="53"/>
      <c r="M344" s="53"/>
      <c r="N344" s="50"/>
      <c r="O344" s="5">
        <f>Deferral!Q160</f>
        <v>34584.044236295624</v>
      </c>
      <c r="P344" s="5">
        <f>Deferral!R160</f>
        <v>131900.36835857225</v>
      </c>
      <c r="Q344" s="5">
        <f>Deferral!S160+Deferral!T160</f>
        <v>203299.71117456356</v>
      </c>
      <c r="R344" s="5">
        <f>Deferral!U160+Deferral!V160</f>
        <v>-48413.553768502374</v>
      </c>
      <c r="S344" s="5">
        <f>Deferral!W160</f>
        <v>232228.82883383305</v>
      </c>
      <c r="T344" s="5">
        <f>Deferral!X160</f>
        <v>55818.464112352674</v>
      </c>
      <c r="U344" s="5">
        <f>Deferral!Y160</f>
        <v>10145.551626307715</v>
      </c>
      <c r="V344" s="5">
        <f>Deferral!Z160</f>
        <v>5696.7878541554855</v>
      </c>
      <c r="W344" s="5">
        <f>Deferral!AA160</f>
        <v>-115383.99136565477</v>
      </c>
      <c r="X344" s="5">
        <f>Deferral!AB160</f>
        <v>-364425.25771779608</v>
      </c>
      <c r="Y344" s="5">
        <f>Deferral!AC160</f>
        <v>-198206.88660597219</v>
      </c>
      <c r="Z344" s="48">
        <f>Deferral!AD160</f>
        <v>352823.04940688913</v>
      </c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48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48"/>
      <c r="AY344" s="5"/>
      <c r="AZ344" s="5"/>
      <c r="BA344" s="5"/>
      <c r="BB344" s="5"/>
      <c r="BC344" s="5"/>
      <c r="BD344" s="5"/>
      <c r="BE344" s="5"/>
      <c r="BF344" s="58"/>
      <c r="BG344" s="5"/>
    </row>
    <row r="345" spans="1:59" ht="15.75" hidden="1" customHeight="1" outlineLevel="1">
      <c r="A345" s="27" t="s">
        <v>50</v>
      </c>
      <c r="B345" s="27" t="s">
        <v>51</v>
      </c>
      <c r="C345" s="27">
        <v>2</v>
      </c>
      <c r="D345" s="55" t="s">
        <v>30</v>
      </c>
      <c r="E345" s="52"/>
      <c r="F345" s="53"/>
      <c r="G345" s="53"/>
      <c r="H345" s="53"/>
      <c r="I345" s="53"/>
      <c r="J345" s="53"/>
      <c r="K345" s="53"/>
      <c r="L345" s="53"/>
      <c r="M345" s="53"/>
      <c r="N345" s="54"/>
      <c r="O345" s="5">
        <f>O344/2*O$399</f>
        <v>58.792875201702557</v>
      </c>
      <c r="P345" s="5">
        <f t="shared" ref="P345:Z345" si="163">(O346+P344/2)*P$399</f>
        <v>342.01627238866371</v>
      </c>
      <c r="Q345" s="5">
        <f t="shared" si="163"/>
        <v>886.16575518814216</v>
      </c>
      <c r="R345" s="5">
        <f t="shared" si="163"/>
        <v>1248.7115584366513</v>
      </c>
      <c r="S345" s="5">
        <f t="shared" si="163"/>
        <v>1540.0723480767126</v>
      </c>
      <c r="T345" s="5">
        <f t="shared" si="163"/>
        <v>2108.1038029208289</v>
      </c>
      <c r="U345" s="5">
        <f t="shared" si="163"/>
        <v>2234.4282049409326</v>
      </c>
      <c r="V345" s="5">
        <f t="shared" si="163"/>
        <v>2081.7393277482574</v>
      </c>
      <c r="W345" s="5">
        <f t="shared" si="163"/>
        <v>2081.0456528027485</v>
      </c>
      <c r="X345" s="5">
        <f t="shared" si="163"/>
        <v>1258.9052346026997</v>
      </c>
      <c r="Y345" s="5">
        <f t="shared" si="163"/>
        <v>228.71246607910319</v>
      </c>
      <c r="Z345" s="48">
        <f t="shared" si="163"/>
        <v>509.57985427794739</v>
      </c>
      <c r="AA345" s="5">
        <f t="shared" ref="AA345:AG345" si="164">Z346*AA$399</f>
        <v>1258.5815579908333</v>
      </c>
      <c r="AB345" s="5">
        <f t="shared" si="164"/>
        <v>1263.6158842227965</v>
      </c>
      <c r="AC345" s="5">
        <f t="shared" si="164"/>
        <v>1236.9535890656953</v>
      </c>
      <c r="AD345" s="5">
        <f t="shared" si="164"/>
        <v>1337.2990702217478</v>
      </c>
      <c r="AE345" s="5">
        <f t="shared" si="164"/>
        <v>1310.9415423567582</v>
      </c>
      <c r="AF345" s="5">
        <f t="shared" si="164"/>
        <v>1348.4216807945772</v>
      </c>
      <c r="AG345" s="5">
        <f t="shared" si="164"/>
        <v>1418.5652924183869</v>
      </c>
      <c r="AH345" s="5"/>
      <c r="AI345" s="5"/>
      <c r="AJ345" s="5"/>
      <c r="AK345" s="5"/>
      <c r="AL345" s="48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48"/>
      <c r="AY345" s="5"/>
      <c r="AZ345" s="5"/>
      <c r="BA345" s="5"/>
      <c r="BB345" s="5"/>
      <c r="BC345" s="5"/>
      <c r="BD345" s="5"/>
      <c r="BE345" s="5"/>
      <c r="BF345" s="58"/>
      <c r="BG345" s="5"/>
    </row>
    <row r="346" spans="1:59" ht="15.75" hidden="1" customHeight="1" outlineLevel="1">
      <c r="A346" s="27" t="s">
        <v>50</v>
      </c>
      <c r="B346" s="27" t="s">
        <v>51</v>
      </c>
      <c r="C346" s="27">
        <v>2</v>
      </c>
      <c r="D346" s="51" t="s">
        <v>31</v>
      </c>
      <c r="E346" s="52"/>
      <c r="F346" s="53"/>
      <c r="G346" s="53"/>
      <c r="H346" s="53"/>
      <c r="I346" s="53"/>
      <c r="J346" s="53"/>
      <c r="K346" s="53"/>
      <c r="L346" s="53"/>
      <c r="M346" s="53"/>
      <c r="N346" s="54"/>
      <c r="O346" s="5">
        <f>SUM(O344:O345)</f>
        <v>34642.837111497327</v>
      </c>
      <c r="P346" s="5">
        <f>O346+SUM(P344:P345)</f>
        <v>166885.22174245823</v>
      </c>
      <c r="Q346" s="5">
        <f t="shared" ref="Q346" si="165">P346+SUM(Q344:Q345)</f>
        <v>371071.09867220995</v>
      </c>
      <c r="R346" s="5">
        <f t="shared" ref="R346:Z346" si="166">Q346+SUM(R344:R345)</f>
        <v>323906.2564621442</v>
      </c>
      <c r="S346" s="5">
        <f t="shared" si="166"/>
        <v>557675.15764405392</v>
      </c>
      <c r="T346" s="5">
        <f t="shared" si="166"/>
        <v>615601.7255593274</v>
      </c>
      <c r="U346" s="5">
        <f t="shared" si="166"/>
        <v>627981.70539057604</v>
      </c>
      <c r="V346" s="5">
        <f t="shared" si="166"/>
        <v>635760.23257247976</v>
      </c>
      <c r="W346" s="5">
        <f t="shared" si="166"/>
        <v>522457.2868596277</v>
      </c>
      <c r="X346" s="5">
        <f t="shared" si="166"/>
        <v>159290.93437643431</v>
      </c>
      <c r="Y346" s="5">
        <f t="shared" si="166"/>
        <v>-38687.239763458783</v>
      </c>
      <c r="Z346" s="48">
        <f t="shared" si="166"/>
        <v>314645.3894977083</v>
      </c>
      <c r="AA346" s="5">
        <f>Z346+AA345</f>
        <v>315903.9710556991</v>
      </c>
      <c r="AB346" s="5">
        <f t="shared" ref="AB346:AE346" si="167">AA346+AB345</f>
        <v>317167.58693992189</v>
      </c>
      <c r="AC346" s="5">
        <f t="shared" si="167"/>
        <v>318404.54052898759</v>
      </c>
      <c r="AD346" s="5">
        <f t="shared" si="167"/>
        <v>319741.83959920931</v>
      </c>
      <c r="AE346" s="5">
        <f t="shared" si="167"/>
        <v>321052.78114156605</v>
      </c>
      <c r="AF346" s="5">
        <f>AE346+AF345</f>
        <v>322401.20282236062</v>
      </c>
      <c r="AG346" s="5">
        <f>AF346+AG345</f>
        <v>323819.76811477903</v>
      </c>
      <c r="AH346" s="5">
        <f>AG346</f>
        <v>323819.76811477903</v>
      </c>
      <c r="AI346" s="5"/>
      <c r="AJ346" s="5"/>
      <c r="AK346" s="5"/>
      <c r="AL346" s="48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48"/>
      <c r="AY346" s="5"/>
      <c r="AZ346" s="5"/>
      <c r="BA346" s="5"/>
      <c r="BB346" s="5"/>
      <c r="BC346" s="5"/>
      <c r="BD346" s="5"/>
      <c r="BE346" s="5"/>
      <c r="BF346" s="58"/>
      <c r="BG346" s="5"/>
    </row>
    <row r="347" spans="1:59" ht="15.75" hidden="1" customHeight="1" outlineLevel="1">
      <c r="A347" s="27" t="s">
        <v>50</v>
      </c>
      <c r="B347" s="27" t="s">
        <v>51</v>
      </c>
      <c r="C347" s="27">
        <v>2</v>
      </c>
      <c r="D347" s="55" t="s">
        <v>32</v>
      </c>
      <c r="E347" s="52"/>
      <c r="F347" s="53"/>
      <c r="G347" s="53"/>
      <c r="H347" s="53"/>
      <c r="I347" s="53"/>
      <c r="J347" s="53"/>
      <c r="K347" s="53"/>
      <c r="L347" s="53"/>
      <c r="M347" s="53"/>
      <c r="N347" s="5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48"/>
      <c r="AA347" s="5"/>
      <c r="AB347" s="5"/>
      <c r="AC347" s="5"/>
      <c r="AD347" s="5"/>
      <c r="AE347" s="5"/>
      <c r="AF347" s="5"/>
      <c r="AG347" s="5"/>
      <c r="AH347" s="56">
        <f>AH417</f>
        <v>188378.04027892606</v>
      </c>
      <c r="AI347" s="5"/>
      <c r="AJ347" s="5"/>
      <c r="AK347" s="5"/>
      <c r="AL347" s="48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48"/>
      <c r="AY347" s="5"/>
      <c r="AZ347" s="5"/>
      <c r="BA347" s="5"/>
      <c r="BB347" s="5"/>
      <c r="BC347" s="5"/>
      <c r="BD347" s="5"/>
      <c r="BE347" s="5"/>
      <c r="BF347" s="58"/>
      <c r="BG347" s="5"/>
    </row>
    <row r="348" spans="1:59" ht="15.75" hidden="1" customHeight="1" outlineLevel="1">
      <c r="A348" s="27" t="s">
        <v>50</v>
      </c>
      <c r="B348" s="27" t="s">
        <v>51</v>
      </c>
      <c r="C348" s="27">
        <v>2</v>
      </c>
      <c r="D348" s="55" t="s">
        <v>34</v>
      </c>
      <c r="E348" s="52"/>
      <c r="F348" s="53"/>
      <c r="G348" s="53"/>
      <c r="H348" s="53"/>
      <c r="I348" s="53"/>
      <c r="J348" s="53"/>
      <c r="K348" s="53"/>
      <c r="L348" s="53"/>
      <c r="M348" s="53"/>
      <c r="N348" s="54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48"/>
      <c r="AA348" s="5"/>
      <c r="AB348" s="5"/>
      <c r="AC348" s="5"/>
      <c r="AD348" s="5"/>
      <c r="AE348" s="5"/>
      <c r="AF348" s="5"/>
      <c r="AG348" s="5"/>
      <c r="AH348" s="5">
        <f>SUM(AH346:AH347)</f>
        <v>512197.80839370505</v>
      </c>
      <c r="AI348" s="5"/>
      <c r="AJ348" s="5"/>
      <c r="AK348" s="5"/>
      <c r="AL348" s="48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48"/>
      <c r="AY348" s="5"/>
      <c r="AZ348" s="5"/>
      <c r="BA348" s="5"/>
      <c r="BB348" s="5"/>
      <c r="BC348" s="5"/>
      <c r="BD348" s="5"/>
      <c r="BE348" s="5"/>
      <c r="BF348" s="58"/>
      <c r="BG348" s="5"/>
    </row>
    <row r="349" spans="1:59" ht="15.75" hidden="1" customHeight="1" outlineLevel="1">
      <c r="A349" s="27"/>
      <c r="B349" s="27"/>
      <c r="C349" s="57"/>
      <c r="D349" s="55"/>
      <c r="E349" s="52"/>
      <c r="F349" s="53"/>
      <c r="G349" s="53"/>
      <c r="H349" s="53"/>
      <c r="I349" s="53"/>
      <c r="J349" s="53"/>
      <c r="K349" s="53"/>
      <c r="L349" s="53"/>
      <c r="M349" s="53"/>
      <c r="N349" s="54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48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48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48"/>
      <c r="AY349" s="5"/>
      <c r="AZ349" s="5"/>
      <c r="BA349" s="5"/>
      <c r="BB349" s="5"/>
      <c r="BC349" s="5"/>
      <c r="BD349" s="5"/>
      <c r="BE349" s="5"/>
      <c r="BF349" s="58"/>
      <c r="BG349" s="5"/>
    </row>
    <row r="350" spans="1:59" ht="15.75" hidden="1" customHeight="1" outlineLevel="1">
      <c r="A350" s="27" t="s">
        <v>50</v>
      </c>
      <c r="B350" s="27" t="s">
        <v>51</v>
      </c>
      <c r="C350" s="27">
        <v>3</v>
      </c>
      <c r="D350" s="51" t="s">
        <v>29</v>
      </c>
      <c r="E350" s="52"/>
      <c r="F350" s="53"/>
      <c r="G350" s="53"/>
      <c r="H350" s="53"/>
      <c r="I350" s="53"/>
      <c r="J350" s="53"/>
      <c r="K350" s="53"/>
      <c r="L350" s="53"/>
      <c r="M350" s="53"/>
      <c r="N350" s="54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48"/>
      <c r="AA350" s="5">
        <f>Deferral!AE160</f>
        <v>204691.50416231947</v>
      </c>
      <c r="AB350" s="5">
        <f>Deferral!AF160</f>
        <v>72003.3151811196</v>
      </c>
      <c r="AC350" s="5">
        <f>Deferral!AG160</f>
        <v>142443.04141146084</v>
      </c>
      <c r="AD350" s="5">
        <f>Deferral!AH160</f>
        <v>116407.49144768878</v>
      </c>
      <c r="AE350" s="5">
        <f>Deferral!AI160</f>
        <v>119718.595766616</v>
      </c>
      <c r="AF350" s="5">
        <f>Deferral!AJ160</f>
        <v>61503.008203832695</v>
      </c>
      <c r="AG350" s="5">
        <f>Deferral!AK160</f>
        <v>5458.0467195966776</v>
      </c>
      <c r="AH350" s="5">
        <f>Deferral!AL160</f>
        <v>-3022.5869070308399</v>
      </c>
      <c r="AI350" s="5">
        <f>Deferral!AM160</f>
        <v>-146412.43048204598</v>
      </c>
      <c r="AJ350" s="5">
        <f>Deferral!AN160</f>
        <v>-468841.97987799393</v>
      </c>
      <c r="AK350" s="5">
        <f>Deferral!AO160</f>
        <v>-225485.69262389396</v>
      </c>
      <c r="AL350" s="48">
        <f>Deferral!AP160</f>
        <v>65858.243261069525</v>
      </c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48"/>
      <c r="AY350" s="5"/>
      <c r="AZ350" s="5"/>
      <c r="BA350" s="5"/>
      <c r="BB350" s="5"/>
      <c r="BC350" s="5"/>
      <c r="BD350" s="5"/>
      <c r="BE350" s="5"/>
      <c r="BF350" s="58"/>
      <c r="BG350" s="5"/>
    </row>
    <row r="351" spans="1:59" ht="15.75" hidden="1" customHeight="1" outlineLevel="1">
      <c r="A351" s="27" t="s">
        <v>50</v>
      </c>
      <c r="B351" s="27" t="s">
        <v>51</v>
      </c>
      <c r="C351" s="27">
        <v>3</v>
      </c>
      <c r="D351" s="55" t="s">
        <v>30</v>
      </c>
      <c r="E351" s="52"/>
      <c r="F351" s="53"/>
      <c r="G351" s="53"/>
      <c r="H351" s="53"/>
      <c r="I351" s="53"/>
      <c r="J351" s="53"/>
      <c r="K351" s="53"/>
      <c r="L351" s="53"/>
      <c r="M351" s="53"/>
      <c r="N351" s="54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48"/>
      <c r="AA351" s="5">
        <f>AA350/2*AA$399</f>
        <v>409.38300832463892</v>
      </c>
      <c r="AB351" s="5">
        <f t="shared" ref="AB351:AL351" si="168">(AA352+AB350/2)*AB$399</f>
        <v>964.41017904481566</v>
      </c>
      <c r="AC351" s="5">
        <f t="shared" si="168"/>
        <v>1362.231519622502</v>
      </c>
      <c r="AD351" s="5">
        <f t="shared" si="168"/>
        <v>2016.3260509800923</v>
      </c>
      <c r="AE351" s="5">
        <f t="shared" si="168"/>
        <v>2460.6437034598625</v>
      </c>
      <c r="AF351" s="5">
        <f t="shared" si="168"/>
        <v>2911.5594754367221</v>
      </c>
      <c r="AG351" s="5">
        <f t="shared" si="168"/>
        <v>3210.3303472666998</v>
      </c>
      <c r="AH351" s="5">
        <f t="shared" si="168"/>
        <v>2936.1943748930162</v>
      </c>
      <c r="AI351" s="5">
        <f t="shared" si="168"/>
        <v>2913.9760293758782</v>
      </c>
      <c r="AJ351" s="5">
        <f t="shared" si="168"/>
        <v>1608.9932261383406</v>
      </c>
      <c r="AK351" s="5">
        <f t="shared" si="168"/>
        <v>55.196353249531434</v>
      </c>
      <c r="AL351" s="48">
        <f t="shared" si="168"/>
        <v>-304.9169449500165</v>
      </c>
      <c r="AM351" s="5">
        <f t="shared" ref="AM351:AS351" si="169">AL352*AM$399</f>
        <v>-165.13504714776894</v>
      </c>
      <c r="AN351" s="5">
        <f t="shared" si="169"/>
        <v>-165.91118186936347</v>
      </c>
      <c r="AO351" s="5">
        <f t="shared" si="169"/>
        <v>-159.59773189546226</v>
      </c>
      <c r="AP351" s="5">
        <f t="shared" si="169"/>
        <v>-163.87849772652498</v>
      </c>
      <c r="AQ351" s="5">
        <f t="shared" si="169"/>
        <v>-161.05337492876117</v>
      </c>
      <c r="AR351" s="5">
        <f t="shared" si="169"/>
        <v>-165.37318434073933</v>
      </c>
      <c r="AS351" s="5">
        <f t="shared" si="169"/>
        <v>-151.68747481577569</v>
      </c>
      <c r="AT351" s="5"/>
      <c r="AU351" s="5"/>
      <c r="AV351" s="5"/>
      <c r="AW351" s="5"/>
      <c r="AX351" s="48"/>
      <c r="AY351" s="5"/>
      <c r="AZ351" s="5"/>
      <c r="BA351" s="5"/>
      <c r="BB351" s="5"/>
      <c r="BC351" s="5"/>
      <c r="BD351" s="5"/>
      <c r="BE351" s="5"/>
      <c r="BF351" s="58"/>
      <c r="BG351" s="5"/>
    </row>
    <row r="352" spans="1:59" ht="15.75" hidden="1" customHeight="1" outlineLevel="1">
      <c r="A352" s="27" t="s">
        <v>50</v>
      </c>
      <c r="B352" s="27" t="s">
        <v>51</v>
      </c>
      <c r="C352" s="27">
        <v>3</v>
      </c>
      <c r="D352" s="51" t="s">
        <v>31</v>
      </c>
      <c r="E352" s="52"/>
      <c r="F352" s="53"/>
      <c r="G352" s="53"/>
      <c r="H352" s="53"/>
      <c r="I352" s="53"/>
      <c r="J352" s="53"/>
      <c r="K352" s="53"/>
      <c r="L352" s="53"/>
      <c r="M352" s="53"/>
      <c r="N352" s="54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48"/>
      <c r="AA352" s="5">
        <f>SUM(AA350:AA351)</f>
        <v>205100.8871706441</v>
      </c>
      <c r="AB352" s="5">
        <f>AA352+SUM(AB350:AB351)</f>
        <v>278068.61253080855</v>
      </c>
      <c r="AC352" s="5">
        <f t="shared" ref="AC352" si="170">AB352+SUM(AC350:AC351)</f>
        <v>421873.88546189188</v>
      </c>
      <c r="AD352" s="5">
        <f t="shared" ref="AD352:AL352" si="171">AC352+SUM(AD350:AD351)</f>
        <v>540297.7029605608</v>
      </c>
      <c r="AE352" s="5">
        <f t="shared" si="171"/>
        <v>662476.94243063661</v>
      </c>
      <c r="AF352" s="5">
        <f t="shared" si="171"/>
        <v>726891.51010990608</v>
      </c>
      <c r="AG352" s="5">
        <f t="shared" si="171"/>
        <v>735559.88717676944</v>
      </c>
      <c r="AH352" s="5">
        <f t="shared" si="171"/>
        <v>735473.49464463163</v>
      </c>
      <c r="AI352" s="5">
        <f t="shared" si="171"/>
        <v>591975.04019196157</v>
      </c>
      <c r="AJ352" s="5">
        <f t="shared" si="171"/>
        <v>124742.05354010599</v>
      </c>
      <c r="AK352" s="5">
        <f t="shared" si="171"/>
        <v>-100688.44273053843</v>
      </c>
      <c r="AL352" s="48">
        <f t="shared" si="171"/>
        <v>-35135.116414418924</v>
      </c>
      <c r="AM352" s="5">
        <f>AL352+AM351</f>
        <v>-35300.251461566695</v>
      </c>
      <c r="AN352" s="5">
        <f t="shared" ref="AN352:AQ352" si="172">AM352+AN351</f>
        <v>-35466.162643436059</v>
      </c>
      <c r="AO352" s="5">
        <f t="shared" si="172"/>
        <v>-35625.76037533152</v>
      </c>
      <c r="AP352" s="5">
        <f t="shared" si="172"/>
        <v>-35789.638873058044</v>
      </c>
      <c r="AQ352" s="5">
        <f t="shared" si="172"/>
        <v>-35950.692247986808</v>
      </c>
      <c r="AR352" s="5">
        <f>AQ352+AR351</f>
        <v>-36116.065432327545</v>
      </c>
      <c r="AS352" s="5">
        <f>AR352+AS351</f>
        <v>-36267.752907143324</v>
      </c>
      <c r="AT352" s="5">
        <f>AS352</f>
        <v>-36267.752907143324</v>
      </c>
      <c r="AU352" s="5"/>
      <c r="AV352" s="5"/>
      <c r="AW352" s="5"/>
      <c r="AX352" s="48"/>
      <c r="AY352" s="5"/>
      <c r="AZ352" s="5"/>
      <c r="BA352" s="5"/>
      <c r="BB352" s="5"/>
      <c r="BC352" s="5"/>
      <c r="BD352" s="5"/>
      <c r="BE352" s="5"/>
      <c r="BF352" s="58"/>
      <c r="BG352" s="5"/>
    </row>
    <row r="353" spans="1:59" ht="15.75" hidden="1" customHeight="1" outlineLevel="1">
      <c r="A353" s="27" t="s">
        <v>50</v>
      </c>
      <c r="B353" s="27" t="s">
        <v>51</v>
      </c>
      <c r="C353" s="27">
        <v>3</v>
      </c>
      <c r="D353" s="55" t="s">
        <v>32</v>
      </c>
      <c r="E353" s="52"/>
      <c r="F353" s="53"/>
      <c r="G353" s="53"/>
      <c r="H353" s="53"/>
      <c r="I353" s="53"/>
      <c r="J353" s="53"/>
      <c r="K353" s="53"/>
      <c r="L353" s="53"/>
      <c r="M353" s="53"/>
      <c r="N353" s="54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48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48"/>
      <c r="AM353" s="5"/>
      <c r="AN353" s="5"/>
      <c r="AO353" s="5"/>
      <c r="AP353" s="5"/>
      <c r="AQ353" s="5"/>
      <c r="AR353" s="5"/>
      <c r="AS353" s="5"/>
      <c r="AT353" s="56">
        <f>AT425</f>
        <v>636197.22504340089</v>
      </c>
      <c r="AU353" s="5"/>
      <c r="AV353" s="5"/>
      <c r="AW353" s="5"/>
      <c r="AX353" s="48"/>
      <c r="AY353" s="5"/>
      <c r="AZ353" s="5"/>
      <c r="BA353" s="5"/>
      <c r="BB353" s="5"/>
      <c r="BC353" s="5"/>
      <c r="BD353" s="5"/>
      <c r="BE353" s="5"/>
      <c r="BF353" s="58"/>
      <c r="BG353" s="5"/>
    </row>
    <row r="354" spans="1:59" ht="15.75" hidden="1" customHeight="1" outlineLevel="1">
      <c r="A354" s="27" t="s">
        <v>50</v>
      </c>
      <c r="B354" s="27" t="s">
        <v>51</v>
      </c>
      <c r="C354" s="27">
        <v>3</v>
      </c>
      <c r="D354" s="55" t="s">
        <v>35</v>
      </c>
      <c r="E354" s="52"/>
      <c r="F354" s="53"/>
      <c r="G354" s="53"/>
      <c r="H354" s="53"/>
      <c r="I354" s="53"/>
      <c r="J354" s="53"/>
      <c r="K354" s="53"/>
      <c r="L354" s="53"/>
      <c r="M354" s="53"/>
      <c r="N354" s="54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48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48"/>
      <c r="AM354" s="5"/>
      <c r="AN354" s="5"/>
      <c r="AO354" s="5"/>
      <c r="AP354" s="5"/>
      <c r="AQ354" s="5"/>
      <c r="AR354" s="5"/>
      <c r="AS354" s="5"/>
      <c r="AT354" s="5">
        <f>SUM(AT352:AT353)</f>
        <v>599929.47213625757</v>
      </c>
      <c r="AU354" s="5"/>
      <c r="AV354" s="5"/>
      <c r="AW354" s="5"/>
      <c r="AX354" s="48"/>
      <c r="AY354" s="5"/>
      <c r="AZ354" s="5"/>
      <c r="BA354" s="5"/>
      <c r="BB354" s="5"/>
      <c r="BC354" s="5"/>
      <c r="BD354" s="5"/>
      <c r="BE354" s="5"/>
      <c r="BF354" s="58"/>
      <c r="BG354" s="5"/>
    </row>
    <row r="355" spans="1:59" ht="15.75" hidden="1" customHeight="1" outlineLevel="1">
      <c r="A355" s="27"/>
      <c r="B355" s="27"/>
      <c r="C355" s="57"/>
      <c r="D355" s="55"/>
      <c r="E355" s="52"/>
      <c r="F355" s="53"/>
      <c r="G355" s="53"/>
      <c r="H355" s="53"/>
      <c r="I355" s="53"/>
      <c r="J355" s="53"/>
      <c r="K355" s="53"/>
      <c r="L355" s="53"/>
      <c r="M355" s="53"/>
      <c r="N355" s="54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48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48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48"/>
      <c r="AY355" s="5"/>
      <c r="AZ355" s="5"/>
      <c r="BA355" s="5"/>
      <c r="BB355" s="5"/>
      <c r="BC355" s="5"/>
      <c r="BD355" s="5"/>
      <c r="BE355" s="5"/>
      <c r="BF355" s="58"/>
      <c r="BG355" s="5"/>
    </row>
    <row r="356" spans="1:59" ht="15.75" hidden="1" customHeight="1" outlineLevel="1">
      <c r="A356" s="27" t="s">
        <v>50</v>
      </c>
      <c r="B356" s="27" t="s">
        <v>51</v>
      </c>
      <c r="C356" s="27">
        <v>4</v>
      </c>
      <c r="D356" s="51" t="s">
        <v>29</v>
      </c>
      <c r="E356" s="52"/>
      <c r="F356" s="53"/>
      <c r="G356" s="53"/>
      <c r="H356" s="53"/>
      <c r="I356" s="53"/>
      <c r="J356" s="53"/>
      <c r="K356" s="53"/>
      <c r="L356" s="53"/>
      <c r="M356" s="53"/>
      <c r="N356" s="54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48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48"/>
      <c r="AM356" s="5">
        <f>Deferral!AQ160</f>
        <v>255613.48468294227</v>
      </c>
      <c r="AN356" s="5">
        <f>Deferral!AR160</f>
        <v>47536.403955873568</v>
      </c>
      <c r="AO356" s="5">
        <f>Deferral!AS160</f>
        <v>130102.94711114396</v>
      </c>
      <c r="AP356" s="5">
        <f>Deferral!AT160</f>
        <v>-118291.08122711501</v>
      </c>
      <c r="AQ356" s="5">
        <f>Deferral!AU160</f>
        <v>139130.01859289675</v>
      </c>
      <c r="AR356" s="5">
        <f>Deferral!AV160</f>
        <v>55351.431989637946</v>
      </c>
      <c r="AS356" s="5">
        <f>Deferral!AW160</f>
        <v>11098.070810471309</v>
      </c>
      <c r="AT356" s="5">
        <f>Deferral!AX160</f>
        <v>5657.1794298133282</v>
      </c>
      <c r="AU356" s="5">
        <f>Deferral!AY160</f>
        <v>-33056.302816397947</v>
      </c>
      <c r="AV356" s="5">
        <f>Deferral!AZ160</f>
        <v>-122201.28146768076</v>
      </c>
      <c r="AW356" s="5">
        <f>Deferral!BA160</f>
        <v>35917.514211418806</v>
      </c>
      <c r="AX356" s="48">
        <f>Deferral!BB160</f>
        <v>123918.03813997027</v>
      </c>
      <c r="AY356" s="5"/>
      <c r="AZ356" s="5"/>
      <c r="BA356" s="5"/>
      <c r="BB356" s="5"/>
      <c r="BC356" s="5"/>
      <c r="BD356" s="5"/>
      <c r="BE356" s="5"/>
      <c r="BF356" s="58"/>
      <c r="BG356" s="5"/>
    </row>
    <row r="357" spans="1:59" ht="15.75" hidden="1" customHeight="1" outlineLevel="1">
      <c r="A357" s="27" t="s">
        <v>50</v>
      </c>
      <c r="B357" s="27" t="s">
        <v>51</v>
      </c>
      <c r="C357" s="27">
        <v>4</v>
      </c>
      <c r="D357" s="55" t="s">
        <v>30</v>
      </c>
      <c r="E357" s="52"/>
      <c r="F357" s="53"/>
      <c r="G357" s="53"/>
      <c r="H357" s="53"/>
      <c r="I357" s="53"/>
      <c r="J357" s="53"/>
      <c r="K357" s="53"/>
      <c r="L357" s="53"/>
      <c r="M357" s="53"/>
      <c r="N357" s="54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48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48"/>
      <c r="AM357" s="5">
        <f>AM356/2*AM$399</f>
        <v>600.69168900491434</v>
      </c>
      <c r="AN357" s="5">
        <f t="shared" ref="AN357:AX357" si="173">(AM358+AN356/2)*AN$399</f>
        <v>1315.9171782444546</v>
      </c>
      <c r="AO357" s="5">
        <f t="shared" si="173"/>
        <v>1665.5308697773673</v>
      </c>
      <c r="AP357" s="5">
        <f t="shared" si="173"/>
        <v>1737.3714004177737</v>
      </c>
      <c r="AQ357" s="5">
        <f t="shared" si="173"/>
        <v>1754.3082373053196</v>
      </c>
      <c r="AR357" s="5">
        <f t="shared" si="173"/>
        <v>2248.6700190324277</v>
      </c>
      <c r="AS357" s="5">
        <f t="shared" si="173"/>
        <v>2202.121865598469</v>
      </c>
      <c r="AT357" s="5">
        <f t="shared" si="173"/>
        <v>2086.0884598715388</v>
      </c>
      <c r="AU357" s="5">
        <f t="shared" si="173"/>
        <v>2197.7802153582134</v>
      </c>
      <c r="AV357" s="5">
        <f t="shared" si="173"/>
        <v>1746.6149677471417</v>
      </c>
      <c r="AW357" s="5">
        <f t="shared" si="173"/>
        <v>1625.8188922786101</v>
      </c>
      <c r="AX357" s="48">
        <f t="shared" si="173"/>
        <v>1903.1934407367398</v>
      </c>
      <c r="AY357" s="5">
        <f t="shared" ref="AY357:BE357" si="174">AX358*AY$399</f>
        <v>1600.3955388802076</v>
      </c>
      <c r="AZ357" s="5">
        <f t="shared" si="174"/>
        <v>1605.0366859429603</v>
      </c>
      <c r="BA357" s="5">
        <f t="shared" si="174"/>
        <v>1554.1846960448777</v>
      </c>
      <c r="BB357" s="5">
        <f t="shared" si="174"/>
        <v>1558.5364131938034</v>
      </c>
      <c r="BC357" s="5">
        <f t="shared" si="174"/>
        <v>1507.0824467525051</v>
      </c>
      <c r="BD357" s="5">
        <f t="shared" si="174"/>
        <v>1567.120146001653</v>
      </c>
      <c r="BE357" s="5">
        <f t="shared" si="174"/>
        <v>1571.5080824104577</v>
      </c>
      <c r="BF357" s="58"/>
      <c r="BG357" s="5"/>
    </row>
    <row r="358" spans="1:59" ht="15.75" hidden="1" customHeight="1" outlineLevel="1">
      <c r="A358" s="27" t="s">
        <v>50</v>
      </c>
      <c r="B358" s="27" t="s">
        <v>51</v>
      </c>
      <c r="C358" s="27">
        <v>4</v>
      </c>
      <c r="D358" s="51" t="s">
        <v>31</v>
      </c>
      <c r="E358" s="52"/>
      <c r="F358" s="53"/>
      <c r="G358" s="53"/>
      <c r="H358" s="53"/>
      <c r="I358" s="53"/>
      <c r="J358" s="53"/>
      <c r="K358" s="53"/>
      <c r="L358" s="53"/>
      <c r="M358" s="53"/>
      <c r="N358" s="54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48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48"/>
      <c r="AM358" s="5">
        <f>SUM(AM356:AM357)</f>
        <v>256214.17637194719</v>
      </c>
      <c r="AN358" s="5">
        <f>AM358+SUM(AN356:AN357)</f>
        <v>305066.49750606524</v>
      </c>
      <c r="AO358" s="5">
        <f t="shared" ref="AO358" si="175">AN358+SUM(AO356:AO357)</f>
        <v>436834.97548698657</v>
      </c>
      <c r="AP358" s="5">
        <f t="shared" ref="AP358:AX358" si="176">AO358+SUM(AP356:AP357)</f>
        <v>320281.26566028933</v>
      </c>
      <c r="AQ358" s="5">
        <f t="shared" si="176"/>
        <v>461165.5924904914</v>
      </c>
      <c r="AR358" s="5">
        <f t="shared" si="176"/>
        <v>518765.69449916179</v>
      </c>
      <c r="AS358" s="5">
        <f t="shared" si="176"/>
        <v>532065.88717523159</v>
      </c>
      <c r="AT358" s="5">
        <f t="shared" si="176"/>
        <v>539809.15506491647</v>
      </c>
      <c r="AU358" s="5">
        <f t="shared" si="176"/>
        <v>508950.63246387674</v>
      </c>
      <c r="AV358" s="5">
        <f t="shared" si="176"/>
        <v>388495.9659639431</v>
      </c>
      <c r="AW358" s="5">
        <f t="shared" si="176"/>
        <v>426039.2990676405</v>
      </c>
      <c r="AX358" s="48">
        <f t="shared" si="176"/>
        <v>551860.53064834746</v>
      </c>
      <c r="AY358" s="5">
        <f>AX358+AY357</f>
        <v>553460.92618722771</v>
      </c>
      <c r="AZ358" s="5">
        <f t="shared" ref="AZ358:BC358" si="177">AY358+AZ357</f>
        <v>555065.96287317062</v>
      </c>
      <c r="BA358" s="5">
        <f t="shared" si="177"/>
        <v>556620.14756921551</v>
      </c>
      <c r="BB358" s="5">
        <f t="shared" si="177"/>
        <v>558178.6839824093</v>
      </c>
      <c r="BC358" s="5">
        <f t="shared" si="177"/>
        <v>559685.76642916177</v>
      </c>
      <c r="BD358" s="5">
        <f>BC358+BD357</f>
        <v>561252.88657516346</v>
      </c>
      <c r="BE358" s="5">
        <f>BD358+BE357</f>
        <v>562824.3946575739</v>
      </c>
      <c r="BF358" s="58">
        <f>BE358</f>
        <v>562824.3946575739</v>
      </c>
      <c r="BG358" s="5"/>
    </row>
    <row r="359" spans="1:59" ht="15.75" hidden="1" customHeight="1" outlineLevel="1">
      <c r="A359" s="27" t="s">
        <v>50</v>
      </c>
      <c r="B359" s="27" t="s">
        <v>51</v>
      </c>
      <c r="C359" s="27">
        <v>4</v>
      </c>
      <c r="D359" s="55" t="s">
        <v>36</v>
      </c>
      <c r="E359" s="52"/>
      <c r="F359" s="53"/>
      <c r="G359" s="53"/>
      <c r="H359" s="53"/>
      <c r="I359" s="53"/>
      <c r="J359" s="53"/>
      <c r="K359" s="53"/>
      <c r="L359" s="53"/>
      <c r="M359" s="53"/>
      <c r="N359" s="54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48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48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48"/>
      <c r="AY359" s="5"/>
      <c r="AZ359" s="5"/>
      <c r="BA359" s="5"/>
      <c r="BB359" s="5"/>
      <c r="BC359" s="5"/>
      <c r="BD359" s="5"/>
      <c r="BE359" s="5"/>
      <c r="BF359" s="59">
        <f>BF433</f>
        <v>710.65121207624532</v>
      </c>
      <c r="BG359" s="5"/>
    </row>
    <row r="360" spans="1:59" ht="15.75" hidden="1" customHeight="1" outlineLevel="1">
      <c r="A360" s="27" t="s">
        <v>50</v>
      </c>
      <c r="B360" s="27" t="s">
        <v>51</v>
      </c>
      <c r="C360" s="27">
        <v>4</v>
      </c>
      <c r="D360" s="55" t="s">
        <v>37</v>
      </c>
      <c r="E360" s="52"/>
      <c r="F360" s="53"/>
      <c r="G360" s="53"/>
      <c r="H360" s="53"/>
      <c r="I360" s="53"/>
      <c r="J360" s="53"/>
      <c r="K360" s="53"/>
      <c r="L360" s="53"/>
      <c r="M360" s="53"/>
      <c r="N360" s="54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48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48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48"/>
      <c r="AY360" s="5"/>
      <c r="AZ360" s="5"/>
      <c r="BA360" s="5"/>
      <c r="BB360" s="5"/>
      <c r="BC360" s="5"/>
      <c r="BD360" s="5"/>
      <c r="BE360" s="5"/>
      <c r="BF360" s="58">
        <f>SUM(BF358:BF359)</f>
        <v>563535.04586965009</v>
      </c>
      <c r="BG360" s="5"/>
    </row>
    <row r="361" spans="1:59" ht="15.75" customHeight="1" collapsed="1">
      <c r="A361" s="27"/>
      <c r="B361" s="27"/>
      <c r="C361" s="57"/>
      <c r="D361" s="55"/>
      <c r="E361" s="52"/>
      <c r="F361" s="53"/>
      <c r="G361" s="53"/>
      <c r="H361" s="53"/>
      <c r="I361" s="53"/>
      <c r="J361" s="53"/>
      <c r="K361" s="53"/>
      <c r="L361" s="53"/>
      <c r="M361" s="53"/>
      <c r="N361" s="54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48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48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48"/>
      <c r="AY361" s="5"/>
      <c r="AZ361" s="5"/>
      <c r="BA361" s="5"/>
      <c r="BB361" s="5"/>
      <c r="BC361" s="5"/>
      <c r="BD361" s="5"/>
      <c r="BE361" s="5"/>
      <c r="BF361" s="58"/>
      <c r="BG361" s="5"/>
    </row>
    <row r="362" spans="1:59" ht="15.75" customHeight="1">
      <c r="A362" s="27" t="s">
        <v>50</v>
      </c>
      <c r="B362" s="27" t="s">
        <v>51</v>
      </c>
      <c r="C362" s="27">
        <v>5</v>
      </c>
      <c r="D362" s="51" t="s">
        <v>29</v>
      </c>
      <c r="E362" s="52"/>
      <c r="F362" s="53"/>
      <c r="G362" s="53"/>
      <c r="H362" s="53"/>
      <c r="I362" s="53"/>
      <c r="J362" s="53"/>
      <c r="K362" s="53"/>
      <c r="L362" s="53"/>
      <c r="M362" s="53"/>
      <c r="N362" s="54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48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48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48"/>
      <c r="AY362" s="5">
        <f>Deferral!BC160</f>
        <v>119231.75878168806</v>
      </c>
      <c r="AZ362" s="5">
        <f>Deferral!BD160</f>
        <v>208238.63370283064</v>
      </c>
      <c r="BA362" s="5">
        <f>Deferral!BE160</f>
        <v>172876.45553231076</v>
      </c>
      <c r="BB362" s="5">
        <f>Deferral!BF160</f>
        <v>223977.96149821777</v>
      </c>
      <c r="BC362" s="5">
        <f>Deferral!BG160</f>
        <v>199085.51611971972</v>
      </c>
      <c r="BD362" s="5">
        <f>Deferral!BH160</f>
        <v>72940.849306165357</v>
      </c>
      <c r="BE362" s="5">
        <f>Deferral!BI160+Deferral!BJ160</f>
        <v>-15753.422387893041</v>
      </c>
      <c r="BF362" s="58">
        <f>Deferral!BK160+Deferral!BL160</f>
        <v>-42105.07593522434</v>
      </c>
      <c r="BG362" s="5">
        <f>Deferral!BM160</f>
        <v>-45309.584908792509</v>
      </c>
    </row>
    <row r="363" spans="1:59" ht="15.75" customHeight="1">
      <c r="A363" s="27" t="s">
        <v>50</v>
      </c>
      <c r="B363" s="27" t="s">
        <v>51</v>
      </c>
      <c r="C363" s="27">
        <v>5</v>
      </c>
      <c r="D363" s="55" t="s">
        <v>30</v>
      </c>
      <c r="E363" s="52"/>
      <c r="F363" s="53"/>
      <c r="G363" s="53"/>
      <c r="H363" s="53"/>
      <c r="I363" s="53"/>
      <c r="J363" s="53"/>
      <c r="K363" s="53"/>
      <c r="L363" s="53"/>
      <c r="M363" s="53"/>
      <c r="N363" s="54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48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48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48"/>
      <c r="AY363" s="5">
        <f>AY362/2*AY$399</f>
        <v>172.88605023344766</v>
      </c>
      <c r="AZ363" s="5">
        <f t="shared" ref="AZ363:BG363" si="178">(AY364+AZ362/2)*AZ$399</f>
        <v>648.21948888167674</v>
      </c>
      <c r="BA363" s="5">
        <f t="shared" si="178"/>
        <v>1161.2432322114098</v>
      </c>
      <c r="BB363" s="5">
        <f t="shared" si="178"/>
        <v>1720.090897104342</v>
      </c>
      <c r="BC363" s="5">
        <f t="shared" si="178"/>
        <v>2234.4390195570127</v>
      </c>
      <c r="BD363" s="5">
        <f t="shared" si="178"/>
        <v>2704.2893611323448</v>
      </c>
      <c r="BE363" s="5">
        <f t="shared" si="178"/>
        <v>2791.9237690290965</v>
      </c>
      <c r="BF363" s="58">
        <f t="shared" si="178"/>
        <v>2427.4457660089411</v>
      </c>
      <c r="BG363" s="5">
        <f t="shared" si="178"/>
        <v>2603.1555808932153</v>
      </c>
    </row>
    <row r="364" spans="1:59" ht="15.75" customHeight="1">
      <c r="A364" s="27" t="s">
        <v>50</v>
      </c>
      <c r="B364" s="27" t="s">
        <v>51</v>
      </c>
      <c r="C364" s="27">
        <v>5</v>
      </c>
      <c r="D364" s="51" t="s">
        <v>31</v>
      </c>
      <c r="E364" s="52"/>
      <c r="F364" s="53"/>
      <c r="G364" s="53"/>
      <c r="H364" s="53"/>
      <c r="I364" s="53"/>
      <c r="J364" s="53"/>
      <c r="K364" s="53"/>
      <c r="L364" s="53"/>
      <c r="M364" s="53"/>
      <c r="N364" s="54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48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48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48"/>
      <c r="AY364" s="5">
        <f>SUM(AY362:AY363)</f>
        <v>119404.6448319215</v>
      </c>
      <c r="AZ364" s="5">
        <f>AY364+SUM(AZ362:AZ363)</f>
        <v>328291.49802363385</v>
      </c>
      <c r="BA364" s="5">
        <f t="shared" ref="BA364" si="179">AZ364+SUM(BA362:BA363)</f>
        <v>502329.19678815606</v>
      </c>
      <c r="BB364" s="5">
        <f t="shared" ref="BB364:BG364" si="180">BA364+SUM(BB362:BB363)</f>
        <v>728027.24918347818</v>
      </c>
      <c r="BC364" s="5">
        <f t="shared" si="180"/>
        <v>929347.20432275487</v>
      </c>
      <c r="BD364" s="5">
        <f t="shared" si="180"/>
        <v>1004992.3429900525</v>
      </c>
      <c r="BE364" s="5">
        <f t="shared" si="180"/>
        <v>992030.84437118855</v>
      </c>
      <c r="BF364" s="58">
        <f t="shared" si="180"/>
        <v>952353.21420197317</v>
      </c>
      <c r="BG364" s="5">
        <f t="shared" si="180"/>
        <v>909646.78487407393</v>
      </c>
    </row>
    <row r="365" spans="1:59" ht="15.75" hidden="1" customHeight="1" outlineLevel="1">
      <c r="A365" s="27" t="s">
        <v>50</v>
      </c>
      <c r="B365" s="27" t="s">
        <v>51</v>
      </c>
      <c r="C365" s="27">
        <v>5</v>
      </c>
      <c r="D365" s="55" t="s">
        <v>38</v>
      </c>
      <c r="E365" s="52"/>
      <c r="F365" s="53"/>
      <c r="G365" s="53"/>
      <c r="H365" s="53"/>
      <c r="I365" s="53"/>
      <c r="J365" s="53"/>
      <c r="K365" s="53"/>
      <c r="L365" s="53"/>
      <c r="M365" s="53"/>
      <c r="N365" s="54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48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48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48"/>
      <c r="AY365" s="5"/>
      <c r="AZ365" s="5"/>
      <c r="BA365" s="5"/>
      <c r="BB365" s="5"/>
      <c r="BC365" s="5"/>
      <c r="BD365" s="5"/>
      <c r="BE365" s="5"/>
      <c r="BF365" s="58"/>
      <c r="BG365" s="5"/>
    </row>
    <row r="366" spans="1:59" ht="15.75" hidden="1" customHeight="1" outlineLevel="1">
      <c r="A366" s="27" t="s">
        <v>50</v>
      </c>
      <c r="B366" s="27" t="s">
        <v>51</v>
      </c>
      <c r="C366" s="27">
        <v>5</v>
      </c>
      <c r="D366" s="55" t="s">
        <v>39</v>
      </c>
      <c r="E366" s="52"/>
      <c r="F366" s="53"/>
      <c r="G366" s="53"/>
      <c r="H366" s="53"/>
      <c r="I366" s="53"/>
      <c r="J366" s="53"/>
      <c r="K366" s="53"/>
      <c r="L366" s="53"/>
      <c r="M366" s="53"/>
      <c r="N366" s="54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48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48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48"/>
      <c r="AY366" s="5"/>
      <c r="AZ366" s="5"/>
      <c r="BA366" s="5"/>
      <c r="BB366" s="5"/>
      <c r="BC366" s="5"/>
      <c r="BD366" s="5"/>
      <c r="BE366" s="5"/>
      <c r="BF366" s="58"/>
      <c r="BG366" s="5"/>
    </row>
    <row r="367" spans="1:59" ht="15.75" hidden="1" customHeight="1" outlineLevel="1">
      <c r="A367" s="27"/>
      <c r="B367" s="27"/>
      <c r="C367" s="27"/>
      <c r="D367" s="55"/>
      <c r="E367" s="52"/>
      <c r="F367" s="53"/>
      <c r="G367" s="53"/>
      <c r="H367" s="53"/>
      <c r="I367" s="53"/>
      <c r="J367" s="53"/>
      <c r="K367" s="53"/>
      <c r="L367" s="53"/>
      <c r="M367" s="53"/>
      <c r="N367" s="54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48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48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48"/>
      <c r="AY367" s="5"/>
      <c r="AZ367" s="5"/>
      <c r="BA367" s="5"/>
      <c r="BB367" s="5"/>
      <c r="BC367" s="5"/>
      <c r="BD367" s="5"/>
      <c r="BE367" s="5"/>
      <c r="BF367" s="58"/>
      <c r="BG367" s="5"/>
    </row>
    <row r="368" spans="1:59" ht="15.75" hidden="1" customHeight="1" outlineLevel="1">
      <c r="A368" s="27" t="s">
        <v>50</v>
      </c>
      <c r="B368" s="27" t="s">
        <v>51</v>
      </c>
      <c r="C368" s="27">
        <v>6</v>
      </c>
      <c r="D368" s="51" t="s">
        <v>29</v>
      </c>
      <c r="E368" s="52"/>
      <c r="F368" s="53"/>
      <c r="G368" s="53"/>
      <c r="H368" s="53"/>
      <c r="I368" s="53"/>
      <c r="J368" s="53"/>
      <c r="K368" s="53"/>
      <c r="L368" s="53"/>
      <c r="M368" s="53"/>
      <c r="N368" s="54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48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48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48"/>
      <c r="AY368" s="5"/>
      <c r="AZ368" s="5"/>
      <c r="BA368" s="5"/>
      <c r="BB368" s="5"/>
      <c r="BC368" s="5"/>
      <c r="BD368" s="5"/>
      <c r="BE368" s="5"/>
      <c r="BF368" s="58"/>
      <c r="BG368" s="5"/>
    </row>
    <row r="369" spans="1:59" ht="15.75" hidden="1" customHeight="1" outlineLevel="1">
      <c r="A369" s="27" t="s">
        <v>50</v>
      </c>
      <c r="B369" s="27" t="s">
        <v>51</v>
      </c>
      <c r="C369" s="27">
        <v>6</v>
      </c>
      <c r="D369" s="55" t="s">
        <v>30</v>
      </c>
      <c r="E369" s="52"/>
      <c r="F369" s="53"/>
      <c r="G369" s="53"/>
      <c r="H369" s="53"/>
      <c r="I369" s="53"/>
      <c r="J369" s="53"/>
      <c r="K369" s="53"/>
      <c r="L369" s="53"/>
      <c r="M369" s="53"/>
      <c r="N369" s="54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48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48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48"/>
      <c r="AY369" s="5"/>
      <c r="AZ369" s="5"/>
      <c r="BA369" s="5"/>
      <c r="BB369" s="5"/>
      <c r="BC369" s="5"/>
      <c r="BD369" s="5"/>
      <c r="BE369" s="5"/>
      <c r="BF369" s="58"/>
      <c r="BG369" s="5"/>
    </row>
    <row r="370" spans="1:59" ht="15.75" hidden="1" customHeight="1" outlineLevel="1">
      <c r="A370" s="27" t="s">
        <v>50</v>
      </c>
      <c r="B370" s="27" t="s">
        <v>51</v>
      </c>
      <c r="C370" s="27">
        <v>6</v>
      </c>
      <c r="D370" s="51" t="s">
        <v>31</v>
      </c>
      <c r="E370" s="52"/>
      <c r="F370" s="53"/>
      <c r="G370" s="53"/>
      <c r="H370" s="53"/>
      <c r="I370" s="53"/>
      <c r="J370" s="53"/>
      <c r="K370" s="53"/>
      <c r="L370" s="53"/>
      <c r="M370" s="53"/>
      <c r="N370" s="54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48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48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48"/>
      <c r="AY370" s="5"/>
      <c r="AZ370" s="5"/>
      <c r="BA370" s="5"/>
      <c r="BB370" s="5"/>
      <c r="BC370" s="5"/>
      <c r="BD370" s="5"/>
      <c r="BE370" s="5"/>
      <c r="BF370" s="58"/>
      <c r="BG370" s="5"/>
    </row>
    <row r="371" spans="1:59" ht="15.75" hidden="1" customHeight="1" outlineLevel="1">
      <c r="A371" s="27" t="s">
        <v>50</v>
      </c>
      <c r="B371" s="27" t="s">
        <v>51</v>
      </c>
      <c r="C371" s="27">
        <v>6</v>
      </c>
      <c r="D371" s="55" t="s">
        <v>38</v>
      </c>
      <c r="E371" s="52"/>
      <c r="F371" s="53"/>
      <c r="G371" s="53"/>
      <c r="H371" s="53"/>
      <c r="I371" s="53"/>
      <c r="J371" s="53"/>
      <c r="K371" s="53"/>
      <c r="L371" s="53"/>
      <c r="M371" s="53"/>
      <c r="N371" s="54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48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48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48"/>
      <c r="AY371" s="5"/>
      <c r="AZ371" s="5"/>
      <c r="BA371" s="5"/>
      <c r="BB371" s="5"/>
      <c r="BC371" s="5"/>
      <c r="BD371" s="5"/>
      <c r="BE371" s="5"/>
      <c r="BF371" s="58"/>
      <c r="BG371" s="5"/>
    </row>
    <row r="372" spans="1:59" ht="15.75" hidden="1" customHeight="1" outlineLevel="1">
      <c r="A372" s="27" t="s">
        <v>50</v>
      </c>
      <c r="B372" s="27" t="s">
        <v>51</v>
      </c>
      <c r="C372" s="27">
        <v>6</v>
      </c>
      <c r="D372" s="55" t="s">
        <v>40</v>
      </c>
      <c r="E372" s="52"/>
      <c r="F372" s="53"/>
      <c r="G372" s="53"/>
      <c r="H372" s="53"/>
      <c r="I372" s="53"/>
      <c r="J372" s="53"/>
      <c r="K372" s="53"/>
      <c r="L372" s="53"/>
      <c r="M372" s="53"/>
      <c r="N372" s="54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48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48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48"/>
      <c r="AY372" s="5"/>
      <c r="AZ372" s="5"/>
      <c r="BA372" s="5"/>
      <c r="BB372" s="5"/>
      <c r="BC372" s="5"/>
      <c r="BD372" s="5"/>
      <c r="BE372" s="5"/>
      <c r="BF372" s="58"/>
      <c r="BG372" s="5"/>
    </row>
    <row r="373" spans="1:59" ht="15.75" hidden="1" customHeight="1" outlineLevel="1">
      <c r="A373" s="27"/>
      <c r="B373" s="27"/>
      <c r="C373" s="27"/>
      <c r="D373" s="55"/>
      <c r="E373" s="52"/>
      <c r="F373" s="53"/>
      <c r="G373" s="53"/>
      <c r="H373" s="53"/>
      <c r="I373" s="53"/>
      <c r="J373" s="53"/>
      <c r="K373" s="53"/>
      <c r="L373" s="53"/>
      <c r="M373" s="53"/>
      <c r="N373" s="54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48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48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48"/>
      <c r="AY373" s="5"/>
      <c r="AZ373" s="5"/>
      <c r="BA373" s="5"/>
      <c r="BB373" s="5"/>
      <c r="BC373" s="5"/>
      <c r="BD373" s="5"/>
      <c r="BE373" s="5"/>
      <c r="BF373" s="58"/>
      <c r="BG373" s="5"/>
    </row>
    <row r="374" spans="1:59" ht="15.75" hidden="1" customHeight="1" outlineLevel="1">
      <c r="A374" s="27" t="s">
        <v>50</v>
      </c>
      <c r="B374" s="27" t="s">
        <v>51</v>
      </c>
      <c r="C374" s="27">
        <v>7</v>
      </c>
      <c r="D374" s="51" t="s">
        <v>29</v>
      </c>
      <c r="E374" s="52"/>
      <c r="F374" s="53"/>
      <c r="G374" s="53"/>
      <c r="H374" s="53"/>
      <c r="I374" s="53"/>
      <c r="J374" s="53"/>
      <c r="K374" s="53"/>
      <c r="L374" s="53"/>
      <c r="M374" s="53"/>
      <c r="N374" s="54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48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48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48"/>
      <c r="AY374" s="5"/>
      <c r="AZ374" s="5"/>
      <c r="BA374" s="5"/>
      <c r="BB374" s="5"/>
      <c r="BC374" s="5"/>
      <c r="BD374" s="5"/>
      <c r="BE374" s="5"/>
      <c r="BF374" s="58"/>
      <c r="BG374" s="5"/>
    </row>
    <row r="375" spans="1:59" ht="15.75" hidden="1" customHeight="1" outlineLevel="1">
      <c r="A375" s="27" t="s">
        <v>50</v>
      </c>
      <c r="B375" s="27" t="s">
        <v>51</v>
      </c>
      <c r="C375" s="27">
        <v>7</v>
      </c>
      <c r="D375" s="55" t="s">
        <v>30</v>
      </c>
      <c r="E375" s="52"/>
      <c r="F375" s="53"/>
      <c r="G375" s="53"/>
      <c r="H375" s="53"/>
      <c r="I375" s="53"/>
      <c r="J375" s="53"/>
      <c r="K375" s="53"/>
      <c r="L375" s="53"/>
      <c r="M375" s="53"/>
      <c r="N375" s="54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48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48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48"/>
      <c r="AY375" s="5"/>
      <c r="AZ375" s="5"/>
      <c r="BA375" s="5"/>
      <c r="BB375" s="5"/>
      <c r="BC375" s="5"/>
      <c r="BD375" s="5"/>
      <c r="BE375" s="5"/>
      <c r="BF375" s="58"/>
      <c r="BG375" s="5"/>
    </row>
    <row r="376" spans="1:59" ht="15.75" hidden="1" customHeight="1" outlineLevel="1">
      <c r="A376" s="27" t="s">
        <v>50</v>
      </c>
      <c r="B376" s="27" t="s">
        <v>51</v>
      </c>
      <c r="C376" s="27">
        <v>7</v>
      </c>
      <c r="D376" s="51" t="s">
        <v>31</v>
      </c>
      <c r="E376" s="52"/>
      <c r="F376" s="53"/>
      <c r="G376" s="53"/>
      <c r="H376" s="53"/>
      <c r="I376" s="53"/>
      <c r="J376" s="53"/>
      <c r="K376" s="53"/>
      <c r="L376" s="53"/>
      <c r="M376" s="53"/>
      <c r="N376" s="5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48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48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48"/>
      <c r="AY376" s="5"/>
      <c r="AZ376" s="5"/>
      <c r="BA376" s="5"/>
      <c r="BB376" s="5"/>
      <c r="BC376" s="5"/>
      <c r="BD376" s="5"/>
      <c r="BE376" s="5"/>
      <c r="BF376" s="58"/>
      <c r="BG376" s="5"/>
    </row>
    <row r="377" spans="1:59" ht="15.75" hidden="1" customHeight="1" outlineLevel="1">
      <c r="A377" s="27" t="s">
        <v>50</v>
      </c>
      <c r="B377" s="27" t="s">
        <v>51</v>
      </c>
      <c r="C377" s="27">
        <v>7</v>
      </c>
      <c r="D377" s="55" t="s">
        <v>38</v>
      </c>
      <c r="E377" s="52"/>
      <c r="F377" s="53"/>
      <c r="G377" s="53"/>
      <c r="H377" s="53"/>
      <c r="I377" s="53"/>
      <c r="J377" s="53"/>
      <c r="K377" s="53"/>
      <c r="L377" s="53"/>
      <c r="M377" s="53"/>
      <c r="N377" s="5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48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48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48"/>
      <c r="AY377" s="5"/>
      <c r="AZ377" s="5"/>
      <c r="BA377" s="5"/>
      <c r="BB377" s="5"/>
      <c r="BC377" s="5"/>
      <c r="BD377" s="5"/>
      <c r="BE377" s="5"/>
      <c r="BF377" s="58"/>
      <c r="BG377" s="5"/>
    </row>
    <row r="378" spans="1:59" ht="15.75" hidden="1" customHeight="1" outlineLevel="1">
      <c r="A378" s="27" t="s">
        <v>50</v>
      </c>
      <c r="B378" s="27" t="s">
        <v>51</v>
      </c>
      <c r="C378" s="27">
        <v>7</v>
      </c>
      <c r="D378" s="55" t="s">
        <v>41</v>
      </c>
      <c r="E378" s="52"/>
      <c r="F378" s="53"/>
      <c r="G378" s="53"/>
      <c r="H378" s="53"/>
      <c r="I378" s="53"/>
      <c r="J378" s="53"/>
      <c r="K378" s="53"/>
      <c r="L378" s="53"/>
      <c r="M378" s="53"/>
      <c r="N378" s="54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48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48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48"/>
      <c r="AY378" s="5"/>
      <c r="AZ378" s="5"/>
      <c r="BA378" s="5"/>
      <c r="BB378" s="5"/>
      <c r="BC378" s="5"/>
      <c r="BD378" s="5"/>
      <c r="BE378" s="5"/>
      <c r="BF378" s="58"/>
      <c r="BG378" s="5"/>
    </row>
    <row r="379" spans="1:59" ht="15.75" hidden="1" customHeight="1" outlineLevel="1">
      <c r="A379" s="27"/>
      <c r="B379" s="27"/>
      <c r="C379" s="57"/>
      <c r="D379" s="55"/>
      <c r="E379" s="52"/>
      <c r="F379" s="53"/>
      <c r="G379" s="53"/>
      <c r="H379" s="53"/>
      <c r="I379" s="53"/>
      <c r="J379" s="53"/>
      <c r="K379" s="53"/>
      <c r="L379" s="53"/>
      <c r="M379" s="53"/>
      <c r="N379" s="54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48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48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48"/>
      <c r="AY379" s="5"/>
      <c r="AZ379" s="5"/>
      <c r="BA379" s="5"/>
      <c r="BB379" s="5"/>
      <c r="BC379" s="5"/>
      <c r="BD379" s="5"/>
      <c r="BE379" s="5"/>
      <c r="BF379" s="58"/>
      <c r="BG379" s="5"/>
    </row>
    <row r="380" spans="1:59" ht="15.75" customHeight="1" collapsed="1">
      <c r="A380" s="27"/>
      <c r="B380" s="27"/>
      <c r="C380" s="57"/>
      <c r="D380" s="55"/>
      <c r="E380" s="52"/>
      <c r="F380" s="53"/>
      <c r="G380" s="53"/>
      <c r="H380" s="53"/>
      <c r="I380" s="53"/>
      <c r="J380" s="53"/>
      <c r="K380" s="53"/>
      <c r="L380" s="53"/>
      <c r="M380" s="53"/>
      <c r="N380" s="54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48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48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48"/>
      <c r="AY380" s="5"/>
      <c r="AZ380" s="5"/>
      <c r="BA380" s="5"/>
      <c r="BB380" s="5"/>
      <c r="BC380" s="5"/>
      <c r="BD380" s="5"/>
      <c r="BE380" s="5"/>
      <c r="BF380" s="58"/>
      <c r="BG380" s="5"/>
    </row>
    <row r="381" spans="1:59" ht="15.75" customHeight="1">
      <c r="A381" s="27" t="s">
        <v>50</v>
      </c>
      <c r="B381" s="27" t="s">
        <v>51</v>
      </c>
      <c r="C381" s="60"/>
      <c r="D381" s="55" t="s">
        <v>42</v>
      </c>
      <c r="E381" s="49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48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6028</v>
      </c>
      <c r="Y381" s="5">
        <v>39191</v>
      </c>
      <c r="Z381" s="48">
        <v>81340</v>
      </c>
      <c r="AA381" s="5">
        <v>108943</v>
      </c>
      <c r="AB381" s="5">
        <v>114100</v>
      </c>
      <c r="AC381" s="5">
        <v>97432</v>
      </c>
      <c r="AD381" s="5">
        <v>59535</v>
      </c>
      <c r="AE381" s="5">
        <v>22476.687399999999</v>
      </c>
      <c r="AF381" s="5">
        <v>5962.0646800000004</v>
      </c>
      <c r="AG381" s="5">
        <v>1708.8702499999999</v>
      </c>
      <c r="AH381" s="5">
        <v>-265</v>
      </c>
      <c r="AI381" s="5">
        <v>-2164</v>
      </c>
      <c r="AJ381" s="5">
        <v>-6949</v>
      </c>
      <c r="AK381" s="5">
        <v>-37376</v>
      </c>
      <c r="AL381" s="48">
        <v>-61642</v>
      </c>
      <c r="AM381" s="5">
        <v>-106584</v>
      </c>
      <c r="AN381" s="5">
        <v>-107463</v>
      </c>
      <c r="AO381" s="5">
        <v>-92102</v>
      </c>
      <c r="AP381" s="5">
        <v>-44201</v>
      </c>
      <c r="AQ381" s="5">
        <v>-22508.84116</v>
      </c>
      <c r="AR381" s="5">
        <v>-5360.2732400000004</v>
      </c>
      <c r="AS381" s="5">
        <v>-1938.2808</v>
      </c>
      <c r="AT381" s="5">
        <v>-1941.106599845449</v>
      </c>
      <c r="AU381" s="5">
        <v>-10252.345336858178</v>
      </c>
      <c r="AV381" s="5">
        <v>-31871.95314329637</v>
      </c>
      <c r="AW381" s="5">
        <v>-63942.220719999998</v>
      </c>
      <c r="AX381" s="48">
        <v>-80296.817439999999</v>
      </c>
      <c r="AY381" s="5">
        <v>-122859.90695999999</v>
      </c>
      <c r="AZ381" s="5">
        <v>-143798.48895999999</v>
      </c>
      <c r="BA381" s="5">
        <v>-117105.26071999999</v>
      </c>
      <c r="BB381" s="5">
        <v>-77656.73272</v>
      </c>
      <c r="BC381" s="5">
        <v>-31926.68304</v>
      </c>
      <c r="BD381" s="5">
        <v>-7823.1557599999996</v>
      </c>
      <c r="BE381" s="5">
        <v>-1856.2179999999998</v>
      </c>
      <c r="BF381" s="58">
        <v>-1954.69911</v>
      </c>
      <c r="BG381" s="58">
        <v>-3800.19346</v>
      </c>
    </row>
    <row r="382" spans="1:59" ht="15.75" customHeight="1">
      <c r="A382" s="27" t="s">
        <v>50</v>
      </c>
      <c r="B382" s="27" t="s">
        <v>51</v>
      </c>
      <c r="C382" s="60"/>
      <c r="D382" s="55" t="s">
        <v>43</v>
      </c>
      <c r="E382" s="49">
        <v>0</v>
      </c>
      <c r="F382" s="5">
        <f>(E383+F342+F348+F354+F360+F366+F372+F378+F381/2)*F$399</f>
        <v>0</v>
      </c>
      <c r="G382" s="5">
        <f t="shared" ref="G382:BG382" si="181">(F383+G342+G348+G354+G360+G366+G372+G378+G381/2)*G$399</f>
        <v>0</v>
      </c>
      <c r="H382" s="5">
        <f t="shared" si="181"/>
        <v>0</v>
      </c>
      <c r="I382" s="5">
        <f t="shared" si="181"/>
        <v>0</v>
      </c>
      <c r="J382" s="5">
        <f t="shared" si="181"/>
        <v>0</v>
      </c>
      <c r="K382" s="5">
        <f t="shared" si="181"/>
        <v>0</v>
      </c>
      <c r="L382" s="5">
        <f t="shared" si="181"/>
        <v>0</v>
      </c>
      <c r="M382" s="5">
        <f t="shared" si="181"/>
        <v>0</v>
      </c>
      <c r="N382" s="48">
        <f t="shared" si="181"/>
        <v>0</v>
      </c>
      <c r="O382" s="5">
        <f t="shared" si="181"/>
        <v>-1766.9876571025732</v>
      </c>
      <c r="P382" s="5">
        <f t="shared" si="181"/>
        <v>-1772.9954151367219</v>
      </c>
      <c r="Q382" s="5">
        <f t="shared" si="181"/>
        <v>-1726.6993760320638</v>
      </c>
      <c r="R382" s="5">
        <f t="shared" si="181"/>
        <v>-1889.8881643341488</v>
      </c>
      <c r="S382" s="5">
        <f t="shared" si="181"/>
        <v>-1844.0058794555921</v>
      </c>
      <c r="T382" s="5">
        <f t="shared" si="181"/>
        <v>-1903.3301828917918</v>
      </c>
      <c r="U382" s="5">
        <f t="shared" si="181"/>
        <v>-1910.1821715502024</v>
      </c>
      <c r="V382" s="5">
        <f t="shared" si="181"/>
        <v>-1757.3039250871345</v>
      </c>
      <c r="W382" s="5">
        <f t="shared" si="181"/>
        <v>-1923.3851214980966</v>
      </c>
      <c r="X382" s="5">
        <f t="shared" si="181"/>
        <v>-1972.7772109336981</v>
      </c>
      <c r="Y382" s="5">
        <f t="shared" si="181"/>
        <v>-1947.6759673334543</v>
      </c>
      <c r="Z382" s="48">
        <f t="shared" si="181"/>
        <v>-1680.6453876932867</v>
      </c>
      <c r="AA382" s="5">
        <f t="shared" si="181"/>
        <v>-1443.0705141921642</v>
      </c>
      <c r="AB382" s="5">
        <f t="shared" si="181"/>
        <v>-1002.7567962489328</v>
      </c>
      <c r="AC382" s="5">
        <f t="shared" si="181"/>
        <v>-569.11122784808026</v>
      </c>
      <c r="AD382" s="5">
        <f t="shared" si="181"/>
        <v>-285.6485817625869</v>
      </c>
      <c r="AE382" s="5">
        <f t="shared" si="181"/>
        <v>-111.89462506918053</v>
      </c>
      <c r="AF382" s="5">
        <f t="shared" si="181"/>
        <v>-55.372340323280362</v>
      </c>
      <c r="AG382" s="5">
        <f t="shared" si="181"/>
        <v>-41.376699885335199</v>
      </c>
      <c r="AH382" s="5">
        <f t="shared" si="181"/>
        <v>2013.8982855613378</v>
      </c>
      <c r="AI382" s="5">
        <f t="shared" si="181"/>
        <v>2218.8054665739419</v>
      </c>
      <c r="AJ382" s="5">
        <f t="shared" si="181"/>
        <v>2258.7132381411138</v>
      </c>
      <c r="AK382" s="5">
        <f t="shared" si="181"/>
        <v>2217.3494465508097</v>
      </c>
      <c r="AL382" s="48">
        <f t="shared" si="181"/>
        <v>1956.3337702222273</v>
      </c>
      <c r="AM382" s="5">
        <f t="shared" si="181"/>
        <v>1657.1456065077041</v>
      </c>
      <c r="AN382" s="5">
        <f t="shared" si="181"/>
        <v>1161.9237408582906</v>
      </c>
      <c r="AO382" s="5">
        <f t="shared" si="181"/>
        <v>668.68758425137446</v>
      </c>
      <c r="AP382" s="5">
        <f t="shared" si="181"/>
        <v>373.12637123340573</v>
      </c>
      <c r="AQ382" s="5">
        <f t="shared" si="181"/>
        <v>216.59685444105594</v>
      </c>
      <c r="AR382" s="5">
        <f t="shared" si="181"/>
        <v>158.30750028350829</v>
      </c>
      <c r="AS382" s="5">
        <f t="shared" si="181"/>
        <v>129.87955871082872</v>
      </c>
      <c r="AT382" s="5">
        <f t="shared" si="181"/>
        <v>2453.269113555019</v>
      </c>
      <c r="AU382" s="5">
        <f t="shared" si="181"/>
        <v>2626.6796034998738</v>
      </c>
      <c r="AV382" s="5">
        <f t="shared" si="181"/>
        <v>2367.1613002386594</v>
      </c>
      <c r="AW382" s="5">
        <f t="shared" si="181"/>
        <v>2245.6980413088841</v>
      </c>
      <c r="AX382" s="48">
        <f t="shared" si="181"/>
        <v>1917.0476882252667</v>
      </c>
      <c r="AY382" s="5">
        <f t="shared" si="181"/>
        <v>1136.4791868525901</v>
      </c>
      <c r="AZ382" s="5">
        <f t="shared" si="181"/>
        <v>753.12030241046273</v>
      </c>
      <c r="BA382" s="5">
        <f t="shared" si="181"/>
        <v>363.99412410485132</v>
      </c>
      <c r="BB382" s="5">
        <f t="shared" si="181"/>
        <v>92.346516836344918</v>
      </c>
      <c r="BC382" s="5">
        <f t="shared" si="181"/>
        <v>-58.63984873120927</v>
      </c>
      <c r="BD382" s="5">
        <f t="shared" si="181"/>
        <v>-116.62566087696069</v>
      </c>
      <c r="BE382" s="5">
        <f t="shared" si="181"/>
        <v>-130.50333599141618</v>
      </c>
      <c r="BF382" s="58">
        <f t="shared" si="181"/>
        <v>1287.2268742400252</v>
      </c>
      <c r="BG382" s="5">
        <f t="shared" si="181"/>
        <v>1437.2414847987002</v>
      </c>
    </row>
    <row r="383" spans="1:59" ht="15.75" customHeight="1">
      <c r="A383" s="38" t="s">
        <v>50</v>
      </c>
      <c r="B383" s="38" t="s">
        <v>51</v>
      </c>
      <c r="C383" s="61"/>
      <c r="D383" s="62" t="s">
        <v>44</v>
      </c>
      <c r="E383" s="63">
        <v>0</v>
      </c>
      <c r="F383" s="56">
        <f>E383+F342+F348+F354+F360+F366+F381+F382+F372+F378</f>
        <v>0</v>
      </c>
      <c r="G383" s="56">
        <f t="shared" ref="G383:BG383" si="182">F383+G342+G348+G354+G360+G366+G381+G382+G372+G378</f>
        <v>0</v>
      </c>
      <c r="H383" s="56">
        <f t="shared" si="182"/>
        <v>0</v>
      </c>
      <c r="I383" s="56">
        <f t="shared" si="182"/>
        <v>0</v>
      </c>
      <c r="J383" s="56">
        <f t="shared" si="182"/>
        <v>0</v>
      </c>
      <c r="K383" s="56">
        <f t="shared" si="182"/>
        <v>0</v>
      </c>
      <c r="L383" s="56">
        <f t="shared" si="182"/>
        <v>0</v>
      </c>
      <c r="M383" s="56">
        <f t="shared" si="182"/>
        <v>0</v>
      </c>
      <c r="N383" s="64">
        <f t="shared" si="182"/>
        <v>0</v>
      </c>
      <c r="O383" s="56">
        <f t="shared" si="182"/>
        <v>-521469.23974609474</v>
      </c>
      <c r="P383" s="56">
        <f t="shared" si="182"/>
        <v>-523242.23516123148</v>
      </c>
      <c r="Q383" s="56">
        <f t="shared" si="182"/>
        <v>-524968.93453726359</v>
      </c>
      <c r="R383" s="56">
        <f t="shared" si="182"/>
        <v>-526858.8227015977</v>
      </c>
      <c r="S383" s="56">
        <f t="shared" si="182"/>
        <v>-528702.8285810533</v>
      </c>
      <c r="T383" s="56">
        <f t="shared" si="182"/>
        <v>-530606.1587639451</v>
      </c>
      <c r="U383" s="56">
        <f t="shared" si="182"/>
        <v>-532516.34093549533</v>
      </c>
      <c r="V383" s="56">
        <f t="shared" si="182"/>
        <v>-534273.64486058243</v>
      </c>
      <c r="W383" s="56">
        <f t="shared" si="182"/>
        <v>-536197.02998208057</v>
      </c>
      <c r="X383" s="56">
        <f t="shared" si="182"/>
        <v>-532141.80719301431</v>
      </c>
      <c r="Y383" s="56">
        <f t="shared" si="182"/>
        <v>-494898.48316034774</v>
      </c>
      <c r="Z383" s="64">
        <f t="shared" si="182"/>
        <v>-415239.12854804104</v>
      </c>
      <c r="AA383" s="56">
        <f t="shared" si="182"/>
        <v>-307739.19906223321</v>
      </c>
      <c r="AB383" s="56">
        <f t="shared" si="182"/>
        <v>-194641.95585848214</v>
      </c>
      <c r="AC383" s="56">
        <f t="shared" si="182"/>
        <v>-97779.067086330222</v>
      </c>
      <c r="AD383" s="56">
        <f t="shared" si="182"/>
        <v>-38529.715668092809</v>
      </c>
      <c r="AE383" s="56">
        <f t="shared" si="182"/>
        <v>-16164.922893161991</v>
      </c>
      <c r="AF383" s="56">
        <f t="shared" si="182"/>
        <v>-10258.230553485271</v>
      </c>
      <c r="AG383" s="56">
        <f t="shared" si="182"/>
        <v>-8590.7370033706065</v>
      </c>
      <c r="AH383" s="56">
        <f t="shared" si="182"/>
        <v>505355.96967589582</v>
      </c>
      <c r="AI383" s="56">
        <f t="shared" si="182"/>
        <v>505410.77514246973</v>
      </c>
      <c r="AJ383" s="56">
        <f t="shared" si="182"/>
        <v>500720.48838061083</v>
      </c>
      <c r="AK383" s="56">
        <f t="shared" si="182"/>
        <v>465561.83782716165</v>
      </c>
      <c r="AL383" s="64">
        <f t="shared" si="182"/>
        <v>405876.17159738386</v>
      </c>
      <c r="AM383" s="56">
        <f t="shared" si="182"/>
        <v>300949.31720389158</v>
      </c>
      <c r="AN383" s="56">
        <f t="shared" si="182"/>
        <v>194648.24094474988</v>
      </c>
      <c r="AO383" s="56">
        <f t="shared" si="182"/>
        <v>103214.92852900125</v>
      </c>
      <c r="AP383" s="56">
        <f t="shared" si="182"/>
        <v>59387.054900234652</v>
      </c>
      <c r="AQ383" s="56">
        <f t="shared" si="182"/>
        <v>37094.810594675713</v>
      </c>
      <c r="AR383" s="56">
        <f t="shared" si="182"/>
        <v>31892.844854959218</v>
      </c>
      <c r="AS383" s="56">
        <f t="shared" si="182"/>
        <v>30084.443613670046</v>
      </c>
      <c r="AT383" s="56">
        <f t="shared" si="182"/>
        <v>630526.07826363714</v>
      </c>
      <c r="AU383" s="56">
        <f t="shared" si="182"/>
        <v>622900.41253027879</v>
      </c>
      <c r="AV383" s="56">
        <f t="shared" si="182"/>
        <v>593395.62068722106</v>
      </c>
      <c r="AW383" s="56">
        <f t="shared" si="182"/>
        <v>531699.09800852998</v>
      </c>
      <c r="AX383" s="64">
        <f t="shared" si="182"/>
        <v>453319.32825675525</v>
      </c>
      <c r="AY383" s="56">
        <f t="shared" si="182"/>
        <v>331595.90048360784</v>
      </c>
      <c r="AZ383" s="56">
        <f t="shared" si="182"/>
        <v>188550.53182601833</v>
      </c>
      <c r="BA383" s="56">
        <f t="shared" si="182"/>
        <v>71809.265230123186</v>
      </c>
      <c r="BB383" s="56">
        <f t="shared" si="182"/>
        <v>-5755.1209730404689</v>
      </c>
      <c r="BC383" s="56">
        <f t="shared" si="182"/>
        <v>-37740.443861771681</v>
      </c>
      <c r="BD383" s="56">
        <f t="shared" si="182"/>
        <v>-45680.225282648644</v>
      </c>
      <c r="BE383" s="56">
        <f t="shared" si="182"/>
        <v>-47666.94661864006</v>
      </c>
      <c r="BF383" s="59">
        <f t="shared" si="182"/>
        <v>515200.62701525009</v>
      </c>
      <c r="BG383" s="56">
        <f t="shared" si="182"/>
        <v>512837.67504004884</v>
      </c>
    </row>
    <row r="384" spans="1:59" ht="15.75" customHeight="1">
      <c r="A384" s="27"/>
      <c r="B384" s="27"/>
      <c r="C384" s="60"/>
      <c r="D384" s="55"/>
      <c r="E384" s="52"/>
      <c r="F384" s="53"/>
      <c r="G384" s="53"/>
      <c r="H384" s="53"/>
      <c r="I384" s="53"/>
      <c r="J384" s="53"/>
      <c r="K384" s="53"/>
      <c r="L384" s="53"/>
      <c r="M384" s="53"/>
      <c r="N384" s="54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48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48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48"/>
      <c r="AY384" s="5"/>
      <c r="AZ384" s="5"/>
      <c r="BA384" s="5"/>
      <c r="BB384" s="5"/>
      <c r="BC384" s="5"/>
      <c r="BD384" s="5"/>
      <c r="BE384" s="5"/>
      <c r="BF384" s="58"/>
      <c r="BG384" s="5"/>
    </row>
    <row r="385" spans="1:59" ht="15.75" hidden="1" customHeight="1" outlineLevel="1">
      <c r="A385" s="27" t="s">
        <v>52</v>
      </c>
      <c r="B385" s="27" t="s">
        <v>52</v>
      </c>
      <c r="C385" s="27">
        <v>1</v>
      </c>
      <c r="D385" s="51" t="s">
        <v>31</v>
      </c>
      <c r="E385" s="52">
        <f t="shared" ref="E385:BG385" si="183">E11+E152+E293+E340</f>
        <v>-51637.846580869998</v>
      </c>
      <c r="F385" s="53">
        <f t="shared" si="183"/>
        <v>-1055434.5972079923</v>
      </c>
      <c r="G385" s="53">
        <f t="shared" si="183"/>
        <v>-1769933.7491881135</v>
      </c>
      <c r="H385" s="53">
        <f t="shared" si="183"/>
        <v>-4329718.0588467624</v>
      </c>
      <c r="I385" s="53">
        <f t="shared" si="183"/>
        <v>-1826020.9600286635</v>
      </c>
      <c r="J385" s="53">
        <f t="shared" si="183"/>
        <v>-199270.42845633673</v>
      </c>
      <c r="K385" s="53">
        <f t="shared" si="183"/>
        <v>268756.95544840745</v>
      </c>
      <c r="L385" s="53">
        <f t="shared" si="183"/>
        <v>-540763.67567401007</v>
      </c>
      <c r="M385" s="53">
        <f t="shared" si="183"/>
        <v>-566981.01617597323</v>
      </c>
      <c r="N385" s="54">
        <f t="shared" si="183"/>
        <v>639553.90713790769</v>
      </c>
      <c r="O385" s="53">
        <f t="shared" si="183"/>
        <v>639553.90713790769</v>
      </c>
      <c r="P385" s="53">
        <f t="shared" si="183"/>
        <v>0</v>
      </c>
      <c r="Q385" s="53">
        <f t="shared" si="183"/>
        <v>0</v>
      </c>
      <c r="R385" s="53">
        <f t="shared" si="183"/>
        <v>0</v>
      </c>
      <c r="S385" s="53">
        <f t="shared" si="183"/>
        <v>0</v>
      </c>
      <c r="T385" s="53">
        <f t="shared" si="183"/>
        <v>0</v>
      </c>
      <c r="U385" s="53">
        <f t="shared" si="183"/>
        <v>0</v>
      </c>
      <c r="V385" s="53">
        <f t="shared" si="183"/>
        <v>0</v>
      </c>
      <c r="W385" s="53">
        <f t="shared" si="183"/>
        <v>0</v>
      </c>
      <c r="X385" s="53">
        <f t="shared" si="183"/>
        <v>0</v>
      </c>
      <c r="Y385" s="53">
        <f t="shared" si="183"/>
        <v>0</v>
      </c>
      <c r="Z385" s="54">
        <f t="shared" si="183"/>
        <v>0</v>
      </c>
      <c r="AA385" s="53">
        <f t="shared" si="183"/>
        <v>0</v>
      </c>
      <c r="AB385" s="53">
        <f t="shared" si="183"/>
        <v>0</v>
      </c>
      <c r="AC385" s="53">
        <f t="shared" si="183"/>
        <v>0</v>
      </c>
      <c r="AD385" s="53">
        <f t="shared" si="183"/>
        <v>0</v>
      </c>
      <c r="AE385" s="53">
        <f t="shared" si="183"/>
        <v>0</v>
      </c>
      <c r="AF385" s="53">
        <f t="shared" si="183"/>
        <v>0</v>
      </c>
      <c r="AG385" s="53">
        <f t="shared" si="183"/>
        <v>0</v>
      </c>
      <c r="AH385" s="53">
        <f t="shared" si="183"/>
        <v>0</v>
      </c>
      <c r="AI385" s="53">
        <f t="shared" si="183"/>
        <v>0</v>
      </c>
      <c r="AJ385" s="53">
        <f t="shared" si="183"/>
        <v>0</v>
      </c>
      <c r="AK385" s="53">
        <f t="shared" si="183"/>
        <v>0</v>
      </c>
      <c r="AL385" s="54">
        <f t="shared" si="183"/>
        <v>0</v>
      </c>
      <c r="AM385" s="53">
        <f t="shared" si="183"/>
        <v>0</v>
      </c>
      <c r="AN385" s="53">
        <f t="shared" si="183"/>
        <v>0</v>
      </c>
      <c r="AO385" s="53">
        <f t="shared" si="183"/>
        <v>0</v>
      </c>
      <c r="AP385" s="53">
        <f t="shared" si="183"/>
        <v>0</v>
      </c>
      <c r="AQ385" s="53">
        <f t="shared" si="183"/>
        <v>0</v>
      </c>
      <c r="AR385" s="53">
        <f t="shared" si="183"/>
        <v>0</v>
      </c>
      <c r="AS385" s="53">
        <f t="shared" si="183"/>
        <v>0</v>
      </c>
      <c r="AT385" s="53">
        <f t="shared" si="183"/>
        <v>0</v>
      </c>
      <c r="AU385" s="53">
        <f t="shared" si="183"/>
        <v>0</v>
      </c>
      <c r="AV385" s="53">
        <f t="shared" si="183"/>
        <v>0</v>
      </c>
      <c r="AW385" s="53">
        <f t="shared" si="183"/>
        <v>0</v>
      </c>
      <c r="AX385" s="54">
        <f t="shared" si="183"/>
        <v>0</v>
      </c>
      <c r="AY385" s="53">
        <f t="shared" si="183"/>
        <v>0</v>
      </c>
      <c r="AZ385" s="53">
        <f t="shared" si="183"/>
        <v>0</v>
      </c>
      <c r="BA385" s="53">
        <f t="shared" si="183"/>
        <v>0</v>
      </c>
      <c r="BB385" s="53">
        <f t="shared" si="183"/>
        <v>0</v>
      </c>
      <c r="BC385" s="53">
        <f t="shared" si="183"/>
        <v>0</v>
      </c>
      <c r="BD385" s="53">
        <f t="shared" si="183"/>
        <v>0</v>
      </c>
      <c r="BE385" s="53">
        <f t="shared" si="183"/>
        <v>0</v>
      </c>
      <c r="BF385" s="65">
        <f t="shared" si="183"/>
        <v>0</v>
      </c>
      <c r="BG385" s="53">
        <f t="shared" si="183"/>
        <v>0</v>
      </c>
    </row>
    <row r="386" spans="1:59" ht="15.75" hidden="1" customHeight="1" outlineLevel="1">
      <c r="A386" s="27" t="s">
        <v>52</v>
      </c>
      <c r="B386" s="27" t="s">
        <v>52</v>
      </c>
      <c r="C386" s="27">
        <v>2</v>
      </c>
      <c r="D386" s="51" t="s">
        <v>31</v>
      </c>
      <c r="E386" s="49">
        <f t="shared" ref="E386:BG386" si="184">E17+E158+E299+E346</f>
        <v>0</v>
      </c>
      <c r="F386" s="5">
        <f t="shared" si="184"/>
        <v>0</v>
      </c>
      <c r="G386" s="5">
        <f t="shared" si="184"/>
        <v>0</v>
      </c>
      <c r="H386" s="5">
        <f t="shared" si="184"/>
        <v>0</v>
      </c>
      <c r="I386" s="5">
        <f t="shared" si="184"/>
        <v>0</v>
      </c>
      <c r="J386" s="5">
        <f t="shared" si="184"/>
        <v>0</v>
      </c>
      <c r="K386" s="5">
        <f t="shared" si="184"/>
        <v>0</v>
      </c>
      <c r="L386" s="5">
        <f t="shared" si="184"/>
        <v>0</v>
      </c>
      <c r="M386" s="5">
        <f t="shared" si="184"/>
        <v>0</v>
      </c>
      <c r="N386" s="48">
        <f t="shared" si="184"/>
        <v>0</v>
      </c>
      <c r="O386" s="5">
        <f t="shared" si="184"/>
        <v>1734552.2443850674</v>
      </c>
      <c r="P386" s="5">
        <f t="shared" si="184"/>
        <v>2650694.2630417491</v>
      </c>
      <c r="Q386" s="5">
        <f t="shared" si="184"/>
        <v>2899935.1515365778</v>
      </c>
      <c r="R386" s="5">
        <f t="shared" si="184"/>
        <v>1530470.5791831957</v>
      </c>
      <c r="S386" s="5">
        <f t="shared" si="184"/>
        <v>1987897.3386385399</v>
      </c>
      <c r="T386" s="5">
        <f t="shared" si="184"/>
        <v>-539108.61488132912</v>
      </c>
      <c r="U386" s="5">
        <f t="shared" si="184"/>
        <v>-1279843.7088941669</v>
      </c>
      <c r="V386" s="5">
        <f t="shared" si="184"/>
        <v>-3282451.8167228741</v>
      </c>
      <c r="W386" s="5">
        <f t="shared" si="184"/>
        <v>-3440594.5434888504</v>
      </c>
      <c r="X386" s="5">
        <f t="shared" si="184"/>
        <v>-4214454.8438439509</v>
      </c>
      <c r="Y386" s="5">
        <f t="shared" si="184"/>
        <v>-3703521.9245658792</v>
      </c>
      <c r="Z386" s="48">
        <f t="shared" si="184"/>
        <v>-1969204.6597172234</v>
      </c>
      <c r="AA386" s="5">
        <f t="shared" si="184"/>
        <v>-1977081.4783560922</v>
      </c>
      <c r="AB386" s="5">
        <f t="shared" si="184"/>
        <v>-1984989.8042695166</v>
      </c>
      <c r="AC386" s="5">
        <f t="shared" si="184"/>
        <v>-1992731.2645061677</v>
      </c>
      <c r="AD386" s="5">
        <f t="shared" si="184"/>
        <v>-2001100.7358170939</v>
      </c>
      <c r="AE386" s="5">
        <f t="shared" si="184"/>
        <v>-2009305.2488339436</v>
      </c>
      <c r="AF386" s="5">
        <f t="shared" si="184"/>
        <v>-2017744.3308790461</v>
      </c>
      <c r="AG386" s="5">
        <f t="shared" si="184"/>
        <v>-2026622.405934914</v>
      </c>
      <c r="AH386" s="5">
        <f t="shared" si="184"/>
        <v>-2026622.405934914</v>
      </c>
      <c r="AI386" s="5">
        <f t="shared" si="184"/>
        <v>0</v>
      </c>
      <c r="AJ386" s="5">
        <f t="shared" si="184"/>
        <v>0</v>
      </c>
      <c r="AK386" s="5">
        <f t="shared" si="184"/>
        <v>0</v>
      </c>
      <c r="AL386" s="48">
        <f t="shared" si="184"/>
        <v>0</v>
      </c>
      <c r="AM386" s="5">
        <f t="shared" si="184"/>
        <v>0</v>
      </c>
      <c r="AN386" s="5">
        <f t="shared" si="184"/>
        <v>0</v>
      </c>
      <c r="AO386" s="5">
        <f t="shared" si="184"/>
        <v>0</v>
      </c>
      <c r="AP386" s="5">
        <f t="shared" si="184"/>
        <v>0</v>
      </c>
      <c r="AQ386" s="5">
        <f t="shared" si="184"/>
        <v>0</v>
      </c>
      <c r="AR386" s="5">
        <f t="shared" si="184"/>
        <v>0</v>
      </c>
      <c r="AS386" s="5">
        <f t="shared" si="184"/>
        <v>0</v>
      </c>
      <c r="AT386" s="5">
        <f t="shared" si="184"/>
        <v>0</v>
      </c>
      <c r="AU386" s="5">
        <f t="shared" si="184"/>
        <v>0</v>
      </c>
      <c r="AV386" s="5">
        <f t="shared" si="184"/>
        <v>0</v>
      </c>
      <c r="AW386" s="5">
        <f t="shared" si="184"/>
        <v>0</v>
      </c>
      <c r="AX386" s="48">
        <f t="shared" si="184"/>
        <v>0</v>
      </c>
      <c r="AY386" s="5">
        <f t="shared" si="184"/>
        <v>0</v>
      </c>
      <c r="AZ386" s="5">
        <f t="shared" si="184"/>
        <v>0</v>
      </c>
      <c r="BA386" s="5">
        <f t="shared" si="184"/>
        <v>0</v>
      </c>
      <c r="BB386" s="5">
        <f t="shared" si="184"/>
        <v>0</v>
      </c>
      <c r="BC386" s="5">
        <f t="shared" si="184"/>
        <v>0</v>
      </c>
      <c r="BD386" s="5">
        <f t="shared" si="184"/>
        <v>0</v>
      </c>
      <c r="BE386" s="5">
        <f t="shared" si="184"/>
        <v>0</v>
      </c>
      <c r="BF386" s="58">
        <f t="shared" si="184"/>
        <v>0</v>
      </c>
      <c r="BG386" s="5">
        <f t="shared" si="184"/>
        <v>0</v>
      </c>
    </row>
    <row r="387" spans="1:59" ht="15.75" hidden="1" customHeight="1" outlineLevel="1">
      <c r="A387" s="27" t="s">
        <v>52</v>
      </c>
      <c r="B387" s="27" t="s">
        <v>52</v>
      </c>
      <c r="C387" s="27">
        <v>3</v>
      </c>
      <c r="D387" s="51" t="s">
        <v>31</v>
      </c>
      <c r="E387" s="49">
        <f t="shared" ref="E387:BG387" si="185">E23+E164+E305+E352</f>
        <v>0</v>
      </c>
      <c r="F387" s="5">
        <f t="shared" si="185"/>
        <v>0</v>
      </c>
      <c r="G387" s="5">
        <f t="shared" si="185"/>
        <v>0</v>
      </c>
      <c r="H387" s="5">
        <f t="shared" si="185"/>
        <v>0</v>
      </c>
      <c r="I387" s="5">
        <f t="shared" si="185"/>
        <v>0</v>
      </c>
      <c r="J387" s="5">
        <f t="shared" si="185"/>
        <v>0</v>
      </c>
      <c r="K387" s="5">
        <f t="shared" si="185"/>
        <v>0</v>
      </c>
      <c r="L387" s="5">
        <f t="shared" si="185"/>
        <v>0</v>
      </c>
      <c r="M387" s="5">
        <f t="shared" si="185"/>
        <v>0</v>
      </c>
      <c r="N387" s="48">
        <f t="shared" si="185"/>
        <v>0</v>
      </c>
      <c r="O387" s="5">
        <f t="shared" si="185"/>
        <v>0</v>
      </c>
      <c r="P387" s="5">
        <f t="shared" si="185"/>
        <v>0</v>
      </c>
      <c r="Q387" s="5">
        <f t="shared" si="185"/>
        <v>0</v>
      </c>
      <c r="R387" s="5">
        <f t="shared" si="185"/>
        <v>0</v>
      </c>
      <c r="S387" s="5">
        <f t="shared" si="185"/>
        <v>0</v>
      </c>
      <c r="T387" s="5">
        <f t="shared" si="185"/>
        <v>0</v>
      </c>
      <c r="U387" s="5">
        <f t="shared" si="185"/>
        <v>0</v>
      </c>
      <c r="V387" s="5">
        <f t="shared" si="185"/>
        <v>0</v>
      </c>
      <c r="W387" s="5">
        <f t="shared" si="185"/>
        <v>0</v>
      </c>
      <c r="X387" s="5">
        <f t="shared" si="185"/>
        <v>0</v>
      </c>
      <c r="Y387" s="5">
        <f t="shared" si="185"/>
        <v>0</v>
      </c>
      <c r="Z387" s="48">
        <f t="shared" si="185"/>
        <v>0</v>
      </c>
      <c r="AA387" s="5">
        <f t="shared" si="185"/>
        <v>1688819.1198487999</v>
      </c>
      <c r="AB387" s="5">
        <f t="shared" si="185"/>
        <v>2695591.3556883461</v>
      </c>
      <c r="AC387" s="5">
        <f t="shared" si="185"/>
        <v>2323636.4408879336</v>
      </c>
      <c r="AD387" s="5">
        <f t="shared" si="185"/>
        <v>1002636.3907346292</v>
      </c>
      <c r="AE387" s="5">
        <f t="shared" si="185"/>
        <v>1067802.1512456778</v>
      </c>
      <c r="AF387" s="5">
        <f t="shared" si="185"/>
        <v>-1119171.3411527355</v>
      </c>
      <c r="AG387" s="5">
        <f t="shared" si="185"/>
        <v>-3060449.4008612912</v>
      </c>
      <c r="AH387" s="5">
        <f t="shared" si="185"/>
        <v>-2633591.019775846</v>
      </c>
      <c r="AI387" s="5">
        <f t="shared" si="185"/>
        <v>-72420.114436232601</v>
      </c>
      <c r="AJ387" s="5">
        <f t="shared" si="185"/>
        <v>-436677.38265008846</v>
      </c>
      <c r="AK387" s="5">
        <f t="shared" si="185"/>
        <v>-719516.85025132878</v>
      </c>
      <c r="AL387" s="48">
        <f t="shared" si="185"/>
        <v>455861.6811071008</v>
      </c>
      <c r="AM387" s="5">
        <f t="shared" si="185"/>
        <v>458004.23100830422</v>
      </c>
      <c r="AN387" s="5">
        <f t="shared" si="185"/>
        <v>460156.85089404328</v>
      </c>
      <c r="AO387" s="5">
        <f t="shared" si="185"/>
        <v>462227.55672306649</v>
      </c>
      <c r="AP387" s="5">
        <f t="shared" si="185"/>
        <v>464353.80348399258</v>
      </c>
      <c r="AQ387" s="5">
        <f t="shared" si="185"/>
        <v>466443.39559967048</v>
      </c>
      <c r="AR387" s="5">
        <f t="shared" si="185"/>
        <v>468589.03521942906</v>
      </c>
      <c r="AS387" s="5">
        <f t="shared" si="185"/>
        <v>470557.10916735057</v>
      </c>
      <c r="AT387" s="5">
        <f t="shared" si="185"/>
        <v>470557.10916735057</v>
      </c>
      <c r="AU387" s="5">
        <f t="shared" si="185"/>
        <v>0</v>
      </c>
      <c r="AV387" s="5">
        <f t="shared" si="185"/>
        <v>0</v>
      </c>
      <c r="AW387" s="5">
        <f t="shared" si="185"/>
        <v>0</v>
      </c>
      <c r="AX387" s="48">
        <f t="shared" si="185"/>
        <v>0</v>
      </c>
      <c r="AY387" s="5">
        <f t="shared" si="185"/>
        <v>0</v>
      </c>
      <c r="AZ387" s="5">
        <f t="shared" si="185"/>
        <v>0</v>
      </c>
      <c r="BA387" s="5">
        <f t="shared" si="185"/>
        <v>0</v>
      </c>
      <c r="BB387" s="5">
        <f t="shared" si="185"/>
        <v>0</v>
      </c>
      <c r="BC387" s="5">
        <f t="shared" si="185"/>
        <v>0</v>
      </c>
      <c r="BD387" s="5">
        <f t="shared" si="185"/>
        <v>0</v>
      </c>
      <c r="BE387" s="5">
        <f t="shared" si="185"/>
        <v>0</v>
      </c>
      <c r="BF387" s="58">
        <f t="shared" si="185"/>
        <v>0</v>
      </c>
      <c r="BG387" s="5">
        <f t="shared" si="185"/>
        <v>0</v>
      </c>
    </row>
    <row r="388" spans="1:59" ht="15.75" hidden="1" customHeight="1" outlineLevel="1">
      <c r="A388" s="27" t="s">
        <v>52</v>
      </c>
      <c r="B388" s="27" t="s">
        <v>52</v>
      </c>
      <c r="C388" s="27">
        <v>4</v>
      </c>
      <c r="D388" s="51" t="s">
        <v>31</v>
      </c>
      <c r="E388" s="49">
        <f t="shared" ref="E388:BG388" si="186">E29+E170+E311+E358</f>
        <v>0</v>
      </c>
      <c r="F388" s="5">
        <f t="shared" si="186"/>
        <v>0</v>
      </c>
      <c r="G388" s="5">
        <f t="shared" si="186"/>
        <v>0</v>
      </c>
      <c r="H388" s="5">
        <f t="shared" si="186"/>
        <v>0</v>
      </c>
      <c r="I388" s="5">
        <f t="shared" si="186"/>
        <v>0</v>
      </c>
      <c r="J388" s="5">
        <f t="shared" si="186"/>
        <v>0</v>
      </c>
      <c r="K388" s="5">
        <f t="shared" si="186"/>
        <v>0</v>
      </c>
      <c r="L388" s="5">
        <f t="shared" si="186"/>
        <v>0</v>
      </c>
      <c r="M388" s="5">
        <f t="shared" si="186"/>
        <v>0</v>
      </c>
      <c r="N388" s="48">
        <f t="shared" si="186"/>
        <v>0</v>
      </c>
      <c r="O388" s="5">
        <f t="shared" si="186"/>
        <v>0</v>
      </c>
      <c r="P388" s="5">
        <f t="shared" si="186"/>
        <v>0</v>
      </c>
      <c r="Q388" s="5">
        <f t="shared" si="186"/>
        <v>0</v>
      </c>
      <c r="R388" s="5">
        <f t="shared" si="186"/>
        <v>0</v>
      </c>
      <c r="S388" s="5">
        <f t="shared" si="186"/>
        <v>0</v>
      </c>
      <c r="T388" s="5">
        <f t="shared" si="186"/>
        <v>0</v>
      </c>
      <c r="U388" s="5">
        <f t="shared" si="186"/>
        <v>0</v>
      </c>
      <c r="V388" s="5">
        <f t="shared" si="186"/>
        <v>0</v>
      </c>
      <c r="W388" s="5">
        <f t="shared" si="186"/>
        <v>0</v>
      </c>
      <c r="X388" s="5">
        <f t="shared" si="186"/>
        <v>0</v>
      </c>
      <c r="Y388" s="5">
        <f t="shared" si="186"/>
        <v>0</v>
      </c>
      <c r="Z388" s="48">
        <f t="shared" si="186"/>
        <v>0</v>
      </c>
      <c r="AA388" s="5">
        <f t="shared" si="186"/>
        <v>0</v>
      </c>
      <c r="AB388" s="5">
        <f t="shared" si="186"/>
        <v>0</v>
      </c>
      <c r="AC388" s="5">
        <f t="shared" si="186"/>
        <v>0</v>
      </c>
      <c r="AD388" s="5">
        <f t="shared" si="186"/>
        <v>0</v>
      </c>
      <c r="AE388" s="5">
        <f t="shared" si="186"/>
        <v>0</v>
      </c>
      <c r="AF388" s="5">
        <f t="shared" si="186"/>
        <v>0</v>
      </c>
      <c r="AG388" s="5">
        <f t="shared" si="186"/>
        <v>0</v>
      </c>
      <c r="AH388" s="5">
        <f t="shared" si="186"/>
        <v>0</v>
      </c>
      <c r="AI388" s="5">
        <f t="shared" si="186"/>
        <v>0</v>
      </c>
      <c r="AJ388" s="5">
        <f t="shared" si="186"/>
        <v>0</v>
      </c>
      <c r="AK388" s="5">
        <f t="shared" si="186"/>
        <v>0</v>
      </c>
      <c r="AL388" s="48">
        <f t="shared" si="186"/>
        <v>0</v>
      </c>
      <c r="AM388" s="5">
        <f t="shared" si="186"/>
        <v>1440472.0031400754</v>
      </c>
      <c r="AN388" s="5">
        <f t="shared" si="186"/>
        <v>1056999.7681584735</v>
      </c>
      <c r="AO388" s="5">
        <f t="shared" si="186"/>
        <v>1054632.445339673</v>
      </c>
      <c r="AP388" s="5">
        <f t="shared" si="186"/>
        <v>-300431.62036303454</v>
      </c>
      <c r="AQ388" s="5">
        <f t="shared" si="186"/>
        <v>504064.04805179749</v>
      </c>
      <c r="AR388" s="5">
        <f t="shared" si="186"/>
        <v>-1327159.354952689</v>
      </c>
      <c r="AS388" s="5">
        <f t="shared" si="186"/>
        <v>-3081577.0833226987</v>
      </c>
      <c r="AT388" s="5">
        <f t="shared" si="186"/>
        <v>-4592856.1527024349</v>
      </c>
      <c r="AU388" s="5">
        <f t="shared" si="186"/>
        <v>-5537791.1828072267</v>
      </c>
      <c r="AV388" s="5">
        <f t="shared" si="186"/>
        <v>-5790300.9993523089</v>
      </c>
      <c r="AW388" s="5">
        <f t="shared" si="186"/>
        <v>-6315986.0651450194</v>
      </c>
      <c r="AX388" s="48">
        <f t="shared" si="186"/>
        <v>-5657860.2749112882</v>
      </c>
      <c r="AY388" s="5">
        <f t="shared" si="186"/>
        <v>-5674268.0697085317</v>
      </c>
      <c r="AZ388" s="5">
        <f t="shared" si="186"/>
        <v>-5690723.4471106865</v>
      </c>
      <c r="BA388" s="5">
        <f t="shared" si="186"/>
        <v>-5706657.4727625959</v>
      </c>
      <c r="BB388" s="5">
        <f t="shared" si="186"/>
        <v>-5722636.1136863306</v>
      </c>
      <c r="BC388" s="5">
        <f t="shared" si="186"/>
        <v>-5738087.2311932845</v>
      </c>
      <c r="BD388" s="5">
        <f t="shared" si="186"/>
        <v>-5754153.8754406255</v>
      </c>
      <c r="BE388" s="5">
        <f t="shared" si="186"/>
        <v>-5770265.5062918598</v>
      </c>
      <c r="BF388" s="58">
        <f t="shared" si="186"/>
        <v>-5770265.5062918598</v>
      </c>
      <c r="BG388" s="5">
        <f t="shared" si="186"/>
        <v>0</v>
      </c>
    </row>
    <row r="389" spans="1:59" ht="15.75" customHeight="1" collapsed="1">
      <c r="A389" s="27" t="s">
        <v>52</v>
      </c>
      <c r="B389" s="27" t="s">
        <v>52</v>
      </c>
      <c r="C389" s="27">
        <v>5</v>
      </c>
      <c r="D389" s="51" t="s">
        <v>31</v>
      </c>
      <c r="E389" s="49">
        <f t="shared" ref="E389:BG389" si="187">E35+E176+E317+E364</f>
        <v>0</v>
      </c>
      <c r="F389" s="5">
        <f t="shared" si="187"/>
        <v>0</v>
      </c>
      <c r="G389" s="5">
        <f t="shared" si="187"/>
        <v>0</v>
      </c>
      <c r="H389" s="5">
        <f t="shared" si="187"/>
        <v>0</v>
      </c>
      <c r="I389" s="5">
        <f t="shared" si="187"/>
        <v>0</v>
      </c>
      <c r="J389" s="5">
        <f t="shared" si="187"/>
        <v>0</v>
      </c>
      <c r="K389" s="5">
        <f t="shared" si="187"/>
        <v>0</v>
      </c>
      <c r="L389" s="5">
        <f t="shared" si="187"/>
        <v>0</v>
      </c>
      <c r="M389" s="5">
        <f t="shared" si="187"/>
        <v>0</v>
      </c>
      <c r="N389" s="48">
        <f t="shared" si="187"/>
        <v>0</v>
      </c>
      <c r="O389" s="5">
        <f t="shared" si="187"/>
        <v>0</v>
      </c>
      <c r="P389" s="5">
        <f t="shared" si="187"/>
        <v>0</v>
      </c>
      <c r="Q389" s="5">
        <f t="shared" si="187"/>
        <v>0</v>
      </c>
      <c r="R389" s="5">
        <f t="shared" si="187"/>
        <v>0</v>
      </c>
      <c r="S389" s="5">
        <f t="shared" si="187"/>
        <v>0</v>
      </c>
      <c r="T389" s="5">
        <f t="shared" si="187"/>
        <v>0</v>
      </c>
      <c r="U389" s="5">
        <f t="shared" si="187"/>
        <v>0</v>
      </c>
      <c r="V389" s="5">
        <f t="shared" si="187"/>
        <v>0</v>
      </c>
      <c r="W389" s="5">
        <f t="shared" si="187"/>
        <v>0</v>
      </c>
      <c r="X389" s="5">
        <f t="shared" si="187"/>
        <v>0</v>
      </c>
      <c r="Y389" s="5">
        <f t="shared" si="187"/>
        <v>0</v>
      </c>
      <c r="Z389" s="48">
        <f t="shared" si="187"/>
        <v>0</v>
      </c>
      <c r="AA389" s="5">
        <f t="shared" si="187"/>
        <v>0</v>
      </c>
      <c r="AB389" s="5">
        <f t="shared" si="187"/>
        <v>0</v>
      </c>
      <c r="AC389" s="5">
        <f t="shared" si="187"/>
        <v>0</v>
      </c>
      <c r="AD389" s="5">
        <f t="shared" si="187"/>
        <v>0</v>
      </c>
      <c r="AE389" s="5">
        <f t="shared" si="187"/>
        <v>0</v>
      </c>
      <c r="AF389" s="5">
        <f t="shared" si="187"/>
        <v>0</v>
      </c>
      <c r="AG389" s="5">
        <f t="shared" si="187"/>
        <v>0</v>
      </c>
      <c r="AH389" s="5">
        <f t="shared" si="187"/>
        <v>0</v>
      </c>
      <c r="AI389" s="5">
        <f t="shared" si="187"/>
        <v>0</v>
      </c>
      <c r="AJ389" s="5">
        <f t="shared" si="187"/>
        <v>0</v>
      </c>
      <c r="AK389" s="5">
        <f t="shared" si="187"/>
        <v>0</v>
      </c>
      <c r="AL389" s="48">
        <f t="shared" si="187"/>
        <v>0</v>
      </c>
      <c r="AM389" s="5">
        <f t="shared" si="187"/>
        <v>0</v>
      </c>
      <c r="AN389" s="5">
        <f t="shared" si="187"/>
        <v>0</v>
      </c>
      <c r="AO389" s="5">
        <f t="shared" si="187"/>
        <v>0</v>
      </c>
      <c r="AP389" s="5">
        <f t="shared" si="187"/>
        <v>0</v>
      </c>
      <c r="AQ389" s="5">
        <f t="shared" si="187"/>
        <v>0</v>
      </c>
      <c r="AR389" s="5">
        <f t="shared" si="187"/>
        <v>0</v>
      </c>
      <c r="AS389" s="5">
        <f t="shared" si="187"/>
        <v>0</v>
      </c>
      <c r="AT389" s="5">
        <f t="shared" si="187"/>
        <v>0</v>
      </c>
      <c r="AU389" s="5">
        <f t="shared" si="187"/>
        <v>0</v>
      </c>
      <c r="AV389" s="5">
        <f t="shared" si="187"/>
        <v>0</v>
      </c>
      <c r="AW389" s="5">
        <f t="shared" si="187"/>
        <v>0</v>
      </c>
      <c r="AX389" s="48">
        <f t="shared" si="187"/>
        <v>0</v>
      </c>
      <c r="AY389" s="5">
        <f t="shared" si="187"/>
        <v>1047824.4849507541</v>
      </c>
      <c r="AZ389" s="5">
        <f t="shared" si="187"/>
        <v>1390710.2267062091</v>
      </c>
      <c r="BA389" s="5">
        <f t="shared" si="187"/>
        <v>1351542.0584526248</v>
      </c>
      <c r="BB389" s="5">
        <f t="shared" si="187"/>
        <v>239281.81323113333</v>
      </c>
      <c r="BC389" s="5">
        <f t="shared" si="187"/>
        <v>836844.9247348333</v>
      </c>
      <c r="BD389" s="5">
        <f t="shared" si="187"/>
        <v>-1723176.7690876983</v>
      </c>
      <c r="BE389" s="5">
        <f t="shared" si="187"/>
        <v>-2670754.6257078862</v>
      </c>
      <c r="BF389" s="58">
        <f t="shared" si="187"/>
        <v>-336986.66804002051</v>
      </c>
      <c r="BG389" s="5">
        <f t="shared" si="187"/>
        <v>-1514925.0352637235</v>
      </c>
    </row>
    <row r="390" spans="1:59" ht="15.75" hidden="1" customHeight="1" outlineLevel="1">
      <c r="A390" s="27" t="s">
        <v>52</v>
      </c>
      <c r="B390" s="27" t="s">
        <v>52</v>
      </c>
      <c r="C390" s="27">
        <v>6</v>
      </c>
      <c r="D390" s="51" t="s">
        <v>31</v>
      </c>
      <c r="E390" s="49">
        <f>E41+E182+E323+E370</f>
        <v>0</v>
      </c>
      <c r="F390" s="5">
        <f t="shared" ref="F390:BG390" si="188">F41+F182+F323+F370</f>
        <v>0</v>
      </c>
      <c r="G390" s="5">
        <f t="shared" si="188"/>
        <v>0</v>
      </c>
      <c r="H390" s="5">
        <f t="shared" si="188"/>
        <v>0</v>
      </c>
      <c r="I390" s="5">
        <f t="shared" si="188"/>
        <v>0</v>
      </c>
      <c r="J390" s="5">
        <f t="shared" si="188"/>
        <v>0</v>
      </c>
      <c r="K390" s="5">
        <f t="shared" si="188"/>
        <v>0</v>
      </c>
      <c r="L390" s="5">
        <f t="shared" si="188"/>
        <v>0</v>
      </c>
      <c r="M390" s="5">
        <f t="shared" si="188"/>
        <v>0</v>
      </c>
      <c r="N390" s="48">
        <f t="shared" si="188"/>
        <v>0</v>
      </c>
      <c r="O390" s="5">
        <f t="shared" si="188"/>
        <v>0</v>
      </c>
      <c r="P390" s="5">
        <f t="shared" si="188"/>
        <v>0</v>
      </c>
      <c r="Q390" s="5">
        <f t="shared" si="188"/>
        <v>0</v>
      </c>
      <c r="R390" s="5">
        <f t="shared" si="188"/>
        <v>0</v>
      </c>
      <c r="S390" s="5">
        <f t="shared" si="188"/>
        <v>0</v>
      </c>
      <c r="T390" s="5">
        <f t="shared" si="188"/>
        <v>0</v>
      </c>
      <c r="U390" s="5">
        <f t="shared" si="188"/>
        <v>0</v>
      </c>
      <c r="V390" s="5">
        <f t="shared" si="188"/>
        <v>0</v>
      </c>
      <c r="W390" s="5">
        <f t="shared" si="188"/>
        <v>0</v>
      </c>
      <c r="X390" s="5">
        <f t="shared" si="188"/>
        <v>0</v>
      </c>
      <c r="Y390" s="5">
        <f t="shared" si="188"/>
        <v>0</v>
      </c>
      <c r="Z390" s="48">
        <f t="shared" si="188"/>
        <v>0</v>
      </c>
      <c r="AA390" s="5">
        <f t="shared" si="188"/>
        <v>0</v>
      </c>
      <c r="AB390" s="5">
        <f t="shared" si="188"/>
        <v>0</v>
      </c>
      <c r="AC390" s="5">
        <f t="shared" si="188"/>
        <v>0</v>
      </c>
      <c r="AD390" s="5">
        <f t="shared" si="188"/>
        <v>0</v>
      </c>
      <c r="AE390" s="5">
        <f t="shared" si="188"/>
        <v>0</v>
      </c>
      <c r="AF390" s="5">
        <f t="shared" si="188"/>
        <v>0</v>
      </c>
      <c r="AG390" s="5">
        <f t="shared" si="188"/>
        <v>0</v>
      </c>
      <c r="AH390" s="5">
        <f t="shared" si="188"/>
        <v>0</v>
      </c>
      <c r="AI390" s="5">
        <f t="shared" si="188"/>
        <v>0</v>
      </c>
      <c r="AJ390" s="5">
        <f t="shared" si="188"/>
        <v>0</v>
      </c>
      <c r="AK390" s="5">
        <f t="shared" si="188"/>
        <v>0</v>
      </c>
      <c r="AL390" s="48">
        <f t="shared" si="188"/>
        <v>0</v>
      </c>
      <c r="AM390" s="5">
        <f t="shared" si="188"/>
        <v>0</v>
      </c>
      <c r="AN390" s="5">
        <f t="shared" si="188"/>
        <v>0</v>
      </c>
      <c r="AO390" s="5">
        <f t="shared" si="188"/>
        <v>0</v>
      </c>
      <c r="AP390" s="5">
        <f t="shared" si="188"/>
        <v>0</v>
      </c>
      <c r="AQ390" s="5">
        <f t="shared" si="188"/>
        <v>0</v>
      </c>
      <c r="AR390" s="5">
        <f t="shared" si="188"/>
        <v>0</v>
      </c>
      <c r="AS390" s="5">
        <f t="shared" si="188"/>
        <v>0</v>
      </c>
      <c r="AT390" s="5">
        <f t="shared" si="188"/>
        <v>0</v>
      </c>
      <c r="AU390" s="5">
        <f t="shared" si="188"/>
        <v>0</v>
      </c>
      <c r="AV390" s="5">
        <f t="shared" si="188"/>
        <v>0</v>
      </c>
      <c r="AW390" s="5">
        <f t="shared" si="188"/>
        <v>0</v>
      </c>
      <c r="AX390" s="48">
        <f t="shared" si="188"/>
        <v>0</v>
      </c>
      <c r="AY390" s="5">
        <f t="shared" si="188"/>
        <v>0</v>
      </c>
      <c r="AZ390" s="5">
        <f t="shared" si="188"/>
        <v>0</v>
      </c>
      <c r="BA390" s="5">
        <f t="shared" si="188"/>
        <v>0</v>
      </c>
      <c r="BB390" s="5">
        <f t="shared" si="188"/>
        <v>0</v>
      </c>
      <c r="BC390" s="5">
        <f t="shared" si="188"/>
        <v>0</v>
      </c>
      <c r="BD390" s="5">
        <f t="shared" si="188"/>
        <v>0</v>
      </c>
      <c r="BE390" s="5">
        <f t="shared" si="188"/>
        <v>0</v>
      </c>
      <c r="BF390" s="58">
        <f t="shared" si="188"/>
        <v>0</v>
      </c>
      <c r="BG390" s="5">
        <f t="shared" si="188"/>
        <v>0</v>
      </c>
    </row>
    <row r="391" spans="1:59" ht="15.75" hidden="1" customHeight="1" outlineLevel="1">
      <c r="A391" s="27" t="s">
        <v>52</v>
      </c>
      <c r="B391" s="27" t="s">
        <v>52</v>
      </c>
      <c r="C391" s="27">
        <v>7</v>
      </c>
      <c r="D391" s="51" t="s">
        <v>31</v>
      </c>
      <c r="E391" s="49">
        <f>E47+E188+E329+E376</f>
        <v>0</v>
      </c>
      <c r="F391" s="5">
        <f t="shared" ref="F391:BG391" si="189">F47+F188+F329+F376</f>
        <v>0</v>
      </c>
      <c r="G391" s="5">
        <f t="shared" si="189"/>
        <v>0</v>
      </c>
      <c r="H391" s="5">
        <f t="shared" si="189"/>
        <v>0</v>
      </c>
      <c r="I391" s="5">
        <f t="shared" si="189"/>
        <v>0</v>
      </c>
      <c r="J391" s="5">
        <f t="shared" si="189"/>
        <v>0</v>
      </c>
      <c r="K391" s="5">
        <f t="shared" si="189"/>
        <v>0</v>
      </c>
      <c r="L391" s="5">
        <f t="shared" si="189"/>
        <v>0</v>
      </c>
      <c r="M391" s="5">
        <f t="shared" si="189"/>
        <v>0</v>
      </c>
      <c r="N391" s="48">
        <f t="shared" si="189"/>
        <v>0</v>
      </c>
      <c r="O391" s="5">
        <f t="shared" si="189"/>
        <v>0</v>
      </c>
      <c r="P391" s="5">
        <f t="shared" si="189"/>
        <v>0</v>
      </c>
      <c r="Q391" s="5">
        <f t="shared" si="189"/>
        <v>0</v>
      </c>
      <c r="R391" s="5">
        <f t="shared" si="189"/>
        <v>0</v>
      </c>
      <c r="S391" s="5">
        <f t="shared" si="189"/>
        <v>0</v>
      </c>
      <c r="T391" s="5">
        <f t="shared" si="189"/>
        <v>0</v>
      </c>
      <c r="U391" s="5">
        <f t="shared" si="189"/>
        <v>0</v>
      </c>
      <c r="V391" s="5">
        <f t="shared" si="189"/>
        <v>0</v>
      </c>
      <c r="W391" s="5">
        <f t="shared" si="189"/>
        <v>0</v>
      </c>
      <c r="X391" s="5">
        <f t="shared" si="189"/>
        <v>0</v>
      </c>
      <c r="Y391" s="5">
        <f t="shared" si="189"/>
        <v>0</v>
      </c>
      <c r="Z391" s="48">
        <f t="shared" si="189"/>
        <v>0</v>
      </c>
      <c r="AA391" s="5">
        <f t="shared" si="189"/>
        <v>0</v>
      </c>
      <c r="AB391" s="5">
        <f t="shared" si="189"/>
        <v>0</v>
      </c>
      <c r="AC391" s="5">
        <f t="shared" si="189"/>
        <v>0</v>
      </c>
      <c r="AD391" s="5">
        <f t="shared" si="189"/>
        <v>0</v>
      </c>
      <c r="AE391" s="5">
        <f t="shared" si="189"/>
        <v>0</v>
      </c>
      <c r="AF391" s="5">
        <f t="shared" si="189"/>
        <v>0</v>
      </c>
      <c r="AG391" s="5">
        <f t="shared" si="189"/>
        <v>0</v>
      </c>
      <c r="AH391" s="5">
        <f t="shared" si="189"/>
        <v>0</v>
      </c>
      <c r="AI391" s="5">
        <f t="shared" si="189"/>
        <v>0</v>
      </c>
      <c r="AJ391" s="5">
        <f t="shared" si="189"/>
        <v>0</v>
      </c>
      <c r="AK391" s="5">
        <f t="shared" si="189"/>
        <v>0</v>
      </c>
      <c r="AL391" s="48">
        <f t="shared" si="189"/>
        <v>0</v>
      </c>
      <c r="AM391" s="5">
        <f t="shared" si="189"/>
        <v>0</v>
      </c>
      <c r="AN391" s="5">
        <f t="shared" si="189"/>
        <v>0</v>
      </c>
      <c r="AO391" s="5">
        <f t="shared" si="189"/>
        <v>0</v>
      </c>
      <c r="AP391" s="5">
        <f t="shared" si="189"/>
        <v>0</v>
      </c>
      <c r="AQ391" s="5">
        <f t="shared" si="189"/>
        <v>0</v>
      </c>
      <c r="AR391" s="5">
        <f t="shared" si="189"/>
        <v>0</v>
      </c>
      <c r="AS391" s="5">
        <f t="shared" si="189"/>
        <v>0</v>
      </c>
      <c r="AT391" s="5">
        <f t="shared" si="189"/>
        <v>0</v>
      </c>
      <c r="AU391" s="5">
        <f t="shared" si="189"/>
        <v>0</v>
      </c>
      <c r="AV391" s="5">
        <f t="shared" si="189"/>
        <v>0</v>
      </c>
      <c r="AW391" s="5">
        <f t="shared" si="189"/>
        <v>0</v>
      </c>
      <c r="AX391" s="48">
        <f t="shared" si="189"/>
        <v>0</v>
      </c>
      <c r="AY391" s="5">
        <f t="shared" si="189"/>
        <v>0</v>
      </c>
      <c r="AZ391" s="5">
        <f t="shared" si="189"/>
        <v>0</v>
      </c>
      <c r="BA391" s="5">
        <f t="shared" si="189"/>
        <v>0</v>
      </c>
      <c r="BB391" s="5">
        <f t="shared" si="189"/>
        <v>0</v>
      </c>
      <c r="BC391" s="5">
        <f t="shared" si="189"/>
        <v>0</v>
      </c>
      <c r="BD391" s="5">
        <f t="shared" si="189"/>
        <v>0</v>
      </c>
      <c r="BE391" s="5">
        <f t="shared" si="189"/>
        <v>0</v>
      </c>
      <c r="BF391" s="58">
        <f t="shared" si="189"/>
        <v>0</v>
      </c>
      <c r="BG391" s="5">
        <f t="shared" si="189"/>
        <v>0</v>
      </c>
    </row>
    <row r="392" spans="1:59" ht="15.75" customHeight="1" collapsed="1">
      <c r="A392" s="27"/>
      <c r="B392" s="27"/>
      <c r="C392" s="27"/>
      <c r="D392" s="55"/>
      <c r="E392" s="49"/>
      <c r="F392" s="5"/>
      <c r="G392" s="5"/>
      <c r="H392" s="5"/>
      <c r="I392" s="5"/>
      <c r="J392" s="5"/>
      <c r="K392" s="5"/>
      <c r="L392" s="5"/>
      <c r="M392" s="5"/>
      <c r="N392" s="48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48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48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48"/>
      <c r="AY392" s="5"/>
      <c r="AZ392" s="5"/>
      <c r="BA392" s="5"/>
      <c r="BB392" s="5"/>
      <c r="BC392" s="5"/>
      <c r="BD392" s="5"/>
      <c r="BE392" s="5"/>
      <c r="BF392" s="58"/>
      <c r="BG392" s="5"/>
    </row>
    <row r="393" spans="1:59" ht="15.75" customHeight="1">
      <c r="A393" s="27" t="s">
        <v>52</v>
      </c>
      <c r="B393" s="27" t="s">
        <v>52</v>
      </c>
      <c r="C393" s="27"/>
      <c r="D393" s="55" t="s">
        <v>42</v>
      </c>
      <c r="E393" s="49">
        <f t="shared" ref="E393:BG395" si="190">E52+E193+E334+E381</f>
        <v>0</v>
      </c>
      <c r="F393" s="5">
        <f t="shared" si="190"/>
        <v>0</v>
      </c>
      <c r="G393" s="5">
        <f t="shared" si="190"/>
        <v>0</v>
      </c>
      <c r="H393" s="5">
        <f t="shared" si="190"/>
        <v>0</v>
      </c>
      <c r="I393" s="5">
        <f t="shared" si="190"/>
        <v>0</v>
      </c>
      <c r="J393" s="5">
        <f t="shared" si="190"/>
        <v>0</v>
      </c>
      <c r="K393" s="5">
        <f t="shared" si="190"/>
        <v>0</v>
      </c>
      <c r="L393" s="5">
        <f t="shared" si="190"/>
        <v>0</v>
      </c>
      <c r="M393" s="5">
        <f t="shared" si="190"/>
        <v>0</v>
      </c>
      <c r="N393" s="48">
        <f t="shared" si="190"/>
        <v>0</v>
      </c>
      <c r="O393" s="5">
        <f t="shared" si="190"/>
        <v>0</v>
      </c>
      <c r="P393" s="5">
        <f t="shared" si="190"/>
        <v>0</v>
      </c>
      <c r="Q393" s="5">
        <f t="shared" si="190"/>
        <v>0</v>
      </c>
      <c r="R393" s="5">
        <f t="shared" si="190"/>
        <v>0</v>
      </c>
      <c r="S393" s="5">
        <f t="shared" si="190"/>
        <v>0</v>
      </c>
      <c r="T393" s="5">
        <f t="shared" si="190"/>
        <v>0</v>
      </c>
      <c r="U393" s="5">
        <f t="shared" si="190"/>
        <v>0</v>
      </c>
      <c r="V393" s="5">
        <f t="shared" si="190"/>
        <v>0</v>
      </c>
      <c r="W393" s="5">
        <f t="shared" si="190"/>
        <v>0</v>
      </c>
      <c r="X393" s="5">
        <f t="shared" si="190"/>
        <v>-102439</v>
      </c>
      <c r="Y393" s="5">
        <f t="shared" si="190"/>
        <v>-165267</v>
      </c>
      <c r="Z393" s="48">
        <f t="shared" si="190"/>
        <v>-123721</v>
      </c>
      <c r="AA393" s="5">
        <f t="shared" si="190"/>
        <v>-133091</v>
      </c>
      <c r="AB393" s="5">
        <f t="shared" si="190"/>
        <v>-177330</v>
      </c>
      <c r="AC393" s="5">
        <f t="shared" si="190"/>
        <v>-124170</v>
      </c>
      <c r="AD393" s="5">
        <f t="shared" si="190"/>
        <v>-130493</v>
      </c>
      <c r="AE393" s="5">
        <f t="shared" si="190"/>
        <v>-239182.98241000003</v>
      </c>
      <c r="AF393" s="5">
        <f t="shared" si="190"/>
        <v>-390382.45045999996</v>
      </c>
      <c r="AG393" s="5">
        <f t="shared" si="190"/>
        <v>-398949.94124000001</v>
      </c>
      <c r="AH393" s="5">
        <f t="shared" si="190"/>
        <v>-302079.60299501731</v>
      </c>
      <c r="AI393" s="5">
        <f t="shared" si="190"/>
        <v>-224690.66425468726</v>
      </c>
      <c r="AJ393" s="5">
        <f t="shared" si="190"/>
        <v>-210325.65015</v>
      </c>
      <c r="AK393" s="5">
        <f t="shared" si="190"/>
        <v>-233141.42775999999</v>
      </c>
      <c r="AL393" s="48">
        <f t="shared" si="190"/>
        <v>-269375.82081</v>
      </c>
      <c r="AM393" s="5">
        <f t="shared" si="190"/>
        <v>-337467.96364999999</v>
      </c>
      <c r="AN393" s="5">
        <f t="shared" si="190"/>
        <v>-339547.62670000002</v>
      </c>
      <c r="AO393" s="5">
        <f t="shared" si="190"/>
        <v>-346685.96928999998</v>
      </c>
      <c r="AP393" s="5">
        <f t="shared" si="190"/>
        <v>-274724.64604999998</v>
      </c>
      <c r="AQ393" s="5">
        <f t="shared" si="190"/>
        <v>-254660.32994000003</v>
      </c>
      <c r="AR393" s="5">
        <f t="shared" si="190"/>
        <v>-260101.78399</v>
      </c>
      <c r="AS393" s="5">
        <f t="shared" si="190"/>
        <v>-245587.97789000001</v>
      </c>
      <c r="AT393" s="5">
        <f t="shared" si="190"/>
        <v>-637649.44097074342</v>
      </c>
      <c r="AU393" s="5">
        <f t="shared" si="190"/>
        <v>-921632.44692886481</v>
      </c>
      <c r="AV393" s="5">
        <f t="shared" si="190"/>
        <v>-835401.48712838499</v>
      </c>
      <c r="AW393" s="5">
        <f t="shared" si="190"/>
        <v>-762183.09285999998</v>
      </c>
      <c r="AX393" s="48">
        <f t="shared" si="190"/>
        <v>-827136.00769</v>
      </c>
      <c r="AY393" s="5">
        <f t="shared" si="190"/>
        <v>-974450.37067999993</v>
      </c>
      <c r="AZ393" s="5">
        <f t="shared" si="190"/>
        <v>-1096572.93139</v>
      </c>
      <c r="BA393" s="5">
        <f t="shared" si="190"/>
        <v>-1080767.0041099999</v>
      </c>
      <c r="BB393" s="5">
        <f t="shared" si="190"/>
        <v>-885875.67267</v>
      </c>
      <c r="BC393" s="5">
        <f t="shared" si="190"/>
        <v>-994153.23892000003</v>
      </c>
      <c r="BD393" s="5">
        <f t="shared" si="190"/>
        <v>-1155378.4225900001</v>
      </c>
      <c r="BE393" s="5">
        <f t="shared" si="190"/>
        <v>-1155106.4497900002</v>
      </c>
      <c r="BF393" s="58">
        <f t="shared" si="190"/>
        <v>-379342.77374860976</v>
      </c>
      <c r="BG393" s="5">
        <f t="shared" si="190"/>
        <v>278335.31169667444</v>
      </c>
    </row>
    <row r="394" spans="1:59" ht="15.75" customHeight="1">
      <c r="A394" s="27" t="s">
        <v>52</v>
      </c>
      <c r="B394" s="27" t="s">
        <v>52</v>
      </c>
      <c r="C394" s="27"/>
      <c r="D394" s="55" t="s">
        <v>43</v>
      </c>
      <c r="E394" s="49">
        <f t="shared" si="190"/>
        <v>0</v>
      </c>
      <c r="F394" s="5">
        <f t="shared" si="190"/>
        <v>0</v>
      </c>
      <c r="G394" s="5">
        <f t="shared" si="190"/>
        <v>0</v>
      </c>
      <c r="H394" s="5">
        <f t="shared" si="190"/>
        <v>0</v>
      </c>
      <c r="I394" s="5">
        <f t="shared" si="190"/>
        <v>0</v>
      </c>
      <c r="J394" s="5">
        <f t="shared" si="190"/>
        <v>0</v>
      </c>
      <c r="K394" s="5">
        <f t="shared" si="190"/>
        <v>0</v>
      </c>
      <c r="L394" s="5">
        <f t="shared" si="190"/>
        <v>0</v>
      </c>
      <c r="M394" s="5">
        <f t="shared" si="190"/>
        <v>0</v>
      </c>
      <c r="N394" s="48">
        <f t="shared" si="190"/>
        <v>0</v>
      </c>
      <c r="O394" s="5">
        <f t="shared" si="190"/>
        <v>10930.605284268888</v>
      </c>
      <c r="P394" s="5">
        <f t="shared" si="190"/>
        <v>10967.769342235399</v>
      </c>
      <c r="Q394" s="5">
        <f t="shared" si="190"/>
        <v>10681.381529822558</v>
      </c>
      <c r="R394" s="5">
        <f t="shared" si="190"/>
        <v>11690.869187859244</v>
      </c>
      <c r="S394" s="5">
        <f t="shared" si="190"/>
        <v>11407.040863687329</v>
      </c>
      <c r="T394" s="5">
        <f t="shared" si="190"/>
        <v>11774.021664044814</v>
      </c>
      <c r="U394" s="5">
        <f t="shared" si="190"/>
        <v>11816.408142035374</v>
      </c>
      <c r="V394" s="5">
        <f t="shared" si="190"/>
        <v>10870.70161040114</v>
      </c>
      <c r="W394" s="5">
        <f t="shared" si="190"/>
        <v>11898.081737144144</v>
      </c>
      <c r="X394" s="5">
        <f t="shared" si="190"/>
        <v>12083.094760047803</v>
      </c>
      <c r="Y394" s="5">
        <f t="shared" si="190"/>
        <v>11946.939248785924</v>
      </c>
      <c r="Z394" s="48">
        <f t="shared" si="190"/>
        <v>11142.121985880489</v>
      </c>
      <c r="AA394" s="5">
        <f t="shared" si="190"/>
        <v>11576.481769976483</v>
      </c>
      <c r="AB394" s="5">
        <f t="shared" si="190"/>
        <v>11001.94569705639</v>
      </c>
      <c r="AC394" s="5">
        <f t="shared" si="190"/>
        <v>10181.879642848497</v>
      </c>
      <c r="AD394" s="5">
        <f t="shared" si="190"/>
        <v>10473.072748336806</v>
      </c>
      <c r="AE394" s="5">
        <f t="shared" si="190"/>
        <v>9508.8177077040891</v>
      </c>
      <c r="AF394" s="5">
        <f t="shared" si="190"/>
        <v>8458.5897161641806</v>
      </c>
      <c r="AG394" s="5">
        <f t="shared" si="190"/>
        <v>7162.0662356593093</v>
      </c>
      <c r="AH394" s="5">
        <f t="shared" si="190"/>
        <v>11015.004857877766</v>
      </c>
      <c r="AI394" s="5">
        <f t="shared" si="190"/>
        <v>11006.076777090857</v>
      </c>
      <c r="AJ394" s="5">
        <f t="shared" si="190"/>
        <v>10326.955523747463</v>
      </c>
      <c r="AK394" s="5">
        <f t="shared" si="190"/>
        <v>9583.9731404914255</v>
      </c>
      <c r="AL394" s="48">
        <f t="shared" si="190"/>
        <v>8288.0899681565406</v>
      </c>
      <c r="AM394" s="5">
        <f t="shared" si="190"/>
        <v>7269.3206516661667</v>
      </c>
      <c r="AN394" s="5">
        <f t="shared" si="190"/>
        <v>5712.4998214064981</v>
      </c>
      <c r="AO394" s="5">
        <f t="shared" si="190"/>
        <v>3951.0953808420709</v>
      </c>
      <c r="AP394" s="5">
        <f t="shared" si="190"/>
        <v>2627.8281238862137</v>
      </c>
      <c r="AQ394" s="5">
        <f t="shared" si="190"/>
        <v>1391.4104561208489</v>
      </c>
      <c r="AR394" s="5">
        <f t="shared" si="190"/>
        <v>244.7783145382455</v>
      </c>
      <c r="AS394" s="5">
        <f t="shared" si="190"/>
        <v>-837.42718731810623</v>
      </c>
      <c r="AT394" s="5">
        <f t="shared" si="190"/>
        <v>45139.80918329116</v>
      </c>
      <c r="AU394" s="5">
        <f t="shared" si="190"/>
        <v>45527.197431371125</v>
      </c>
      <c r="AV394" s="5">
        <f t="shared" si="190"/>
        <v>39026.594656272471</v>
      </c>
      <c r="AW394" s="5">
        <f t="shared" si="190"/>
        <v>36988.213789184185</v>
      </c>
      <c r="AX394" s="48">
        <f t="shared" si="190"/>
        <v>33108.590232159899</v>
      </c>
      <c r="AY394" s="5">
        <f t="shared" si="190"/>
        <v>22102.922784386428</v>
      </c>
      <c r="AZ394" s="5">
        <f t="shared" si="190"/>
        <v>19164.037472459648</v>
      </c>
      <c r="BA394" s="5">
        <f t="shared" si="190"/>
        <v>15508.591989321858</v>
      </c>
      <c r="BB394" s="5">
        <f t="shared" si="190"/>
        <v>12798.716299399961</v>
      </c>
      <c r="BC394" s="5">
        <f t="shared" si="190"/>
        <v>9838.1367920689845</v>
      </c>
      <c r="BD394" s="5">
        <f t="shared" si="190"/>
        <v>7220.7146857160742</v>
      </c>
      <c r="BE394" s="5">
        <f t="shared" si="190"/>
        <v>4006.2538655040789</v>
      </c>
      <c r="BF394" s="58">
        <f t="shared" si="190"/>
        <v>-12723.700455574794</v>
      </c>
      <c r="BG394" s="5">
        <f t="shared" si="190"/>
        <v>-14427.581318392091</v>
      </c>
    </row>
    <row r="395" spans="1:59" ht="15.75" customHeight="1">
      <c r="A395" s="38" t="s">
        <v>52</v>
      </c>
      <c r="B395" s="38" t="s">
        <v>52</v>
      </c>
      <c r="C395" s="66"/>
      <c r="D395" s="62" t="s">
        <v>44</v>
      </c>
      <c r="E395" s="63">
        <f t="shared" si="190"/>
        <v>0</v>
      </c>
      <c r="F395" s="56">
        <f t="shared" si="190"/>
        <v>0</v>
      </c>
      <c r="G395" s="56">
        <f t="shared" si="190"/>
        <v>0</v>
      </c>
      <c r="H395" s="56">
        <f t="shared" si="190"/>
        <v>0</v>
      </c>
      <c r="I395" s="56">
        <f t="shared" si="190"/>
        <v>0</v>
      </c>
      <c r="J395" s="56">
        <f t="shared" si="190"/>
        <v>0</v>
      </c>
      <c r="K395" s="56">
        <f t="shared" si="190"/>
        <v>0</v>
      </c>
      <c r="L395" s="56">
        <f t="shared" si="190"/>
        <v>0</v>
      </c>
      <c r="M395" s="56">
        <f t="shared" si="190"/>
        <v>0</v>
      </c>
      <c r="N395" s="64">
        <f t="shared" si="190"/>
        <v>0</v>
      </c>
      <c r="O395" s="56">
        <f t="shared" si="190"/>
        <v>3225814.5124221765</v>
      </c>
      <c r="P395" s="56">
        <f t="shared" si="190"/>
        <v>3236782.2817644118</v>
      </c>
      <c r="Q395" s="56">
        <f t="shared" si="190"/>
        <v>3247463.6632942348</v>
      </c>
      <c r="R395" s="56">
        <f t="shared" si="190"/>
        <v>3259154.5324820941</v>
      </c>
      <c r="S395" s="56">
        <f t="shared" si="190"/>
        <v>3270561.5733457813</v>
      </c>
      <c r="T395" s="56">
        <f t="shared" si="190"/>
        <v>3282335.5950098257</v>
      </c>
      <c r="U395" s="56">
        <f t="shared" si="190"/>
        <v>3294152.0031518615</v>
      </c>
      <c r="V395" s="56">
        <f t="shared" si="190"/>
        <v>3305022.7047622623</v>
      </c>
      <c r="W395" s="56">
        <f t="shared" si="190"/>
        <v>3316920.7864994062</v>
      </c>
      <c r="X395" s="56">
        <f t="shared" si="190"/>
        <v>3226564.8812594539</v>
      </c>
      <c r="Y395" s="56">
        <f t="shared" si="190"/>
        <v>3073244.8205082398</v>
      </c>
      <c r="Z395" s="64">
        <f t="shared" si="190"/>
        <v>2960665.9424941204</v>
      </c>
      <c r="AA395" s="56">
        <f t="shared" si="190"/>
        <v>2839151.4242640967</v>
      </c>
      <c r="AB395" s="56">
        <f t="shared" si="190"/>
        <v>2672823.3699611533</v>
      </c>
      <c r="AC395" s="56">
        <f t="shared" si="190"/>
        <v>2558835.2496040016</v>
      </c>
      <c r="AD395" s="56">
        <f t="shared" si="190"/>
        <v>2438815.3223523386</v>
      </c>
      <c r="AE395" s="56">
        <f t="shared" si="190"/>
        <v>2209141.1576500428</v>
      </c>
      <c r="AF395" s="56">
        <f t="shared" si="190"/>
        <v>1827217.296906207</v>
      </c>
      <c r="AG395" s="56">
        <f t="shared" si="190"/>
        <v>1435429.4219018661</v>
      </c>
      <c r="AH395" s="56">
        <f t="shared" si="190"/>
        <v>2613726.4178298106</v>
      </c>
      <c r="AI395" s="56">
        <f t="shared" si="190"/>
        <v>2400041.8303522146</v>
      </c>
      <c r="AJ395" s="56">
        <f t="shared" si="190"/>
        <v>2200043.135725962</v>
      </c>
      <c r="AK395" s="56">
        <f t="shared" si="190"/>
        <v>1976485.6811064535</v>
      </c>
      <c r="AL395" s="64">
        <f t="shared" si="190"/>
        <v>1715397.9502646099</v>
      </c>
      <c r="AM395" s="56">
        <f t="shared" si="190"/>
        <v>1385199.3072662759</v>
      </c>
      <c r="AN395" s="56">
        <f t="shared" si="190"/>
        <v>1051364.1803876825</v>
      </c>
      <c r="AO395" s="56">
        <f t="shared" si="190"/>
        <v>708629.30647852481</v>
      </c>
      <c r="AP395" s="56">
        <f t="shared" si="190"/>
        <v>436532.48855241085</v>
      </c>
      <c r="AQ395" s="56">
        <f t="shared" si="190"/>
        <v>183263.56906853168</v>
      </c>
      <c r="AR395" s="56">
        <f t="shared" si="190"/>
        <v>-76593.436606930059</v>
      </c>
      <c r="AS395" s="56">
        <f t="shared" si="190"/>
        <v>-323018.84168424812</v>
      </c>
      <c r="AT395" s="56">
        <f t="shared" si="190"/>
        <v>11300625.135695651</v>
      </c>
      <c r="AU395" s="56">
        <f t="shared" si="190"/>
        <v>10424519.886198157</v>
      </c>
      <c r="AV395" s="56">
        <f t="shared" si="190"/>
        <v>9628144.9937260449</v>
      </c>
      <c r="AW395" s="56">
        <f t="shared" si="190"/>
        <v>8902950.1146552302</v>
      </c>
      <c r="AX395" s="64">
        <f t="shared" si="190"/>
        <v>8108922.6971973898</v>
      </c>
      <c r="AY395" s="56">
        <f t="shared" si="190"/>
        <v>7156575.2493017763</v>
      </c>
      <c r="AZ395" s="56">
        <f t="shared" si="190"/>
        <v>6079166.3553842353</v>
      </c>
      <c r="BA395" s="56">
        <f t="shared" si="190"/>
        <v>5013907.9432635568</v>
      </c>
      <c r="BB395" s="56">
        <f t="shared" si="190"/>
        <v>4140830.9868929572</v>
      </c>
      <c r="BC395" s="56">
        <f t="shared" si="190"/>
        <v>3156515.8847650262</v>
      </c>
      <c r="BD395" s="56">
        <f t="shared" si="190"/>
        <v>2008358.1768607425</v>
      </c>
      <c r="BE395" s="56">
        <f t="shared" si="190"/>
        <v>857257.98093624646</v>
      </c>
      <c r="BF395" s="59">
        <f t="shared" si="190"/>
        <v>-5291875.2695597978</v>
      </c>
      <c r="BG395" s="56">
        <f t="shared" si="190"/>
        <v>-5027967.5391815156</v>
      </c>
    </row>
    <row r="396" spans="1:59" ht="15.75" customHeight="1">
      <c r="C396" s="44"/>
      <c r="D396" s="55"/>
      <c r="E396" s="67"/>
      <c r="F396" s="57"/>
      <c r="G396" s="57"/>
      <c r="H396" s="57"/>
      <c r="I396" s="57"/>
      <c r="J396" s="57"/>
      <c r="K396" s="57"/>
      <c r="L396" s="57"/>
      <c r="M396" s="57"/>
      <c r="N396" s="68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48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48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48"/>
      <c r="AY396" s="5"/>
      <c r="AZ396" s="5"/>
      <c r="BA396" s="5"/>
      <c r="BB396" s="5"/>
      <c r="BC396" s="5"/>
      <c r="BD396" s="5"/>
      <c r="BE396" s="5"/>
      <c r="BF396" s="5"/>
      <c r="BG396" s="5"/>
    </row>
    <row r="397" spans="1:59" ht="15.75" customHeight="1">
      <c r="A397" s="1" t="s">
        <v>53</v>
      </c>
      <c r="C397" s="44"/>
      <c r="D397" s="55"/>
      <c r="E397" s="67"/>
      <c r="F397" s="57"/>
      <c r="G397" s="57"/>
      <c r="H397" s="57"/>
      <c r="I397" s="57"/>
      <c r="J397" s="57"/>
      <c r="K397" s="57"/>
      <c r="L397" s="57"/>
      <c r="M397" s="57"/>
      <c r="N397" s="68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48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48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48"/>
      <c r="AY397" s="5"/>
      <c r="AZ397" s="5"/>
      <c r="BA397" s="5"/>
      <c r="BB397" s="5"/>
      <c r="BC397" s="5"/>
      <c r="BD397" s="5"/>
      <c r="BE397" s="5"/>
      <c r="BF397" s="5"/>
      <c r="BG397" s="5"/>
    </row>
    <row r="398" spans="1:59" ht="15.75" customHeight="1">
      <c r="C398" s="44"/>
      <c r="D398" s="55"/>
      <c r="E398" s="67"/>
      <c r="F398" s="57"/>
      <c r="G398" s="57"/>
      <c r="H398" s="57"/>
      <c r="I398" s="57"/>
      <c r="J398" s="57"/>
      <c r="K398" s="57"/>
      <c r="L398" s="57"/>
      <c r="M398" s="57"/>
      <c r="N398" s="68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48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48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48"/>
      <c r="AY398" s="5"/>
      <c r="AZ398" s="5"/>
      <c r="BA398" s="5"/>
      <c r="BB398" s="5"/>
      <c r="BC398" s="5"/>
      <c r="BD398" s="5"/>
      <c r="BE398" s="5"/>
      <c r="BF398" s="5"/>
      <c r="BG398" s="5"/>
    </row>
    <row r="399" spans="1:59" ht="15.75" customHeight="1">
      <c r="A399" s="37"/>
      <c r="B399" s="37"/>
      <c r="C399" s="66"/>
      <c r="D399" s="62" t="s">
        <v>54</v>
      </c>
      <c r="E399" s="69">
        <f>0.035/12</f>
        <v>2.9166666666666668E-3</v>
      </c>
      <c r="F399" s="70">
        <f t="shared" ref="F399:H399" si="191">0.035/12</f>
        <v>2.9166666666666668E-3</v>
      </c>
      <c r="G399" s="70">
        <f t="shared" si="191"/>
        <v>2.9166666666666668E-3</v>
      </c>
      <c r="H399" s="70">
        <f t="shared" si="191"/>
        <v>2.9166666666666668E-3</v>
      </c>
      <c r="I399" s="70">
        <v>3.0000000000000001E-3</v>
      </c>
      <c r="J399" s="70">
        <v>2.7000000000000001E-3</v>
      </c>
      <c r="K399" s="70">
        <v>3.0000000000000001E-3</v>
      </c>
      <c r="L399" s="70">
        <v>3.0000000000000001E-3</v>
      </c>
      <c r="M399" s="70">
        <v>3.2000000000000002E-3</v>
      </c>
      <c r="N399" s="71">
        <v>3.0000000000000001E-3</v>
      </c>
      <c r="O399" s="70">
        <v>3.3999999999999998E-3</v>
      </c>
      <c r="P399" s="70">
        <v>3.3999999999999998E-3</v>
      </c>
      <c r="Q399" s="70">
        <v>3.3E-3</v>
      </c>
      <c r="R399" s="70">
        <v>3.5999999999999999E-3</v>
      </c>
      <c r="S399" s="70">
        <v>3.5000000000000001E-3</v>
      </c>
      <c r="T399" s="70">
        <v>3.5999999999999999E-3</v>
      </c>
      <c r="U399" s="70">
        <v>3.5999999999999999E-3</v>
      </c>
      <c r="V399" s="70">
        <v>3.3E-3</v>
      </c>
      <c r="W399" s="70">
        <v>3.5999999999999999E-3</v>
      </c>
      <c r="X399" s="70">
        <v>3.7000000000000002E-3</v>
      </c>
      <c r="Y399" s="70">
        <v>3.8E-3</v>
      </c>
      <c r="Z399" s="71">
        <v>3.7000000000000002E-3</v>
      </c>
      <c r="AA399" s="70">
        <v>4.0000000000000001E-3</v>
      </c>
      <c r="AB399" s="70">
        <v>4.0000000000000001E-3</v>
      </c>
      <c r="AC399" s="70">
        <v>3.8999999999999998E-3</v>
      </c>
      <c r="AD399" s="70">
        <v>4.1999999999999997E-3</v>
      </c>
      <c r="AE399" s="70">
        <v>4.1000000000000003E-3</v>
      </c>
      <c r="AF399" s="70">
        <v>4.1999999999999997E-3</v>
      </c>
      <c r="AG399" s="70">
        <v>4.4000000000000003E-3</v>
      </c>
      <c r="AH399" s="70">
        <v>4.0000000000000001E-3</v>
      </c>
      <c r="AI399" s="70">
        <v>4.4000000000000003E-3</v>
      </c>
      <c r="AJ399" s="70">
        <v>4.4999999999999997E-3</v>
      </c>
      <c r="AK399" s="70">
        <v>4.5999999999999999E-3</v>
      </c>
      <c r="AL399" s="71">
        <v>4.4999999999999997E-3</v>
      </c>
      <c r="AM399" s="70">
        <v>4.7000000000000002E-3</v>
      </c>
      <c r="AN399" s="70">
        <v>4.7000000000000002E-3</v>
      </c>
      <c r="AO399" s="70">
        <v>4.4999999999999997E-3</v>
      </c>
      <c r="AP399" s="70">
        <v>4.5999999999999999E-3</v>
      </c>
      <c r="AQ399" s="70">
        <v>4.4999999999999997E-3</v>
      </c>
      <c r="AR399" s="70">
        <v>4.5999999999999999E-3</v>
      </c>
      <c r="AS399" s="70">
        <v>4.1999999999999997E-3</v>
      </c>
      <c r="AT399" s="70">
        <v>3.8999999999999998E-3</v>
      </c>
      <c r="AU399" s="70">
        <v>4.1999999999999997E-3</v>
      </c>
      <c r="AV399" s="70">
        <v>3.8999999999999998E-3</v>
      </c>
      <c r="AW399" s="70">
        <v>4.0000000000000001E-3</v>
      </c>
      <c r="AX399" s="71">
        <v>3.8999999999999998E-3</v>
      </c>
      <c r="AY399" s="70">
        <v>2.8999999999999998E-3</v>
      </c>
      <c r="AZ399" s="70">
        <v>2.8999999999999998E-3</v>
      </c>
      <c r="BA399" s="70">
        <v>2.8E-3</v>
      </c>
      <c r="BB399" s="70">
        <v>2.8E-3</v>
      </c>
      <c r="BC399" s="70">
        <v>2.7000000000000001E-3</v>
      </c>
      <c r="BD399" s="70">
        <v>2.8E-3</v>
      </c>
      <c r="BE399" s="70">
        <v>2.8E-3</v>
      </c>
      <c r="BF399" s="70">
        <v>2.5000000000000001E-3</v>
      </c>
      <c r="BG399" s="70">
        <v>2.8E-3</v>
      </c>
    </row>
    <row r="400" spans="1:59" ht="15.75" customHeight="1">
      <c r="C400" s="44"/>
      <c r="D400" s="55"/>
      <c r="E400" s="67"/>
      <c r="F400" s="57"/>
      <c r="G400" s="57"/>
      <c r="H400" s="57"/>
      <c r="I400" s="57"/>
      <c r="J400" s="57"/>
      <c r="K400" s="57"/>
      <c r="L400" s="57"/>
      <c r="M400" s="57"/>
      <c r="N400" s="68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3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3"/>
      <c r="AM400" s="72"/>
      <c r="AN400" s="72"/>
      <c r="AO400" s="72"/>
      <c r="AP400" s="72"/>
      <c r="AQ400" s="72"/>
      <c r="AR400" s="72"/>
      <c r="AS400" s="5"/>
      <c r="AT400" s="5"/>
      <c r="AU400" s="5"/>
      <c r="AV400" s="5"/>
      <c r="AW400" s="5"/>
      <c r="AX400" s="48"/>
      <c r="AY400" s="5"/>
      <c r="AZ400" s="5"/>
      <c r="BA400" s="5"/>
      <c r="BB400" s="5"/>
      <c r="BC400" s="5"/>
      <c r="BD400" s="5"/>
      <c r="BE400" s="5"/>
      <c r="BF400" s="5"/>
      <c r="BG400" s="5"/>
    </row>
    <row r="401" spans="1:59" ht="15.75" hidden="1" customHeight="1" outlineLevel="1">
      <c r="A401" s="1" t="s">
        <v>55</v>
      </c>
      <c r="C401" s="27"/>
      <c r="D401" s="55"/>
      <c r="E401" s="67"/>
      <c r="F401" s="57"/>
      <c r="G401" s="57"/>
      <c r="H401" s="57"/>
      <c r="I401" s="57"/>
      <c r="J401" s="57"/>
      <c r="K401" s="57"/>
      <c r="L401" s="57"/>
      <c r="M401" s="57"/>
      <c r="N401" s="68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48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48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48"/>
      <c r="AY401" s="5"/>
      <c r="AZ401" s="5"/>
      <c r="BA401" s="5"/>
      <c r="BB401" s="5"/>
      <c r="BC401" s="5"/>
      <c r="BD401" s="5"/>
      <c r="BE401" s="5"/>
      <c r="BF401" s="5"/>
      <c r="BG401" s="5"/>
    </row>
    <row r="402" spans="1:59" ht="15.75" hidden="1" customHeight="1" outlineLevel="1">
      <c r="C402" s="44"/>
      <c r="D402" s="55"/>
      <c r="E402" s="67"/>
      <c r="F402" s="57"/>
      <c r="G402" s="57"/>
      <c r="H402" s="57"/>
      <c r="I402" s="57"/>
      <c r="J402" s="57"/>
      <c r="K402" s="57"/>
      <c r="L402" s="57"/>
      <c r="M402" s="57"/>
      <c r="N402" s="68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48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48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48"/>
      <c r="AY402" s="5"/>
      <c r="AZ402" s="5"/>
      <c r="BA402" s="5"/>
      <c r="BB402" s="5"/>
      <c r="BC402" s="5"/>
      <c r="BD402" s="5"/>
      <c r="BE402" s="5"/>
      <c r="BF402" s="5"/>
      <c r="BG402" s="5"/>
    </row>
    <row r="403" spans="1:59" ht="15.75" hidden="1" customHeight="1" outlineLevel="1">
      <c r="A403" s="13" t="s">
        <v>52</v>
      </c>
      <c r="B403" s="13" t="s">
        <v>52</v>
      </c>
      <c r="C403" s="27">
        <v>1</v>
      </c>
      <c r="D403" s="55" t="s">
        <v>56</v>
      </c>
      <c r="E403" s="67"/>
      <c r="F403" s="57"/>
      <c r="G403" s="57"/>
      <c r="H403" s="57"/>
      <c r="I403" s="57"/>
      <c r="J403" s="57"/>
      <c r="K403" s="57"/>
      <c r="L403" s="57"/>
      <c r="M403" s="57"/>
      <c r="N403" s="68"/>
      <c r="O403" s="74">
        <v>2575330</v>
      </c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48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48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48"/>
      <c r="AY403" s="5"/>
      <c r="AZ403" s="5"/>
      <c r="BA403" s="5"/>
      <c r="BB403" s="5"/>
      <c r="BC403" s="5"/>
      <c r="BD403" s="5"/>
      <c r="BE403" s="5"/>
      <c r="BF403" s="5"/>
      <c r="BG403" s="5"/>
    </row>
    <row r="404" spans="1:59" ht="15.75" hidden="1" customHeight="1" outlineLevel="1">
      <c r="A404" s="27" t="s">
        <v>27</v>
      </c>
      <c r="B404" s="13" t="s">
        <v>28</v>
      </c>
      <c r="C404" s="27">
        <v>1</v>
      </c>
      <c r="D404" s="55" t="s">
        <v>57</v>
      </c>
      <c r="E404" s="49">
        <f>16/30*5734666.21211064</f>
        <v>3058488.6464590076</v>
      </c>
      <c r="F404" s="5">
        <v>5457085.4618635727</v>
      </c>
      <c r="G404" s="5">
        <v>5913035.3021426145</v>
      </c>
      <c r="H404" s="5">
        <v>10916768.735029623</v>
      </c>
      <c r="I404" s="5">
        <v>10547590.187298032</v>
      </c>
      <c r="J404" s="5">
        <v>9206059.6258682217</v>
      </c>
      <c r="K404" s="5">
        <v>7423943.9575112415</v>
      </c>
      <c r="L404" s="5">
        <v>5543227.5546470406</v>
      </c>
      <c r="M404" s="5">
        <v>4483483.6947267968</v>
      </c>
      <c r="N404" s="48">
        <v>3676418.5653191446</v>
      </c>
      <c r="O404" s="75">
        <f>IFERROR(SUM(E404:N404)/SUM($E$404:$N$409)*$O$403,0)</f>
        <v>1320717.2954872781</v>
      </c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48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48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48"/>
      <c r="AY404" s="5"/>
      <c r="AZ404" s="5"/>
      <c r="BA404" s="5"/>
      <c r="BB404" s="5"/>
      <c r="BC404" s="5"/>
      <c r="BD404" s="5"/>
      <c r="BE404" s="5"/>
      <c r="BF404" s="5"/>
      <c r="BG404" s="5"/>
    </row>
    <row r="405" spans="1:59" ht="15.75" hidden="1" customHeight="1" outlineLevel="1">
      <c r="A405" s="27" t="s">
        <v>45</v>
      </c>
      <c r="B405" s="13" t="s">
        <v>46</v>
      </c>
      <c r="C405" s="27">
        <v>1</v>
      </c>
      <c r="D405" s="55" t="s">
        <v>57</v>
      </c>
      <c r="E405" s="49">
        <f>16/30*O58/O152*2582473.28710364</f>
        <v>-1069339.5064803753</v>
      </c>
      <c r="F405" s="5">
        <f>O58/O152*2336727.58520276</f>
        <v>-1814216.5801032339</v>
      </c>
      <c r="G405" s="5">
        <f>O58/O152*2270477.74010844</f>
        <v>-1762780.7310293005</v>
      </c>
      <c r="H405" s="5">
        <f>O58/O152*2927149.17530098</f>
        <v>-2272615.1734138704</v>
      </c>
      <c r="I405" s="5">
        <f>O58/O152*2828442.75110993</f>
        <v>-2195980.2963044932</v>
      </c>
      <c r="J405" s="5">
        <f>O58/O152*2545977.69098353</f>
        <v>-1976676.6861505925</v>
      </c>
      <c r="K405" s="5">
        <f>O58/O152*2290217.15082451</f>
        <v>-1778106.251397758</v>
      </c>
      <c r="L405" s="5">
        <f>O58/O152*2138449.06643133</f>
        <v>-1660274.7263281711</v>
      </c>
      <c r="M405" s="5">
        <f>O58/O152*2057495.88919707</f>
        <v>-1597423.3279535992</v>
      </c>
      <c r="N405" s="48">
        <f>O58/O152*2251586.29361557</f>
        <v>-1748113.5632915923</v>
      </c>
      <c r="O405" s="48">
        <f>IFERROR(SUM(E405:N405)/SUM($E$404:$N$409)*$O$403,0)</f>
        <v>-356483.57444798504</v>
      </c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48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48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48"/>
      <c r="AY405" s="5"/>
      <c r="AZ405" s="5"/>
      <c r="BA405" s="5"/>
      <c r="BB405" s="5"/>
      <c r="BC405" s="5"/>
      <c r="BD405" s="5"/>
      <c r="BE405" s="5"/>
      <c r="BF405" s="5"/>
      <c r="BG405" s="5"/>
    </row>
    <row r="406" spans="1:59" ht="15.75" hidden="1" customHeight="1" outlineLevel="1">
      <c r="A406" s="27" t="s">
        <v>45</v>
      </c>
      <c r="B406" s="13" t="s">
        <v>47</v>
      </c>
      <c r="C406" s="27">
        <v>1</v>
      </c>
      <c r="D406" s="55" t="s">
        <v>57</v>
      </c>
      <c r="E406" s="49">
        <f>16/30*O105/O152*2582473.28710364</f>
        <v>2446658.5929356501</v>
      </c>
      <c r="F406" s="5">
        <f>O105/O152*2336727.58520276</f>
        <v>4150944.1653059945</v>
      </c>
      <c r="G406" s="5">
        <f>O105/O152*2270477.74010844</f>
        <v>4033258.4711377411</v>
      </c>
      <c r="H406" s="5">
        <f>O105/O152*2927149.17530098</f>
        <v>5199764.3487148508</v>
      </c>
      <c r="I406" s="5">
        <f>O105/O152*2828442.75110993</f>
        <v>5024423.0474144239</v>
      </c>
      <c r="J406" s="5">
        <f>O105/O152*2545977.69098353</f>
        <v>4522654.3771341229</v>
      </c>
      <c r="K406" s="5">
        <f>O105/O152*2290217.15082451</f>
        <v>4068323.4022222683</v>
      </c>
      <c r="L406" s="5">
        <f>O105/O152*2138449.06643133</f>
        <v>3798723.7927595018</v>
      </c>
      <c r="M406" s="5">
        <f>O105/O152*2057495.88919707</f>
        <v>3654919.2171506695</v>
      </c>
      <c r="N406" s="48">
        <f>O105/O152*2251586.29361557</f>
        <v>3999699.8569071628</v>
      </c>
      <c r="O406" s="48">
        <f t="shared" ref="O406:O409" si="192">IFERROR(SUM(E406:N406)/SUM($E$404:$N$409)*$O$403,0)</f>
        <v>815637.68604633037</v>
      </c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48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48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48"/>
      <c r="AY406" s="5"/>
      <c r="AZ406" s="5"/>
      <c r="BA406" s="5"/>
      <c r="BB406" s="5"/>
      <c r="BC406" s="5"/>
      <c r="BD406" s="5"/>
      <c r="BE406" s="5"/>
      <c r="BF406" s="5"/>
      <c r="BG406" s="5"/>
    </row>
    <row r="407" spans="1:59" ht="15.75" hidden="1" customHeight="1" outlineLevel="1">
      <c r="A407" s="27" t="s">
        <v>49</v>
      </c>
      <c r="B407" s="13" t="s">
        <v>46</v>
      </c>
      <c r="C407" s="27">
        <v>1</v>
      </c>
      <c r="D407" s="55" t="s">
        <v>57</v>
      </c>
      <c r="E407" s="49">
        <f>16/30*O199/O293*3983762.64401195</f>
        <v>5102411.546419627</v>
      </c>
      <c r="F407" s="5">
        <f>O199/O293*4272450.05555019</f>
        <v>10260305.603159511</v>
      </c>
      <c r="G407" s="5">
        <f>O199/O293*4069702.25983481</f>
        <v>9773405.9747590907</v>
      </c>
      <c r="H407" s="5">
        <f>O199/O293*4214418.39037479</f>
        <v>10120942.331121648</v>
      </c>
      <c r="I407" s="5">
        <f>O199/O293*3837303.81744823</f>
        <v>9215300.2018227912</v>
      </c>
      <c r="J407" s="5">
        <f>O199/O293*3533601.29161025</f>
        <v>8485957.3921856992</v>
      </c>
      <c r="K407" s="5">
        <f>O199/O293*3336342.57930374</f>
        <v>8012239.8191689504</v>
      </c>
      <c r="L407" s="5">
        <f>O199/O293*3248962.43959021</f>
        <v>7802396.0701605985</v>
      </c>
      <c r="M407" s="5">
        <f>O199/O293*3126708.08394358</f>
        <v>7508801.7545003667</v>
      </c>
      <c r="N407" s="48">
        <f>O199/O293*3322794.3583527</f>
        <v>7979703.7132977489</v>
      </c>
      <c r="O407" s="48">
        <f t="shared" si="192"/>
        <v>1680388.4039125226</v>
      </c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48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48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48"/>
      <c r="AY407" s="5"/>
      <c r="AZ407" s="5"/>
      <c r="BA407" s="5"/>
      <c r="BB407" s="5"/>
      <c r="BC407" s="5"/>
      <c r="BD407" s="5"/>
      <c r="BE407" s="5"/>
      <c r="BF407" s="5"/>
      <c r="BG407" s="5"/>
    </row>
    <row r="408" spans="1:59" ht="15.75" hidden="1" customHeight="1" outlineLevel="1">
      <c r="A408" s="27" t="s">
        <v>49</v>
      </c>
      <c r="B408" s="13" t="s">
        <v>47</v>
      </c>
      <c r="C408" s="27">
        <v>1</v>
      </c>
      <c r="D408" s="55" t="s">
        <v>57</v>
      </c>
      <c r="E408" s="49">
        <f>16/30*O246/O293*3983762.64401195</f>
        <v>-2977738.1362799187</v>
      </c>
      <c r="F408" s="5">
        <f>O246/O293*4272450.05555019</f>
        <v>-5987855.5476093208</v>
      </c>
      <c r="G408" s="5">
        <f>O246/O293*4069702.25983481</f>
        <v>-5703703.7149242787</v>
      </c>
      <c r="H408" s="5">
        <f>O246/O293*4214418.39037479</f>
        <v>-5906523.9407468559</v>
      </c>
      <c r="I408" s="5">
        <f>O246/O293*3837303.81744823</f>
        <v>-5377996.3843745599</v>
      </c>
      <c r="J408" s="5">
        <f>O246/O293*3533601.29161025</f>
        <v>-4952356.100575448</v>
      </c>
      <c r="K408" s="5">
        <f>O246/O293*3336342.57930374</f>
        <v>-4675897.239865209</v>
      </c>
      <c r="L408" s="5">
        <f>O246/O293*3248962.43959021</f>
        <v>-4553433.6305703875</v>
      </c>
      <c r="M408" s="5">
        <f>O246/O293*3126708.08394358</f>
        <v>-4382093.6705567855</v>
      </c>
      <c r="N408" s="48">
        <f>O246/O293*3322794.3583527</f>
        <v>-4656909.3549450478</v>
      </c>
      <c r="O408" s="48">
        <f t="shared" si="192"/>
        <v>-980665.04212189792</v>
      </c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48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48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48"/>
      <c r="AY408" s="5"/>
      <c r="AZ408" s="5"/>
      <c r="BA408" s="5"/>
      <c r="BB408" s="5"/>
      <c r="BC408" s="5"/>
      <c r="BD408" s="5"/>
      <c r="BE408" s="5"/>
      <c r="BF408" s="5"/>
      <c r="BG408" s="5"/>
    </row>
    <row r="409" spans="1:59" ht="15.75" hidden="1" customHeight="1" outlineLevel="1">
      <c r="A409" s="27" t="s">
        <v>50</v>
      </c>
      <c r="B409" s="13" t="s">
        <v>51</v>
      </c>
      <c r="C409" s="27">
        <v>1</v>
      </c>
      <c r="D409" s="55" t="s">
        <v>57</v>
      </c>
      <c r="E409" s="49">
        <f>16/30*1533083.44276186</f>
        <v>817644.50280632533</v>
      </c>
      <c r="F409" s="5">
        <v>910303.71751652018</v>
      </c>
      <c r="G409" s="5">
        <v>270371.23214025679</v>
      </c>
      <c r="H409" s="5">
        <v>42758.620516066796</v>
      </c>
      <c r="I409" s="5">
        <v>24224.429315567133</v>
      </c>
      <c r="J409" s="5">
        <v>25062.384149354155</v>
      </c>
      <c r="K409" s="5">
        <v>181931.49642857208</v>
      </c>
      <c r="L409" s="5">
        <v>585248.51145322924</v>
      </c>
      <c r="M409" s="5">
        <v>896240.92220179294</v>
      </c>
      <c r="N409" s="48">
        <v>1046765.5030416335</v>
      </c>
      <c r="O409" s="64">
        <f t="shared" si="192"/>
        <v>95735.231123751597</v>
      </c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48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48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48"/>
      <c r="AY409" s="5"/>
      <c r="AZ409" s="5"/>
      <c r="BA409" s="5"/>
      <c r="BB409" s="5"/>
      <c r="BC409" s="5"/>
      <c r="BD409" s="5"/>
      <c r="BE409" s="5"/>
      <c r="BF409" s="5"/>
      <c r="BG409" s="5"/>
    </row>
    <row r="410" spans="1:59" ht="15.75" hidden="1" customHeight="1" outlineLevel="1">
      <c r="C410" s="44"/>
      <c r="D410" s="55"/>
      <c r="E410" s="67"/>
      <c r="F410" s="57"/>
      <c r="G410" s="57"/>
      <c r="H410" s="57"/>
      <c r="I410" s="57"/>
      <c r="J410" s="57"/>
      <c r="K410" s="57"/>
      <c r="L410" s="57"/>
      <c r="M410" s="57"/>
      <c r="N410" s="68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48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48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48"/>
      <c r="AY410" s="5"/>
      <c r="AZ410" s="5"/>
      <c r="BA410" s="5"/>
      <c r="BB410" s="5"/>
      <c r="BC410" s="5"/>
      <c r="BD410" s="5"/>
      <c r="BE410" s="5"/>
      <c r="BF410" s="5"/>
      <c r="BG410" s="5"/>
    </row>
    <row r="411" spans="1:59" ht="15.75" hidden="1" customHeight="1" outlineLevel="1">
      <c r="A411" s="13" t="s">
        <v>52</v>
      </c>
      <c r="B411" s="13" t="s">
        <v>52</v>
      </c>
      <c r="C411" s="27">
        <v>2</v>
      </c>
      <c r="D411" s="55" t="s">
        <v>56</v>
      </c>
      <c r="E411" s="67"/>
      <c r="F411" s="57"/>
      <c r="G411" s="57"/>
      <c r="H411" s="57"/>
      <c r="I411" s="57"/>
      <c r="J411" s="57"/>
      <c r="K411" s="57"/>
      <c r="L411" s="57"/>
      <c r="M411" s="57"/>
      <c r="N411" s="68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48"/>
      <c r="AA411" s="5"/>
      <c r="AB411" s="5"/>
      <c r="AC411" s="5"/>
      <c r="AD411" s="5"/>
      <c r="AE411" s="5"/>
      <c r="AF411" s="5"/>
      <c r="AG411" s="5"/>
      <c r="AH411" s="74">
        <v>3495984</v>
      </c>
      <c r="AI411" s="5"/>
      <c r="AJ411" s="5"/>
      <c r="AK411" s="5"/>
      <c r="AL411" s="48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48"/>
      <c r="AY411" s="5"/>
      <c r="AZ411" s="5"/>
      <c r="BA411" s="5"/>
      <c r="BB411" s="5"/>
      <c r="BC411" s="5"/>
      <c r="BD411" s="5"/>
      <c r="BE411" s="5"/>
      <c r="BF411" s="5"/>
      <c r="BG411" s="5"/>
    </row>
    <row r="412" spans="1:59" ht="15.75" hidden="1" customHeight="1" outlineLevel="1">
      <c r="A412" s="27" t="s">
        <v>27</v>
      </c>
      <c r="B412" s="13" t="s">
        <v>28</v>
      </c>
      <c r="C412" s="27">
        <v>2</v>
      </c>
      <c r="D412" s="55" t="s">
        <v>57</v>
      </c>
      <c r="E412" s="76"/>
      <c r="N412" s="50"/>
      <c r="O412" s="5">
        <f>Deferral!Q25</f>
        <v>4736375.3174852291</v>
      </c>
      <c r="P412" s="5">
        <f>Deferral!R25</f>
        <v>6327143.0038342942</v>
      </c>
      <c r="Q412" s="5">
        <f>Deferral!S25+Deferral!T25</f>
        <v>5862525.5450030342</v>
      </c>
      <c r="R412" s="5">
        <f>Deferral!U25+Deferral!V25</f>
        <v>5760157.7235421054</v>
      </c>
      <c r="S412" s="5">
        <f>Deferral!W25</f>
        <v>6289736.8248806037</v>
      </c>
      <c r="T412" s="5">
        <f>Deferral!X25</f>
        <v>11623166.033157419</v>
      </c>
      <c r="U412" s="5">
        <f>Deferral!Y25</f>
        <v>11236577.369522907</v>
      </c>
      <c r="V412" s="5">
        <f>Deferral!Z25</f>
        <v>9818451.1189114433</v>
      </c>
      <c r="W412" s="5">
        <f>Deferral!AA25</f>
        <v>7927864.2180569349</v>
      </c>
      <c r="X412" s="5">
        <f>Deferral!AB25</f>
        <v>5917292.4928542012</v>
      </c>
      <c r="Y412" s="5">
        <f>Deferral!AC25</f>
        <v>4781149.7587885298</v>
      </c>
      <c r="Z412" s="48">
        <f>Deferral!AD25</f>
        <v>3918244.0876651211</v>
      </c>
      <c r="AA412" s="5"/>
      <c r="AB412" s="5"/>
      <c r="AC412" s="5"/>
      <c r="AD412" s="5"/>
      <c r="AE412" s="5"/>
      <c r="AF412" s="5"/>
      <c r="AG412" s="5"/>
      <c r="AH412" s="77">
        <f t="shared" ref="AH412:AH417" si="193">IFERROR(SUM(O412:Z412)/SUM($O$412:$Z$417)*$AH$411,0)</f>
        <v>1735141.981369955</v>
      </c>
      <c r="AI412" s="5"/>
      <c r="AJ412" s="5"/>
      <c r="AK412" s="5"/>
      <c r="AL412" s="48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48"/>
      <c r="AY412" s="5"/>
      <c r="AZ412" s="5"/>
      <c r="BA412" s="5"/>
      <c r="BB412" s="5"/>
      <c r="BC412" s="5"/>
      <c r="BD412" s="5"/>
      <c r="BE412" s="5"/>
      <c r="BF412" s="5"/>
      <c r="BG412" s="5"/>
    </row>
    <row r="413" spans="1:59" ht="15.75" hidden="1" customHeight="1" outlineLevel="1">
      <c r="A413" s="27" t="s">
        <v>45</v>
      </c>
      <c r="B413" s="13" t="s">
        <v>46</v>
      </c>
      <c r="C413" s="27">
        <v>2</v>
      </c>
      <c r="D413" s="55" t="s">
        <v>57</v>
      </c>
      <c r="E413" s="76"/>
      <c r="N413" s="50"/>
      <c r="O413" s="5">
        <f>Deferral!Q49+Deferral!Q61</f>
        <v>2426240.3340154542</v>
      </c>
      <c r="P413" s="5">
        <f>Deferral!R49+Deferral!R61</f>
        <v>2798613.8489171565</v>
      </c>
      <c r="Q413" s="5">
        <f>Deferral!S49+Deferral!S61+Deferral!T49+Deferral!T61</f>
        <v>2612063.041084588</v>
      </c>
      <c r="R413" s="5">
        <f>Deferral!U49+Deferral!U61+Deferral!V49+Deferral!V61</f>
        <v>2434546.7312299665</v>
      </c>
      <c r="S413" s="5">
        <f>Deferral!W49+Deferral!W61</f>
        <v>2383102.0238387557</v>
      </c>
      <c r="T413" s="5">
        <f>Deferral!X49+Deferral!X61</f>
        <v>3078086.2724166866</v>
      </c>
      <c r="U413" s="5">
        <f>Deferral!Y49+Deferral!Y61</f>
        <v>2976600.8833079399</v>
      </c>
      <c r="V413" s="5">
        <f>Deferral!Z49+Deferral!Z61</f>
        <v>2686827.9368140968</v>
      </c>
      <c r="W413" s="5">
        <f>Deferral!AA49+Deferral!AA61</f>
        <v>2417666.4708039649</v>
      </c>
      <c r="X413" s="5">
        <f>Deferral!AB49+Deferral!AB61</f>
        <v>2263276.1563725565</v>
      </c>
      <c r="Y413" s="5">
        <f>Deferral!AC49+Deferral!AC61</f>
        <v>2181743.8325769994</v>
      </c>
      <c r="Z413" s="48">
        <f>Deferral!AD49+Deferral!AD61</f>
        <v>2388781.2938890932</v>
      </c>
      <c r="AA413" s="5"/>
      <c r="AB413" s="5"/>
      <c r="AC413" s="5"/>
      <c r="AD413" s="5"/>
      <c r="AE413" s="5"/>
      <c r="AF413" s="5"/>
      <c r="AG413" s="5"/>
      <c r="AH413" s="78">
        <f t="shared" si="193"/>
        <v>631575.77275878005</v>
      </c>
      <c r="AI413" s="5"/>
      <c r="AJ413" s="5"/>
      <c r="AK413" s="5"/>
      <c r="AL413" s="48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48"/>
      <c r="AY413" s="5"/>
      <c r="AZ413" s="5"/>
      <c r="BA413" s="5"/>
      <c r="BB413" s="5"/>
      <c r="BC413" s="5"/>
      <c r="BD413" s="5"/>
      <c r="BE413" s="5"/>
      <c r="BF413" s="5"/>
      <c r="BG413" s="5"/>
    </row>
    <row r="414" spans="1:59" ht="15.75" hidden="1" customHeight="1" outlineLevel="1">
      <c r="A414" s="27" t="s">
        <v>45</v>
      </c>
      <c r="B414" s="13" t="s">
        <v>47</v>
      </c>
      <c r="C414" s="27">
        <v>2</v>
      </c>
      <c r="D414" s="55" t="s">
        <v>57</v>
      </c>
      <c r="E414" s="76"/>
      <c r="N414" s="50"/>
      <c r="O414" s="5">
        <f>Deferral!Q73</f>
        <v>47737.206091739798</v>
      </c>
      <c r="P414" s="5">
        <f>Deferral!R73</f>
        <v>55052.30477650759</v>
      </c>
      <c r="Q414" s="5">
        <f>Deferral!S73+Deferral!T73</f>
        <v>51535.039904482233</v>
      </c>
      <c r="R414" s="5">
        <f>Deferral!U73+Deferral!V73</f>
        <v>47763.536515075946</v>
      </c>
      <c r="S414" s="5">
        <f>Deferral!W73</f>
        <v>46620.80135889216</v>
      </c>
      <c r="T414" s="5">
        <f>Deferral!X73</f>
        <v>59626.263318166515</v>
      </c>
      <c r="U414" s="5">
        <f>Deferral!Y73</f>
        <v>57769.657967108862</v>
      </c>
      <c r="V414" s="5">
        <f>Deferral!Z73</f>
        <v>52139.105297383372</v>
      </c>
      <c r="W414" s="5">
        <f>Deferral!AA73</f>
        <v>46651.906928112825</v>
      </c>
      <c r="X414" s="5">
        <f>Deferral!AB73</f>
        <v>43443.907283190805</v>
      </c>
      <c r="Y414" s="5">
        <f>Deferral!AC73</f>
        <v>41687.231276318445</v>
      </c>
      <c r="Z414" s="48">
        <f>Deferral!AD73</f>
        <v>45742.359598574454</v>
      </c>
      <c r="AA414" s="5"/>
      <c r="AB414" s="5"/>
      <c r="AC414" s="5"/>
      <c r="AD414" s="5"/>
      <c r="AE414" s="5"/>
      <c r="AF414" s="5"/>
      <c r="AG414" s="5"/>
      <c r="AH414" s="78">
        <f t="shared" si="193"/>
        <v>12277.440881472756</v>
      </c>
      <c r="AI414" s="5"/>
      <c r="AJ414" s="5"/>
      <c r="AK414" s="5"/>
      <c r="AL414" s="48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48"/>
      <c r="AY414" s="5"/>
      <c r="AZ414" s="5"/>
      <c r="BA414" s="5"/>
      <c r="BB414" s="5"/>
      <c r="BC414" s="5"/>
      <c r="BD414" s="5"/>
      <c r="BE414" s="5"/>
      <c r="BF414" s="5"/>
      <c r="BG414" s="5"/>
    </row>
    <row r="415" spans="1:59" ht="15.75" hidden="1" customHeight="1" outlineLevel="1">
      <c r="A415" s="27" t="s">
        <v>49</v>
      </c>
      <c r="B415" s="13" t="s">
        <v>46</v>
      </c>
      <c r="C415" s="27">
        <v>2</v>
      </c>
      <c r="D415" s="55" t="s">
        <v>57</v>
      </c>
      <c r="E415" s="76"/>
      <c r="N415" s="50"/>
      <c r="O415" s="5">
        <f>Deferral!Q100+Deferral!Q112</f>
        <v>2986090.9606339564</v>
      </c>
      <c r="P415" s="5">
        <f>Deferral!R100+Deferral!R112</f>
        <v>3254671.0207381593</v>
      </c>
      <c r="Q415" s="5">
        <f>Deferral!S100+Deferral!S112+Deferral!T100+Deferral!T112</f>
        <v>3653720.0594186587</v>
      </c>
      <c r="R415" s="5">
        <f>Deferral!U100+Deferral!U112+Deferral!V100+Deferral!V112</f>
        <v>4016258.7901340821</v>
      </c>
      <c r="S415" s="5">
        <f>Deferral!W100+Deferral!W112</f>
        <v>3853056.0761418794</v>
      </c>
      <c r="T415" s="5">
        <f>Deferral!X100+Deferral!X112</f>
        <v>3986038.0283849891</v>
      </c>
      <c r="U415" s="5">
        <f>Deferral!Y100+Deferral!Y112</f>
        <v>3622019.9335266259</v>
      </c>
      <c r="V415" s="5">
        <f>Deferral!Z100+Deferral!Z112</f>
        <v>3284666.7001144174</v>
      </c>
      <c r="W415" s="5">
        <f>Deferral!AA100+Deferral!AA112</f>
        <v>3094923.1538879192</v>
      </c>
      <c r="X415" s="5">
        <f>Deferral!AB100+Deferral!AB112</f>
        <v>2992116.3373654187</v>
      </c>
      <c r="Y415" s="5">
        <f>Deferral!AC100+Deferral!AC112</f>
        <v>2879526.7763452823</v>
      </c>
      <c r="Z415" s="48">
        <f>Deferral!AD100+Deferral!AD112</f>
        <v>3060111.4879575991</v>
      </c>
      <c r="AA415" s="5"/>
      <c r="AB415" s="5"/>
      <c r="AC415" s="5"/>
      <c r="AD415" s="5"/>
      <c r="AE415" s="5"/>
      <c r="AF415" s="5"/>
      <c r="AG415" s="5"/>
      <c r="AH415" s="78">
        <f t="shared" si="193"/>
        <v>838387.53951444582</v>
      </c>
      <c r="AI415" s="5"/>
      <c r="AJ415" s="5"/>
      <c r="AK415" s="5"/>
      <c r="AL415" s="48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48"/>
      <c r="AY415" s="5"/>
      <c r="AZ415" s="5"/>
      <c r="BA415" s="5"/>
      <c r="BB415" s="5"/>
      <c r="BC415" s="5"/>
      <c r="BD415" s="5"/>
      <c r="BE415" s="5"/>
      <c r="BF415" s="5"/>
      <c r="BG415" s="5"/>
    </row>
    <row r="416" spans="1:59" ht="15.75" hidden="1" customHeight="1" outlineLevel="1">
      <c r="A416" s="27" t="s">
        <v>49</v>
      </c>
      <c r="B416" s="13" t="s">
        <v>47</v>
      </c>
      <c r="C416" s="27">
        <v>2</v>
      </c>
      <c r="D416" s="55" t="s">
        <v>57</v>
      </c>
      <c r="E416" s="76"/>
      <c r="N416" s="50"/>
      <c r="O416" s="5">
        <f>Deferral!Q124</f>
        <v>317478.0760553655</v>
      </c>
      <c r="P416" s="5">
        <f>Deferral!R124</f>
        <v>344496.4286063576</v>
      </c>
      <c r="Q416" s="5">
        <f>Deferral!S124+Deferral!T124</f>
        <v>387515.76387773611</v>
      </c>
      <c r="R416" s="5">
        <f>Deferral!U124+Deferral!V124</f>
        <v>430023.66843859915</v>
      </c>
      <c r="S416" s="5">
        <f>Deferral!W124</f>
        <v>408657.4626211084</v>
      </c>
      <c r="T416" s="5">
        <f>Deferral!X124</f>
        <v>427219.44490273891</v>
      </c>
      <c r="U416" s="5">
        <f>Deferral!Y124</f>
        <v>392660.72227694932</v>
      </c>
      <c r="V416" s="5">
        <f>Deferral!Z124</f>
        <v>354825.10649384139</v>
      </c>
      <c r="W416" s="5">
        <f>Deferral!AA124</f>
        <v>338208.09722898906</v>
      </c>
      <c r="X416" s="5">
        <f>Deferral!AB124</f>
        <v>326243.21435448487</v>
      </c>
      <c r="Y416" s="5">
        <f>Deferral!AC124</f>
        <v>313967.09399403387</v>
      </c>
      <c r="Z416" s="48">
        <f>Deferral!AD124</f>
        <v>336834.70168588316</v>
      </c>
      <c r="AA416" s="5"/>
      <c r="AB416" s="5"/>
      <c r="AC416" s="5"/>
      <c r="AD416" s="5"/>
      <c r="AE416" s="5"/>
      <c r="AF416" s="5"/>
      <c r="AG416" s="5"/>
      <c r="AH416" s="78">
        <f t="shared" si="193"/>
        <v>90223.225196418105</v>
      </c>
      <c r="AI416" s="5"/>
      <c r="AJ416" s="5"/>
      <c r="AK416" s="5"/>
      <c r="AL416" s="48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48"/>
      <c r="AY416" s="5"/>
      <c r="AZ416" s="5"/>
      <c r="BA416" s="5"/>
      <c r="BB416" s="5"/>
      <c r="BC416" s="5"/>
      <c r="BD416" s="5"/>
      <c r="BE416" s="5"/>
      <c r="BF416" s="5"/>
      <c r="BG416" s="5"/>
    </row>
    <row r="417" spans="1:59" ht="15.75" hidden="1" customHeight="1" outlineLevel="1">
      <c r="A417" s="27" t="s">
        <v>50</v>
      </c>
      <c r="B417" s="13" t="s">
        <v>51</v>
      </c>
      <c r="C417" s="27">
        <v>2</v>
      </c>
      <c r="D417" s="55" t="s">
        <v>57</v>
      </c>
      <c r="E417" s="76"/>
      <c r="N417" s="50"/>
      <c r="O417" s="5">
        <f>Deferral!Q151</f>
        <v>1656622.2870433235</v>
      </c>
      <c r="P417" s="5">
        <f>Deferral!R151</f>
        <v>1874232.4897627519</v>
      </c>
      <c r="Q417" s="5">
        <f>Deferral!S151+Deferral!T151</f>
        <v>1529367.4854615147</v>
      </c>
      <c r="R417" s="5">
        <f>Deferral!U151+Deferral!V151</f>
        <v>930960.09463873017</v>
      </c>
      <c r="S417" s="5">
        <f>Deferral!W151</f>
        <v>276969.36414541584</v>
      </c>
      <c r="T417" s="5">
        <f>Deferral!X151</f>
        <v>43734.321818851728</v>
      </c>
      <c r="U417" s="5">
        <f>Deferral!Y151</f>
        <v>24738.802845585997</v>
      </c>
      <c r="V417" s="5">
        <f>Deferral!Z151</f>
        <v>25604.482452677119</v>
      </c>
      <c r="W417" s="5">
        <f>Deferral!AA151</f>
        <v>185578.27802688189</v>
      </c>
      <c r="X417" s="5">
        <f>Deferral!AB151</f>
        <v>599298.97294981044</v>
      </c>
      <c r="Y417" s="5">
        <f>Deferral!AC151</f>
        <v>918823.0993529479</v>
      </c>
      <c r="Z417" s="48">
        <f>Deferral!AD151</f>
        <v>1075214.4819846498</v>
      </c>
      <c r="AA417" s="5"/>
      <c r="AB417" s="5"/>
      <c r="AC417" s="5"/>
      <c r="AD417" s="5"/>
      <c r="AE417" s="5"/>
      <c r="AF417" s="5"/>
      <c r="AG417" s="5"/>
      <c r="AH417" s="79">
        <f t="shared" si="193"/>
        <v>188378.04027892606</v>
      </c>
      <c r="AI417" s="5"/>
      <c r="AJ417" s="5"/>
      <c r="AK417" s="5"/>
      <c r="AL417" s="48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48"/>
      <c r="AY417" s="5"/>
      <c r="AZ417" s="5"/>
      <c r="BA417" s="5"/>
      <c r="BB417" s="5"/>
      <c r="BC417" s="5"/>
      <c r="BD417" s="5"/>
      <c r="BE417" s="5"/>
      <c r="BF417" s="5"/>
      <c r="BG417" s="5"/>
    </row>
    <row r="418" spans="1:59" ht="15.75" hidden="1" customHeight="1" outlineLevel="1">
      <c r="C418" s="27"/>
      <c r="D418" s="55"/>
      <c r="E418" s="67"/>
      <c r="F418" s="57"/>
      <c r="G418" s="57"/>
      <c r="H418" s="57"/>
      <c r="I418" s="57"/>
      <c r="J418" s="57"/>
      <c r="K418" s="57"/>
      <c r="L418" s="57"/>
      <c r="M418" s="57"/>
      <c r="N418" s="68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48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48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48"/>
      <c r="AY418" s="5"/>
      <c r="AZ418" s="5"/>
      <c r="BA418" s="5"/>
      <c r="BB418" s="5"/>
      <c r="BC418" s="5"/>
      <c r="BD418" s="5"/>
      <c r="BE418" s="5"/>
      <c r="BF418" s="5"/>
      <c r="BG418" s="5"/>
    </row>
    <row r="419" spans="1:59" ht="15.75" hidden="1" customHeight="1" outlineLevel="1">
      <c r="A419" s="13" t="s">
        <v>52</v>
      </c>
      <c r="B419" s="13" t="s">
        <v>52</v>
      </c>
      <c r="C419" s="27">
        <v>3</v>
      </c>
      <c r="D419" s="55" t="s">
        <v>56</v>
      </c>
      <c r="E419" s="67"/>
      <c r="F419" s="57"/>
      <c r="G419" s="57"/>
      <c r="H419" s="57"/>
      <c r="I419" s="57"/>
      <c r="J419" s="57"/>
      <c r="K419" s="57"/>
      <c r="L419" s="57"/>
      <c r="M419" s="57"/>
      <c r="N419" s="68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48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48"/>
      <c r="AM419" s="5"/>
      <c r="AN419" s="5"/>
      <c r="AO419" s="5"/>
      <c r="AP419" s="5"/>
      <c r="AQ419" s="5"/>
      <c r="AR419" s="5"/>
      <c r="AS419" s="5"/>
      <c r="AT419" s="74">
        <v>11745596.5</v>
      </c>
      <c r="AU419" s="5"/>
      <c r="AV419" s="5"/>
      <c r="AW419" s="5"/>
      <c r="AX419" s="48"/>
      <c r="AY419" s="5"/>
      <c r="AZ419" s="5"/>
      <c r="BA419" s="5"/>
      <c r="BB419" s="5"/>
      <c r="BC419" s="5"/>
      <c r="BD419" s="5"/>
      <c r="BE419" s="5"/>
      <c r="BF419" s="5"/>
      <c r="BG419" s="5"/>
    </row>
    <row r="420" spans="1:59" ht="15.75" hidden="1" customHeight="1" outlineLevel="1">
      <c r="A420" s="27" t="s">
        <v>27</v>
      </c>
      <c r="B420" s="13" t="s">
        <v>28</v>
      </c>
      <c r="C420" s="27">
        <v>3</v>
      </c>
      <c r="D420" s="55" t="s">
        <v>57</v>
      </c>
      <c r="E420" s="67"/>
      <c r="F420" s="57"/>
      <c r="G420" s="57"/>
      <c r="H420" s="57"/>
      <c r="I420" s="57"/>
      <c r="J420" s="57"/>
      <c r="K420" s="57"/>
      <c r="L420" s="57"/>
      <c r="M420" s="57"/>
      <c r="N420" s="68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48"/>
      <c r="AA420" s="5">
        <f>Deferral!AE25</f>
        <v>4967982.7898944365</v>
      </c>
      <c r="AB420" s="5">
        <f>Deferral!AF25</f>
        <v>6646763.6683107577</v>
      </c>
      <c r="AC420" s="5">
        <f>Deferral!AG25</f>
        <v>6125456.1006957553</v>
      </c>
      <c r="AD420" s="5">
        <f>Deferral!AH25</f>
        <v>5826256.4613851402</v>
      </c>
      <c r="AE420" s="5">
        <f>Deferral!AI25</f>
        <v>6320783.6575482152</v>
      </c>
      <c r="AF420" s="5">
        <f>Deferral!AJ25</f>
        <v>11671725.220570888</v>
      </c>
      <c r="AG420" s="5">
        <f>Deferral!AK25</f>
        <v>11293107.693202751</v>
      </c>
      <c r="AH420" s="5">
        <f>Deferral!AL25</f>
        <v>9864690.5734452177</v>
      </c>
      <c r="AI420" s="5">
        <f>Deferral!AM25</f>
        <v>7963755.2104071965</v>
      </c>
      <c r="AJ420" s="5">
        <f>Deferral!AN25</f>
        <v>5949088.4739717813</v>
      </c>
      <c r="AK420" s="5">
        <f>Deferral!AO25</f>
        <v>4815128.5550453532</v>
      </c>
      <c r="AL420" s="48">
        <f>Deferral!AP25</f>
        <v>3949602.8606778248</v>
      </c>
      <c r="AM420" s="5"/>
      <c r="AN420" s="5"/>
      <c r="AO420" s="5"/>
      <c r="AP420" s="5"/>
      <c r="AQ420" s="5"/>
      <c r="AR420" s="5"/>
      <c r="AS420" s="5"/>
      <c r="AT420" s="77">
        <f t="shared" ref="AT420:AT425" si="194">IFERROR(SUM(AA420:AL420)/SUM($AA$420:$AL$425)*$AT$419,0)</f>
        <v>5836328.8654791089</v>
      </c>
      <c r="AU420" s="5"/>
      <c r="AV420" s="5"/>
      <c r="AW420" s="5"/>
      <c r="AX420" s="48"/>
      <c r="AY420" s="5"/>
      <c r="AZ420" s="5"/>
      <c r="BA420" s="5"/>
      <c r="BB420" s="5"/>
      <c r="BC420" s="5"/>
      <c r="BD420" s="5"/>
      <c r="BE420" s="5"/>
      <c r="BF420" s="5"/>
      <c r="BG420" s="5"/>
    </row>
    <row r="421" spans="1:59" ht="15.75" hidden="1" customHeight="1" outlineLevel="1">
      <c r="A421" s="27" t="s">
        <v>45</v>
      </c>
      <c r="B421" s="13" t="s">
        <v>46</v>
      </c>
      <c r="C421" s="27">
        <v>3</v>
      </c>
      <c r="D421" s="55" t="s">
        <v>57</v>
      </c>
      <c r="E421" s="67"/>
      <c r="F421" s="57"/>
      <c r="G421" s="57"/>
      <c r="H421" s="57"/>
      <c r="I421" s="57"/>
      <c r="J421" s="57"/>
      <c r="K421" s="57"/>
      <c r="L421" s="57"/>
      <c r="M421" s="57"/>
      <c r="N421" s="68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48"/>
      <c r="AA421" s="5">
        <f>Deferral!AE49+Deferral!AE61</f>
        <v>2561523.8167274389</v>
      </c>
      <c r="AB421" s="5">
        <f>Deferral!AF49+Deferral!AF61</f>
        <v>2959042.5303109265</v>
      </c>
      <c r="AC421" s="5">
        <f>Deferral!AG49+Deferral!AG61</f>
        <v>2749816.6375652812</v>
      </c>
      <c r="AD421" s="5">
        <f>Deferral!AH49+Deferral!AH61</f>
        <v>2488273.9725198923</v>
      </c>
      <c r="AE421" s="5">
        <f>Deferral!AI49+Deferral!AI61</f>
        <v>2420942.780379395</v>
      </c>
      <c r="AF421" s="5">
        <f>Deferral!AJ49+Deferral!AJ61</f>
        <v>3125914.8258804567</v>
      </c>
      <c r="AG421" s="5">
        <f>Deferral!AK49+Deferral!AK61</f>
        <v>3017732.8797805216</v>
      </c>
      <c r="AH421" s="5">
        <f>Deferral!AL49+Deferral!AL61</f>
        <v>2718305.5349590592</v>
      </c>
      <c r="AI421" s="5">
        <f>Deferral!AM49+Deferral!AM61</f>
        <v>2448726.1628496866</v>
      </c>
      <c r="AJ421" s="5">
        <f>Deferral!AN49+Deferral!AN61</f>
        <v>2284357.5162070272</v>
      </c>
      <c r="AK421" s="5">
        <f>Deferral!AO49+Deferral!AO61</f>
        <v>2201018.5739198131</v>
      </c>
      <c r="AL421" s="48">
        <f>Deferral!AP49+Deferral!AP61</f>
        <v>2414043.8302893783</v>
      </c>
      <c r="AM421" s="5"/>
      <c r="AN421" s="5"/>
      <c r="AO421" s="5"/>
      <c r="AP421" s="5"/>
      <c r="AQ421" s="5"/>
      <c r="AR421" s="5"/>
      <c r="AS421" s="5"/>
      <c r="AT421" s="78">
        <f t="shared" si="194"/>
        <v>2145348.3216392049</v>
      </c>
      <c r="AU421" s="5"/>
      <c r="AV421" s="5"/>
      <c r="AW421" s="5"/>
      <c r="AX421" s="48"/>
      <c r="AY421" s="5"/>
      <c r="AZ421" s="5"/>
      <c r="BA421" s="5"/>
      <c r="BB421" s="5"/>
      <c r="BC421" s="5"/>
      <c r="BD421" s="5"/>
      <c r="BE421" s="5"/>
      <c r="BF421" s="5"/>
      <c r="BG421" s="5"/>
    </row>
    <row r="422" spans="1:59" ht="15.75" hidden="1" customHeight="1" outlineLevel="1">
      <c r="A422" s="27" t="s">
        <v>45</v>
      </c>
      <c r="B422" s="13" t="s">
        <v>47</v>
      </c>
      <c r="C422" s="27">
        <v>3</v>
      </c>
      <c r="D422" s="55" t="s">
        <v>57</v>
      </c>
      <c r="E422" s="67"/>
      <c r="F422" s="57"/>
      <c r="G422" s="57"/>
      <c r="H422" s="57"/>
      <c r="I422" s="57"/>
      <c r="J422" s="57"/>
      <c r="K422" s="57"/>
      <c r="L422" s="57"/>
      <c r="M422" s="57"/>
      <c r="N422" s="68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48"/>
      <c r="AA422" s="5">
        <f>Deferral!AE73</f>
        <v>49257.54737053431</v>
      </c>
      <c r="AB422" s="5">
        <f>Deferral!AF73</f>
        <v>56654.136701970237</v>
      </c>
      <c r="AC422" s="5">
        <f>Deferral!AG73</f>
        <v>52745.8434315591</v>
      </c>
      <c r="AD422" s="5">
        <f>Deferral!AH73</f>
        <v>47853.870066363837</v>
      </c>
      <c r="AE422" s="5">
        <f>Deferral!AI73</f>
        <v>46744.463961966147</v>
      </c>
      <c r="AF422" s="5">
        <f>Deferral!AJ73</f>
        <v>60263.97736435011</v>
      </c>
      <c r="AG422" s="5">
        <f>Deferral!AK73</f>
        <v>58385.867652091358</v>
      </c>
      <c r="AH422" s="5">
        <f>Deferral!AL73</f>
        <v>52277.773130621092</v>
      </c>
      <c r="AI422" s="5">
        <f>Deferral!AM73</f>
        <v>47275.595523408447</v>
      </c>
      <c r="AJ422" s="5">
        <f>Deferral!AN73</f>
        <v>44142.736890963308</v>
      </c>
      <c r="AK422" s="5">
        <f>Deferral!AO73</f>
        <v>42583.730873658627</v>
      </c>
      <c r="AL422" s="48">
        <f>Deferral!AP73</f>
        <v>46600.795301496764</v>
      </c>
      <c r="AM422" s="5"/>
      <c r="AN422" s="5"/>
      <c r="AO422" s="5"/>
      <c r="AP422" s="5"/>
      <c r="AQ422" s="5"/>
      <c r="AR422" s="5"/>
      <c r="AS422" s="5"/>
      <c r="AT422" s="78">
        <f t="shared" si="194"/>
        <v>41334.494899686848</v>
      </c>
      <c r="AU422" s="5"/>
      <c r="AV422" s="5"/>
      <c r="AW422" s="5"/>
      <c r="AX422" s="48"/>
      <c r="AY422" s="5"/>
      <c r="AZ422" s="5"/>
      <c r="BA422" s="5"/>
      <c r="BB422" s="5"/>
      <c r="BC422" s="5"/>
      <c r="BD422" s="5"/>
      <c r="BE422" s="5"/>
      <c r="BF422" s="5"/>
      <c r="BG422" s="5"/>
    </row>
    <row r="423" spans="1:59" ht="15.75" hidden="1" customHeight="1" outlineLevel="1">
      <c r="A423" s="27" t="s">
        <v>49</v>
      </c>
      <c r="B423" s="13" t="s">
        <v>46</v>
      </c>
      <c r="C423" s="27">
        <v>3</v>
      </c>
      <c r="D423" s="55" t="s">
        <v>57</v>
      </c>
      <c r="E423" s="67"/>
      <c r="F423" s="57"/>
      <c r="G423" s="57"/>
      <c r="H423" s="57"/>
      <c r="I423" s="57"/>
      <c r="J423" s="57"/>
      <c r="K423" s="57"/>
      <c r="L423" s="57"/>
      <c r="M423" s="57"/>
      <c r="N423" s="68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48"/>
      <c r="AA423" s="5">
        <f>Deferral!AE100+Deferral!AE112</f>
        <v>3007549.5626977175</v>
      </c>
      <c r="AB423" s="5">
        <f>Deferral!AF100+Deferral!AF112</f>
        <v>3297989.1806871607</v>
      </c>
      <c r="AC423" s="5">
        <f>Deferral!AG100+Deferral!AG112</f>
        <v>3691685.7881563418</v>
      </c>
      <c r="AD423" s="5">
        <f>Deferral!AH100+Deferral!AH112</f>
        <v>3987808.6398452041</v>
      </c>
      <c r="AE423" s="5">
        <f>Deferral!AI100+Deferral!AI112</f>
        <v>3794676.4386245781</v>
      </c>
      <c r="AF423" s="5">
        <f>Deferral!AJ100+Deferral!AJ112</f>
        <v>3937673.5629243017</v>
      </c>
      <c r="AG423" s="5">
        <f>Deferral!AK100+Deferral!AK112</f>
        <v>3581652.9433860052</v>
      </c>
      <c r="AH423" s="5">
        <f>Deferral!AL100+Deferral!AL112</f>
        <v>3315080.2806710321</v>
      </c>
      <c r="AI423" s="5">
        <f>Deferral!AM100+Deferral!AM112</f>
        <v>3142782.7902882476</v>
      </c>
      <c r="AJ423" s="5">
        <f>Deferral!AN100+Deferral!AN112</f>
        <v>3038722.5108446307</v>
      </c>
      <c r="AK423" s="5">
        <f>Deferral!AO100+Deferral!AO112</f>
        <v>2927369.3811443732</v>
      </c>
      <c r="AL423" s="48">
        <f>Deferral!AP100+Deferral!AP112</f>
        <v>3126842.8911217833</v>
      </c>
      <c r="AM423" s="5"/>
      <c r="AN423" s="5"/>
      <c r="AO423" s="5"/>
      <c r="AP423" s="5"/>
      <c r="AQ423" s="5"/>
      <c r="AR423" s="5"/>
      <c r="AS423" s="5"/>
      <c r="AT423" s="78">
        <f t="shared" si="194"/>
        <v>2791907.0704127252</v>
      </c>
      <c r="AU423" s="5"/>
      <c r="AV423" s="5"/>
      <c r="AW423" s="5"/>
      <c r="AX423" s="48"/>
      <c r="AY423" s="5"/>
      <c r="AZ423" s="5"/>
      <c r="BA423" s="5"/>
      <c r="BB423" s="5"/>
      <c r="BC423" s="5"/>
      <c r="BD423" s="5"/>
      <c r="BE423" s="5"/>
      <c r="BF423" s="5"/>
      <c r="BG423" s="5"/>
    </row>
    <row r="424" spans="1:59" ht="15.75" hidden="1" customHeight="1" outlineLevel="1">
      <c r="A424" s="27" t="s">
        <v>49</v>
      </c>
      <c r="B424" s="13" t="s">
        <v>47</v>
      </c>
      <c r="C424" s="27">
        <v>3</v>
      </c>
      <c r="D424" s="55" t="s">
        <v>57</v>
      </c>
      <c r="E424" s="67"/>
      <c r="F424" s="57"/>
      <c r="G424" s="57"/>
      <c r="H424" s="57"/>
      <c r="I424" s="57"/>
      <c r="J424" s="57"/>
      <c r="K424" s="57"/>
      <c r="L424" s="57"/>
      <c r="M424" s="57"/>
      <c r="N424" s="68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48"/>
      <c r="AA424" s="5">
        <f>Deferral!AE124</f>
        <v>326569.49750078627</v>
      </c>
      <c r="AB424" s="5">
        <f>Deferral!AF124</f>
        <v>357736.42972329736</v>
      </c>
      <c r="AC424" s="5">
        <f>Deferral!AG124</f>
        <v>392408.29327152035</v>
      </c>
      <c r="AD424" s="5">
        <f>Deferral!AH124</f>
        <v>420844.55932792625</v>
      </c>
      <c r="AE424" s="5">
        <f>Deferral!AI124</f>
        <v>400873.51095213491</v>
      </c>
      <c r="AF424" s="5">
        <f>Deferral!AJ124</f>
        <v>411097.9564158431</v>
      </c>
      <c r="AG424" s="5">
        <f>Deferral!AK124</f>
        <v>370642.36401842878</v>
      </c>
      <c r="AH424" s="5">
        <f>Deferral!AL124</f>
        <v>344687.24630830303</v>
      </c>
      <c r="AI424" s="5">
        <f>Deferral!AM124</f>
        <v>328636.16994892334</v>
      </c>
      <c r="AJ424" s="5">
        <f>Deferral!AN124</f>
        <v>316921.97965864249</v>
      </c>
      <c r="AK424" s="5">
        <f>Deferral!AO124</f>
        <v>310976.93119409069</v>
      </c>
      <c r="AL424" s="48">
        <f>Deferral!AP124</f>
        <v>327301.64409099967</v>
      </c>
      <c r="AM424" s="5"/>
      <c r="AN424" s="5"/>
      <c r="AO424" s="5"/>
      <c r="AP424" s="5"/>
      <c r="AQ424" s="5"/>
      <c r="AR424" s="5"/>
      <c r="AS424" s="5"/>
      <c r="AT424" s="78">
        <f t="shared" si="194"/>
        <v>294480.52252587589</v>
      </c>
      <c r="AU424" s="5"/>
      <c r="AV424" s="5"/>
      <c r="AW424" s="5"/>
      <c r="AX424" s="48"/>
      <c r="AY424" s="5"/>
      <c r="AZ424" s="5"/>
      <c r="BA424" s="5"/>
      <c r="BB424" s="5"/>
      <c r="BC424" s="5"/>
      <c r="BD424" s="5"/>
      <c r="BE424" s="5"/>
      <c r="BF424" s="5"/>
      <c r="BG424" s="5"/>
    </row>
    <row r="425" spans="1:59" ht="15.75" hidden="1" customHeight="1" outlineLevel="1">
      <c r="A425" s="27" t="s">
        <v>50</v>
      </c>
      <c r="B425" s="13" t="s">
        <v>51</v>
      </c>
      <c r="C425" s="27">
        <v>3</v>
      </c>
      <c r="D425" s="55" t="s">
        <v>57</v>
      </c>
      <c r="E425" s="67"/>
      <c r="F425" s="57"/>
      <c r="G425" s="57"/>
      <c r="H425" s="57"/>
      <c r="I425" s="57"/>
      <c r="J425" s="57"/>
      <c r="K425" s="57"/>
      <c r="L425" s="57"/>
      <c r="M425" s="57"/>
      <c r="N425" s="68"/>
      <c r="Z425" s="50"/>
      <c r="AA425" s="5">
        <f>Deferral!AE151</f>
        <v>1716734.3874644544</v>
      </c>
      <c r="AB425" s="5">
        <f>Deferral!AF151</f>
        <v>1940369.6438499813</v>
      </c>
      <c r="AC425" s="5">
        <f>Deferral!AG151</f>
        <v>1575964.6487536938</v>
      </c>
      <c r="AD425" s="5">
        <f>Deferral!AH151</f>
        <v>933600.97082143417</v>
      </c>
      <c r="AE425" s="5">
        <f>Deferral!AI151</f>
        <v>276701.50209111662</v>
      </c>
      <c r="AF425" s="5">
        <f>Deferral!AJ151</f>
        <v>43649.598219822568</v>
      </c>
      <c r="AG425" s="5">
        <f>Deferral!AK151</f>
        <v>24681.203770276134</v>
      </c>
      <c r="AH425" s="5">
        <f>Deferral!AL151</f>
        <v>25520.061156770309</v>
      </c>
      <c r="AI425" s="5">
        <f>Deferral!AM151</f>
        <v>185181.74324477318</v>
      </c>
      <c r="AJ425" s="5">
        <f>Deferral!AN151</f>
        <v>597211.63132575923</v>
      </c>
      <c r="AK425" s="5">
        <f>Deferral!AO151</f>
        <v>915981.74458107958</v>
      </c>
      <c r="AL425" s="48">
        <f>Deferral!AP151</f>
        <v>1072932.9697736483</v>
      </c>
      <c r="AM425" s="5"/>
      <c r="AN425" s="5"/>
      <c r="AO425" s="5"/>
      <c r="AP425" s="5"/>
      <c r="AQ425" s="5"/>
      <c r="AR425" s="5"/>
      <c r="AS425" s="5"/>
      <c r="AT425" s="79">
        <f t="shared" si="194"/>
        <v>636197.22504340089</v>
      </c>
      <c r="AU425" s="5"/>
      <c r="AV425" s="5"/>
      <c r="AW425" s="5"/>
      <c r="AX425" s="48"/>
      <c r="AY425" s="5"/>
      <c r="AZ425" s="5"/>
      <c r="BA425" s="5"/>
      <c r="BB425" s="5"/>
      <c r="BC425" s="5"/>
      <c r="BD425" s="5"/>
      <c r="BE425" s="5"/>
      <c r="BF425" s="5"/>
      <c r="BG425" s="5"/>
    </row>
    <row r="426" spans="1:59" ht="15.75" hidden="1" customHeight="1" outlineLevel="1">
      <c r="A426" s="27"/>
      <c r="C426" s="27"/>
      <c r="D426" s="55"/>
      <c r="E426" s="67"/>
      <c r="F426" s="57"/>
      <c r="G426" s="57"/>
      <c r="H426" s="57"/>
      <c r="I426" s="57"/>
      <c r="J426" s="57"/>
      <c r="K426" s="57"/>
      <c r="L426" s="57"/>
      <c r="M426" s="57"/>
      <c r="N426" s="68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48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48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48"/>
      <c r="AY426" s="5"/>
      <c r="AZ426" s="5"/>
      <c r="BA426" s="5"/>
      <c r="BB426" s="5"/>
      <c r="BC426" s="5"/>
      <c r="BD426" s="5"/>
      <c r="BE426" s="5"/>
      <c r="BF426" s="5"/>
      <c r="BG426" s="5"/>
    </row>
    <row r="427" spans="1:59" ht="15.75" hidden="1" customHeight="1" outlineLevel="1">
      <c r="A427" s="13" t="s">
        <v>52</v>
      </c>
      <c r="B427" s="13" t="s">
        <v>52</v>
      </c>
      <c r="C427" s="27">
        <v>4</v>
      </c>
      <c r="D427" s="55" t="s">
        <v>58</v>
      </c>
      <c r="E427" s="67"/>
      <c r="F427" s="57"/>
      <c r="G427" s="57"/>
      <c r="H427" s="57"/>
      <c r="I427" s="57"/>
      <c r="J427" s="57"/>
      <c r="K427" s="57"/>
      <c r="L427" s="57"/>
      <c r="M427" s="57"/>
      <c r="N427" s="68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48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48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48"/>
      <c r="AY427" s="5"/>
      <c r="AZ427" s="5"/>
      <c r="BA427" s="5"/>
      <c r="BB427" s="5"/>
      <c r="BC427" s="5"/>
      <c r="BD427" s="5"/>
      <c r="BE427" s="5"/>
      <c r="BF427" s="74">
        <v>13198.73</v>
      </c>
      <c r="BG427" s="5"/>
    </row>
    <row r="428" spans="1:59" ht="15.75" hidden="1" customHeight="1" outlineLevel="1">
      <c r="A428" s="27" t="s">
        <v>27</v>
      </c>
      <c r="B428" s="13" t="s">
        <v>28</v>
      </c>
      <c r="C428" s="27">
        <v>4</v>
      </c>
      <c r="D428" s="55" t="s">
        <v>59</v>
      </c>
      <c r="E428" s="67"/>
      <c r="F428" s="57"/>
      <c r="G428" s="57"/>
      <c r="H428" s="57"/>
      <c r="I428" s="57"/>
      <c r="J428" s="57"/>
      <c r="K428" s="57"/>
      <c r="L428" s="57"/>
      <c r="M428" s="57"/>
      <c r="N428" s="68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48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48"/>
      <c r="AM428" s="5">
        <f>Deferral!AQ25</f>
        <v>5003658.9265008578</v>
      </c>
      <c r="AN428" s="5">
        <f>Deferral!AR25</f>
        <v>6685276.6684967121</v>
      </c>
      <c r="AO428" s="5">
        <f>Deferral!AS25</f>
        <v>6162270.194122307</v>
      </c>
      <c r="AP428" s="5">
        <f>Deferral!AT25</f>
        <v>5865829.8095315062</v>
      </c>
      <c r="AQ428" s="5">
        <f>Deferral!AU25</f>
        <v>6367822.5379861239</v>
      </c>
      <c r="AR428" s="5">
        <f>Deferral!AV25</f>
        <v>11763868.712054797</v>
      </c>
      <c r="AS428" s="5">
        <f>Deferral!AW25</f>
        <v>11389763.052544441</v>
      </c>
      <c r="AT428" s="5">
        <f>Deferral!AX25</f>
        <v>9949143.6994773205</v>
      </c>
      <c r="AU428" s="5">
        <f>Deferral!AY25</f>
        <v>8029874.0672163879</v>
      </c>
      <c r="AV428" s="5">
        <f>Deferral!AZ25</f>
        <v>5995327.189172131</v>
      </c>
      <c r="AW428" s="5">
        <f>Deferral!BA25</f>
        <v>4855903.1105535412</v>
      </c>
      <c r="AX428" s="48">
        <f>Deferral!BB25</f>
        <v>3986169.8851897349</v>
      </c>
      <c r="AY428" s="5"/>
      <c r="AZ428" s="5"/>
      <c r="BA428" s="5"/>
      <c r="BB428" s="5"/>
      <c r="BC428" s="5"/>
      <c r="BD428" s="5"/>
      <c r="BE428" s="5"/>
      <c r="BF428" s="77">
        <f>IFERROR(SUM(AM428:AX428)/SUM($AM$428:$AX$433)*$BF$427,0)</f>
        <v>6576.6311893417342</v>
      </c>
      <c r="BG428" s="5"/>
    </row>
    <row r="429" spans="1:59" ht="15.75" hidden="1" customHeight="1" outlineLevel="1">
      <c r="A429" s="27" t="s">
        <v>45</v>
      </c>
      <c r="B429" s="13" t="s">
        <v>46</v>
      </c>
      <c r="C429" s="27">
        <v>4</v>
      </c>
      <c r="D429" s="55" t="s">
        <v>59</v>
      </c>
      <c r="E429" s="67"/>
      <c r="F429" s="57"/>
      <c r="G429" s="57"/>
      <c r="H429" s="57"/>
      <c r="I429" s="57"/>
      <c r="J429" s="57"/>
      <c r="K429" s="57"/>
      <c r="L429" s="57"/>
      <c r="M429" s="57"/>
      <c r="N429" s="68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48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48"/>
      <c r="AM429" s="5">
        <f>Deferral!AQ49+Deferral!AQ61</f>
        <v>2586743.6809811522</v>
      </c>
      <c r="AN429" s="5">
        <f>Deferral!AR49+Deferral!AR61</f>
        <v>2984491.4473321321</v>
      </c>
      <c r="AO429" s="5">
        <f>Deferral!AS49+Deferral!AS61</f>
        <v>2777244.4761496917</v>
      </c>
      <c r="AP429" s="5">
        <f>Deferral!AT49+Deferral!AT61</f>
        <v>2513600.8877943773</v>
      </c>
      <c r="AQ429" s="5">
        <f>Deferral!AU49+Deferral!AU61</f>
        <v>2445798.9635972655</v>
      </c>
      <c r="AR429" s="5">
        <f>Deferral!AV49+Deferral!AV61</f>
        <v>3155727.9575395402</v>
      </c>
      <c r="AS429" s="5">
        <f>Deferral!AW49+Deferral!AW61</f>
        <v>3050237.940663348</v>
      </c>
      <c r="AT429" s="5">
        <f>Deferral!AX49+Deferral!AX61</f>
        <v>2752140.4862690633</v>
      </c>
      <c r="AU429" s="5">
        <f>Deferral!AY49+Deferral!AY61</f>
        <v>2479661.1171763497</v>
      </c>
      <c r="AV429" s="5">
        <f>Deferral!AZ49+Deferral!AZ61</f>
        <v>2314523.6609425405</v>
      </c>
      <c r="AW429" s="5">
        <f>Deferral!BA49+Deferral!BA61</f>
        <v>2228249.7491890215</v>
      </c>
      <c r="AX429" s="48">
        <f>Deferral!BB49+Deferral!BB61</f>
        <v>2435627.3565342817</v>
      </c>
      <c r="AY429" s="5"/>
      <c r="AZ429" s="5"/>
      <c r="BA429" s="5"/>
      <c r="BB429" s="5"/>
      <c r="BC429" s="5"/>
      <c r="BD429" s="5"/>
      <c r="BE429" s="5"/>
      <c r="BF429" s="78">
        <f>IFERROR(SUM(AM429:AX429)/SUM($AM$428:$AX$433)*$BF$427,0)</f>
        <v>2424.4678998634731</v>
      </c>
      <c r="BG429" s="5"/>
    </row>
    <row r="430" spans="1:59" ht="15.75" hidden="1" customHeight="1" outlineLevel="1">
      <c r="A430" s="27" t="s">
        <v>45</v>
      </c>
      <c r="B430" s="13" t="s">
        <v>47</v>
      </c>
      <c r="C430" s="27">
        <v>4</v>
      </c>
      <c r="D430" s="55" t="s">
        <v>59</v>
      </c>
      <c r="E430" s="67"/>
      <c r="F430" s="57"/>
      <c r="G430" s="57"/>
      <c r="H430" s="57"/>
      <c r="I430" s="57"/>
      <c r="J430" s="57"/>
      <c r="K430" s="57"/>
      <c r="L430" s="57"/>
      <c r="M430" s="57"/>
      <c r="N430" s="68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48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48"/>
      <c r="AM430" s="5">
        <f>Deferral!AQ73</f>
        <v>49782.961209153342</v>
      </c>
      <c r="AN430" s="5">
        <f>Deferral!AR73</f>
        <v>57260.063297713234</v>
      </c>
      <c r="AO430" s="5">
        <f>Deferral!AS73</f>
        <v>52605.187849074944</v>
      </c>
      <c r="AP430" s="5">
        <f>Deferral!AT73</f>
        <v>47344.786342253588</v>
      </c>
      <c r="AQ430" s="5">
        <f>Deferral!AU73</f>
        <v>45755.163137374271</v>
      </c>
      <c r="AR430" s="5">
        <f>Deferral!AV73</f>
        <v>59307.40629507471</v>
      </c>
      <c r="AS430" s="5">
        <f>Deferral!AW73</f>
        <v>56999.395860880744</v>
      </c>
      <c r="AT430" s="5">
        <f>Deferral!AX73</f>
        <v>51723.101797670206</v>
      </c>
      <c r="AU430" s="5">
        <f>Deferral!AY73</f>
        <v>46527.169209053696</v>
      </c>
      <c r="AV430" s="5">
        <f>Deferral!AZ73</f>
        <v>43327.435681895382</v>
      </c>
      <c r="AW430" s="5">
        <f>Deferral!BA73</f>
        <v>41799.293725985968</v>
      </c>
      <c r="AX430" s="48">
        <f>Deferral!BB73</f>
        <v>45864.993270420498</v>
      </c>
      <c r="AY430" s="5"/>
      <c r="AZ430" s="5"/>
      <c r="BA430" s="5"/>
      <c r="BB430" s="5"/>
      <c r="BC430" s="5"/>
      <c r="BD430" s="5"/>
      <c r="BE430" s="5"/>
      <c r="BF430" s="78">
        <f>IFERROR(SUM(AM430:AX430)/SUM($AM$428:$AX$433)*$BF$427,0)</f>
        <v>45.724044456271507</v>
      </c>
      <c r="BG430" s="5"/>
    </row>
    <row r="431" spans="1:59" ht="15.75" hidden="1" customHeight="1" outlineLevel="1">
      <c r="A431" s="27" t="s">
        <v>49</v>
      </c>
      <c r="B431" s="13" t="s">
        <v>46</v>
      </c>
      <c r="C431" s="27">
        <v>4</v>
      </c>
      <c r="D431" s="55" t="s">
        <v>59</v>
      </c>
      <c r="E431" s="67"/>
      <c r="F431" s="57"/>
      <c r="G431" s="57"/>
      <c r="H431" s="57"/>
      <c r="I431" s="57"/>
      <c r="J431" s="57"/>
      <c r="K431" s="57"/>
      <c r="L431" s="57"/>
      <c r="M431" s="57"/>
      <c r="N431" s="68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48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48"/>
      <c r="AM431" s="5">
        <f>Deferral!AQ100+Deferral!AQ112</f>
        <v>3047981.9766740054</v>
      </c>
      <c r="AN431" s="5">
        <f>Deferral!AR100+Deferral!AR112</f>
        <v>3321838.2760020471</v>
      </c>
      <c r="AO431" s="5">
        <f>Deferral!AS100+Deferral!AS112</f>
        <v>3714544.5236867215</v>
      </c>
      <c r="AP431" s="5">
        <f>Deferral!AT100+Deferral!AT112</f>
        <v>4012323.8568934328</v>
      </c>
      <c r="AQ431" s="5">
        <f>Deferral!AU100+Deferral!AU112</f>
        <v>3806352.3661280386</v>
      </c>
      <c r="AR431" s="5">
        <f>Deferral!AV100+Deferral!AV112</f>
        <v>3953795.0514111975</v>
      </c>
      <c r="AS431" s="5">
        <f>Deferral!AW100+Deferral!AW112</f>
        <v>3588992.396138845</v>
      </c>
      <c r="AT431" s="5">
        <f>Deferral!AX100+Deferral!AX112</f>
        <v>3274528.8399288789</v>
      </c>
      <c r="AU431" s="5">
        <f>Deferral!AY100+Deferral!AY112</f>
        <v>3085351.2266078531</v>
      </c>
      <c r="AV431" s="5">
        <f>Deferral!AZ100+Deferral!AZ112</f>
        <v>2970366.7897417862</v>
      </c>
      <c r="AW431" s="5">
        <f>Deferral!BA100+Deferral!BA112</f>
        <v>2864575.9623455666</v>
      </c>
      <c r="AX431" s="48">
        <f>Deferral!BB100+Deferral!BB112</f>
        <v>3053756.1162276766</v>
      </c>
      <c r="AY431" s="5"/>
      <c r="AZ431" s="5"/>
      <c r="BA431" s="5"/>
      <c r="BB431" s="5"/>
      <c r="BC431" s="5"/>
      <c r="BD431" s="5"/>
      <c r="BE431" s="5"/>
      <c r="BF431" s="78">
        <f>IFERROR(SUM(AM431:AX431)/SUM($AM$428:$AX$433)*$BF$427,0)</f>
        <v>3110.0156341632978</v>
      </c>
      <c r="BG431" s="5"/>
    </row>
    <row r="432" spans="1:59" ht="15.75" hidden="1" customHeight="1" outlineLevel="1">
      <c r="A432" s="27" t="s">
        <v>49</v>
      </c>
      <c r="B432" s="13" t="s">
        <v>47</v>
      </c>
      <c r="C432" s="27">
        <v>4</v>
      </c>
      <c r="D432" s="55" t="s">
        <v>59</v>
      </c>
      <c r="E432" s="67"/>
      <c r="F432" s="57"/>
      <c r="G432" s="57"/>
      <c r="H432" s="57"/>
      <c r="I432" s="57"/>
      <c r="J432" s="57"/>
      <c r="K432" s="57"/>
      <c r="L432" s="57"/>
      <c r="M432" s="57"/>
      <c r="N432" s="68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48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48"/>
      <c r="AM432" s="5">
        <f>Deferral!AQ124</f>
        <v>317238.94042933523</v>
      </c>
      <c r="AN432" s="5">
        <f>Deferral!AR124</f>
        <v>347515.3888740603</v>
      </c>
      <c r="AO432" s="5">
        <f>Deferral!AS124</f>
        <v>400027.87178164691</v>
      </c>
      <c r="AP432" s="5">
        <f>Deferral!AT124</f>
        <v>429016.29834400251</v>
      </c>
      <c r="AQ432" s="5">
        <f>Deferral!AU124</f>
        <v>416441.41429008194</v>
      </c>
      <c r="AR432" s="5">
        <f>Deferral!AV124</f>
        <v>427219.44490273891</v>
      </c>
      <c r="AS432" s="5">
        <f>Deferral!AW124</f>
        <v>388990.9959005292</v>
      </c>
      <c r="AT432" s="5">
        <f>Deferral!AX124</f>
        <v>354825.10649384139</v>
      </c>
      <c r="AU432" s="5">
        <f>Deferral!AY124</f>
        <v>325445.52752223477</v>
      </c>
      <c r="AV432" s="5">
        <f>Deferral!AZ124</f>
        <v>316921.97965864249</v>
      </c>
      <c r="AW432" s="5">
        <f>Deferral!BA124</f>
        <v>296026.11719437479</v>
      </c>
      <c r="AX432" s="48">
        <f>Deferral!BB124</f>
        <v>314590.900631155</v>
      </c>
      <c r="AY432" s="5"/>
      <c r="AZ432" s="5"/>
      <c r="BA432" s="5"/>
      <c r="BB432" s="5"/>
      <c r="BC432" s="5"/>
      <c r="BD432" s="5"/>
      <c r="BE432" s="5"/>
      <c r="BF432" s="78">
        <f>IFERROR(SUM(AM432:AX432)/SUM($AM$428:$AX$433)*$BF$427,0)</f>
        <v>331.24002009897811</v>
      </c>
      <c r="BG432" s="5"/>
    </row>
    <row r="433" spans="1:59" ht="15.75" hidden="1" customHeight="1" outlineLevel="1">
      <c r="A433" s="27" t="s">
        <v>50</v>
      </c>
      <c r="B433" s="13" t="s">
        <v>51</v>
      </c>
      <c r="C433" s="27">
        <v>4</v>
      </c>
      <c r="D433" s="55" t="s">
        <v>59</v>
      </c>
      <c r="E433" s="67"/>
      <c r="F433" s="57"/>
      <c r="G433" s="57"/>
      <c r="H433" s="57"/>
      <c r="I433" s="57"/>
      <c r="J433" s="57"/>
      <c r="K433" s="57"/>
      <c r="L433" s="57"/>
      <c r="M433" s="57"/>
      <c r="N433" s="68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48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48"/>
      <c r="AM433" s="5">
        <f>Deferral!AQ151</f>
        <v>1713426.614078203</v>
      </c>
      <c r="AN433" s="5">
        <f>Deferral!AR151</f>
        <v>1937753.5830820787</v>
      </c>
      <c r="AO433" s="5">
        <f>Deferral!AS151</f>
        <v>1571408.0817276132</v>
      </c>
      <c r="AP433" s="5">
        <f>Deferral!AT151</f>
        <v>934863.56873405969</v>
      </c>
      <c r="AQ433" s="5">
        <f>Deferral!AU151</f>
        <v>276701.50209111662</v>
      </c>
      <c r="AR433" s="5">
        <f>Deferral!AV151</f>
        <v>43675.015299531311</v>
      </c>
      <c r="AS433" s="5">
        <f>Deferral!AW151</f>
        <v>24710.003307931063</v>
      </c>
      <c r="AT433" s="5">
        <f>Deferral!AX151</f>
        <v>25564.754784015091</v>
      </c>
      <c r="AU433" s="5">
        <f>Deferral!AY151</f>
        <v>185289.88909443919</v>
      </c>
      <c r="AV433" s="5">
        <f>Deferral!AZ151</f>
        <v>597211.63132575923</v>
      </c>
      <c r="AW433" s="5">
        <f>Deferral!BA151</f>
        <v>916336.91392756312</v>
      </c>
      <c r="AX433" s="48">
        <f>Deferral!BB151</f>
        <v>1071895.9187686478</v>
      </c>
      <c r="AY433" s="5"/>
      <c r="AZ433" s="5"/>
      <c r="BA433" s="5"/>
      <c r="BB433" s="5"/>
      <c r="BC433" s="5"/>
      <c r="BD433" s="5"/>
      <c r="BE433" s="5"/>
      <c r="BF433" s="79">
        <f t="shared" ref="BF433" si="195">IFERROR(SUM(AM433:AX433)/SUM($AM$428:$AX$433)*$BF$427,0)</f>
        <v>710.65121207624532</v>
      </c>
      <c r="BG433" s="5"/>
    </row>
    <row r="434" spans="1:59" ht="15.75" customHeight="1" collapsed="1">
      <c r="E434" s="76"/>
      <c r="N434" s="50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0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48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0"/>
      <c r="AY434" s="5"/>
      <c r="AZ434" s="5"/>
      <c r="BA434" s="5"/>
      <c r="BB434" s="5"/>
      <c r="BC434" s="5"/>
      <c r="BD434" s="5"/>
      <c r="BE434" s="5"/>
      <c r="BF434" s="5"/>
      <c r="BG434" s="5"/>
    </row>
    <row r="435" spans="1:59" ht="15.75" customHeight="1"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</row>
    <row r="436" spans="1:59" ht="15.75" customHeight="1"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 t="s">
        <v>11</v>
      </c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</row>
  </sheetData>
  <conditionalFormatting sqref="O421:Z424 O399:AR400 Q404:BG409 O410:BG411 O418:BG419 O156:AH156 E150:N150 O109:AH109 E103:N103 E56:N56 E197:N197 O250:AH250 E244:N244 O297:AH297 E291:N291 E338:N338 O401:BG403 E409:N409 E404:N407 E381:AP381 O384:BG384 O102:BG106 E240:AP240 AS399:AU399 E99:AR99 E52:BB52 AA412:BG417 O412:Z416 AM420:BG425 O420:AL420 P435:BG436 AA434:AW434 E382:BG382 F383:BG383 E392:N395 O392:BG398 E386:BG391 O8:BG51 O426:BG433 O55:BG98 O201:BG239 O337:BG380 AS400:BG400 P434:Y434 AY434:BG434">
    <cfRule type="cellIs" dxfId="243" priority="153" operator="lessThan">
      <formula>0</formula>
    </cfRule>
  </conditionalFormatting>
  <conditionalFormatting sqref="Z436">
    <cfRule type="cellIs" dxfId="242" priority="150" operator="lessThan">
      <formula>0</formula>
    </cfRule>
  </conditionalFormatting>
  <conditionalFormatting sqref="O67:BG67 AI62:BG66 AI203:BG207 AI344:BG348 E395:N395 O395:BG398">
    <cfRule type="cellIs" dxfId="241" priority="149" operator="lessThan">
      <formula>0</formula>
    </cfRule>
  </conditionalFormatting>
  <conditionalFormatting sqref="O63:AH66">
    <cfRule type="cellIs" dxfId="240" priority="148" operator="lessThan">
      <formula>0</formula>
    </cfRule>
  </conditionalFormatting>
  <conditionalFormatting sqref="O204:AH207">
    <cfRule type="cellIs" dxfId="239" priority="147" operator="lessThan">
      <formula>0</formula>
    </cfRule>
  </conditionalFormatting>
  <conditionalFormatting sqref="O345:AH348">
    <cfRule type="cellIs" dxfId="238" priority="146" operator="lessThan">
      <formula>0</formula>
    </cfRule>
  </conditionalFormatting>
  <conditionalFormatting sqref="O204:AH205">
    <cfRule type="cellIs" dxfId="237" priority="145" operator="lessThan">
      <formula>0</formula>
    </cfRule>
  </conditionalFormatting>
  <conditionalFormatting sqref="O345:AH346">
    <cfRule type="cellIs" dxfId="236" priority="144" operator="lessThan">
      <formula>0</formula>
    </cfRule>
  </conditionalFormatting>
  <conditionalFormatting sqref="O345:AH346">
    <cfRule type="cellIs" dxfId="235" priority="143" operator="lessThan">
      <formula>0</formula>
    </cfRule>
  </conditionalFormatting>
  <conditionalFormatting sqref="O196:BG198 P107:BG107 E103:N103 O200:BG200 P199:BG199 E146:AP146 O108:BG145">
    <cfRule type="cellIs" dxfId="234" priority="142" operator="lessThan">
      <formula>0</formula>
    </cfRule>
  </conditionalFormatting>
  <conditionalFormatting sqref="O114:BG114 AI109:BG113">
    <cfRule type="cellIs" dxfId="233" priority="141" operator="lessThan">
      <formula>0</formula>
    </cfRule>
  </conditionalFormatting>
  <conditionalFormatting sqref="O110:AH113">
    <cfRule type="cellIs" dxfId="232" priority="140" operator="lessThan">
      <formula>0</formula>
    </cfRule>
  </conditionalFormatting>
  <conditionalFormatting sqref="O196:BG198 O200:BG200 P199:BG199">
    <cfRule type="cellIs" dxfId="231" priority="139" operator="lessThan">
      <formula>0</formula>
    </cfRule>
  </conditionalFormatting>
  <conditionalFormatting sqref="O149:BG151 O153:BG153 P152:BG152">
    <cfRule type="cellIs" dxfId="230" priority="138" operator="lessThan">
      <formula>0</formula>
    </cfRule>
  </conditionalFormatting>
  <conditionalFormatting sqref="E150:N150 E193:AR193 O154:BG192">
    <cfRule type="cellIs" dxfId="229" priority="137" operator="lessThan">
      <formula>0</formula>
    </cfRule>
  </conditionalFormatting>
  <conditionalFormatting sqref="O161:BG161 AI156:BG160">
    <cfRule type="cellIs" dxfId="228" priority="136" operator="lessThan">
      <formula>0</formula>
    </cfRule>
  </conditionalFormatting>
  <conditionalFormatting sqref="O157:AH160">
    <cfRule type="cellIs" dxfId="227" priority="135" operator="lessThan">
      <formula>0</formula>
    </cfRule>
  </conditionalFormatting>
  <conditionalFormatting sqref="E244:N244 E287:AP287 O248:BG286">
    <cfRule type="cellIs" dxfId="226" priority="134" operator="lessThan">
      <formula>0</formula>
    </cfRule>
  </conditionalFormatting>
  <conditionalFormatting sqref="AI250:BG254">
    <cfRule type="cellIs" dxfId="225" priority="133" operator="lessThan">
      <formula>0</formula>
    </cfRule>
  </conditionalFormatting>
  <conditionalFormatting sqref="O251:AH254">
    <cfRule type="cellIs" dxfId="224" priority="132" operator="lessThan">
      <formula>0</formula>
    </cfRule>
  </conditionalFormatting>
  <conditionalFormatting sqref="O251:AH252">
    <cfRule type="cellIs" dxfId="223" priority="131" operator="lessThan">
      <formula>0</formula>
    </cfRule>
  </conditionalFormatting>
  <conditionalFormatting sqref="O243:BG245 O247:BG247 P246:BG246">
    <cfRule type="cellIs" dxfId="222" priority="130" operator="lessThan">
      <formula>0</formula>
    </cfRule>
  </conditionalFormatting>
  <conditionalFormatting sqref="O243:BG245 O247:BG247 P246:BG246">
    <cfRule type="cellIs" dxfId="221" priority="129" operator="lessThan">
      <formula>0</formula>
    </cfRule>
  </conditionalFormatting>
  <conditionalFormatting sqref="E291:N291 E334:AR334 O295:BG333">
    <cfRule type="cellIs" dxfId="220" priority="128" operator="lessThan">
      <formula>0</formula>
    </cfRule>
  </conditionalFormatting>
  <conditionalFormatting sqref="AI297:BG301">
    <cfRule type="cellIs" dxfId="219" priority="127" operator="lessThan">
      <formula>0</formula>
    </cfRule>
  </conditionalFormatting>
  <conditionalFormatting sqref="O298:AH301">
    <cfRule type="cellIs" dxfId="218" priority="126" operator="lessThan">
      <formula>0</formula>
    </cfRule>
  </conditionalFormatting>
  <conditionalFormatting sqref="O298:AH299">
    <cfRule type="cellIs" dxfId="217" priority="125" operator="lessThan">
      <formula>0</formula>
    </cfRule>
  </conditionalFormatting>
  <conditionalFormatting sqref="O290:BG292 O294:BG294 P293:BG293">
    <cfRule type="cellIs" dxfId="216" priority="124" operator="lessThan">
      <formula>0</formula>
    </cfRule>
  </conditionalFormatting>
  <conditionalFormatting sqref="O290:BG292 O294:BG294 P293:BG293">
    <cfRule type="cellIs" dxfId="215" priority="123" operator="lessThan">
      <formula>0</formula>
    </cfRule>
  </conditionalFormatting>
  <conditionalFormatting sqref="O417:Z417 AA421:AL425">
    <cfRule type="cellIs" dxfId="214" priority="122" operator="lessThan">
      <formula>0</formula>
    </cfRule>
  </conditionalFormatting>
  <conditionalFormatting sqref="BE399:BG399">
    <cfRule type="cellIs" dxfId="213" priority="121" operator="lessThan">
      <formula>0</formula>
    </cfRule>
  </conditionalFormatting>
  <conditionalFormatting sqref="O107">
    <cfRule type="cellIs" dxfId="212" priority="120" operator="lessThan">
      <formula>0</formula>
    </cfRule>
  </conditionalFormatting>
  <conditionalFormatting sqref="O201">
    <cfRule type="cellIs" dxfId="211" priority="119" operator="lessThan">
      <formula>0</formula>
    </cfRule>
  </conditionalFormatting>
  <conditionalFormatting sqref="P404">
    <cfRule type="cellIs" dxfId="210" priority="118" operator="lessThan">
      <formula>0</formula>
    </cfRule>
  </conditionalFormatting>
  <conditionalFormatting sqref="P405:P409">
    <cfRule type="cellIs" dxfId="209" priority="117" operator="lessThan">
      <formula>0</formula>
    </cfRule>
  </conditionalFormatting>
  <conditionalFormatting sqref="O404:O409">
    <cfRule type="cellIs" dxfId="208" priority="116" operator="lessThan">
      <formula>0</formula>
    </cfRule>
  </conditionalFormatting>
  <conditionalFormatting sqref="E55:N55 E9:N51 E102:N102 E149:N149 E196:N196 E243:N243 E290:N290 E384:N384 E157:N192 E156:M156 E110:N145 E109:M109 E63:N98 E62:M62 E204:N239 E203:M203 E251:N286 E250:M250 E298:N333 E297:M297 E345:N380 E344:M344 E57:N61 E104:N108 E151:N155 E198:N202 E245:N249 E292:N296 E339:N343 E337:N337">
    <cfRule type="cellIs" dxfId="207" priority="115" operator="lessThan">
      <formula>0</formula>
    </cfRule>
  </conditionalFormatting>
  <conditionalFormatting sqref="E385:BG385">
    <cfRule type="cellIs" dxfId="206" priority="114" operator="lessThan">
      <formula>0</formula>
    </cfRule>
  </conditionalFormatting>
  <conditionalFormatting sqref="E399:N399">
    <cfRule type="cellIs" dxfId="205" priority="113" operator="lessThan">
      <formula>0</formula>
    </cfRule>
  </conditionalFormatting>
  <conditionalFormatting sqref="E383">
    <cfRule type="cellIs" dxfId="204" priority="112" operator="lessThan">
      <formula>0</formula>
    </cfRule>
  </conditionalFormatting>
  <conditionalFormatting sqref="O152">
    <cfRule type="cellIs" dxfId="203" priority="111" operator="lessThan">
      <formula>0</formula>
    </cfRule>
  </conditionalFormatting>
  <conditionalFormatting sqref="O199">
    <cfRule type="cellIs" dxfId="202" priority="110" operator="lessThan">
      <formula>0</formula>
    </cfRule>
  </conditionalFormatting>
  <conditionalFormatting sqref="O246">
    <cfRule type="cellIs" dxfId="201" priority="109" operator="lessThan">
      <formula>0</formula>
    </cfRule>
  </conditionalFormatting>
  <conditionalFormatting sqref="O293">
    <cfRule type="cellIs" dxfId="200" priority="108" operator="lessThan">
      <formula>0</formula>
    </cfRule>
  </conditionalFormatting>
  <conditionalFormatting sqref="E408:N408">
    <cfRule type="cellIs" dxfId="199" priority="107" operator="lessThan">
      <formula>0</formula>
    </cfRule>
  </conditionalFormatting>
  <conditionalFormatting sqref="E335:BG335 F336:BG336">
    <cfRule type="cellIs" dxfId="198" priority="106" operator="lessThan">
      <formula>0</formula>
    </cfRule>
  </conditionalFormatting>
  <conditionalFormatting sqref="E336">
    <cfRule type="cellIs" dxfId="197" priority="105" operator="lessThan">
      <formula>0</formula>
    </cfRule>
  </conditionalFormatting>
  <conditionalFormatting sqref="E288:BG288 F289:BG289">
    <cfRule type="cellIs" dxfId="196" priority="104" operator="lessThan">
      <formula>0</formula>
    </cfRule>
  </conditionalFormatting>
  <conditionalFormatting sqref="E289">
    <cfRule type="cellIs" dxfId="195" priority="103" operator="lessThan">
      <formula>0</formula>
    </cfRule>
  </conditionalFormatting>
  <conditionalFormatting sqref="E241:BG241 F242:BG242">
    <cfRule type="cellIs" dxfId="194" priority="102" operator="lessThan">
      <formula>0</formula>
    </cfRule>
  </conditionalFormatting>
  <conditionalFormatting sqref="E242">
    <cfRule type="cellIs" dxfId="193" priority="101" operator="lessThan">
      <formula>0</formula>
    </cfRule>
  </conditionalFormatting>
  <conditionalFormatting sqref="E194:BG194 F195:BG195">
    <cfRule type="cellIs" dxfId="192" priority="100" operator="lessThan">
      <formula>0</formula>
    </cfRule>
  </conditionalFormatting>
  <conditionalFormatting sqref="E195">
    <cfRule type="cellIs" dxfId="191" priority="99" operator="lessThan">
      <formula>0</formula>
    </cfRule>
  </conditionalFormatting>
  <conditionalFormatting sqref="E147:BG147 F148:BG148">
    <cfRule type="cellIs" dxfId="190" priority="98" operator="lessThan">
      <formula>0</formula>
    </cfRule>
  </conditionalFormatting>
  <conditionalFormatting sqref="E148">
    <cfRule type="cellIs" dxfId="189" priority="97" operator="lessThan">
      <formula>0</formula>
    </cfRule>
  </conditionalFormatting>
  <conditionalFormatting sqref="E100:BG100 F101:BG101">
    <cfRule type="cellIs" dxfId="188" priority="96" operator="lessThan">
      <formula>0</formula>
    </cfRule>
  </conditionalFormatting>
  <conditionalFormatting sqref="E101">
    <cfRule type="cellIs" dxfId="187" priority="95" operator="lessThan">
      <formula>0</formula>
    </cfRule>
  </conditionalFormatting>
  <conditionalFormatting sqref="E53:BG53 F54:BG54">
    <cfRule type="cellIs" dxfId="186" priority="94" operator="lessThan">
      <formula>0</formula>
    </cfRule>
  </conditionalFormatting>
  <conditionalFormatting sqref="E54">
    <cfRule type="cellIs" dxfId="185" priority="93" operator="lessThan">
      <formula>0</formula>
    </cfRule>
  </conditionalFormatting>
  <conditionalFormatting sqref="AQ146">
    <cfRule type="cellIs" dxfId="184" priority="92" operator="lessThan">
      <formula>0</formula>
    </cfRule>
  </conditionalFormatting>
  <conditionalFormatting sqref="AQ240:AR240">
    <cfRule type="cellIs" dxfId="183" priority="91" operator="lessThan">
      <formula>0</formula>
    </cfRule>
  </conditionalFormatting>
  <conditionalFormatting sqref="AQ287:AR287">
    <cfRule type="cellIs" dxfId="182" priority="90" operator="lessThan">
      <formula>0</formula>
    </cfRule>
  </conditionalFormatting>
  <conditionalFormatting sqref="AQ381:AR381">
    <cfRule type="cellIs" dxfId="181" priority="89" operator="lessThan">
      <formula>0</formula>
    </cfRule>
  </conditionalFormatting>
  <conditionalFormatting sqref="AR146">
    <cfRule type="cellIs" dxfId="180" priority="88" operator="lessThan">
      <formula>0</formula>
    </cfRule>
  </conditionalFormatting>
  <conditionalFormatting sqref="AU52:BB52">
    <cfRule type="cellIs" dxfId="179" priority="87" operator="lessThan">
      <formula>0</formula>
    </cfRule>
  </conditionalFormatting>
  <conditionalFormatting sqref="AS99:AX99">
    <cfRule type="cellIs" dxfId="178" priority="86" operator="lessThan">
      <formula>0</formula>
    </cfRule>
  </conditionalFormatting>
  <conditionalFormatting sqref="AS146:AU146 AW146:BF146">
    <cfRule type="cellIs" dxfId="177" priority="85" operator="lessThan">
      <formula>0</formula>
    </cfRule>
  </conditionalFormatting>
  <conditionalFormatting sqref="AS193:BF193">
    <cfRule type="cellIs" dxfId="176" priority="84" operator="lessThan">
      <formula>0</formula>
    </cfRule>
  </conditionalFormatting>
  <conditionalFormatting sqref="AS240:AU240 AW240:BB240">
    <cfRule type="cellIs" dxfId="175" priority="83" operator="lessThan">
      <formula>0</formula>
    </cfRule>
  </conditionalFormatting>
  <conditionalFormatting sqref="AS287:AU287 AW287:BB287">
    <cfRule type="cellIs" dxfId="174" priority="82" operator="lessThan">
      <formula>0</formula>
    </cfRule>
  </conditionalFormatting>
  <conditionalFormatting sqref="AS334:BG334">
    <cfRule type="cellIs" dxfId="173" priority="81" operator="lessThan">
      <formula>0</formula>
    </cfRule>
  </conditionalFormatting>
  <conditionalFormatting sqref="AS381:AU381 AW381:BA381">
    <cfRule type="cellIs" dxfId="172" priority="80" operator="lessThan">
      <formula>0</formula>
    </cfRule>
  </conditionalFormatting>
  <conditionalFormatting sqref="AV399">
    <cfRule type="cellIs" dxfId="171" priority="79" operator="lessThan">
      <formula>0</formula>
    </cfRule>
  </conditionalFormatting>
  <conditionalFormatting sqref="AX399:BA399">
    <cfRule type="cellIs" dxfId="170" priority="78" operator="lessThan">
      <formula>0</formula>
    </cfRule>
  </conditionalFormatting>
  <conditionalFormatting sqref="AW399">
    <cfRule type="cellIs" dxfId="169" priority="77" operator="lessThan">
      <formula>0</formula>
    </cfRule>
  </conditionalFormatting>
  <conditionalFormatting sqref="AV146">
    <cfRule type="cellIs" dxfId="168" priority="72" operator="lessThan">
      <formula>0</formula>
    </cfRule>
  </conditionalFormatting>
  <conditionalFormatting sqref="AV240">
    <cfRule type="cellIs" dxfId="167" priority="71" operator="lessThan">
      <formula>0</formula>
    </cfRule>
  </conditionalFormatting>
  <conditionalFormatting sqref="AV287">
    <cfRule type="cellIs" dxfId="166" priority="70" operator="lessThan">
      <formula>0</formula>
    </cfRule>
  </conditionalFormatting>
  <conditionalFormatting sqref="AV381">
    <cfRule type="cellIs" dxfId="165" priority="69" operator="lessThan">
      <formula>0</formula>
    </cfRule>
  </conditionalFormatting>
  <conditionalFormatting sqref="AY99:BF99">
    <cfRule type="cellIs" dxfId="164" priority="68" operator="lessThan">
      <formula>0</formula>
    </cfRule>
  </conditionalFormatting>
  <conditionalFormatting sqref="BB399">
    <cfRule type="cellIs" dxfId="163" priority="67" operator="lessThan">
      <formula>0</formula>
    </cfRule>
  </conditionalFormatting>
  <conditionalFormatting sqref="BC399">
    <cfRule type="cellIs" dxfId="162" priority="66" operator="lessThan">
      <formula>0</formula>
    </cfRule>
  </conditionalFormatting>
  <conditionalFormatting sqref="BD399">
    <cfRule type="cellIs" dxfId="161" priority="65" operator="lessThan">
      <formula>0</formula>
    </cfRule>
  </conditionalFormatting>
  <conditionalFormatting sqref="BC52:BF52">
    <cfRule type="cellIs" dxfId="160" priority="64" operator="lessThan">
      <formula>0</formula>
    </cfRule>
  </conditionalFormatting>
  <conditionalFormatting sqref="BC240:BG240">
    <cfRule type="cellIs" dxfId="159" priority="63" operator="lessThan">
      <formula>0</formula>
    </cfRule>
  </conditionalFormatting>
  <conditionalFormatting sqref="BC287:BF287">
    <cfRule type="cellIs" dxfId="158" priority="62" operator="lessThan">
      <formula>0</formula>
    </cfRule>
  </conditionalFormatting>
  <conditionalFormatting sqref="BB381:BG381">
    <cfRule type="cellIs" dxfId="157" priority="61" operator="lessThan">
      <formula>0</formula>
    </cfRule>
  </conditionalFormatting>
  <conditionalFormatting sqref="BG287">
    <cfRule type="cellIs" dxfId="156" priority="39" operator="lessThan">
      <formula>0</formula>
    </cfRule>
  </conditionalFormatting>
  <conditionalFormatting sqref="BG193">
    <cfRule type="cellIs" dxfId="155" priority="38" operator="lessThan">
      <formula>0</formula>
    </cfRule>
  </conditionalFormatting>
  <conditionalFormatting sqref="BG146">
    <cfRule type="cellIs" dxfId="154" priority="37" operator="lessThan">
      <formula>0</formula>
    </cfRule>
  </conditionalFormatting>
  <conditionalFormatting sqref="BG99">
    <cfRule type="cellIs" dxfId="153" priority="36" operator="lessThan">
      <formula>0</formula>
    </cfRule>
  </conditionalFormatting>
  <conditionalFormatting sqref="BG52">
    <cfRule type="cellIs" dxfId="152" priority="35" operator="lessThan">
      <formula>0</formula>
    </cfRule>
  </conditionalFormatting>
  <pageMargins left="0.2" right="0" top="0.25" bottom="0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AE15-197A-48FD-9C51-E98BDE1DE2CA}">
  <sheetPr>
    <pageSetUpPr fitToPage="1"/>
  </sheetPr>
  <dimension ref="A1:BM164"/>
  <sheetViews>
    <sheetView zoomScale="70" zoomScaleNormal="70" workbookViewId="0">
      <pane xSplit="6" ySplit="10" topLeftCell="BI11" activePane="bottomRight" state="frozen"/>
      <selection activeCell="AY32" sqref="AY32"/>
      <selection pane="topRight" activeCell="AY32" sqref="AY32"/>
      <selection pane="bottomLeft" activeCell="AY32" sqref="AY32"/>
      <selection pane="bottomRight" activeCell="BI11" sqref="BI11"/>
    </sheetView>
  </sheetViews>
  <sheetFormatPr defaultColWidth="9" defaultRowHeight="15.5"/>
  <cols>
    <col min="1" max="1" width="11.5" style="80" bestFit="1" customWidth="1"/>
    <col min="2" max="2" width="14.33203125" style="80" customWidth="1"/>
    <col min="3" max="3" width="8.83203125" style="80" bestFit="1" customWidth="1"/>
    <col min="4" max="4" width="10.5" style="80" bestFit="1" customWidth="1"/>
    <col min="5" max="5" width="18.75" style="80" bestFit="1" customWidth="1"/>
    <col min="6" max="6" width="10.83203125" style="80" customWidth="1"/>
    <col min="7" max="60" width="15.08203125" style="2" hidden="1" customWidth="1"/>
    <col min="61" max="76" width="15.08203125" style="2" customWidth="1"/>
    <col min="77" max="16384" width="9" style="2"/>
  </cols>
  <sheetData>
    <row r="1" spans="1:65" ht="15.75" customHeight="1">
      <c r="A1" s="10" t="s">
        <v>0</v>
      </c>
    </row>
    <row r="2" spans="1:65" ht="15.75" customHeight="1">
      <c r="A2" s="6" t="s">
        <v>1</v>
      </c>
      <c r="F2" s="81"/>
      <c r="G2" s="8"/>
      <c r="H2" s="8"/>
      <c r="I2" s="8"/>
      <c r="J2" s="8"/>
      <c r="K2" s="8"/>
      <c r="L2" s="8"/>
      <c r="M2" s="8"/>
      <c r="N2" s="8"/>
      <c r="O2" s="8"/>
      <c r="P2" s="82"/>
      <c r="Q2" s="8"/>
      <c r="R2" s="8"/>
      <c r="S2" s="83"/>
      <c r="T2" s="83"/>
      <c r="U2" s="83"/>
      <c r="V2" s="83"/>
      <c r="W2" s="8"/>
      <c r="X2" s="8"/>
      <c r="Y2" s="8"/>
      <c r="Z2" s="8"/>
      <c r="AA2" s="8"/>
      <c r="AB2" s="8"/>
      <c r="AC2" s="8"/>
      <c r="AD2" s="8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65" ht="15.75" customHeight="1">
      <c r="A3" s="10" t="s">
        <v>60</v>
      </c>
      <c r="F3" s="81"/>
      <c r="G3" s="8"/>
      <c r="H3" s="8"/>
      <c r="I3" s="8"/>
      <c r="J3" s="8"/>
      <c r="K3" s="8"/>
      <c r="L3" s="8"/>
      <c r="M3" s="8"/>
      <c r="N3" s="8"/>
      <c r="O3" s="8"/>
      <c r="P3" s="82"/>
      <c r="Q3" s="8"/>
      <c r="R3" s="8"/>
      <c r="S3" s="83"/>
      <c r="T3" s="83"/>
      <c r="U3" s="83"/>
      <c r="V3" s="83"/>
      <c r="W3" s="8"/>
      <c r="X3" s="8"/>
      <c r="Y3" s="8"/>
      <c r="Z3" s="8"/>
      <c r="AA3" s="8"/>
      <c r="AB3" s="8"/>
      <c r="AC3" s="8"/>
      <c r="AD3" s="8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65" ht="15.75" customHeight="1">
      <c r="F4" s="84"/>
      <c r="G4" s="82" t="s">
        <v>61</v>
      </c>
      <c r="H4" s="8" t="s">
        <v>61</v>
      </c>
      <c r="I4" s="81"/>
      <c r="J4" s="8"/>
      <c r="K4" s="8"/>
      <c r="L4" s="8"/>
      <c r="M4" s="8"/>
      <c r="N4" s="8"/>
      <c r="O4" s="8"/>
      <c r="P4" s="85"/>
      <c r="Q4" s="8"/>
      <c r="R4" s="8"/>
      <c r="S4" s="86" t="s">
        <v>62</v>
      </c>
      <c r="T4" s="86" t="s">
        <v>61</v>
      </c>
      <c r="U4" s="86" t="s">
        <v>62</v>
      </c>
      <c r="V4" s="86" t="s">
        <v>61</v>
      </c>
      <c r="W4" s="8"/>
      <c r="X4" s="8"/>
      <c r="Y4" s="8"/>
      <c r="Z4" s="8"/>
      <c r="AA4" s="8"/>
      <c r="AB4" s="8"/>
      <c r="AC4" s="8"/>
      <c r="AD4" s="85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87"/>
      <c r="BB4" s="50"/>
      <c r="BI4" s="86" t="s">
        <v>62</v>
      </c>
      <c r="BJ4" s="86" t="s">
        <v>61</v>
      </c>
      <c r="BK4" s="86" t="s">
        <v>62</v>
      </c>
      <c r="BL4" s="86" t="s">
        <v>61</v>
      </c>
    </row>
    <row r="5" spans="1:65" ht="15.75" customHeight="1">
      <c r="F5" s="88" t="s">
        <v>63</v>
      </c>
      <c r="G5" s="13">
        <v>201609</v>
      </c>
      <c r="H5" s="13">
        <v>201610</v>
      </c>
      <c r="I5" s="89">
        <v>201611</v>
      </c>
      <c r="J5" s="89">
        <v>201612</v>
      </c>
      <c r="K5" s="89">
        <v>201701</v>
      </c>
      <c r="L5" s="89">
        <v>201702</v>
      </c>
      <c r="M5" s="89">
        <v>201703</v>
      </c>
      <c r="N5" s="89">
        <v>201704</v>
      </c>
      <c r="O5" s="89">
        <v>201705</v>
      </c>
      <c r="P5" s="90">
        <v>201706</v>
      </c>
      <c r="Q5" s="89">
        <v>201707</v>
      </c>
      <c r="R5" s="89">
        <v>201708</v>
      </c>
      <c r="S5" s="13">
        <v>201709</v>
      </c>
      <c r="T5" s="13">
        <v>201709</v>
      </c>
      <c r="U5" s="13">
        <v>201710</v>
      </c>
      <c r="V5" s="13">
        <v>201710</v>
      </c>
      <c r="W5" s="89">
        <v>201711</v>
      </c>
      <c r="X5" s="89">
        <v>201712</v>
      </c>
      <c r="Y5" s="89">
        <v>201801</v>
      </c>
      <c r="Z5" s="89">
        <v>201802</v>
      </c>
      <c r="AA5" s="89">
        <v>201803</v>
      </c>
      <c r="AB5" s="89">
        <v>201804</v>
      </c>
      <c r="AC5" s="89">
        <v>201805</v>
      </c>
      <c r="AD5" s="90">
        <v>201806</v>
      </c>
      <c r="AE5" s="89">
        <v>201807</v>
      </c>
      <c r="AF5" s="89">
        <v>201808</v>
      </c>
      <c r="AG5" s="89">
        <v>201809</v>
      </c>
      <c r="AH5" s="89">
        <v>201810</v>
      </c>
      <c r="AI5" s="89">
        <v>201811</v>
      </c>
      <c r="AJ5" s="89">
        <v>201812</v>
      </c>
      <c r="AK5" s="89">
        <v>201901</v>
      </c>
      <c r="AL5" s="89">
        <v>201902</v>
      </c>
      <c r="AM5" s="89">
        <v>201903</v>
      </c>
      <c r="AN5" s="89">
        <v>201904</v>
      </c>
      <c r="AO5" s="89">
        <v>201905</v>
      </c>
      <c r="AP5" s="90">
        <v>201906</v>
      </c>
      <c r="AQ5" s="89">
        <v>201907</v>
      </c>
      <c r="AR5" s="89">
        <v>201908</v>
      </c>
      <c r="AS5" s="89">
        <v>201909</v>
      </c>
      <c r="AT5" s="89">
        <v>201910</v>
      </c>
      <c r="AU5" s="89">
        <v>201911</v>
      </c>
      <c r="AV5" s="89">
        <v>201912</v>
      </c>
      <c r="AW5" s="89">
        <v>202001</v>
      </c>
      <c r="AX5" s="89">
        <v>202002</v>
      </c>
      <c r="AY5" s="89">
        <v>202003</v>
      </c>
      <c r="AZ5" s="89">
        <v>202004</v>
      </c>
      <c r="BA5" s="89">
        <v>202005</v>
      </c>
      <c r="BB5" s="90">
        <v>202006</v>
      </c>
      <c r="BC5" s="89">
        <v>202007</v>
      </c>
      <c r="BD5" s="89">
        <v>202008</v>
      </c>
      <c r="BE5" s="89">
        <v>202009</v>
      </c>
      <c r="BF5" s="89">
        <v>202010</v>
      </c>
      <c r="BG5" s="89">
        <v>202011</v>
      </c>
      <c r="BH5" s="89">
        <v>202012</v>
      </c>
      <c r="BI5" s="89">
        <v>202101</v>
      </c>
      <c r="BJ5" s="89">
        <v>202101</v>
      </c>
      <c r="BK5" s="89">
        <v>202102</v>
      </c>
      <c r="BL5" s="89">
        <v>202102</v>
      </c>
      <c r="BM5" s="89">
        <v>202103</v>
      </c>
    </row>
    <row r="6" spans="1:65" ht="15.75" customHeight="1">
      <c r="B6" s="10"/>
      <c r="F6" s="88" t="s">
        <v>64</v>
      </c>
      <c r="G6" s="91">
        <v>152253</v>
      </c>
      <c r="H6" s="89">
        <f>$G$6</f>
        <v>152253</v>
      </c>
      <c r="I6" s="89">
        <f t="shared" ref="I6:BK6" si="0">$G$6</f>
        <v>152253</v>
      </c>
      <c r="J6" s="89">
        <f t="shared" si="0"/>
        <v>152253</v>
      </c>
      <c r="K6" s="89">
        <f t="shared" si="0"/>
        <v>152253</v>
      </c>
      <c r="L6" s="89">
        <f t="shared" si="0"/>
        <v>152253</v>
      </c>
      <c r="M6" s="89">
        <f t="shared" si="0"/>
        <v>152253</v>
      </c>
      <c r="N6" s="89">
        <f t="shared" si="0"/>
        <v>152253</v>
      </c>
      <c r="O6" s="89">
        <f t="shared" si="0"/>
        <v>152253</v>
      </c>
      <c r="P6" s="90">
        <f t="shared" si="0"/>
        <v>152253</v>
      </c>
      <c r="Q6" s="89">
        <f t="shared" si="0"/>
        <v>152253</v>
      </c>
      <c r="R6" s="89">
        <f t="shared" si="0"/>
        <v>152253</v>
      </c>
      <c r="S6" s="89">
        <f t="shared" si="0"/>
        <v>152253</v>
      </c>
      <c r="T6" s="89">
        <f t="shared" si="0"/>
        <v>152253</v>
      </c>
      <c r="U6" s="89">
        <f t="shared" si="0"/>
        <v>152253</v>
      </c>
      <c r="V6" s="89">
        <f t="shared" si="0"/>
        <v>152253</v>
      </c>
      <c r="W6" s="89">
        <f t="shared" si="0"/>
        <v>152253</v>
      </c>
      <c r="X6" s="89">
        <f t="shared" si="0"/>
        <v>152253</v>
      </c>
      <c r="Y6" s="89">
        <f t="shared" si="0"/>
        <v>152253</v>
      </c>
      <c r="Z6" s="89">
        <f t="shared" si="0"/>
        <v>152253</v>
      </c>
      <c r="AA6" s="89">
        <f t="shared" si="0"/>
        <v>152253</v>
      </c>
      <c r="AB6" s="89">
        <f t="shared" si="0"/>
        <v>152253</v>
      </c>
      <c r="AC6" s="89">
        <f t="shared" si="0"/>
        <v>152253</v>
      </c>
      <c r="AD6" s="90">
        <f t="shared" si="0"/>
        <v>152253</v>
      </c>
      <c r="AE6" s="89">
        <f t="shared" si="0"/>
        <v>152253</v>
      </c>
      <c r="AF6" s="89">
        <f t="shared" si="0"/>
        <v>152253</v>
      </c>
      <c r="AG6" s="89">
        <f t="shared" si="0"/>
        <v>152253</v>
      </c>
      <c r="AH6" s="89">
        <f t="shared" si="0"/>
        <v>152253</v>
      </c>
      <c r="AI6" s="89">
        <f t="shared" si="0"/>
        <v>152253</v>
      </c>
      <c r="AJ6" s="89">
        <f t="shared" si="0"/>
        <v>152253</v>
      </c>
      <c r="AK6" s="89">
        <f t="shared" si="0"/>
        <v>152253</v>
      </c>
      <c r="AL6" s="89">
        <f t="shared" si="0"/>
        <v>152253</v>
      </c>
      <c r="AM6" s="89">
        <f t="shared" si="0"/>
        <v>152253</v>
      </c>
      <c r="AN6" s="89">
        <f t="shared" si="0"/>
        <v>152253</v>
      </c>
      <c r="AO6" s="89">
        <f t="shared" si="0"/>
        <v>152253</v>
      </c>
      <c r="AP6" s="90">
        <f t="shared" si="0"/>
        <v>152253</v>
      </c>
      <c r="AQ6" s="89">
        <f t="shared" si="0"/>
        <v>152253</v>
      </c>
      <c r="AR6" s="89">
        <f t="shared" si="0"/>
        <v>152253</v>
      </c>
      <c r="AS6" s="89">
        <f t="shared" si="0"/>
        <v>152253</v>
      </c>
      <c r="AT6" s="89">
        <f t="shared" si="0"/>
        <v>152253</v>
      </c>
      <c r="AU6" s="89">
        <f t="shared" si="0"/>
        <v>152253</v>
      </c>
      <c r="AV6" s="89">
        <f t="shared" si="0"/>
        <v>152253</v>
      </c>
      <c r="AW6" s="89">
        <f t="shared" si="0"/>
        <v>152253</v>
      </c>
      <c r="AX6" s="89">
        <f t="shared" si="0"/>
        <v>152253</v>
      </c>
      <c r="AY6" s="89">
        <f t="shared" si="0"/>
        <v>152253</v>
      </c>
      <c r="AZ6" s="89">
        <f t="shared" si="0"/>
        <v>152253</v>
      </c>
      <c r="BA6" s="89">
        <f t="shared" si="0"/>
        <v>152253</v>
      </c>
      <c r="BB6" s="90">
        <f t="shared" si="0"/>
        <v>152253</v>
      </c>
      <c r="BC6" s="89">
        <f t="shared" si="0"/>
        <v>152253</v>
      </c>
      <c r="BD6" s="89">
        <f t="shared" si="0"/>
        <v>152253</v>
      </c>
      <c r="BE6" s="89">
        <f t="shared" si="0"/>
        <v>152253</v>
      </c>
      <c r="BF6" s="89">
        <f t="shared" si="0"/>
        <v>152253</v>
      </c>
      <c r="BG6" s="89">
        <f t="shared" si="0"/>
        <v>152253</v>
      </c>
      <c r="BH6" s="89">
        <f t="shared" si="0"/>
        <v>152253</v>
      </c>
      <c r="BI6" s="89">
        <f t="shared" si="0"/>
        <v>152253</v>
      </c>
      <c r="BJ6" s="92">
        <v>191024</v>
      </c>
      <c r="BK6" s="89">
        <f t="shared" si="0"/>
        <v>152253</v>
      </c>
      <c r="BL6" s="89">
        <f t="shared" ref="BL6:BM6" si="1">$BJ$6</f>
        <v>191024</v>
      </c>
      <c r="BM6" s="89">
        <f t="shared" si="1"/>
        <v>191024</v>
      </c>
    </row>
    <row r="7" spans="1:65" ht="15.75" customHeight="1">
      <c r="F7" s="93"/>
      <c r="P7" s="50"/>
      <c r="AD7" s="50"/>
      <c r="AP7" s="50"/>
      <c r="BB7" s="50"/>
    </row>
    <row r="8" spans="1:65" ht="15.75" customHeight="1">
      <c r="F8" s="94"/>
      <c r="G8" s="19" t="s">
        <v>3</v>
      </c>
      <c r="H8" s="19"/>
      <c r="I8" s="19"/>
      <c r="J8" s="19"/>
      <c r="K8" s="19"/>
      <c r="L8" s="19"/>
      <c r="M8" s="19"/>
      <c r="N8" s="19"/>
      <c r="O8" s="19"/>
      <c r="P8" s="20"/>
      <c r="Q8" s="21" t="s">
        <v>4</v>
      </c>
      <c r="R8" s="22"/>
      <c r="S8" s="22"/>
      <c r="T8" s="22"/>
      <c r="U8" s="22"/>
      <c r="V8" s="22"/>
      <c r="W8" s="22"/>
      <c r="X8" s="22"/>
      <c r="Y8" s="22"/>
      <c r="Z8" s="22"/>
      <c r="AA8" s="23"/>
      <c r="AB8" s="22"/>
      <c r="AC8" s="22"/>
      <c r="AD8" s="24"/>
      <c r="AE8" s="25" t="s">
        <v>5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5" t="s">
        <v>6</v>
      </c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6"/>
      <c r="BC8" s="25" t="s">
        <v>7</v>
      </c>
      <c r="BD8" s="25"/>
      <c r="BE8" s="25"/>
      <c r="BF8" s="25"/>
      <c r="BG8" s="25"/>
      <c r="BH8" s="25"/>
      <c r="BI8" s="25" t="s">
        <v>90</v>
      </c>
      <c r="BJ8" s="25"/>
      <c r="BK8" s="25"/>
      <c r="BL8" s="25"/>
      <c r="BM8" s="25"/>
    </row>
    <row r="9" spans="1:65" ht="15.75" customHeight="1">
      <c r="A9" s="13" t="s">
        <v>8</v>
      </c>
      <c r="B9" s="13" t="s">
        <v>9</v>
      </c>
      <c r="C9" s="13"/>
      <c r="D9" s="13"/>
      <c r="E9" s="34"/>
      <c r="F9" s="85"/>
      <c r="G9" s="32">
        <v>2016</v>
      </c>
      <c r="H9" s="32">
        <v>2016</v>
      </c>
      <c r="I9" s="32">
        <v>2016</v>
      </c>
      <c r="J9" s="32">
        <v>2016</v>
      </c>
      <c r="K9" s="35">
        <v>2017</v>
      </c>
      <c r="L9" s="34">
        <v>2017</v>
      </c>
      <c r="M9" s="34">
        <v>2017</v>
      </c>
      <c r="N9" s="34">
        <v>2017</v>
      </c>
      <c r="O9" s="34">
        <v>2017</v>
      </c>
      <c r="P9" s="36">
        <v>2017</v>
      </c>
      <c r="Q9" s="34">
        <v>2017</v>
      </c>
      <c r="R9" s="34">
        <v>2017</v>
      </c>
      <c r="S9" s="34">
        <v>2017</v>
      </c>
      <c r="T9" s="34">
        <v>2017</v>
      </c>
      <c r="U9" s="34">
        <v>2017</v>
      </c>
      <c r="V9" s="34">
        <v>2017</v>
      </c>
      <c r="W9" s="34">
        <v>2017</v>
      </c>
      <c r="X9" s="32">
        <v>2017</v>
      </c>
      <c r="Y9" s="31">
        <v>2018</v>
      </c>
      <c r="Z9" s="32">
        <v>2018</v>
      </c>
      <c r="AA9" s="32">
        <v>2018</v>
      </c>
      <c r="AB9" s="32">
        <v>2018</v>
      </c>
      <c r="AC9" s="32">
        <v>2018</v>
      </c>
      <c r="AD9" s="33">
        <v>2018</v>
      </c>
      <c r="AE9" s="32">
        <v>2018</v>
      </c>
      <c r="AF9" s="32">
        <v>2018</v>
      </c>
      <c r="AG9" s="32">
        <v>2018</v>
      </c>
      <c r="AH9" s="32">
        <v>2018</v>
      </c>
      <c r="AI9" s="32">
        <v>2018</v>
      </c>
      <c r="AJ9" s="34">
        <v>2018</v>
      </c>
      <c r="AK9" s="35">
        <v>2019</v>
      </c>
      <c r="AL9" s="34">
        <v>2019</v>
      </c>
      <c r="AM9" s="34">
        <v>2019</v>
      </c>
      <c r="AN9" s="34">
        <v>2019</v>
      </c>
      <c r="AO9" s="34">
        <v>2019</v>
      </c>
      <c r="AP9" s="36">
        <v>2019</v>
      </c>
      <c r="AQ9" s="34">
        <v>2019</v>
      </c>
      <c r="AR9" s="34">
        <v>2019</v>
      </c>
      <c r="AS9" s="34">
        <v>2019</v>
      </c>
      <c r="AT9" s="34">
        <v>2019</v>
      </c>
      <c r="AU9" s="34">
        <v>2019</v>
      </c>
      <c r="AV9" s="34">
        <v>2019</v>
      </c>
      <c r="AW9" s="35">
        <v>2020</v>
      </c>
      <c r="AX9" s="34">
        <v>2020</v>
      </c>
      <c r="AY9" s="34">
        <v>2020</v>
      </c>
      <c r="AZ9" s="34">
        <v>2020</v>
      </c>
      <c r="BA9" s="34">
        <v>2020</v>
      </c>
      <c r="BB9" s="36">
        <v>2020</v>
      </c>
      <c r="BC9" s="34">
        <v>2020</v>
      </c>
      <c r="BD9" s="34">
        <v>2020</v>
      </c>
      <c r="BE9" s="34">
        <v>2020</v>
      </c>
      <c r="BF9" s="34">
        <v>2020</v>
      </c>
      <c r="BG9" s="34">
        <v>2020</v>
      </c>
      <c r="BH9" s="34">
        <v>2020</v>
      </c>
      <c r="BI9" s="35">
        <v>2021</v>
      </c>
      <c r="BJ9" s="34">
        <v>2021</v>
      </c>
      <c r="BK9" s="34">
        <v>2021</v>
      </c>
      <c r="BL9" s="34">
        <v>2021</v>
      </c>
      <c r="BM9" s="34">
        <v>2021</v>
      </c>
    </row>
    <row r="10" spans="1:65" ht="15.75" customHeight="1">
      <c r="A10" s="37" t="s">
        <v>12</v>
      </c>
      <c r="B10" s="37" t="s">
        <v>12</v>
      </c>
      <c r="C10" s="37" t="s">
        <v>13</v>
      </c>
      <c r="D10" s="37" t="s">
        <v>65</v>
      </c>
      <c r="E10" s="37" t="s">
        <v>14</v>
      </c>
      <c r="F10" s="95" t="s">
        <v>66</v>
      </c>
      <c r="G10" s="38" t="s">
        <v>15</v>
      </c>
      <c r="H10" s="38" t="s">
        <v>16</v>
      </c>
      <c r="I10" s="38" t="s">
        <v>17</v>
      </c>
      <c r="J10" s="38" t="s">
        <v>18</v>
      </c>
      <c r="K10" s="96" t="s">
        <v>19</v>
      </c>
      <c r="L10" s="38" t="s">
        <v>20</v>
      </c>
      <c r="M10" s="38" t="s">
        <v>21</v>
      </c>
      <c r="N10" s="38" t="s">
        <v>22</v>
      </c>
      <c r="O10" s="38" t="s">
        <v>23</v>
      </c>
      <c r="P10" s="95" t="s">
        <v>24</v>
      </c>
      <c r="Q10" s="41" t="s">
        <v>25</v>
      </c>
      <c r="R10" s="41" t="s">
        <v>26</v>
      </c>
      <c r="S10" s="41" t="s">
        <v>15</v>
      </c>
      <c r="T10" s="41" t="s">
        <v>15</v>
      </c>
      <c r="U10" s="97" t="s">
        <v>16</v>
      </c>
      <c r="V10" s="97" t="s">
        <v>16</v>
      </c>
      <c r="W10" s="41" t="s">
        <v>17</v>
      </c>
      <c r="X10" s="41" t="s">
        <v>18</v>
      </c>
      <c r="Y10" s="40" t="s">
        <v>19</v>
      </c>
      <c r="Z10" s="41" t="s">
        <v>20</v>
      </c>
      <c r="AA10" s="41" t="s">
        <v>21</v>
      </c>
      <c r="AB10" s="41" t="s">
        <v>22</v>
      </c>
      <c r="AC10" s="41" t="s">
        <v>23</v>
      </c>
      <c r="AD10" s="42" t="s">
        <v>24</v>
      </c>
      <c r="AE10" s="41" t="s">
        <v>25</v>
      </c>
      <c r="AF10" s="41" t="s">
        <v>26</v>
      </c>
      <c r="AG10" s="43" t="s">
        <v>15</v>
      </c>
      <c r="AH10" s="41" t="s">
        <v>16</v>
      </c>
      <c r="AI10" s="41" t="s">
        <v>17</v>
      </c>
      <c r="AJ10" s="41" t="s">
        <v>18</v>
      </c>
      <c r="AK10" s="40" t="s">
        <v>19</v>
      </c>
      <c r="AL10" s="41" t="s">
        <v>20</v>
      </c>
      <c r="AM10" s="41" t="s">
        <v>21</v>
      </c>
      <c r="AN10" s="41" t="s">
        <v>22</v>
      </c>
      <c r="AO10" s="41" t="s">
        <v>23</v>
      </c>
      <c r="AP10" s="42" t="s">
        <v>24</v>
      </c>
      <c r="AQ10" s="41" t="s">
        <v>25</v>
      </c>
      <c r="AR10" s="41" t="s">
        <v>26</v>
      </c>
      <c r="AS10" s="43" t="s">
        <v>15</v>
      </c>
      <c r="AT10" s="41" t="s">
        <v>16</v>
      </c>
      <c r="AU10" s="41" t="s">
        <v>17</v>
      </c>
      <c r="AV10" s="41" t="s">
        <v>18</v>
      </c>
      <c r="AW10" s="40" t="s">
        <v>19</v>
      </c>
      <c r="AX10" s="41" t="s">
        <v>20</v>
      </c>
      <c r="AY10" s="41" t="s">
        <v>21</v>
      </c>
      <c r="AZ10" s="41" t="s">
        <v>22</v>
      </c>
      <c r="BA10" s="41" t="s">
        <v>23</v>
      </c>
      <c r="BB10" s="42" t="s">
        <v>24</v>
      </c>
      <c r="BC10" s="41" t="s">
        <v>25</v>
      </c>
      <c r="BD10" s="41" t="s">
        <v>26</v>
      </c>
      <c r="BE10" s="43" t="s">
        <v>15</v>
      </c>
      <c r="BF10" s="41" t="s">
        <v>16</v>
      </c>
      <c r="BG10" s="41" t="s">
        <v>17</v>
      </c>
      <c r="BH10" s="41" t="s">
        <v>18</v>
      </c>
      <c r="BI10" s="40" t="s">
        <v>19</v>
      </c>
      <c r="BJ10" s="41" t="s">
        <v>19</v>
      </c>
      <c r="BK10" s="41" t="s">
        <v>20</v>
      </c>
      <c r="BL10" s="41" t="s">
        <v>20</v>
      </c>
      <c r="BM10" s="41" t="s">
        <v>21</v>
      </c>
    </row>
    <row r="11" spans="1:65" ht="15.75" customHeight="1">
      <c r="A11" s="13"/>
      <c r="B11" s="13"/>
      <c r="C11" s="13"/>
      <c r="D11" s="13"/>
      <c r="E11" s="13"/>
      <c r="F11" s="90"/>
      <c r="G11" s="27"/>
      <c r="H11" s="27"/>
      <c r="I11" s="27"/>
      <c r="J11" s="27"/>
      <c r="K11" s="27"/>
      <c r="L11" s="27"/>
      <c r="M11" s="27"/>
      <c r="N11" s="27"/>
      <c r="O11" s="27"/>
      <c r="P11" s="90"/>
      <c r="Q11" s="98"/>
      <c r="R11" s="98"/>
      <c r="S11" s="98"/>
      <c r="T11" s="98"/>
      <c r="U11" s="99"/>
      <c r="V11" s="99"/>
      <c r="W11" s="98"/>
      <c r="X11" s="98"/>
      <c r="Y11" s="98"/>
      <c r="Z11" s="98"/>
      <c r="AA11" s="98"/>
      <c r="AB11" s="98"/>
      <c r="AC11" s="98"/>
      <c r="AD11" s="100"/>
      <c r="AE11" s="98"/>
      <c r="AF11" s="98"/>
      <c r="AG11" s="101"/>
      <c r="AH11" s="98"/>
      <c r="AI11" s="98"/>
      <c r="AJ11" s="98"/>
      <c r="AK11" s="98"/>
      <c r="AL11" s="98"/>
      <c r="AM11" s="98"/>
      <c r="AN11" s="98"/>
      <c r="AO11" s="98"/>
      <c r="AP11" s="100"/>
      <c r="AQ11" s="98"/>
      <c r="AR11" s="98"/>
      <c r="AS11" s="101"/>
      <c r="AT11" s="98"/>
      <c r="AU11" s="98"/>
      <c r="AV11" s="98"/>
      <c r="AW11" s="98"/>
      <c r="AX11" s="98"/>
      <c r="AY11" s="98"/>
      <c r="AZ11" s="98"/>
      <c r="BA11" s="98"/>
      <c r="BB11" s="100"/>
      <c r="BC11" s="98"/>
      <c r="BD11" s="98"/>
      <c r="BE11" s="101"/>
      <c r="BF11" s="98"/>
      <c r="BG11" s="98"/>
      <c r="BH11" s="98"/>
      <c r="BI11" s="98"/>
      <c r="BJ11" s="98"/>
      <c r="BK11" s="98"/>
      <c r="BL11" s="98"/>
      <c r="BM11" s="98"/>
    </row>
    <row r="12" spans="1:65" ht="15.75" customHeight="1">
      <c r="F12" s="84"/>
      <c r="G12" s="57"/>
      <c r="H12" s="57"/>
      <c r="I12" s="57"/>
      <c r="J12" s="57"/>
      <c r="K12" s="57"/>
      <c r="L12" s="57"/>
      <c r="M12" s="57"/>
      <c r="N12" s="57"/>
      <c r="O12" s="57"/>
      <c r="P12" s="68"/>
      <c r="Q12" s="57"/>
      <c r="R12" s="57"/>
      <c r="S12" s="102"/>
      <c r="T12" s="102"/>
      <c r="U12" s="102"/>
      <c r="V12" s="102"/>
      <c r="W12" s="57"/>
      <c r="X12" s="57"/>
      <c r="Y12" s="57"/>
      <c r="Z12" s="57"/>
      <c r="AA12" s="57"/>
      <c r="AB12" s="57"/>
      <c r="AC12" s="57"/>
      <c r="AD12" s="68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4"/>
      <c r="BB12" s="50"/>
    </row>
    <row r="13" spans="1:65" ht="15.75" customHeight="1">
      <c r="A13" s="105" t="s">
        <v>27</v>
      </c>
      <c r="B13" s="105" t="s">
        <v>67</v>
      </c>
      <c r="C13" s="105" t="s">
        <v>68</v>
      </c>
      <c r="D13" s="105" t="s">
        <v>69</v>
      </c>
      <c r="E13" s="105" t="s">
        <v>70</v>
      </c>
      <c r="F13" s="106" t="s">
        <v>71</v>
      </c>
      <c r="G13" s="107">
        <v>145355240.03273332</v>
      </c>
      <c r="H13" s="108">
        <f t="shared" ref="H13:S15" si="2">$G13</f>
        <v>145355240.03273332</v>
      </c>
      <c r="I13" s="108">
        <f t="shared" si="2"/>
        <v>145355240.03273332</v>
      </c>
      <c r="J13" s="108">
        <f t="shared" si="2"/>
        <v>145355240.03273332</v>
      </c>
      <c r="K13" s="108">
        <f t="shared" si="2"/>
        <v>145355240.03273332</v>
      </c>
      <c r="L13" s="108">
        <f t="shared" si="2"/>
        <v>145355240.03273332</v>
      </c>
      <c r="M13" s="108">
        <f t="shared" si="2"/>
        <v>145355240.03273332</v>
      </c>
      <c r="N13" s="108">
        <f t="shared" si="2"/>
        <v>145355240.03273332</v>
      </c>
      <c r="O13" s="108">
        <f t="shared" si="2"/>
        <v>145355240.03273332</v>
      </c>
      <c r="P13" s="109">
        <f t="shared" si="2"/>
        <v>145355240.03273332</v>
      </c>
      <c r="Q13" s="108">
        <f t="shared" si="2"/>
        <v>145355240.03273332</v>
      </c>
      <c r="R13" s="108">
        <f t="shared" si="2"/>
        <v>145355240.03273332</v>
      </c>
      <c r="S13" s="108">
        <f t="shared" si="2"/>
        <v>145355240.03273332</v>
      </c>
      <c r="T13" s="107">
        <v>148768018.03273332</v>
      </c>
      <c r="U13" s="108">
        <f>$S13</f>
        <v>145355240.03273332</v>
      </c>
      <c r="V13" s="108">
        <f>$T13</f>
        <v>148768018.03273332</v>
      </c>
      <c r="W13" s="108">
        <f t="shared" ref="W13:BK15" si="3">$T13</f>
        <v>148768018.03273332</v>
      </c>
      <c r="X13" s="108">
        <f t="shared" si="3"/>
        <v>148768018.03273332</v>
      </c>
      <c r="Y13" s="108">
        <f t="shared" si="3"/>
        <v>148768018.03273332</v>
      </c>
      <c r="Z13" s="108">
        <f t="shared" si="3"/>
        <v>148768018.03273332</v>
      </c>
      <c r="AA13" s="108">
        <f t="shared" si="3"/>
        <v>148768018.03273332</v>
      </c>
      <c r="AB13" s="108">
        <f t="shared" si="3"/>
        <v>148768018.03273332</v>
      </c>
      <c r="AC13" s="108">
        <f t="shared" si="3"/>
        <v>148768018.03273332</v>
      </c>
      <c r="AD13" s="109">
        <f t="shared" si="3"/>
        <v>148768018.03273332</v>
      </c>
      <c r="AE13" s="108">
        <f t="shared" si="3"/>
        <v>148768018.03273332</v>
      </c>
      <c r="AF13" s="108">
        <f t="shared" si="3"/>
        <v>148768018.03273332</v>
      </c>
      <c r="AG13" s="108">
        <f t="shared" si="3"/>
        <v>148768018.03273332</v>
      </c>
      <c r="AH13" s="108">
        <f t="shared" si="3"/>
        <v>148768018.03273332</v>
      </c>
      <c r="AI13" s="108">
        <f t="shared" si="3"/>
        <v>148768018.03273332</v>
      </c>
      <c r="AJ13" s="108">
        <f t="shared" si="3"/>
        <v>148768018.03273332</v>
      </c>
      <c r="AK13" s="108">
        <f t="shared" si="3"/>
        <v>148768018.03273332</v>
      </c>
      <c r="AL13" s="108">
        <f t="shared" si="3"/>
        <v>148768018.03273332</v>
      </c>
      <c r="AM13" s="108">
        <f t="shared" si="3"/>
        <v>148768018.03273332</v>
      </c>
      <c r="AN13" s="108">
        <f t="shared" si="3"/>
        <v>148768018.03273332</v>
      </c>
      <c r="AO13" s="108">
        <f t="shared" si="3"/>
        <v>148768018.03273332</v>
      </c>
      <c r="AP13" s="109">
        <f t="shared" si="3"/>
        <v>148768018.03273332</v>
      </c>
      <c r="AQ13" s="108">
        <f t="shared" si="3"/>
        <v>148768018.03273332</v>
      </c>
      <c r="AR13" s="108">
        <f t="shared" si="3"/>
        <v>148768018.03273332</v>
      </c>
      <c r="AS13" s="108">
        <f t="shared" si="3"/>
        <v>148768018.03273332</v>
      </c>
      <c r="AT13" s="108">
        <f t="shared" si="3"/>
        <v>148768018.03273332</v>
      </c>
      <c r="AU13" s="108">
        <f t="shared" si="3"/>
        <v>148768018.03273332</v>
      </c>
      <c r="AV13" s="108">
        <f t="shared" si="3"/>
        <v>148768018.03273332</v>
      </c>
      <c r="AW13" s="108">
        <f t="shared" si="3"/>
        <v>148768018.03273332</v>
      </c>
      <c r="AX13" s="108">
        <f t="shared" si="3"/>
        <v>148768018.03273332</v>
      </c>
      <c r="AY13" s="108">
        <f t="shared" si="3"/>
        <v>148768018.03273332</v>
      </c>
      <c r="AZ13" s="108">
        <f t="shared" si="3"/>
        <v>148768018.03273332</v>
      </c>
      <c r="BA13" s="108">
        <f t="shared" si="3"/>
        <v>148768018.03273332</v>
      </c>
      <c r="BB13" s="109">
        <f t="shared" si="3"/>
        <v>148768018.03273332</v>
      </c>
      <c r="BC13" s="108">
        <f t="shared" si="3"/>
        <v>148768018.03273332</v>
      </c>
      <c r="BD13" s="108">
        <f t="shared" si="3"/>
        <v>148768018.03273332</v>
      </c>
      <c r="BE13" s="108">
        <f t="shared" si="3"/>
        <v>148768018.03273332</v>
      </c>
      <c r="BF13" s="108">
        <f t="shared" si="3"/>
        <v>148768018.03273332</v>
      </c>
      <c r="BG13" s="108">
        <f t="shared" si="3"/>
        <v>148768018.03273332</v>
      </c>
      <c r="BH13" s="108">
        <f t="shared" si="3"/>
        <v>148768018.03273332</v>
      </c>
      <c r="BI13" s="108">
        <f t="shared" si="3"/>
        <v>148768018.03273332</v>
      </c>
      <c r="BJ13" s="107">
        <v>148455830.06268737</v>
      </c>
      <c r="BK13" s="110">
        <f t="shared" si="3"/>
        <v>148768018.03273332</v>
      </c>
      <c r="BL13" s="111">
        <f>$BJ13</f>
        <v>148455830.06268737</v>
      </c>
      <c r="BM13" s="111">
        <f t="shared" ref="BM13:BM15" si="4">$BJ13</f>
        <v>148455830.06268737</v>
      </c>
    </row>
    <row r="14" spans="1:65" ht="15.75" customHeight="1">
      <c r="A14" s="105" t="s">
        <v>27</v>
      </c>
      <c r="B14" s="105" t="s">
        <v>67</v>
      </c>
      <c r="C14" s="105" t="s">
        <v>68</v>
      </c>
      <c r="D14" s="105" t="s">
        <v>69</v>
      </c>
      <c r="E14" s="105" t="s">
        <v>72</v>
      </c>
      <c r="F14" s="106" t="s">
        <v>71</v>
      </c>
      <c r="G14" s="107">
        <v>9791445</v>
      </c>
      <c r="H14" s="108">
        <f t="shared" si="2"/>
        <v>9791445</v>
      </c>
      <c r="I14" s="108">
        <f t="shared" si="2"/>
        <v>9791445</v>
      </c>
      <c r="J14" s="108">
        <f t="shared" si="2"/>
        <v>9791445</v>
      </c>
      <c r="K14" s="108">
        <f t="shared" si="2"/>
        <v>9791445</v>
      </c>
      <c r="L14" s="108">
        <f t="shared" si="2"/>
        <v>9791445</v>
      </c>
      <c r="M14" s="108">
        <f t="shared" si="2"/>
        <v>9791445</v>
      </c>
      <c r="N14" s="108">
        <f t="shared" si="2"/>
        <v>9791445</v>
      </c>
      <c r="O14" s="108">
        <f t="shared" si="2"/>
        <v>9791445</v>
      </c>
      <c r="P14" s="109">
        <f t="shared" si="2"/>
        <v>9791445</v>
      </c>
      <c r="Q14" s="108">
        <f t="shared" si="2"/>
        <v>9791445</v>
      </c>
      <c r="R14" s="108">
        <f t="shared" si="2"/>
        <v>9791445</v>
      </c>
      <c r="S14" s="108">
        <f t="shared" si="2"/>
        <v>9791445</v>
      </c>
      <c r="T14" s="107">
        <v>9791516</v>
      </c>
      <c r="U14" s="108">
        <f>$S14</f>
        <v>9791445</v>
      </c>
      <c r="V14" s="108">
        <f>$T14</f>
        <v>9791516</v>
      </c>
      <c r="W14" s="108">
        <f t="shared" si="3"/>
        <v>9791516</v>
      </c>
      <c r="X14" s="108">
        <f t="shared" si="3"/>
        <v>9791516</v>
      </c>
      <c r="Y14" s="108">
        <f t="shared" si="3"/>
        <v>9791516</v>
      </c>
      <c r="Z14" s="108">
        <f t="shared" si="3"/>
        <v>9791516</v>
      </c>
      <c r="AA14" s="108">
        <f t="shared" si="3"/>
        <v>9791516</v>
      </c>
      <c r="AB14" s="108">
        <f t="shared" si="3"/>
        <v>9791516</v>
      </c>
      <c r="AC14" s="108">
        <f t="shared" si="3"/>
        <v>9791516</v>
      </c>
      <c r="AD14" s="109">
        <f t="shared" si="3"/>
        <v>9791516</v>
      </c>
      <c r="AE14" s="108">
        <f t="shared" si="3"/>
        <v>9791516</v>
      </c>
      <c r="AF14" s="108">
        <f t="shared" si="3"/>
        <v>9791516</v>
      </c>
      <c r="AG14" s="108">
        <f t="shared" si="3"/>
        <v>9791516</v>
      </c>
      <c r="AH14" s="108">
        <f t="shared" si="3"/>
        <v>9791516</v>
      </c>
      <c r="AI14" s="108">
        <f t="shared" si="3"/>
        <v>9791516</v>
      </c>
      <c r="AJ14" s="108">
        <f t="shared" si="3"/>
        <v>9791516</v>
      </c>
      <c r="AK14" s="108">
        <f t="shared" si="3"/>
        <v>9791516</v>
      </c>
      <c r="AL14" s="108">
        <f t="shared" si="3"/>
        <v>9791516</v>
      </c>
      <c r="AM14" s="108">
        <f t="shared" si="3"/>
        <v>9791516</v>
      </c>
      <c r="AN14" s="108">
        <f t="shared" si="3"/>
        <v>9791516</v>
      </c>
      <c r="AO14" s="108">
        <f t="shared" si="3"/>
        <v>9791516</v>
      </c>
      <c r="AP14" s="109">
        <f t="shared" si="3"/>
        <v>9791516</v>
      </c>
      <c r="AQ14" s="108">
        <f t="shared" si="3"/>
        <v>9791516</v>
      </c>
      <c r="AR14" s="108">
        <f t="shared" si="3"/>
        <v>9791516</v>
      </c>
      <c r="AS14" s="108">
        <f t="shared" si="3"/>
        <v>9791516</v>
      </c>
      <c r="AT14" s="108">
        <f t="shared" si="3"/>
        <v>9791516</v>
      </c>
      <c r="AU14" s="108">
        <f t="shared" si="3"/>
        <v>9791516</v>
      </c>
      <c r="AV14" s="108">
        <f t="shared" si="3"/>
        <v>9791516</v>
      </c>
      <c r="AW14" s="108">
        <f t="shared" si="3"/>
        <v>9791516</v>
      </c>
      <c r="AX14" s="108">
        <f t="shared" si="3"/>
        <v>9791516</v>
      </c>
      <c r="AY14" s="108">
        <f t="shared" si="3"/>
        <v>9791516</v>
      </c>
      <c r="AZ14" s="108">
        <f t="shared" si="3"/>
        <v>9791516</v>
      </c>
      <c r="BA14" s="108">
        <f t="shared" si="3"/>
        <v>9791516</v>
      </c>
      <c r="BB14" s="109">
        <f t="shared" si="3"/>
        <v>9791516</v>
      </c>
      <c r="BC14" s="108">
        <f t="shared" si="3"/>
        <v>9791516</v>
      </c>
      <c r="BD14" s="108">
        <f t="shared" si="3"/>
        <v>9791516</v>
      </c>
      <c r="BE14" s="108">
        <f t="shared" si="3"/>
        <v>9791516</v>
      </c>
      <c r="BF14" s="108">
        <f t="shared" si="3"/>
        <v>9791516</v>
      </c>
      <c r="BG14" s="108">
        <f t="shared" si="3"/>
        <v>9791516</v>
      </c>
      <c r="BH14" s="108">
        <f t="shared" si="3"/>
        <v>9791516</v>
      </c>
      <c r="BI14" s="108">
        <f t="shared" si="3"/>
        <v>9791516</v>
      </c>
      <c r="BJ14" s="107">
        <v>10026878.499999773</v>
      </c>
      <c r="BK14" s="110">
        <f t="shared" si="3"/>
        <v>9791516</v>
      </c>
      <c r="BL14" s="111">
        <f t="shared" ref="BL14:BL15" si="5">$BJ14</f>
        <v>10026878.499999773</v>
      </c>
      <c r="BM14" s="111">
        <f t="shared" si="4"/>
        <v>10026878.499999773</v>
      </c>
    </row>
    <row r="15" spans="1:65" ht="15.75" customHeight="1">
      <c r="A15" s="105" t="s">
        <v>27</v>
      </c>
      <c r="B15" s="105" t="s">
        <v>67</v>
      </c>
      <c r="C15" s="105" t="s">
        <v>68</v>
      </c>
      <c r="D15" s="105" t="s">
        <v>69</v>
      </c>
      <c r="E15" s="105" t="s">
        <v>73</v>
      </c>
      <c r="F15" s="106" t="s">
        <v>71</v>
      </c>
      <c r="G15" s="107">
        <v>55772733.751642562</v>
      </c>
      <c r="H15" s="108">
        <f t="shared" si="2"/>
        <v>55772733.751642562</v>
      </c>
      <c r="I15" s="108">
        <f t="shared" si="2"/>
        <v>55772733.751642562</v>
      </c>
      <c r="J15" s="108">
        <f t="shared" si="2"/>
        <v>55772733.751642562</v>
      </c>
      <c r="K15" s="108">
        <f t="shared" si="2"/>
        <v>55772733.751642562</v>
      </c>
      <c r="L15" s="108">
        <f t="shared" si="2"/>
        <v>55772733.751642562</v>
      </c>
      <c r="M15" s="108">
        <f t="shared" si="2"/>
        <v>55772733.751642562</v>
      </c>
      <c r="N15" s="108">
        <f t="shared" si="2"/>
        <v>55772733.751642562</v>
      </c>
      <c r="O15" s="108">
        <f t="shared" si="2"/>
        <v>55772733.751642562</v>
      </c>
      <c r="P15" s="109">
        <f t="shared" si="2"/>
        <v>55772733.751642562</v>
      </c>
      <c r="Q15" s="108">
        <f t="shared" si="2"/>
        <v>55772733.751642562</v>
      </c>
      <c r="R15" s="108">
        <f t="shared" si="2"/>
        <v>55772733.751642562</v>
      </c>
      <c r="S15" s="108">
        <f t="shared" si="2"/>
        <v>55772733.751642562</v>
      </c>
      <c r="T15" s="107">
        <v>55772733.751642562</v>
      </c>
      <c r="U15" s="108">
        <f>$S15</f>
        <v>55772733.751642562</v>
      </c>
      <c r="V15" s="108">
        <f>$T15</f>
        <v>55772733.751642562</v>
      </c>
      <c r="W15" s="108">
        <f t="shared" si="3"/>
        <v>55772733.751642562</v>
      </c>
      <c r="X15" s="108">
        <f t="shared" si="3"/>
        <v>55772733.751642562</v>
      </c>
      <c r="Y15" s="108">
        <f t="shared" si="3"/>
        <v>55772733.751642562</v>
      </c>
      <c r="Z15" s="108">
        <f t="shared" si="3"/>
        <v>55772733.751642562</v>
      </c>
      <c r="AA15" s="108">
        <f t="shared" si="3"/>
        <v>55772733.751642562</v>
      </c>
      <c r="AB15" s="108">
        <f t="shared" si="3"/>
        <v>55772733.751642562</v>
      </c>
      <c r="AC15" s="108">
        <f t="shared" si="3"/>
        <v>55772733.751642562</v>
      </c>
      <c r="AD15" s="109">
        <f t="shared" si="3"/>
        <v>55772733.751642562</v>
      </c>
      <c r="AE15" s="108">
        <f t="shared" si="3"/>
        <v>55772733.751642562</v>
      </c>
      <c r="AF15" s="108">
        <f t="shared" si="3"/>
        <v>55772733.751642562</v>
      </c>
      <c r="AG15" s="108">
        <f t="shared" si="3"/>
        <v>55772733.751642562</v>
      </c>
      <c r="AH15" s="108">
        <f t="shared" si="3"/>
        <v>55772733.751642562</v>
      </c>
      <c r="AI15" s="108">
        <f t="shared" si="3"/>
        <v>55772733.751642562</v>
      </c>
      <c r="AJ15" s="108">
        <f t="shared" si="3"/>
        <v>55772733.751642562</v>
      </c>
      <c r="AK15" s="108">
        <f t="shared" si="3"/>
        <v>55772733.751642562</v>
      </c>
      <c r="AL15" s="108">
        <f t="shared" si="3"/>
        <v>55772733.751642562</v>
      </c>
      <c r="AM15" s="108">
        <f t="shared" si="3"/>
        <v>55772733.751642562</v>
      </c>
      <c r="AN15" s="108">
        <f t="shared" si="3"/>
        <v>55772733.751642562</v>
      </c>
      <c r="AO15" s="108">
        <f t="shared" si="3"/>
        <v>55772733.751642562</v>
      </c>
      <c r="AP15" s="109">
        <f t="shared" si="3"/>
        <v>55772733.751642562</v>
      </c>
      <c r="AQ15" s="108">
        <f t="shared" si="3"/>
        <v>55772733.751642562</v>
      </c>
      <c r="AR15" s="108">
        <f t="shared" si="3"/>
        <v>55772733.751642562</v>
      </c>
      <c r="AS15" s="108">
        <f t="shared" si="3"/>
        <v>55772733.751642562</v>
      </c>
      <c r="AT15" s="108">
        <f t="shared" si="3"/>
        <v>55772733.751642562</v>
      </c>
      <c r="AU15" s="108">
        <f t="shared" si="3"/>
        <v>55772733.751642562</v>
      </c>
      <c r="AV15" s="108">
        <f t="shared" si="3"/>
        <v>55772733.751642562</v>
      </c>
      <c r="AW15" s="108">
        <f t="shared" si="3"/>
        <v>55772733.751642562</v>
      </c>
      <c r="AX15" s="108">
        <f t="shared" si="3"/>
        <v>55772733.751642562</v>
      </c>
      <c r="AY15" s="108">
        <f t="shared" si="3"/>
        <v>55772733.751642562</v>
      </c>
      <c r="AZ15" s="108">
        <f t="shared" si="3"/>
        <v>55772733.751642562</v>
      </c>
      <c r="BA15" s="108">
        <f t="shared" si="3"/>
        <v>55772733.751642562</v>
      </c>
      <c r="BB15" s="109">
        <f t="shared" si="3"/>
        <v>55772733.751642562</v>
      </c>
      <c r="BC15" s="108">
        <f t="shared" si="3"/>
        <v>55772733.751642562</v>
      </c>
      <c r="BD15" s="108">
        <f t="shared" si="3"/>
        <v>55772733.751642562</v>
      </c>
      <c r="BE15" s="108">
        <f t="shared" si="3"/>
        <v>55772733.751642562</v>
      </c>
      <c r="BF15" s="108">
        <f t="shared" si="3"/>
        <v>55772733.751642562</v>
      </c>
      <c r="BG15" s="108">
        <f t="shared" si="3"/>
        <v>55772733.751642562</v>
      </c>
      <c r="BH15" s="108">
        <f t="shared" si="3"/>
        <v>55772733.751642562</v>
      </c>
      <c r="BI15" s="108">
        <f t="shared" si="3"/>
        <v>55772733.751642562</v>
      </c>
      <c r="BJ15" s="107">
        <v>37144440.565302372</v>
      </c>
      <c r="BK15" s="110">
        <f t="shared" si="3"/>
        <v>55772733.751642562</v>
      </c>
      <c r="BL15" s="111">
        <f t="shared" si="5"/>
        <v>37144440.565302372</v>
      </c>
      <c r="BM15" s="111">
        <f t="shared" si="4"/>
        <v>37144440.565302372</v>
      </c>
    </row>
    <row r="16" spans="1:65" s="108" customFormat="1" ht="15.75" customHeight="1">
      <c r="A16" s="105" t="s">
        <v>27</v>
      </c>
      <c r="B16" s="105" t="s">
        <v>67</v>
      </c>
      <c r="C16" s="105" t="s">
        <v>68</v>
      </c>
      <c r="D16" s="105" t="s">
        <v>69</v>
      </c>
      <c r="E16" s="105" t="s">
        <v>74</v>
      </c>
      <c r="F16" s="106" t="s">
        <v>71</v>
      </c>
      <c r="G16" s="108">
        <f t="shared" ref="G16:BK16" si="6">G13-G14-G15</f>
        <v>79791061.281090766</v>
      </c>
      <c r="H16" s="108">
        <f t="shared" si="6"/>
        <v>79791061.281090766</v>
      </c>
      <c r="I16" s="108">
        <f t="shared" si="6"/>
        <v>79791061.281090766</v>
      </c>
      <c r="J16" s="108">
        <f t="shared" si="6"/>
        <v>79791061.281090766</v>
      </c>
      <c r="K16" s="108">
        <f t="shared" si="6"/>
        <v>79791061.281090766</v>
      </c>
      <c r="L16" s="108">
        <f t="shared" si="6"/>
        <v>79791061.281090766</v>
      </c>
      <c r="M16" s="108">
        <f t="shared" si="6"/>
        <v>79791061.281090766</v>
      </c>
      <c r="N16" s="108">
        <f t="shared" si="6"/>
        <v>79791061.281090766</v>
      </c>
      <c r="O16" s="108">
        <f t="shared" si="6"/>
        <v>79791061.281090766</v>
      </c>
      <c r="P16" s="109">
        <f t="shared" si="6"/>
        <v>79791061.281090766</v>
      </c>
      <c r="Q16" s="108">
        <f t="shared" si="6"/>
        <v>79791061.281090766</v>
      </c>
      <c r="R16" s="108">
        <f t="shared" si="6"/>
        <v>79791061.281090766</v>
      </c>
      <c r="S16" s="108">
        <f t="shared" si="6"/>
        <v>79791061.281090766</v>
      </c>
      <c r="T16" s="108">
        <f t="shared" si="6"/>
        <v>83203768.281090766</v>
      </c>
      <c r="U16" s="108">
        <f t="shared" si="6"/>
        <v>79791061.281090766</v>
      </c>
      <c r="V16" s="108">
        <f t="shared" si="6"/>
        <v>83203768.281090766</v>
      </c>
      <c r="W16" s="108">
        <f t="shared" si="6"/>
        <v>83203768.281090766</v>
      </c>
      <c r="X16" s="108">
        <f t="shared" si="6"/>
        <v>83203768.281090766</v>
      </c>
      <c r="Y16" s="108">
        <f t="shared" si="6"/>
        <v>83203768.281090766</v>
      </c>
      <c r="Z16" s="108">
        <f t="shared" si="6"/>
        <v>83203768.281090766</v>
      </c>
      <c r="AA16" s="108">
        <f t="shared" si="6"/>
        <v>83203768.281090766</v>
      </c>
      <c r="AB16" s="108">
        <f t="shared" si="6"/>
        <v>83203768.281090766</v>
      </c>
      <c r="AC16" s="108">
        <f t="shared" si="6"/>
        <v>83203768.281090766</v>
      </c>
      <c r="AD16" s="109">
        <f t="shared" si="6"/>
        <v>83203768.281090766</v>
      </c>
      <c r="AE16" s="108">
        <f t="shared" si="6"/>
        <v>83203768.281090766</v>
      </c>
      <c r="AF16" s="108">
        <f t="shared" si="6"/>
        <v>83203768.281090766</v>
      </c>
      <c r="AG16" s="108">
        <f t="shared" si="6"/>
        <v>83203768.281090766</v>
      </c>
      <c r="AH16" s="108">
        <f t="shared" si="6"/>
        <v>83203768.281090766</v>
      </c>
      <c r="AI16" s="108">
        <f t="shared" si="6"/>
        <v>83203768.281090766</v>
      </c>
      <c r="AJ16" s="108">
        <f t="shared" si="6"/>
        <v>83203768.281090766</v>
      </c>
      <c r="AK16" s="108">
        <f t="shared" si="6"/>
        <v>83203768.281090766</v>
      </c>
      <c r="AL16" s="108">
        <f t="shared" si="6"/>
        <v>83203768.281090766</v>
      </c>
      <c r="AM16" s="108">
        <f t="shared" si="6"/>
        <v>83203768.281090766</v>
      </c>
      <c r="AN16" s="108">
        <f t="shared" si="6"/>
        <v>83203768.281090766</v>
      </c>
      <c r="AO16" s="108">
        <f t="shared" si="6"/>
        <v>83203768.281090766</v>
      </c>
      <c r="AP16" s="109">
        <f t="shared" si="6"/>
        <v>83203768.281090766</v>
      </c>
      <c r="AQ16" s="108">
        <f t="shared" si="6"/>
        <v>83203768.281090766</v>
      </c>
      <c r="AR16" s="108">
        <f t="shared" si="6"/>
        <v>83203768.281090766</v>
      </c>
      <c r="AS16" s="108">
        <f t="shared" si="6"/>
        <v>83203768.281090766</v>
      </c>
      <c r="AT16" s="108">
        <f t="shared" si="6"/>
        <v>83203768.281090766</v>
      </c>
      <c r="AU16" s="108">
        <f t="shared" si="6"/>
        <v>83203768.281090766</v>
      </c>
      <c r="AV16" s="108">
        <f t="shared" si="6"/>
        <v>83203768.281090766</v>
      </c>
      <c r="AW16" s="108">
        <f t="shared" si="6"/>
        <v>83203768.281090766</v>
      </c>
      <c r="AX16" s="108">
        <f t="shared" si="6"/>
        <v>83203768.281090766</v>
      </c>
      <c r="AY16" s="108">
        <f t="shared" si="6"/>
        <v>83203768.281090766</v>
      </c>
      <c r="AZ16" s="108">
        <f t="shared" si="6"/>
        <v>83203768.281090766</v>
      </c>
      <c r="BA16" s="108">
        <f t="shared" si="6"/>
        <v>83203768.281090766</v>
      </c>
      <c r="BB16" s="109">
        <f t="shared" si="6"/>
        <v>83203768.281090766</v>
      </c>
      <c r="BC16" s="108">
        <f t="shared" si="6"/>
        <v>83203768.281090766</v>
      </c>
      <c r="BD16" s="108">
        <f t="shared" si="6"/>
        <v>83203768.281090766</v>
      </c>
      <c r="BE16" s="108">
        <f t="shared" si="6"/>
        <v>83203768.281090766</v>
      </c>
      <c r="BF16" s="108">
        <f t="shared" si="6"/>
        <v>83203768.281090766</v>
      </c>
      <c r="BG16" s="108">
        <f t="shared" si="6"/>
        <v>83203768.281090766</v>
      </c>
      <c r="BH16" s="108">
        <f t="shared" si="6"/>
        <v>83203768.281090766</v>
      </c>
      <c r="BI16" s="108">
        <f t="shared" si="6"/>
        <v>83203768.281090766</v>
      </c>
      <c r="BJ16" s="108">
        <f t="shared" si="6"/>
        <v>101284510.99738523</v>
      </c>
      <c r="BK16" s="110">
        <f t="shared" si="6"/>
        <v>83203768.281090766</v>
      </c>
      <c r="BL16" s="111">
        <f>BL13-BL14-BL15</f>
        <v>101284510.99738523</v>
      </c>
      <c r="BM16" s="111">
        <f t="shared" ref="BM16" si="7">BM13-BM14-BM15</f>
        <v>101284510.99738523</v>
      </c>
    </row>
    <row r="17" spans="1:65" ht="15.75" customHeight="1">
      <c r="A17" s="105" t="s">
        <v>27</v>
      </c>
      <c r="B17" s="105" t="s">
        <v>67</v>
      </c>
      <c r="C17" s="105" t="s">
        <v>68</v>
      </c>
      <c r="D17" s="105" t="s">
        <v>69</v>
      </c>
      <c r="E17" s="105" t="s">
        <v>75</v>
      </c>
      <c r="F17" s="106" t="s">
        <v>76</v>
      </c>
      <c r="G17" s="112">
        <v>105258.649784939</v>
      </c>
      <c r="H17" s="113">
        <f>$G17</f>
        <v>105258.649784939</v>
      </c>
      <c r="I17" s="113">
        <f t="shared" ref="I17:BI17" si="8">$G17</f>
        <v>105258.649784939</v>
      </c>
      <c r="J17" s="113">
        <f t="shared" si="8"/>
        <v>105258.649784939</v>
      </c>
      <c r="K17" s="113">
        <f t="shared" si="8"/>
        <v>105258.649784939</v>
      </c>
      <c r="L17" s="113">
        <f t="shared" si="8"/>
        <v>105258.649784939</v>
      </c>
      <c r="M17" s="113">
        <f t="shared" si="8"/>
        <v>105258.649784939</v>
      </c>
      <c r="N17" s="113">
        <f t="shared" si="8"/>
        <v>105258.649784939</v>
      </c>
      <c r="O17" s="113">
        <f t="shared" si="8"/>
        <v>105258.649784939</v>
      </c>
      <c r="P17" s="114">
        <f t="shared" si="8"/>
        <v>105258.649784939</v>
      </c>
      <c r="Q17" s="113">
        <f t="shared" si="8"/>
        <v>105258.649784939</v>
      </c>
      <c r="R17" s="113">
        <f t="shared" si="8"/>
        <v>105258.649784939</v>
      </c>
      <c r="S17" s="113">
        <f t="shared" si="8"/>
        <v>105258.649784939</v>
      </c>
      <c r="T17" s="113">
        <f t="shared" si="8"/>
        <v>105258.649784939</v>
      </c>
      <c r="U17" s="113">
        <f t="shared" si="8"/>
        <v>105258.649784939</v>
      </c>
      <c r="V17" s="113">
        <f t="shared" si="8"/>
        <v>105258.649784939</v>
      </c>
      <c r="W17" s="113">
        <f t="shared" si="8"/>
        <v>105258.649784939</v>
      </c>
      <c r="X17" s="113">
        <f t="shared" si="8"/>
        <v>105258.649784939</v>
      </c>
      <c r="Y17" s="113">
        <f t="shared" si="8"/>
        <v>105258.649784939</v>
      </c>
      <c r="Z17" s="113">
        <f t="shared" si="8"/>
        <v>105258.649784939</v>
      </c>
      <c r="AA17" s="113">
        <f t="shared" si="8"/>
        <v>105258.649784939</v>
      </c>
      <c r="AB17" s="113">
        <f t="shared" si="8"/>
        <v>105258.649784939</v>
      </c>
      <c r="AC17" s="113">
        <f t="shared" si="8"/>
        <v>105258.649784939</v>
      </c>
      <c r="AD17" s="114">
        <f t="shared" si="8"/>
        <v>105258.649784939</v>
      </c>
      <c r="AE17" s="113">
        <f t="shared" si="8"/>
        <v>105258.649784939</v>
      </c>
      <c r="AF17" s="113">
        <f t="shared" si="8"/>
        <v>105258.649784939</v>
      </c>
      <c r="AG17" s="113">
        <f t="shared" si="8"/>
        <v>105258.649784939</v>
      </c>
      <c r="AH17" s="113">
        <f t="shared" si="8"/>
        <v>105258.649784939</v>
      </c>
      <c r="AI17" s="113">
        <f t="shared" si="8"/>
        <v>105258.649784939</v>
      </c>
      <c r="AJ17" s="113">
        <f t="shared" si="8"/>
        <v>105258.649784939</v>
      </c>
      <c r="AK17" s="113">
        <f t="shared" si="8"/>
        <v>105258.649784939</v>
      </c>
      <c r="AL17" s="113">
        <f t="shared" si="8"/>
        <v>105258.649784939</v>
      </c>
      <c r="AM17" s="113">
        <f t="shared" si="8"/>
        <v>105258.649784939</v>
      </c>
      <c r="AN17" s="113">
        <f t="shared" si="8"/>
        <v>105258.649784939</v>
      </c>
      <c r="AO17" s="113">
        <f t="shared" si="8"/>
        <v>105258.649784939</v>
      </c>
      <c r="AP17" s="114">
        <f t="shared" si="8"/>
        <v>105258.649784939</v>
      </c>
      <c r="AQ17" s="113">
        <f t="shared" si="8"/>
        <v>105258.649784939</v>
      </c>
      <c r="AR17" s="113">
        <f t="shared" si="8"/>
        <v>105258.649784939</v>
      </c>
      <c r="AS17" s="113">
        <f t="shared" si="8"/>
        <v>105258.649784939</v>
      </c>
      <c r="AT17" s="113">
        <f t="shared" si="8"/>
        <v>105258.649784939</v>
      </c>
      <c r="AU17" s="113">
        <f t="shared" si="8"/>
        <v>105258.649784939</v>
      </c>
      <c r="AV17" s="113">
        <f t="shared" si="8"/>
        <v>105258.649784939</v>
      </c>
      <c r="AW17" s="113">
        <f t="shared" si="8"/>
        <v>105258.649784939</v>
      </c>
      <c r="AX17" s="113">
        <f t="shared" si="8"/>
        <v>105258.649784939</v>
      </c>
      <c r="AY17" s="113">
        <f t="shared" si="8"/>
        <v>105258.649784939</v>
      </c>
      <c r="AZ17" s="113">
        <f t="shared" si="8"/>
        <v>105258.649784939</v>
      </c>
      <c r="BA17" s="113">
        <f t="shared" si="8"/>
        <v>105258.649784939</v>
      </c>
      <c r="BB17" s="114">
        <f t="shared" si="8"/>
        <v>105258.649784939</v>
      </c>
      <c r="BC17" s="113">
        <f t="shared" si="8"/>
        <v>105258.649784939</v>
      </c>
      <c r="BD17" s="113">
        <f t="shared" si="8"/>
        <v>105258.649784939</v>
      </c>
      <c r="BE17" s="113">
        <f t="shared" si="8"/>
        <v>105258.649784939</v>
      </c>
      <c r="BF17" s="113">
        <f t="shared" si="8"/>
        <v>105258.649784939</v>
      </c>
      <c r="BG17" s="113">
        <f t="shared" si="8"/>
        <v>105258.649784939</v>
      </c>
      <c r="BH17" s="113">
        <f t="shared" si="8"/>
        <v>105258.649784939</v>
      </c>
      <c r="BI17" s="113">
        <f t="shared" si="8"/>
        <v>105258.649784939</v>
      </c>
      <c r="BJ17" s="115">
        <v>107789.70430107282</v>
      </c>
      <c r="BK17" s="113">
        <f>$G17</f>
        <v>105258.649784939</v>
      </c>
      <c r="BL17" s="111">
        <f>$BJ17</f>
        <v>107789.70430107282</v>
      </c>
      <c r="BM17" s="111">
        <f t="shared" ref="BM17" si="9">$BJ17</f>
        <v>107789.70430107282</v>
      </c>
    </row>
    <row r="18" spans="1:65" ht="15.75" customHeight="1">
      <c r="A18" s="105" t="s">
        <v>27</v>
      </c>
      <c r="B18" s="105" t="s">
        <v>67</v>
      </c>
      <c r="C18" s="105" t="s">
        <v>68</v>
      </c>
      <c r="D18" s="105" t="s">
        <v>77</v>
      </c>
      <c r="E18" s="105" t="s">
        <v>78</v>
      </c>
      <c r="F18" s="106" t="s">
        <v>79</v>
      </c>
      <c r="G18" s="113">
        <v>112822191.42967261</v>
      </c>
      <c r="H18" s="113">
        <v>107361146.72659461</v>
      </c>
      <c r="I18" s="113">
        <v>116331374.15738307</v>
      </c>
      <c r="J18" s="113">
        <v>214773402.05362487</v>
      </c>
      <c r="K18" s="113">
        <v>207510288.34424433</v>
      </c>
      <c r="L18" s="113">
        <v>181117397.77098736</v>
      </c>
      <c r="M18" s="113">
        <v>146056561.15933228</v>
      </c>
      <c r="N18" s="113">
        <v>109055881.75086591</v>
      </c>
      <c r="O18" s="113">
        <v>88206782.5691479</v>
      </c>
      <c r="P18" s="114">
        <v>72328812.839375094</v>
      </c>
      <c r="Q18" s="113">
        <v>91654491.253386825</v>
      </c>
      <c r="R18" s="113">
        <v>122568307.43456201</v>
      </c>
      <c r="S18" s="113">
        <v>112822191.42967261</v>
      </c>
      <c r="T18" s="113">
        <v>112822191.42967261</v>
      </c>
      <c r="U18" s="113">
        <v>107361146.72659461</v>
      </c>
      <c r="V18" s="113">
        <v>107361146.72659461</v>
      </c>
      <c r="W18" s="113">
        <v>116331374.15738307</v>
      </c>
      <c r="X18" s="113">
        <v>214773402.05362487</v>
      </c>
      <c r="Y18" s="113">
        <v>207510288.34424433</v>
      </c>
      <c r="Z18" s="113">
        <v>181117397.77098736</v>
      </c>
      <c r="AA18" s="113">
        <v>146056561.15933228</v>
      </c>
      <c r="AB18" s="113">
        <v>109055881.75086591</v>
      </c>
      <c r="AC18" s="113">
        <v>88206782.5691479</v>
      </c>
      <c r="AD18" s="114">
        <v>72328812.839375094</v>
      </c>
      <c r="AE18" s="113">
        <v>91654491.253386825</v>
      </c>
      <c r="AF18" s="113">
        <v>122568307.43456201</v>
      </c>
      <c r="AG18" s="113">
        <v>112822191.42967261</v>
      </c>
      <c r="AH18" s="113">
        <v>107361146.72659461</v>
      </c>
      <c r="AI18" s="113">
        <v>116331374.15738307</v>
      </c>
      <c r="AJ18" s="113">
        <v>214773402.05362487</v>
      </c>
      <c r="AK18" s="113">
        <v>207510288.34424433</v>
      </c>
      <c r="AL18" s="113">
        <v>181117397.77098736</v>
      </c>
      <c r="AM18" s="113">
        <v>146056561.15933228</v>
      </c>
      <c r="AN18" s="113">
        <v>109055881.75086591</v>
      </c>
      <c r="AO18" s="113">
        <v>88206782.5691479</v>
      </c>
      <c r="AP18" s="114">
        <v>72328812.839375094</v>
      </c>
      <c r="AQ18" s="113">
        <v>91654491.253386825</v>
      </c>
      <c r="AR18" s="113">
        <v>122568307.43456201</v>
      </c>
      <c r="AS18" s="113">
        <v>112822191.42967261</v>
      </c>
      <c r="AT18" s="113">
        <v>107361146.72659461</v>
      </c>
      <c r="AU18" s="113">
        <v>116331374.15738307</v>
      </c>
      <c r="AV18" s="113">
        <v>214773402.05362487</v>
      </c>
      <c r="AW18" s="113">
        <v>207510288.34424433</v>
      </c>
      <c r="AX18" s="113">
        <v>181117397.77098736</v>
      </c>
      <c r="AY18" s="113">
        <v>146056561.15933228</v>
      </c>
      <c r="AZ18" s="113">
        <v>109055881.75086591</v>
      </c>
      <c r="BA18" s="113">
        <v>88206782.5691479</v>
      </c>
      <c r="BB18" s="114">
        <v>72328812.839375094</v>
      </c>
      <c r="BC18" s="113">
        <v>91654491.253386825</v>
      </c>
      <c r="BD18" s="113">
        <v>122568307.43456201</v>
      </c>
      <c r="BE18" s="113">
        <v>112822191.42967261</v>
      </c>
      <c r="BF18" s="113">
        <v>107361146.72659461</v>
      </c>
      <c r="BG18" s="113">
        <v>116331374.15738307</v>
      </c>
      <c r="BH18" s="113">
        <v>214773402.05362487</v>
      </c>
      <c r="BI18" s="113">
        <v>207510288.34424433</v>
      </c>
      <c r="BJ18" s="113">
        <v>191310335.73525828</v>
      </c>
      <c r="BK18" s="113">
        <v>181117397.77098736</v>
      </c>
      <c r="BL18" s="111">
        <v>134338915.01484981</v>
      </c>
      <c r="BM18" s="111">
        <v>155384871.72279134</v>
      </c>
    </row>
    <row r="19" spans="1:65" ht="15.75" customHeight="1">
      <c r="A19" s="105" t="s">
        <v>27</v>
      </c>
      <c r="B19" s="105" t="s">
        <v>67</v>
      </c>
      <c r="C19" s="105" t="s">
        <v>68</v>
      </c>
      <c r="D19" s="105" t="s">
        <v>69</v>
      </c>
      <c r="E19" s="105" t="s">
        <v>78</v>
      </c>
      <c r="F19" s="106" t="s">
        <v>79</v>
      </c>
      <c r="G19" s="113">
        <v>1569786637.489177</v>
      </c>
      <c r="H19" s="113">
        <v>1569786637.489177</v>
      </c>
      <c r="I19" s="113">
        <v>1569786637.489177</v>
      </c>
      <c r="J19" s="113">
        <v>1569786637.489177</v>
      </c>
      <c r="K19" s="113">
        <v>1569786637.489177</v>
      </c>
      <c r="L19" s="113">
        <v>1569786637.489177</v>
      </c>
      <c r="M19" s="113">
        <v>1569786637.489177</v>
      </c>
      <c r="N19" s="113">
        <v>1569786637.489177</v>
      </c>
      <c r="O19" s="113">
        <v>1569786637.489177</v>
      </c>
      <c r="P19" s="114">
        <v>1569786637.489177</v>
      </c>
      <c r="Q19" s="113">
        <v>1569786637.489177</v>
      </c>
      <c r="R19" s="113">
        <v>1569786637.489177</v>
      </c>
      <c r="S19" s="113">
        <v>1569786637.489177</v>
      </c>
      <c r="T19" s="113">
        <v>1569786637.489177</v>
      </c>
      <c r="U19" s="113">
        <v>1569786637.489177</v>
      </c>
      <c r="V19" s="113">
        <v>1569786637.489177</v>
      </c>
      <c r="W19" s="113">
        <v>1569786637.489177</v>
      </c>
      <c r="X19" s="113">
        <v>1569786637.489177</v>
      </c>
      <c r="Y19" s="113">
        <v>1569786637.489177</v>
      </c>
      <c r="Z19" s="113">
        <v>1569786637.489177</v>
      </c>
      <c r="AA19" s="113">
        <v>1569786637.489177</v>
      </c>
      <c r="AB19" s="113">
        <v>1569786637.489177</v>
      </c>
      <c r="AC19" s="113">
        <v>1569786637.489177</v>
      </c>
      <c r="AD19" s="114">
        <v>1569786637.489177</v>
      </c>
      <c r="AE19" s="113">
        <v>1569786637.489177</v>
      </c>
      <c r="AF19" s="113">
        <v>1569786637.489177</v>
      </c>
      <c r="AG19" s="113">
        <v>1569786637.489177</v>
      </c>
      <c r="AH19" s="113">
        <v>1569786637.489177</v>
      </c>
      <c r="AI19" s="113">
        <v>1569786637.489177</v>
      </c>
      <c r="AJ19" s="113">
        <v>1569786637.489177</v>
      </c>
      <c r="AK19" s="113">
        <v>1569786637.489177</v>
      </c>
      <c r="AL19" s="113">
        <v>1569786637.489177</v>
      </c>
      <c r="AM19" s="113">
        <v>1569786637.489177</v>
      </c>
      <c r="AN19" s="113">
        <v>1569786637.489177</v>
      </c>
      <c r="AO19" s="113">
        <v>1569786637.489177</v>
      </c>
      <c r="AP19" s="114">
        <v>1569786637.489177</v>
      </c>
      <c r="AQ19" s="113">
        <v>1569786637.489177</v>
      </c>
      <c r="AR19" s="113">
        <v>1569786637.489177</v>
      </c>
      <c r="AS19" s="113">
        <v>1569786637.489177</v>
      </c>
      <c r="AT19" s="113">
        <v>1569786637.489177</v>
      </c>
      <c r="AU19" s="113">
        <v>1569786637.489177</v>
      </c>
      <c r="AV19" s="113">
        <v>1569786637.489177</v>
      </c>
      <c r="AW19" s="113">
        <v>1569786637.489177</v>
      </c>
      <c r="AX19" s="113">
        <v>1569786637.489177</v>
      </c>
      <c r="AY19" s="113">
        <v>1569786637.489177</v>
      </c>
      <c r="AZ19" s="113">
        <v>1569786637.489177</v>
      </c>
      <c r="BA19" s="113">
        <v>1569786637.489177</v>
      </c>
      <c r="BB19" s="114">
        <v>1569786637.489177</v>
      </c>
      <c r="BC19" s="113">
        <v>1569786637.489177</v>
      </c>
      <c r="BD19" s="113">
        <v>1569786637.489177</v>
      </c>
      <c r="BE19" s="113">
        <v>1569786637.489177</v>
      </c>
      <c r="BF19" s="113">
        <v>1569786637.489177</v>
      </c>
      <c r="BG19" s="113">
        <v>1569786637.489177</v>
      </c>
      <c r="BH19" s="113">
        <v>1569786637.489177</v>
      </c>
      <c r="BI19" s="113">
        <v>1569786637.489177</v>
      </c>
      <c r="BJ19" s="113">
        <v>1524718211.8738825</v>
      </c>
      <c r="BK19" s="113">
        <v>1569786637.489177</v>
      </c>
      <c r="BL19" s="111">
        <v>1524718211.8738825</v>
      </c>
      <c r="BM19" s="111">
        <v>1524718211.8738825</v>
      </c>
    </row>
    <row r="20" spans="1:65" s="123" customFormat="1" ht="15.75" customHeight="1">
      <c r="A20" s="116" t="s">
        <v>27</v>
      </c>
      <c r="B20" s="116" t="s">
        <v>67</v>
      </c>
      <c r="C20" s="116" t="s">
        <v>80</v>
      </c>
      <c r="D20" s="116" t="s">
        <v>77</v>
      </c>
      <c r="E20" s="116" t="s">
        <v>81</v>
      </c>
      <c r="F20" s="117" t="s">
        <v>82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9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9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9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9"/>
      <c r="BC20" s="118"/>
      <c r="BD20" s="118"/>
      <c r="BE20" s="118"/>
      <c r="BF20" s="118"/>
      <c r="BG20" s="118"/>
      <c r="BH20" s="118"/>
      <c r="BI20" s="118"/>
      <c r="BJ20" s="120">
        <f>ROUND(-4967533.74688582/1569786637.48918,5)</f>
        <v>-3.16E-3</v>
      </c>
      <c r="BK20" s="113"/>
      <c r="BL20" s="120">
        <v>-8.3000000000000001E-4</v>
      </c>
      <c r="BM20" s="120">
        <v>1.39E-3</v>
      </c>
    </row>
    <row r="21" spans="1:65" s="123" customFormat="1" ht="15.75" customHeight="1">
      <c r="A21" s="116" t="s">
        <v>27</v>
      </c>
      <c r="B21" s="116" t="s">
        <v>67</v>
      </c>
      <c r="C21" s="116" t="s">
        <v>80</v>
      </c>
      <c r="D21" s="116" t="s">
        <v>77</v>
      </c>
      <c r="E21" s="116" t="s">
        <v>83</v>
      </c>
      <c r="F21" s="117" t="s">
        <v>82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9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9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9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9"/>
      <c r="BC21" s="118"/>
      <c r="BD21" s="118"/>
      <c r="BE21" s="118"/>
      <c r="BF21" s="118"/>
      <c r="BG21" s="118"/>
      <c r="BH21" s="118"/>
      <c r="BI21" s="118"/>
      <c r="BJ21" s="120">
        <f>ROUND(4792065.42987238/1637294934.09458,5)</f>
        <v>2.9299999999999999E-3</v>
      </c>
      <c r="BK21" s="113"/>
      <c r="BL21" s="121">
        <f t="shared" ref="BL21:BM22" si="10">$BJ21</f>
        <v>2.9299999999999999E-3</v>
      </c>
      <c r="BM21" s="121">
        <f t="shared" si="10"/>
        <v>2.9299999999999999E-3</v>
      </c>
    </row>
    <row r="22" spans="1:65" s="123" customFormat="1" ht="15.75" customHeight="1">
      <c r="A22" s="116" t="s">
        <v>27</v>
      </c>
      <c r="B22" s="116" t="s">
        <v>67</v>
      </c>
      <c r="C22" s="116" t="s">
        <v>80</v>
      </c>
      <c r="D22" s="116" t="s">
        <v>77</v>
      </c>
      <c r="E22" s="116" t="s">
        <v>84</v>
      </c>
      <c r="F22" s="117" t="s">
        <v>82</v>
      </c>
      <c r="G22" s="118"/>
      <c r="H22" s="118"/>
      <c r="I22" s="118"/>
      <c r="J22" s="118"/>
      <c r="K22" s="118"/>
      <c r="L22" s="118"/>
      <c r="M22" s="118"/>
      <c r="N22" s="118"/>
      <c r="O22" s="118"/>
      <c r="P22" s="119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9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9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9"/>
      <c r="BC22" s="118"/>
      <c r="BD22" s="118"/>
      <c r="BE22" s="118"/>
      <c r="BF22" s="118"/>
      <c r="BG22" s="118"/>
      <c r="BH22" s="118"/>
      <c r="BI22" s="118"/>
      <c r="BJ22" s="120">
        <f>ROUND(-5474868.64700303/1524718211.87388,5)</f>
        <v>-3.5899999999999999E-3</v>
      </c>
      <c r="BK22" s="113"/>
      <c r="BL22" s="121">
        <f t="shared" si="10"/>
        <v>-3.5899999999999999E-3</v>
      </c>
      <c r="BM22" s="121">
        <f t="shared" si="10"/>
        <v>-3.5899999999999999E-3</v>
      </c>
    </row>
    <row r="23" spans="1:65" s="113" customFormat="1" ht="15.75" customHeight="1">
      <c r="F23" s="114"/>
      <c r="P23" s="114"/>
      <c r="AD23" s="114"/>
      <c r="AP23" s="114"/>
      <c r="BB23" s="114"/>
      <c r="BJ23" s="118"/>
      <c r="BL23" s="118"/>
    </row>
    <row r="24" spans="1:65" ht="15.75" customHeight="1">
      <c r="A24" s="105" t="s">
        <v>27</v>
      </c>
      <c r="B24" s="105" t="s">
        <v>28</v>
      </c>
      <c r="C24" s="105" t="s">
        <v>80</v>
      </c>
      <c r="D24" s="105" t="s">
        <v>77</v>
      </c>
      <c r="E24" s="105" t="s">
        <v>70</v>
      </c>
      <c r="F24" s="106" t="s">
        <v>76</v>
      </c>
      <c r="G24" s="124">
        <v>14079.474248407665</v>
      </c>
      <c r="H24" s="124">
        <v>92894.116525541584</v>
      </c>
      <c r="I24" s="5">
        <v>106787</v>
      </c>
      <c r="J24" s="5">
        <v>107036</v>
      </c>
      <c r="K24" s="5">
        <v>107015</v>
      </c>
      <c r="L24" s="5">
        <v>106964</v>
      </c>
      <c r="M24" s="5">
        <v>107102</v>
      </c>
      <c r="N24" s="5">
        <v>107082</v>
      </c>
      <c r="O24" s="5">
        <v>107063</v>
      </c>
      <c r="P24" s="48">
        <v>106972</v>
      </c>
      <c r="Q24" s="5">
        <v>107013</v>
      </c>
      <c r="R24" s="5">
        <v>106899</v>
      </c>
      <c r="S24" s="124">
        <v>92185.200000000012</v>
      </c>
      <c r="T24" s="124">
        <v>14787.8</v>
      </c>
      <c r="U24" s="124">
        <v>12986.266666666666</v>
      </c>
      <c r="V24" s="124">
        <v>94093.733333333337</v>
      </c>
      <c r="W24" s="5">
        <v>107372</v>
      </c>
      <c r="X24" s="5">
        <v>107473</v>
      </c>
      <c r="Y24" s="5">
        <v>107535</v>
      </c>
      <c r="Z24" s="5">
        <v>107656</v>
      </c>
      <c r="AA24" s="5">
        <v>107793</v>
      </c>
      <c r="AB24" s="5">
        <v>107753</v>
      </c>
      <c r="AC24" s="5">
        <v>107643</v>
      </c>
      <c r="AD24" s="48">
        <v>107581</v>
      </c>
      <c r="AE24" s="5">
        <v>107642</v>
      </c>
      <c r="AF24" s="5">
        <v>107693</v>
      </c>
      <c r="AG24" s="5">
        <v>107820</v>
      </c>
      <c r="AH24" s="5">
        <v>107770</v>
      </c>
      <c r="AI24" s="5">
        <v>107902</v>
      </c>
      <c r="AJ24" s="5">
        <v>107922</v>
      </c>
      <c r="AK24" s="5">
        <v>108076</v>
      </c>
      <c r="AL24" s="5">
        <v>108163</v>
      </c>
      <c r="AM24" s="5">
        <v>108281</v>
      </c>
      <c r="AN24" s="5">
        <v>108332</v>
      </c>
      <c r="AO24" s="5">
        <v>108408</v>
      </c>
      <c r="AP24" s="48">
        <v>108442</v>
      </c>
      <c r="AQ24" s="5">
        <v>108415</v>
      </c>
      <c r="AR24" s="5">
        <v>108317</v>
      </c>
      <c r="AS24" s="5">
        <v>108468</v>
      </c>
      <c r="AT24" s="5">
        <v>108502</v>
      </c>
      <c r="AU24" s="5">
        <v>108705</v>
      </c>
      <c r="AV24" s="5">
        <v>108774</v>
      </c>
      <c r="AW24" s="5">
        <v>109001</v>
      </c>
      <c r="AX24" s="5">
        <v>109089</v>
      </c>
      <c r="AY24" s="5">
        <v>109180</v>
      </c>
      <c r="AZ24" s="5">
        <v>109174</v>
      </c>
      <c r="BA24" s="5">
        <v>109326</v>
      </c>
      <c r="BB24" s="48">
        <v>109446</v>
      </c>
      <c r="BC24" s="5">
        <v>109465</v>
      </c>
      <c r="BD24" s="5">
        <v>109592</v>
      </c>
      <c r="BE24" s="5">
        <v>109665</v>
      </c>
      <c r="BF24" s="5">
        <v>109749</v>
      </c>
      <c r="BG24" s="5">
        <v>110056</v>
      </c>
      <c r="BH24" s="5">
        <v>110187</v>
      </c>
      <c r="BI24" s="5">
        <v>53970.984012539928</v>
      </c>
      <c r="BJ24" s="58">
        <v>56247.015987460072</v>
      </c>
      <c r="BK24" s="58">
        <v>43.451507589211552</v>
      </c>
      <c r="BL24" s="58">
        <v>110260.54849241079</v>
      </c>
      <c r="BM24" s="5">
        <v>110444</v>
      </c>
    </row>
    <row r="25" spans="1:65" s="5" customFormat="1" ht="15.75" customHeight="1">
      <c r="A25" s="105" t="s">
        <v>27</v>
      </c>
      <c r="B25" s="105" t="s">
        <v>28</v>
      </c>
      <c r="C25" s="105" t="s">
        <v>80</v>
      </c>
      <c r="D25" s="105" t="s">
        <v>77</v>
      </c>
      <c r="E25" s="105" t="s">
        <v>74</v>
      </c>
      <c r="F25" s="106" t="s">
        <v>71</v>
      </c>
      <c r="G25" s="5">
        <f t="shared" ref="G25:BM25" si="11">G16/G17*G18/G19*G24</f>
        <v>767073.16141326958</v>
      </c>
      <c r="H25" s="5">
        <f t="shared" si="11"/>
        <v>4816052.0187171167</v>
      </c>
      <c r="I25" s="5">
        <f t="shared" si="11"/>
        <v>5998892.2725118631</v>
      </c>
      <c r="J25" s="5">
        <f t="shared" si="11"/>
        <v>11101104.381540569</v>
      </c>
      <c r="K25" s="5">
        <f t="shared" si="11"/>
        <v>10723587.71654324</v>
      </c>
      <c r="L25" s="5">
        <f t="shared" si="11"/>
        <v>9355211.7933614906</v>
      </c>
      <c r="M25" s="5">
        <f t="shared" si="11"/>
        <v>7553956.348118945</v>
      </c>
      <c r="N25" s="5">
        <f t="shared" si="11"/>
        <v>5639250.4959877133</v>
      </c>
      <c r="O25" s="5">
        <f t="shared" si="11"/>
        <v>4560339.8465521475</v>
      </c>
      <c r="P25" s="48">
        <f t="shared" si="11"/>
        <v>3736261.5573432073</v>
      </c>
      <c r="Q25" s="5">
        <f t="shared" si="11"/>
        <v>4736375.3174852291</v>
      </c>
      <c r="R25" s="5">
        <f t="shared" si="11"/>
        <v>6327143.0038342942</v>
      </c>
      <c r="S25" s="5">
        <f t="shared" si="11"/>
        <v>5022402.9357851837</v>
      </c>
      <c r="T25" s="5">
        <f t="shared" si="11"/>
        <v>840122.60921785084</v>
      </c>
      <c r="U25" s="5">
        <f t="shared" si="11"/>
        <v>673266.92082164856</v>
      </c>
      <c r="V25" s="5">
        <f t="shared" si="11"/>
        <v>5086890.8027204573</v>
      </c>
      <c r="W25" s="5">
        <f t="shared" si="11"/>
        <v>6289736.8248806037</v>
      </c>
      <c r="X25" s="5">
        <f t="shared" si="11"/>
        <v>11623166.033157419</v>
      </c>
      <c r="Y25" s="5">
        <f t="shared" si="11"/>
        <v>11236577.369522907</v>
      </c>
      <c r="Z25" s="5">
        <f t="shared" si="11"/>
        <v>9818451.1189114433</v>
      </c>
      <c r="AA25" s="5">
        <f t="shared" si="11"/>
        <v>7927864.2180569349</v>
      </c>
      <c r="AB25" s="5">
        <f t="shared" si="11"/>
        <v>5917292.4928542012</v>
      </c>
      <c r="AC25" s="5">
        <f t="shared" si="11"/>
        <v>4781149.7587885298</v>
      </c>
      <c r="AD25" s="48">
        <f t="shared" si="11"/>
        <v>3918244.0876651211</v>
      </c>
      <c r="AE25" s="5">
        <f t="shared" si="11"/>
        <v>4967982.7898944365</v>
      </c>
      <c r="AF25" s="5">
        <f t="shared" si="11"/>
        <v>6646763.6683107577</v>
      </c>
      <c r="AG25" s="5">
        <f t="shared" si="11"/>
        <v>6125456.1006957553</v>
      </c>
      <c r="AH25" s="5">
        <f t="shared" si="11"/>
        <v>5826256.4613851402</v>
      </c>
      <c r="AI25" s="5">
        <f t="shared" si="11"/>
        <v>6320783.6575482152</v>
      </c>
      <c r="AJ25" s="5">
        <f t="shared" si="11"/>
        <v>11671725.220570888</v>
      </c>
      <c r="AK25" s="5">
        <f t="shared" si="11"/>
        <v>11293107.693202751</v>
      </c>
      <c r="AL25" s="5">
        <f t="shared" si="11"/>
        <v>9864690.5734452177</v>
      </c>
      <c r="AM25" s="5">
        <f t="shared" si="11"/>
        <v>7963755.2104071965</v>
      </c>
      <c r="AN25" s="5">
        <f t="shared" si="11"/>
        <v>5949088.4739717813</v>
      </c>
      <c r="AO25" s="5">
        <f t="shared" si="11"/>
        <v>4815128.5550453532</v>
      </c>
      <c r="AP25" s="48">
        <f t="shared" si="11"/>
        <v>3949602.8606778248</v>
      </c>
      <c r="AQ25" s="5">
        <f t="shared" si="11"/>
        <v>5003658.9265008578</v>
      </c>
      <c r="AR25" s="5">
        <f t="shared" si="11"/>
        <v>6685276.6684967121</v>
      </c>
      <c r="AS25" s="5">
        <f t="shared" si="11"/>
        <v>6162270.194122307</v>
      </c>
      <c r="AT25" s="5">
        <f t="shared" si="11"/>
        <v>5865829.8095315062</v>
      </c>
      <c r="AU25" s="5">
        <f t="shared" si="11"/>
        <v>6367822.5379861239</v>
      </c>
      <c r="AV25" s="5">
        <f t="shared" si="11"/>
        <v>11763868.712054797</v>
      </c>
      <c r="AW25" s="5">
        <f t="shared" si="11"/>
        <v>11389763.052544441</v>
      </c>
      <c r="AX25" s="5">
        <f t="shared" si="11"/>
        <v>9949143.6994773205</v>
      </c>
      <c r="AY25" s="5">
        <f t="shared" si="11"/>
        <v>8029874.0672163879</v>
      </c>
      <c r="AZ25" s="5">
        <f t="shared" si="11"/>
        <v>5995327.189172131</v>
      </c>
      <c r="BA25" s="5">
        <f t="shared" si="11"/>
        <v>4855903.1105535412</v>
      </c>
      <c r="BB25" s="48">
        <f t="shared" si="11"/>
        <v>3986169.8851897349</v>
      </c>
      <c r="BC25" s="5">
        <f t="shared" si="11"/>
        <v>5052119.3966648197</v>
      </c>
      <c r="BD25" s="5">
        <f t="shared" si="11"/>
        <v>6763969.0967612807</v>
      </c>
      <c r="BE25" s="5">
        <f t="shared" si="11"/>
        <v>6230274.0055907993</v>
      </c>
      <c r="BF25" s="5">
        <f t="shared" si="11"/>
        <v>5933245.0624529803</v>
      </c>
      <c r="BG25" s="5">
        <f t="shared" si="11"/>
        <v>6446962.6718237512</v>
      </c>
      <c r="BH25" s="5">
        <f t="shared" si="11"/>
        <v>11916684.150396068</v>
      </c>
      <c r="BI25" s="5">
        <f t="shared" si="11"/>
        <v>5639551.1932504652</v>
      </c>
      <c r="BJ25" s="58">
        <f t="shared" si="11"/>
        <v>6631535.3422178729</v>
      </c>
      <c r="BK25" s="58">
        <f t="shared" si="11"/>
        <v>3962.8678690243296</v>
      </c>
      <c r="BL25" s="58">
        <f t="shared" si="11"/>
        <v>9128473.3576456252</v>
      </c>
      <c r="BM25" s="5">
        <f t="shared" si="11"/>
        <v>10576136.035604563</v>
      </c>
    </row>
    <row r="26" spans="1:65" ht="15.75" customHeight="1">
      <c r="A26" s="105" t="s">
        <v>27</v>
      </c>
      <c r="B26" s="105" t="s">
        <v>28</v>
      </c>
      <c r="C26" s="105" t="s">
        <v>80</v>
      </c>
      <c r="D26" s="105" t="s">
        <v>77</v>
      </c>
      <c r="E26" s="105" t="s">
        <v>70</v>
      </c>
      <c r="F26" s="106" t="s">
        <v>79</v>
      </c>
      <c r="G26" s="124">
        <v>12651805.999999998</v>
      </c>
      <c r="H26" s="124">
        <v>77489899.999999985</v>
      </c>
      <c r="I26" s="5">
        <v>109071422</v>
      </c>
      <c r="J26" s="5">
        <v>177328261</v>
      </c>
      <c r="K26" s="5">
        <v>251229307</v>
      </c>
      <c r="L26" s="5">
        <v>206799635</v>
      </c>
      <c r="M26" s="5">
        <v>154940456</v>
      </c>
      <c r="N26" s="5">
        <v>112617962</v>
      </c>
      <c r="O26" s="5">
        <v>93726266</v>
      </c>
      <c r="P26" s="48">
        <v>95715205</v>
      </c>
      <c r="Q26" s="5">
        <v>118220473</v>
      </c>
      <c r="R26" s="5">
        <v>133230327</v>
      </c>
      <c r="S26" s="124">
        <v>98832762.100795835</v>
      </c>
      <c r="T26" s="124">
        <v>14815033.955317538</v>
      </c>
      <c r="U26" s="124">
        <v>10955737.473568499</v>
      </c>
      <c r="V26" s="124">
        <v>82118315.010169148</v>
      </c>
      <c r="W26" s="5">
        <v>125335807</v>
      </c>
      <c r="X26" s="5">
        <v>178754914</v>
      </c>
      <c r="Y26" s="5">
        <v>199165773</v>
      </c>
      <c r="Z26" s="5">
        <v>151223495</v>
      </c>
      <c r="AA26" s="5">
        <v>149596723</v>
      </c>
      <c r="AB26" s="5">
        <v>109928411</v>
      </c>
      <c r="AC26" s="5">
        <v>94419235</v>
      </c>
      <c r="AD26" s="48">
        <v>94495604</v>
      </c>
      <c r="AE26" s="5">
        <v>111536257</v>
      </c>
      <c r="AF26" s="5">
        <v>134299314</v>
      </c>
      <c r="AG26" s="5">
        <v>102120686</v>
      </c>
      <c r="AH26" s="5">
        <v>87570612</v>
      </c>
      <c r="AI26" s="5">
        <v>120580493</v>
      </c>
      <c r="AJ26" s="5">
        <v>182647242</v>
      </c>
      <c r="AK26" s="5">
        <v>184635397</v>
      </c>
      <c r="AL26" s="5">
        <v>191104451</v>
      </c>
      <c r="AM26" s="5">
        <v>194003727</v>
      </c>
      <c r="AN26" s="5">
        <v>112647735</v>
      </c>
      <c r="AO26" s="5">
        <v>88489581</v>
      </c>
      <c r="AP26" s="48">
        <v>95761196</v>
      </c>
      <c r="AQ26" s="5">
        <v>106301627</v>
      </c>
      <c r="AR26" s="5">
        <v>119968789</v>
      </c>
      <c r="AS26" s="5">
        <v>108548486</v>
      </c>
      <c r="AT26" s="5">
        <v>96404374</v>
      </c>
      <c r="AU26" s="5">
        <v>135387498</v>
      </c>
      <c r="AV26" s="5">
        <v>193239456</v>
      </c>
      <c r="AW26" s="5">
        <v>184807655</v>
      </c>
      <c r="AX26" s="5">
        <v>157382966</v>
      </c>
      <c r="AY26" s="5">
        <v>136550190</v>
      </c>
      <c r="AZ26" s="5">
        <v>117116197</v>
      </c>
      <c r="BA26" s="5">
        <v>89924240</v>
      </c>
      <c r="BB26" s="48">
        <v>94015672</v>
      </c>
      <c r="BC26" s="5">
        <v>111837110</v>
      </c>
      <c r="BD26" s="5">
        <v>133115372</v>
      </c>
      <c r="BE26" s="5">
        <v>115353973</v>
      </c>
      <c r="BF26" s="5">
        <v>91727478</v>
      </c>
      <c r="BG26" s="5">
        <v>128948065</v>
      </c>
      <c r="BH26" s="5">
        <v>189034396</v>
      </c>
      <c r="BI26" s="5">
        <v>92171542</v>
      </c>
      <c r="BJ26" s="58">
        <v>96058545</v>
      </c>
      <c r="BK26" s="58">
        <v>67749.925942092523</v>
      </c>
      <c r="BL26" s="58">
        <v>171919098.07405791</v>
      </c>
      <c r="BM26" s="5">
        <v>150094545</v>
      </c>
    </row>
    <row r="27" spans="1:65" ht="15.75" customHeight="1">
      <c r="A27" s="105" t="s">
        <v>27</v>
      </c>
      <c r="B27" s="105" t="s">
        <v>28</v>
      </c>
      <c r="C27" s="105" t="s">
        <v>80</v>
      </c>
      <c r="D27" s="105" t="s">
        <v>77</v>
      </c>
      <c r="E27" s="105" t="s">
        <v>70</v>
      </c>
      <c r="F27" s="106" t="s">
        <v>71</v>
      </c>
      <c r="G27" s="5"/>
      <c r="H27" s="5"/>
      <c r="I27" s="5"/>
      <c r="J27" s="5"/>
      <c r="K27" s="5"/>
      <c r="L27" s="5"/>
      <c r="M27" s="5"/>
      <c r="N27" s="5"/>
      <c r="O27" s="5"/>
      <c r="P27" s="48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48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48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48"/>
      <c r="BC27" s="5"/>
      <c r="BD27" s="5"/>
      <c r="BE27" s="5"/>
      <c r="BF27" s="5"/>
      <c r="BG27" s="5"/>
      <c r="BH27" s="5"/>
      <c r="BI27" s="58"/>
      <c r="BJ27" s="58">
        <v>9026822.5849327222</v>
      </c>
      <c r="BK27" s="58"/>
      <c r="BL27" s="58">
        <v>16304155.503868416</v>
      </c>
      <c r="BM27" s="5">
        <v>14456907.17</v>
      </c>
    </row>
    <row r="28" spans="1:65" ht="15.75" customHeight="1">
      <c r="A28" s="105" t="s">
        <v>27</v>
      </c>
      <c r="B28" s="105" t="s">
        <v>28</v>
      </c>
      <c r="C28" s="105" t="s">
        <v>80</v>
      </c>
      <c r="D28" s="105" t="s">
        <v>77</v>
      </c>
      <c r="E28" s="105" t="s">
        <v>85</v>
      </c>
      <c r="F28" s="106" t="s">
        <v>71</v>
      </c>
      <c r="G28" s="5"/>
      <c r="H28" s="5"/>
      <c r="I28" s="5"/>
      <c r="J28" s="5"/>
      <c r="K28" s="5"/>
      <c r="L28" s="5"/>
      <c r="M28" s="5"/>
      <c r="N28" s="5"/>
      <c r="O28" s="5"/>
      <c r="P28" s="4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48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48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48"/>
      <c r="BC28" s="5"/>
      <c r="BD28" s="5"/>
      <c r="BE28" s="5"/>
      <c r="BF28" s="5"/>
      <c r="BG28" s="5"/>
      <c r="BH28" s="5"/>
      <c r="BI28" s="5"/>
      <c r="BJ28" s="122">
        <f>BJ26*BJ20</f>
        <v>-303545.00219999999</v>
      </c>
      <c r="BK28" s="113"/>
      <c r="BL28" s="122">
        <f t="shared" ref="BL28:BM28" si="12">BL26*BL20</f>
        <v>-142692.85140146807</v>
      </c>
      <c r="BM28" s="5">
        <f t="shared" si="12"/>
        <v>208631.41754999998</v>
      </c>
    </row>
    <row r="29" spans="1:65" ht="15.75" customHeight="1">
      <c r="A29" s="105" t="s">
        <v>27</v>
      </c>
      <c r="B29" s="105" t="s">
        <v>28</v>
      </c>
      <c r="C29" s="105" t="s">
        <v>80</v>
      </c>
      <c r="D29" s="105" t="s">
        <v>77</v>
      </c>
      <c r="E29" s="105" t="s">
        <v>86</v>
      </c>
      <c r="F29" s="106" t="s">
        <v>71</v>
      </c>
      <c r="G29" s="5"/>
      <c r="H29" s="5"/>
      <c r="I29" s="5"/>
      <c r="J29" s="5"/>
      <c r="K29" s="5"/>
      <c r="L29" s="5"/>
      <c r="M29" s="5"/>
      <c r="N29" s="5"/>
      <c r="O29" s="5"/>
      <c r="P29" s="48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48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48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48"/>
      <c r="BC29" s="5"/>
      <c r="BD29" s="5"/>
      <c r="BE29" s="5"/>
      <c r="BF29" s="5"/>
      <c r="BG29" s="5"/>
      <c r="BH29" s="5"/>
      <c r="BI29" s="5"/>
      <c r="BJ29" s="122">
        <f>BJ26*BJ21</f>
        <v>281451.53684999997</v>
      </c>
      <c r="BK29" s="113"/>
      <c r="BL29" s="122">
        <f>BL26*BL21</f>
        <v>503722.95735698967</v>
      </c>
      <c r="BM29" s="5">
        <f t="shared" ref="BM29" si="13">BM26*BM21</f>
        <v>439777.01684999996</v>
      </c>
    </row>
    <row r="30" spans="1:65" ht="15.75" customHeight="1">
      <c r="A30" s="105" t="s">
        <v>27</v>
      </c>
      <c r="B30" s="105" t="s">
        <v>28</v>
      </c>
      <c r="C30" s="105" t="s">
        <v>80</v>
      </c>
      <c r="D30" s="105" t="s">
        <v>77</v>
      </c>
      <c r="E30" s="105" t="s">
        <v>87</v>
      </c>
      <c r="F30" s="106" t="s">
        <v>71</v>
      </c>
      <c r="G30" s="5"/>
      <c r="H30" s="5"/>
      <c r="I30" s="5"/>
      <c r="J30" s="5"/>
      <c r="K30" s="5"/>
      <c r="L30" s="5"/>
      <c r="M30" s="5"/>
      <c r="N30" s="5"/>
      <c r="O30" s="5"/>
      <c r="P30" s="4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48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48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48"/>
      <c r="BC30" s="5"/>
      <c r="BD30" s="5"/>
      <c r="BE30" s="5"/>
      <c r="BF30" s="5"/>
      <c r="BG30" s="5"/>
      <c r="BH30" s="5"/>
      <c r="BI30" s="5"/>
      <c r="BJ30" s="122">
        <f>BJ26*BJ22</f>
        <v>-344850.17654999997</v>
      </c>
      <c r="BK30" s="113"/>
      <c r="BL30" s="122">
        <f>BL26*BL22</f>
        <v>-617189.56208586786</v>
      </c>
      <c r="BM30" s="122">
        <f t="shared" ref="BM30" si="14">BM26*BM22</f>
        <v>-538839.41654999997</v>
      </c>
    </row>
    <row r="31" spans="1:65" ht="15.75" customHeight="1">
      <c r="A31" s="105" t="s">
        <v>27</v>
      </c>
      <c r="B31" s="105" t="s">
        <v>28</v>
      </c>
      <c r="C31" s="105" t="s">
        <v>80</v>
      </c>
      <c r="D31" s="105" t="s">
        <v>77</v>
      </c>
      <c r="E31" s="105" t="s">
        <v>72</v>
      </c>
      <c r="F31" s="106" t="s">
        <v>71</v>
      </c>
      <c r="G31" s="5"/>
      <c r="H31" s="5"/>
      <c r="I31" s="5"/>
      <c r="J31" s="5"/>
      <c r="K31" s="5"/>
      <c r="L31" s="5"/>
      <c r="M31" s="5"/>
      <c r="N31" s="5"/>
      <c r="O31" s="5"/>
      <c r="P31" s="48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48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48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48"/>
      <c r="BC31" s="5"/>
      <c r="BD31" s="5"/>
      <c r="BE31" s="5"/>
      <c r="BF31" s="5"/>
      <c r="BG31" s="5"/>
      <c r="BH31" s="5"/>
      <c r="BI31" s="5"/>
      <c r="BJ31" s="58">
        <f>BJ14/BJ17/12*BJ24</f>
        <v>436020.30372532958</v>
      </c>
      <c r="BK31" s="58"/>
      <c r="BL31" s="58">
        <f t="shared" ref="BL31:BM31" si="15">BL14/BL17/12*BL24</f>
        <v>854726.90414902358</v>
      </c>
      <c r="BM31" s="58">
        <f t="shared" si="15"/>
        <v>856148.99882646836</v>
      </c>
    </row>
    <row r="32" spans="1:65" ht="15.75" customHeight="1">
      <c r="A32" s="105" t="s">
        <v>27</v>
      </c>
      <c r="B32" s="105" t="s">
        <v>28</v>
      </c>
      <c r="C32" s="105" t="s">
        <v>80</v>
      </c>
      <c r="D32" s="105" t="s">
        <v>77</v>
      </c>
      <c r="E32" s="105" t="s">
        <v>73</v>
      </c>
      <c r="F32" s="106" t="s">
        <v>71</v>
      </c>
      <c r="G32" s="5"/>
      <c r="H32" s="5"/>
      <c r="I32" s="5"/>
      <c r="J32" s="5"/>
      <c r="K32" s="5"/>
      <c r="L32" s="5"/>
      <c r="M32" s="5"/>
      <c r="N32" s="5"/>
      <c r="O32" s="5"/>
      <c r="P32" s="4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48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48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48"/>
      <c r="BC32" s="5"/>
      <c r="BD32" s="5"/>
      <c r="BE32" s="5"/>
      <c r="BF32" s="5"/>
      <c r="BG32" s="5"/>
      <c r="BH32" s="5"/>
      <c r="BI32" s="125"/>
      <c r="BJ32" s="58">
        <f>BJ15/BJ19*BJ26</f>
        <v>2340131.3683771063</v>
      </c>
      <c r="BK32" s="58"/>
      <c r="BL32" s="58">
        <f t="shared" ref="BL32:BM32" si="16">BL15/BL19*BL26</f>
        <v>4188209.1200340693</v>
      </c>
      <c r="BM32" s="58">
        <f t="shared" si="16"/>
        <v>3656530.0148653006</v>
      </c>
    </row>
    <row r="33" spans="1:65" ht="15.75" customHeight="1">
      <c r="A33" s="105" t="s">
        <v>27</v>
      </c>
      <c r="B33" s="105" t="s">
        <v>28</v>
      </c>
      <c r="C33" s="105" t="s">
        <v>80</v>
      </c>
      <c r="D33" s="105" t="s">
        <v>77</v>
      </c>
      <c r="E33" s="105" t="s">
        <v>88</v>
      </c>
      <c r="F33" s="106" t="s">
        <v>71</v>
      </c>
      <c r="G33" s="122">
        <f t="shared" ref="G33:BI33" si="17">G16/G19*G26</f>
        <v>643081.67986264429</v>
      </c>
      <c r="H33" s="122">
        <f t="shared" si="17"/>
        <v>3938752.7017398397</v>
      </c>
      <c r="I33" s="122">
        <f t="shared" si="17"/>
        <v>5544017.4536953364</v>
      </c>
      <c r="J33" s="122">
        <f t="shared" si="17"/>
        <v>9013460.6846644226</v>
      </c>
      <c r="K33" s="122">
        <f t="shared" si="17"/>
        <v>12769794.666175563</v>
      </c>
      <c r="L33" s="122">
        <f t="shared" si="17"/>
        <v>10511468.218116978</v>
      </c>
      <c r="M33" s="122">
        <f t="shared" si="17"/>
        <v>7875505.5778727662</v>
      </c>
      <c r="N33" s="122">
        <f t="shared" si="17"/>
        <v>5724285.3854751997</v>
      </c>
      <c r="O33" s="122">
        <f t="shared" si="17"/>
        <v>4764034.8410758944</v>
      </c>
      <c r="P33" s="126">
        <f t="shared" si="17"/>
        <v>4865131.0982635505</v>
      </c>
      <c r="Q33" s="122">
        <f t="shared" si="17"/>
        <v>6009056.7600385584</v>
      </c>
      <c r="R33" s="122">
        <f t="shared" si="17"/>
        <v>6771996.2269267663</v>
      </c>
      <c r="S33" s="122">
        <f t="shared" si="17"/>
        <v>5023594.1554308431</v>
      </c>
      <c r="T33" s="122">
        <f t="shared" si="17"/>
        <v>785244.70960355643</v>
      </c>
      <c r="U33" s="122">
        <f t="shared" si="17"/>
        <v>556871.80617822893</v>
      </c>
      <c r="V33" s="122">
        <f t="shared" si="17"/>
        <v>4352536.2559259515</v>
      </c>
      <c r="W33" s="122">
        <f t="shared" si="17"/>
        <v>6643203.0913649648</v>
      </c>
      <c r="X33" s="122">
        <f t="shared" si="17"/>
        <v>9474588.5130932964</v>
      </c>
      <c r="Y33" s="122">
        <f t="shared" si="17"/>
        <v>10556430.046265174</v>
      </c>
      <c r="Z33" s="122">
        <f t="shared" si="17"/>
        <v>8015334.2729186267</v>
      </c>
      <c r="AA33" s="122">
        <f t="shared" si="17"/>
        <v>7929110.096140909</v>
      </c>
      <c r="AB33" s="122">
        <f t="shared" si="17"/>
        <v>5826561.2777682794</v>
      </c>
      <c r="AC33" s="122">
        <f t="shared" si="17"/>
        <v>5004524.7950277701</v>
      </c>
      <c r="AD33" s="126">
        <f t="shared" si="17"/>
        <v>5008572.5989955887</v>
      </c>
      <c r="AE33" s="122">
        <f t="shared" si="17"/>
        <v>5911782.3153416738</v>
      </c>
      <c r="AF33" s="122">
        <f t="shared" si="17"/>
        <v>7118297.9492284609</v>
      </c>
      <c r="AG33" s="122">
        <f t="shared" si="17"/>
        <v>5412726.6035595946</v>
      </c>
      <c r="AH33" s="122">
        <f t="shared" si="17"/>
        <v>4641525.6284353118</v>
      </c>
      <c r="AI33" s="122">
        <f t="shared" si="17"/>
        <v>6391156.0712726852</v>
      </c>
      <c r="AJ33" s="122">
        <f t="shared" si="17"/>
        <v>9680894.4843965042</v>
      </c>
      <c r="AK33" s="122">
        <f t="shared" si="17"/>
        <v>9786273.1288417652</v>
      </c>
      <c r="AL33" s="122">
        <f t="shared" si="17"/>
        <v>10129153.910955425</v>
      </c>
      <c r="AM33" s="122">
        <f t="shared" si="17"/>
        <v>10282824.914852343</v>
      </c>
      <c r="AN33" s="122">
        <f t="shared" si="17"/>
        <v>5970694.2437228765</v>
      </c>
      <c r="AO33" s="122">
        <f t="shared" si="17"/>
        <v>4690233.957266422</v>
      </c>
      <c r="AP33" s="126">
        <f t="shared" si="17"/>
        <v>5075653.0677622426</v>
      </c>
      <c r="AQ33" s="122">
        <f t="shared" si="17"/>
        <v>5634329.9972012425</v>
      </c>
      <c r="AR33" s="122">
        <f t="shared" si="17"/>
        <v>6358733.7810982559</v>
      </c>
      <c r="AS33" s="122">
        <f t="shared" si="17"/>
        <v>5753420.7902629664</v>
      </c>
      <c r="AT33" s="122">
        <f t="shared" si="17"/>
        <v>5109743.5817196621</v>
      </c>
      <c r="AU33" s="122">
        <f t="shared" si="17"/>
        <v>7175975.2202797718</v>
      </c>
      <c r="AV33" s="122">
        <f t="shared" si="17"/>
        <v>10242316.080295267</v>
      </c>
      <c r="AW33" s="122">
        <f t="shared" si="17"/>
        <v>9795403.3599026483</v>
      </c>
      <c r="AX33" s="122">
        <f t="shared" si="17"/>
        <v>8341806.1548794843</v>
      </c>
      <c r="AY33" s="122">
        <f t="shared" si="17"/>
        <v>7237601.6562806619</v>
      </c>
      <c r="AZ33" s="122">
        <f t="shared" si="17"/>
        <v>6207537.1801715707</v>
      </c>
      <c r="BA33" s="122">
        <f t="shared" si="17"/>
        <v>4766275.523774663</v>
      </c>
      <c r="BB33" s="126">
        <f t="shared" si="17"/>
        <v>4983134.6509553697</v>
      </c>
      <c r="BC33" s="122">
        <f t="shared" si="17"/>
        <v>5927728.497262747</v>
      </c>
      <c r="BD33" s="122">
        <f t="shared" si="17"/>
        <v>7055545.1945077218</v>
      </c>
      <c r="BE33" s="122">
        <f t="shared" si="17"/>
        <v>6114133.6093589813</v>
      </c>
      <c r="BF33" s="122">
        <f t="shared" si="17"/>
        <v>4861852.9692214122</v>
      </c>
      <c r="BG33" s="122">
        <f t="shared" si="17"/>
        <v>6834664.4469567304</v>
      </c>
      <c r="BH33" s="122">
        <f t="shared" si="17"/>
        <v>10019434.301655782</v>
      </c>
      <c r="BI33" s="122">
        <f t="shared" si="17"/>
        <v>4885389.7972689932</v>
      </c>
      <c r="BJ33" s="122">
        <f>BJ27-BJ28-BJ29-BJ30-BJ31-BJ32</f>
        <v>6617614.554730285</v>
      </c>
      <c r="BK33" s="122">
        <f>BK16/BK19*BK26</f>
        <v>3590.9651697400127</v>
      </c>
      <c r="BL33" s="122">
        <f t="shared" ref="BL33:BM33" si="18">BL27-BL28-BL29-BL30-BL31-BL32</f>
        <v>11517378.935815671</v>
      </c>
      <c r="BM33" s="122">
        <f t="shared" si="18"/>
        <v>9834659.1384582296</v>
      </c>
    </row>
    <row r="34" spans="1:65" ht="15.75" customHeight="1" thickBot="1">
      <c r="A34" s="127" t="s">
        <v>27</v>
      </c>
      <c r="B34" s="127" t="s">
        <v>28</v>
      </c>
      <c r="C34" s="127" t="s">
        <v>80</v>
      </c>
      <c r="D34" s="127" t="s">
        <v>77</v>
      </c>
      <c r="E34" s="127" t="s">
        <v>10</v>
      </c>
      <c r="F34" s="128" t="s">
        <v>71</v>
      </c>
      <c r="G34" s="129">
        <f t="shared" ref="G34:BM34" si="19">G33-G25</f>
        <v>-123991.48155062529</v>
      </c>
      <c r="H34" s="129">
        <f t="shared" si="19"/>
        <v>-877299.31697727693</v>
      </c>
      <c r="I34" s="129">
        <f t="shared" si="19"/>
        <v>-454874.81881652679</v>
      </c>
      <c r="J34" s="129">
        <f t="shared" si="19"/>
        <v>-2087643.6968761459</v>
      </c>
      <c r="K34" s="129">
        <f t="shared" si="19"/>
        <v>2046206.9496323224</v>
      </c>
      <c r="L34" s="129">
        <f t="shared" si="19"/>
        <v>1156256.4247554876</v>
      </c>
      <c r="M34" s="129">
        <f t="shared" si="19"/>
        <v>321549.22975382116</v>
      </c>
      <c r="N34" s="129">
        <f t="shared" si="19"/>
        <v>85034.889487486333</v>
      </c>
      <c r="O34" s="129">
        <f t="shared" si="19"/>
        <v>203694.99452374689</v>
      </c>
      <c r="P34" s="130">
        <f t="shared" si="19"/>
        <v>1128869.5409203433</v>
      </c>
      <c r="Q34" s="129">
        <f t="shared" si="19"/>
        <v>1272681.4425533293</v>
      </c>
      <c r="R34" s="129">
        <f t="shared" si="19"/>
        <v>444853.22309247218</v>
      </c>
      <c r="S34" s="129">
        <f t="shared" si="19"/>
        <v>1191.2196456594393</v>
      </c>
      <c r="T34" s="129">
        <f t="shared" si="19"/>
        <v>-54877.899614294409</v>
      </c>
      <c r="U34" s="129">
        <f t="shared" si="19"/>
        <v>-116395.11464341963</v>
      </c>
      <c r="V34" s="129">
        <f t="shared" si="19"/>
        <v>-734354.54679450579</v>
      </c>
      <c r="W34" s="129">
        <f t="shared" si="19"/>
        <v>353466.26648436114</v>
      </c>
      <c r="X34" s="129">
        <f t="shared" si="19"/>
        <v>-2148577.520064123</v>
      </c>
      <c r="Y34" s="129">
        <f t="shared" si="19"/>
        <v>-680147.32325773314</v>
      </c>
      <c r="Z34" s="129">
        <f t="shared" si="19"/>
        <v>-1803116.8459928166</v>
      </c>
      <c r="AA34" s="129">
        <f t="shared" si="19"/>
        <v>1245.878083974123</v>
      </c>
      <c r="AB34" s="129">
        <f t="shared" si="19"/>
        <v>-90731.215085921809</v>
      </c>
      <c r="AC34" s="129">
        <f t="shared" si="19"/>
        <v>223375.03623924032</v>
      </c>
      <c r="AD34" s="130">
        <f t="shared" si="19"/>
        <v>1090328.5113304676</v>
      </c>
      <c r="AE34" s="129">
        <f t="shared" si="19"/>
        <v>943799.52544723731</v>
      </c>
      <c r="AF34" s="129">
        <f t="shared" si="19"/>
        <v>471534.28091770317</v>
      </c>
      <c r="AG34" s="129">
        <f t="shared" si="19"/>
        <v>-712729.49713616073</v>
      </c>
      <c r="AH34" s="129">
        <f t="shared" si="19"/>
        <v>-1184730.8329498284</v>
      </c>
      <c r="AI34" s="129">
        <f t="shared" si="19"/>
        <v>70372.413724469952</v>
      </c>
      <c r="AJ34" s="129">
        <f t="shared" si="19"/>
        <v>-1990830.7361743841</v>
      </c>
      <c r="AK34" s="129">
        <f t="shared" si="19"/>
        <v>-1506834.5643609855</v>
      </c>
      <c r="AL34" s="129">
        <f t="shared" si="19"/>
        <v>264463.33751020767</v>
      </c>
      <c r="AM34" s="129">
        <f t="shared" si="19"/>
        <v>2319069.704445147</v>
      </c>
      <c r="AN34" s="129">
        <f t="shared" si="19"/>
        <v>21605.769751095213</v>
      </c>
      <c r="AO34" s="129">
        <f t="shared" si="19"/>
        <v>-124894.59777893126</v>
      </c>
      <c r="AP34" s="130">
        <f t="shared" si="19"/>
        <v>1126050.2070844178</v>
      </c>
      <c r="AQ34" s="129">
        <f t="shared" si="19"/>
        <v>630671.07070038468</v>
      </c>
      <c r="AR34" s="129">
        <f t="shared" si="19"/>
        <v>-326542.88739845622</v>
      </c>
      <c r="AS34" s="129">
        <f t="shared" si="19"/>
        <v>-408849.40385934059</v>
      </c>
      <c r="AT34" s="129">
        <f t="shared" si="19"/>
        <v>-756086.22781184409</v>
      </c>
      <c r="AU34" s="129">
        <f t="shared" si="19"/>
        <v>808152.6822936479</v>
      </c>
      <c r="AV34" s="129">
        <f t="shared" si="19"/>
        <v>-1521552.6317595299</v>
      </c>
      <c r="AW34" s="129">
        <f t="shared" si="19"/>
        <v>-1594359.6926417928</v>
      </c>
      <c r="AX34" s="129">
        <f t="shared" si="19"/>
        <v>-1607337.5445978362</v>
      </c>
      <c r="AY34" s="129">
        <f t="shared" si="19"/>
        <v>-792272.41093572602</v>
      </c>
      <c r="AZ34" s="129">
        <f t="shared" si="19"/>
        <v>212209.99099943973</v>
      </c>
      <c r="BA34" s="129">
        <f t="shared" si="19"/>
        <v>-89627.586778878234</v>
      </c>
      <c r="BB34" s="130">
        <f t="shared" si="19"/>
        <v>996964.76576563483</v>
      </c>
      <c r="BC34" s="129">
        <f t="shared" si="19"/>
        <v>875609.10059792735</v>
      </c>
      <c r="BD34" s="129">
        <f t="shared" si="19"/>
        <v>291576.09774644114</v>
      </c>
      <c r="BE34" s="129">
        <f t="shared" si="19"/>
        <v>-116140.39623181801</v>
      </c>
      <c r="BF34" s="129">
        <f t="shared" si="19"/>
        <v>-1071392.0932315681</v>
      </c>
      <c r="BG34" s="129">
        <f t="shared" si="19"/>
        <v>387701.77513297927</v>
      </c>
      <c r="BH34" s="129">
        <f t="shared" si="19"/>
        <v>-1897249.8487402853</v>
      </c>
      <c r="BI34" s="129">
        <f t="shared" si="19"/>
        <v>-754161.39598147199</v>
      </c>
      <c r="BJ34" s="129">
        <f t="shared" si="19"/>
        <v>-13920.787487587892</v>
      </c>
      <c r="BK34" s="129">
        <f t="shared" si="19"/>
        <v>-371.9026992843169</v>
      </c>
      <c r="BL34" s="129">
        <f t="shared" si="19"/>
        <v>2388905.5781700462</v>
      </c>
      <c r="BM34" s="129">
        <f t="shared" si="19"/>
        <v>-741476.89714633301</v>
      </c>
    </row>
    <row r="35" spans="1:65" ht="15.75" customHeight="1" thickTop="1">
      <c r="A35" s="105"/>
      <c r="B35" s="105"/>
      <c r="C35" s="105"/>
      <c r="D35" s="105"/>
      <c r="E35" s="105"/>
      <c r="F35" s="106"/>
      <c r="G35" s="4"/>
      <c r="H35" s="4"/>
      <c r="I35" s="4"/>
      <c r="J35" s="4"/>
      <c r="K35" s="4"/>
      <c r="L35" s="4"/>
      <c r="M35" s="4"/>
      <c r="N35" s="4"/>
      <c r="O35" s="4"/>
      <c r="P35" s="13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131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131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131"/>
      <c r="BC35" s="4"/>
      <c r="BD35" s="4"/>
      <c r="BE35" s="4"/>
      <c r="BF35" s="4"/>
      <c r="BG35" s="4"/>
      <c r="BH35" s="4"/>
      <c r="BI35" s="4"/>
      <c r="BJ35" s="4"/>
      <c r="BK35" s="122"/>
      <c r="BL35" s="122"/>
      <c r="BM35" s="4"/>
    </row>
    <row r="36" spans="1:65" ht="15.75" customHeight="1">
      <c r="F36" s="106"/>
      <c r="G36" s="46"/>
      <c r="H36" s="46"/>
      <c r="I36" s="46"/>
      <c r="J36" s="46"/>
      <c r="K36" s="46"/>
      <c r="L36" s="46"/>
      <c r="M36" s="46"/>
      <c r="N36" s="46"/>
      <c r="O36" s="46"/>
      <c r="P36" s="47"/>
      <c r="Q36" s="46"/>
      <c r="R36" s="46"/>
      <c r="S36" s="132"/>
      <c r="T36" s="132"/>
      <c r="U36" s="132"/>
      <c r="V36" s="132"/>
      <c r="W36" s="46"/>
      <c r="X36" s="46"/>
      <c r="Y36" s="46"/>
      <c r="Z36" s="46"/>
      <c r="AA36" s="46"/>
      <c r="AB36" s="46"/>
      <c r="AC36" s="46"/>
      <c r="AD36" s="47"/>
      <c r="AP36" s="50"/>
      <c r="BB36" s="50"/>
      <c r="BK36" s="122"/>
      <c r="BL36" s="122"/>
    </row>
    <row r="37" spans="1:65" ht="15.75" customHeight="1">
      <c r="A37" s="105" t="s">
        <v>45</v>
      </c>
      <c r="B37" s="105" t="s">
        <v>67</v>
      </c>
      <c r="C37" s="105" t="s">
        <v>68</v>
      </c>
      <c r="D37" s="105" t="s">
        <v>69</v>
      </c>
      <c r="E37" s="105" t="s">
        <v>70</v>
      </c>
      <c r="F37" s="106" t="s">
        <v>71</v>
      </c>
      <c r="G37" s="107">
        <v>49430454.891159162</v>
      </c>
      <c r="H37" s="108">
        <f t="shared" ref="H37:S39" si="20">$G37</f>
        <v>49430454.891159162</v>
      </c>
      <c r="I37" s="108">
        <f t="shared" si="20"/>
        <v>49430454.891159162</v>
      </c>
      <c r="J37" s="108">
        <f t="shared" si="20"/>
        <v>49430454.891159162</v>
      </c>
      <c r="K37" s="108">
        <f t="shared" si="20"/>
        <v>49430454.891159162</v>
      </c>
      <c r="L37" s="108">
        <f t="shared" si="20"/>
        <v>49430454.891159162</v>
      </c>
      <c r="M37" s="108">
        <f t="shared" si="20"/>
        <v>49430454.891159162</v>
      </c>
      <c r="N37" s="108">
        <f t="shared" si="20"/>
        <v>49430454.891159162</v>
      </c>
      <c r="O37" s="108">
        <f t="shared" si="20"/>
        <v>49430454.891159162</v>
      </c>
      <c r="P37" s="109">
        <f t="shared" si="20"/>
        <v>49430454.891159162</v>
      </c>
      <c r="Q37" s="108">
        <f t="shared" si="20"/>
        <v>49430454.891159162</v>
      </c>
      <c r="R37" s="108">
        <f t="shared" si="20"/>
        <v>49430454.891159162</v>
      </c>
      <c r="S37" s="108">
        <f t="shared" si="20"/>
        <v>49430454.891159162</v>
      </c>
      <c r="T37" s="107">
        <v>50590493.891159162</v>
      </c>
      <c r="U37" s="108">
        <f>$S37</f>
        <v>49430454.891159162</v>
      </c>
      <c r="V37" s="108">
        <f>$T37</f>
        <v>50590493.891159162</v>
      </c>
      <c r="W37" s="108">
        <f t="shared" ref="W37:BK39" si="21">$T37</f>
        <v>50590493.891159162</v>
      </c>
      <c r="X37" s="108">
        <f t="shared" si="21"/>
        <v>50590493.891159162</v>
      </c>
      <c r="Y37" s="108">
        <f t="shared" si="21"/>
        <v>50590493.891159162</v>
      </c>
      <c r="Z37" s="108">
        <f t="shared" si="21"/>
        <v>50590493.891159162</v>
      </c>
      <c r="AA37" s="108">
        <f t="shared" si="21"/>
        <v>50590493.891159162</v>
      </c>
      <c r="AB37" s="108">
        <f t="shared" si="21"/>
        <v>50590493.891159162</v>
      </c>
      <c r="AC37" s="108">
        <f t="shared" si="21"/>
        <v>50590493.891159162</v>
      </c>
      <c r="AD37" s="109">
        <f t="shared" si="21"/>
        <v>50590493.891159162</v>
      </c>
      <c r="AE37" s="108">
        <f t="shared" si="21"/>
        <v>50590493.891159162</v>
      </c>
      <c r="AF37" s="108">
        <f t="shared" si="21"/>
        <v>50590493.891159162</v>
      </c>
      <c r="AG37" s="108">
        <f t="shared" si="21"/>
        <v>50590493.891159162</v>
      </c>
      <c r="AH37" s="108">
        <f t="shared" si="21"/>
        <v>50590493.891159162</v>
      </c>
      <c r="AI37" s="108">
        <f t="shared" si="21"/>
        <v>50590493.891159162</v>
      </c>
      <c r="AJ37" s="108">
        <f t="shared" si="21"/>
        <v>50590493.891159162</v>
      </c>
      <c r="AK37" s="108">
        <f t="shared" si="21"/>
        <v>50590493.891159162</v>
      </c>
      <c r="AL37" s="108">
        <f t="shared" si="21"/>
        <v>50590493.891159162</v>
      </c>
      <c r="AM37" s="108">
        <f t="shared" si="21"/>
        <v>50590493.891159162</v>
      </c>
      <c r="AN37" s="108">
        <f t="shared" si="21"/>
        <v>50590493.891159162</v>
      </c>
      <c r="AO37" s="108">
        <f t="shared" si="21"/>
        <v>50590493.891159162</v>
      </c>
      <c r="AP37" s="109">
        <f t="shared" si="21"/>
        <v>50590493.891159162</v>
      </c>
      <c r="AQ37" s="108">
        <f t="shared" si="21"/>
        <v>50590493.891159162</v>
      </c>
      <c r="AR37" s="108">
        <f t="shared" si="21"/>
        <v>50590493.891159162</v>
      </c>
      <c r="AS37" s="108">
        <f t="shared" si="21"/>
        <v>50590493.891159162</v>
      </c>
      <c r="AT37" s="108">
        <f t="shared" si="21"/>
        <v>50590493.891159162</v>
      </c>
      <c r="AU37" s="108">
        <f t="shared" si="21"/>
        <v>50590493.891159162</v>
      </c>
      <c r="AV37" s="108">
        <f t="shared" si="21"/>
        <v>50590493.891159162</v>
      </c>
      <c r="AW37" s="108">
        <f t="shared" si="21"/>
        <v>50590493.891159162</v>
      </c>
      <c r="AX37" s="108">
        <f t="shared" si="21"/>
        <v>50590493.891159162</v>
      </c>
      <c r="AY37" s="108">
        <f t="shared" si="21"/>
        <v>50590493.891159162</v>
      </c>
      <c r="AZ37" s="108">
        <f t="shared" si="21"/>
        <v>50590493.891159162</v>
      </c>
      <c r="BA37" s="108">
        <f t="shared" si="21"/>
        <v>50590493.891159162</v>
      </c>
      <c r="BB37" s="109">
        <f t="shared" si="21"/>
        <v>50590493.891159162</v>
      </c>
      <c r="BC37" s="108">
        <f t="shared" si="21"/>
        <v>50590493.891159162</v>
      </c>
      <c r="BD37" s="108">
        <f t="shared" si="21"/>
        <v>50590493.891159162</v>
      </c>
      <c r="BE37" s="108">
        <f t="shared" si="21"/>
        <v>50590493.891159162</v>
      </c>
      <c r="BF37" s="108">
        <f t="shared" si="21"/>
        <v>50590493.891159162</v>
      </c>
      <c r="BG37" s="108">
        <f t="shared" si="21"/>
        <v>50590493.891159162</v>
      </c>
      <c r="BH37" s="108">
        <f t="shared" si="21"/>
        <v>50590493.891159162</v>
      </c>
      <c r="BI37" s="108">
        <f t="shared" si="21"/>
        <v>50590493.891159162</v>
      </c>
      <c r="BJ37" s="107">
        <v>52559234.199139386</v>
      </c>
      <c r="BK37" s="110">
        <f t="shared" si="21"/>
        <v>50590493.891159162</v>
      </c>
      <c r="BL37" s="111">
        <f>$BJ37</f>
        <v>52559234.199139386</v>
      </c>
      <c r="BM37" s="111">
        <f t="shared" ref="BM37:BM39" si="22">$BJ37</f>
        <v>52559234.199139386</v>
      </c>
    </row>
    <row r="38" spans="1:65" ht="15.75" customHeight="1">
      <c r="A38" s="105" t="s">
        <v>45</v>
      </c>
      <c r="B38" s="105" t="s">
        <v>67</v>
      </c>
      <c r="C38" s="105" t="s">
        <v>68</v>
      </c>
      <c r="D38" s="105" t="s">
        <v>69</v>
      </c>
      <c r="E38" s="105" t="s">
        <v>72</v>
      </c>
      <c r="F38" s="106" t="s">
        <v>71</v>
      </c>
      <c r="G38" s="107">
        <v>2572047</v>
      </c>
      <c r="H38" s="108">
        <f t="shared" si="20"/>
        <v>2572047</v>
      </c>
      <c r="I38" s="108">
        <f t="shared" si="20"/>
        <v>2572047</v>
      </c>
      <c r="J38" s="108">
        <f t="shared" si="20"/>
        <v>2572047</v>
      </c>
      <c r="K38" s="108">
        <f t="shared" si="20"/>
        <v>2572047</v>
      </c>
      <c r="L38" s="108">
        <f t="shared" si="20"/>
        <v>2572047</v>
      </c>
      <c r="M38" s="108">
        <f t="shared" si="20"/>
        <v>2572047</v>
      </c>
      <c r="N38" s="108">
        <f t="shared" si="20"/>
        <v>2572047</v>
      </c>
      <c r="O38" s="108">
        <f t="shared" si="20"/>
        <v>2572047</v>
      </c>
      <c r="P38" s="109">
        <f t="shared" si="20"/>
        <v>2572047</v>
      </c>
      <c r="Q38" s="108">
        <f t="shared" si="20"/>
        <v>2572047</v>
      </c>
      <c r="R38" s="108">
        <f t="shared" si="20"/>
        <v>2572047</v>
      </c>
      <c r="S38" s="108">
        <f t="shared" si="20"/>
        <v>2572047</v>
      </c>
      <c r="T38" s="107">
        <v>2633138</v>
      </c>
      <c r="U38" s="108">
        <f>$S38</f>
        <v>2572047</v>
      </c>
      <c r="V38" s="108">
        <f>$T38</f>
        <v>2633138</v>
      </c>
      <c r="W38" s="108">
        <f t="shared" si="21"/>
        <v>2633138</v>
      </c>
      <c r="X38" s="108">
        <f t="shared" si="21"/>
        <v>2633138</v>
      </c>
      <c r="Y38" s="108">
        <f t="shared" si="21"/>
        <v>2633138</v>
      </c>
      <c r="Z38" s="108">
        <f t="shared" si="21"/>
        <v>2633138</v>
      </c>
      <c r="AA38" s="108">
        <f t="shared" si="21"/>
        <v>2633138</v>
      </c>
      <c r="AB38" s="108">
        <f t="shared" si="21"/>
        <v>2633138</v>
      </c>
      <c r="AC38" s="108">
        <f t="shared" si="21"/>
        <v>2633138</v>
      </c>
      <c r="AD38" s="109">
        <f t="shared" si="21"/>
        <v>2633138</v>
      </c>
      <c r="AE38" s="108">
        <f t="shared" si="21"/>
        <v>2633138</v>
      </c>
      <c r="AF38" s="108">
        <f t="shared" si="21"/>
        <v>2633138</v>
      </c>
      <c r="AG38" s="108">
        <f t="shared" si="21"/>
        <v>2633138</v>
      </c>
      <c r="AH38" s="108">
        <f t="shared" si="21"/>
        <v>2633138</v>
      </c>
      <c r="AI38" s="108">
        <f t="shared" si="21"/>
        <v>2633138</v>
      </c>
      <c r="AJ38" s="108">
        <f t="shared" si="21"/>
        <v>2633138</v>
      </c>
      <c r="AK38" s="108">
        <f t="shared" si="21"/>
        <v>2633138</v>
      </c>
      <c r="AL38" s="108">
        <f t="shared" si="21"/>
        <v>2633138</v>
      </c>
      <c r="AM38" s="108">
        <f t="shared" si="21"/>
        <v>2633138</v>
      </c>
      <c r="AN38" s="108">
        <f t="shared" si="21"/>
        <v>2633138</v>
      </c>
      <c r="AO38" s="108">
        <f t="shared" si="21"/>
        <v>2633138</v>
      </c>
      <c r="AP38" s="109">
        <f t="shared" si="21"/>
        <v>2633138</v>
      </c>
      <c r="AQ38" s="108">
        <f t="shared" si="21"/>
        <v>2633138</v>
      </c>
      <c r="AR38" s="108">
        <f t="shared" si="21"/>
        <v>2633138</v>
      </c>
      <c r="AS38" s="108">
        <f t="shared" si="21"/>
        <v>2633138</v>
      </c>
      <c r="AT38" s="108">
        <f t="shared" si="21"/>
        <v>2633138</v>
      </c>
      <c r="AU38" s="108">
        <f t="shared" si="21"/>
        <v>2633138</v>
      </c>
      <c r="AV38" s="108">
        <f t="shared" si="21"/>
        <v>2633138</v>
      </c>
      <c r="AW38" s="108">
        <f t="shared" si="21"/>
        <v>2633138</v>
      </c>
      <c r="AX38" s="108">
        <f t="shared" si="21"/>
        <v>2633138</v>
      </c>
      <c r="AY38" s="108">
        <f t="shared" si="21"/>
        <v>2633138</v>
      </c>
      <c r="AZ38" s="108">
        <f t="shared" si="21"/>
        <v>2633138</v>
      </c>
      <c r="BA38" s="108">
        <f t="shared" si="21"/>
        <v>2633138</v>
      </c>
      <c r="BB38" s="109">
        <f t="shared" si="21"/>
        <v>2633138</v>
      </c>
      <c r="BC38" s="108">
        <f t="shared" si="21"/>
        <v>2633138</v>
      </c>
      <c r="BD38" s="108">
        <f t="shared" si="21"/>
        <v>2633138</v>
      </c>
      <c r="BE38" s="108">
        <f t="shared" si="21"/>
        <v>2633138</v>
      </c>
      <c r="BF38" s="108">
        <f t="shared" si="21"/>
        <v>2633138</v>
      </c>
      <c r="BG38" s="108">
        <f t="shared" si="21"/>
        <v>2633138</v>
      </c>
      <c r="BH38" s="108">
        <f t="shared" si="21"/>
        <v>2633138</v>
      </c>
      <c r="BI38" s="108">
        <f t="shared" si="21"/>
        <v>2633138</v>
      </c>
      <c r="BJ38" s="107">
        <v>2723069</v>
      </c>
      <c r="BK38" s="110">
        <f t="shared" si="21"/>
        <v>2633138</v>
      </c>
      <c r="BL38" s="111">
        <f t="shared" ref="BL38:BL39" si="23">$BJ38</f>
        <v>2723069</v>
      </c>
      <c r="BM38" s="111">
        <f t="shared" si="22"/>
        <v>2723069</v>
      </c>
    </row>
    <row r="39" spans="1:65" ht="15.75" customHeight="1">
      <c r="A39" s="105" t="s">
        <v>45</v>
      </c>
      <c r="B39" s="105" t="s">
        <v>67</v>
      </c>
      <c r="C39" s="105" t="s">
        <v>68</v>
      </c>
      <c r="D39" s="105" t="s">
        <v>69</v>
      </c>
      <c r="E39" s="105" t="s">
        <v>73</v>
      </c>
      <c r="F39" s="106" t="s">
        <v>71</v>
      </c>
      <c r="G39" s="107">
        <v>17436484.683537412</v>
      </c>
      <c r="H39" s="108">
        <f t="shared" si="20"/>
        <v>17436484.683537412</v>
      </c>
      <c r="I39" s="108">
        <f t="shared" si="20"/>
        <v>17436484.683537412</v>
      </c>
      <c r="J39" s="108">
        <f t="shared" si="20"/>
        <v>17436484.683537412</v>
      </c>
      <c r="K39" s="108">
        <f t="shared" si="20"/>
        <v>17436484.683537412</v>
      </c>
      <c r="L39" s="108">
        <f t="shared" si="20"/>
        <v>17436484.683537412</v>
      </c>
      <c r="M39" s="108">
        <f t="shared" si="20"/>
        <v>17436484.683537412</v>
      </c>
      <c r="N39" s="108">
        <f t="shared" si="20"/>
        <v>17436484.683537412</v>
      </c>
      <c r="O39" s="108">
        <f t="shared" si="20"/>
        <v>17436484.683537412</v>
      </c>
      <c r="P39" s="109">
        <f t="shared" si="20"/>
        <v>17436484.683537412</v>
      </c>
      <c r="Q39" s="108">
        <f t="shared" si="20"/>
        <v>17436484.683537412</v>
      </c>
      <c r="R39" s="108">
        <f t="shared" si="20"/>
        <v>17436484.683537412</v>
      </c>
      <c r="S39" s="108">
        <f t="shared" si="20"/>
        <v>17436484.683537412</v>
      </c>
      <c r="T39" s="107">
        <v>17436484.683537412</v>
      </c>
      <c r="U39" s="108">
        <f>$S39</f>
        <v>17436484.683537412</v>
      </c>
      <c r="V39" s="108">
        <f>$T39</f>
        <v>17436484.683537412</v>
      </c>
      <c r="W39" s="108">
        <f t="shared" si="21"/>
        <v>17436484.683537412</v>
      </c>
      <c r="X39" s="108">
        <f t="shared" si="21"/>
        <v>17436484.683537412</v>
      </c>
      <c r="Y39" s="108">
        <f t="shared" si="21"/>
        <v>17436484.683537412</v>
      </c>
      <c r="Z39" s="108">
        <f t="shared" si="21"/>
        <v>17436484.683537412</v>
      </c>
      <c r="AA39" s="108">
        <f t="shared" si="21"/>
        <v>17436484.683537412</v>
      </c>
      <c r="AB39" s="108">
        <f t="shared" si="21"/>
        <v>17436484.683537412</v>
      </c>
      <c r="AC39" s="108">
        <f t="shared" si="21"/>
        <v>17436484.683537412</v>
      </c>
      <c r="AD39" s="109">
        <f t="shared" si="21"/>
        <v>17436484.683537412</v>
      </c>
      <c r="AE39" s="108">
        <f t="shared" si="21"/>
        <v>17436484.683537412</v>
      </c>
      <c r="AF39" s="108">
        <f t="shared" si="21"/>
        <v>17436484.683537412</v>
      </c>
      <c r="AG39" s="108">
        <f t="shared" si="21"/>
        <v>17436484.683537412</v>
      </c>
      <c r="AH39" s="108">
        <f t="shared" si="21"/>
        <v>17436484.683537412</v>
      </c>
      <c r="AI39" s="108">
        <f t="shared" si="21"/>
        <v>17436484.683537412</v>
      </c>
      <c r="AJ39" s="108">
        <f t="shared" si="21"/>
        <v>17436484.683537412</v>
      </c>
      <c r="AK39" s="108">
        <f t="shared" si="21"/>
        <v>17436484.683537412</v>
      </c>
      <c r="AL39" s="108">
        <f t="shared" si="21"/>
        <v>17436484.683537412</v>
      </c>
      <c r="AM39" s="108">
        <f t="shared" si="21"/>
        <v>17436484.683537412</v>
      </c>
      <c r="AN39" s="108">
        <f t="shared" si="21"/>
        <v>17436484.683537412</v>
      </c>
      <c r="AO39" s="108">
        <f t="shared" si="21"/>
        <v>17436484.683537412</v>
      </c>
      <c r="AP39" s="109">
        <f t="shared" si="21"/>
        <v>17436484.683537412</v>
      </c>
      <c r="AQ39" s="108">
        <f t="shared" si="21"/>
        <v>17436484.683537412</v>
      </c>
      <c r="AR39" s="108">
        <f t="shared" si="21"/>
        <v>17436484.683537412</v>
      </c>
      <c r="AS39" s="108">
        <f t="shared" si="21"/>
        <v>17436484.683537412</v>
      </c>
      <c r="AT39" s="108">
        <f t="shared" si="21"/>
        <v>17436484.683537412</v>
      </c>
      <c r="AU39" s="108">
        <f t="shared" si="21"/>
        <v>17436484.683537412</v>
      </c>
      <c r="AV39" s="108">
        <f t="shared" si="21"/>
        <v>17436484.683537412</v>
      </c>
      <c r="AW39" s="108">
        <f t="shared" si="21"/>
        <v>17436484.683537412</v>
      </c>
      <c r="AX39" s="108">
        <f t="shared" si="21"/>
        <v>17436484.683537412</v>
      </c>
      <c r="AY39" s="108">
        <f t="shared" si="21"/>
        <v>17436484.683537412</v>
      </c>
      <c r="AZ39" s="108">
        <f t="shared" si="21"/>
        <v>17436484.683537412</v>
      </c>
      <c r="BA39" s="108">
        <f t="shared" si="21"/>
        <v>17436484.683537412</v>
      </c>
      <c r="BB39" s="109">
        <f t="shared" si="21"/>
        <v>17436484.683537412</v>
      </c>
      <c r="BC39" s="108">
        <f t="shared" si="21"/>
        <v>17436484.683537412</v>
      </c>
      <c r="BD39" s="108">
        <f t="shared" si="21"/>
        <v>17436484.683537412</v>
      </c>
      <c r="BE39" s="108">
        <f t="shared" si="21"/>
        <v>17436484.683537412</v>
      </c>
      <c r="BF39" s="108">
        <f t="shared" si="21"/>
        <v>17436484.683537412</v>
      </c>
      <c r="BG39" s="108">
        <f t="shared" si="21"/>
        <v>17436484.683537412</v>
      </c>
      <c r="BH39" s="108">
        <f t="shared" si="21"/>
        <v>17436484.683537412</v>
      </c>
      <c r="BI39" s="108">
        <f t="shared" si="21"/>
        <v>17436484.683537412</v>
      </c>
      <c r="BJ39" s="107">
        <v>13514283.853270838</v>
      </c>
      <c r="BK39" s="110">
        <f t="shared" si="21"/>
        <v>17436484.683537412</v>
      </c>
      <c r="BL39" s="111">
        <f t="shared" si="23"/>
        <v>13514283.853270838</v>
      </c>
      <c r="BM39" s="111">
        <f t="shared" si="22"/>
        <v>13514283.853270838</v>
      </c>
    </row>
    <row r="40" spans="1:65" ht="15.75" customHeight="1">
      <c r="A40" s="105" t="s">
        <v>45</v>
      </c>
      <c r="B40" s="105" t="s">
        <v>67</v>
      </c>
      <c r="C40" s="105" t="s">
        <v>68</v>
      </c>
      <c r="D40" s="105" t="s">
        <v>69</v>
      </c>
      <c r="E40" s="105" t="s">
        <v>74</v>
      </c>
      <c r="F40" s="106" t="s">
        <v>71</v>
      </c>
      <c r="G40" s="108">
        <f t="shared" ref="G40:BK40" si="24">G37-G38-G39</f>
        <v>29421923.207621749</v>
      </c>
      <c r="H40" s="108">
        <f t="shared" si="24"/>
        <v>29421923.207621749</v>
      </c>
      <c r="I40" s="108">
        <f t="shared" si="24"/>
        <v>29421923.207621749</v>
      </c>
      <c r="J40" s="108">
        <f t="shared" si="24"/>
        <v>29421923.207621749</v>
      </c>
      <c r="K40" s="108">
        <f t="shared" si="24"/>
        <v>29421923.207621749</v>
      </c>
      <c r="L40" s="108">
        <f t="shared" si="24"/>
        <v>29421923.207621749</v>
      </c>
      <c r="M40" s="108">
        <f t="shared" si="24"/>
        <v>29421923.207621749</v>
      </c>
      <c r="N40" s="108">
        <f t="shared" si="24"/>
        <v>29421923.207621749</v>
      </c>
      <c r="O40" s="108">
        <f t="shared" si="24"/>
        <v>29421923.207621749</v>
      </c>
      <c r="P40" s="109">
        <f t="shared" si="24"/>
        <v>29421923.207621749</v>
      </c>
      <c r="Q40" s="108">
        <f t="shared" si="24"/>
        <v>29421923.207621749</v>
      </c>
      <c r="R40" s="108">
        <f t="shared" si="24"/>
        <v>29421923.207621749</v>
      </c>
      <c r="S40" s="108">
        <f t="shared" si="24"/>
        <v>29421923.207621749</v>
      </c>
      <c r="T40" s="108">
        <f t="shared" si="24"/>
        <v>30520871.207621749</v>
      </c>
      <c r="U40" s="108">
        <f t="shared" si="24"/>
        <v>29421923.207621749</v>
      </c>
      <c r="V40" s="108">
        <f t="shared" si="24"/>
        <v>30520871.207621749</v>
      </c>
      <c r="W40" s="108">
        <f t="shared" si="24"/>
        <v>30520871.207621749</v>
      </c>
      <c r="X40" s="108">
        <f t="shared" si="24"/>
        <v>30520871.207621749</v>
      </c>
      <c r="Y40" s="108">
        <f t="shared" si="24"/>
        <v>30520871.207621749</v>
      </c>
      <c r="Z40" s="108">
        <f t="shared" si="24"/>
        <v>30520871.207621749</v>
      </c>
      <c r="AA40" s="108">
        <f t="shared" si="24"/>
        <v>30520871.207621749</v>
      </c>
      <c r="AB40" s="108">
        <f t="shared" si="24"/>
        <v>30520871.207621749</v>
      </c>
      <c r="AC40" s="108">
        <f t="shared" si="24"/>
        <v>30520871.207621749</v>
      </c>
      <c r="AD40" s="109">
        <f t="shared" si="24"/>
        <v>30520871.207621749</v>
      </c>
      <c r="AE40" s="108">
        <f t="shared" si="24"/>
        <v>30520871.207621749</v>
      </c>
      <c r="AF40" s="108">
        <f t="shared" si="24"/>
        <v>30520871.207621749</v>
      </c>
      <c r="AG40" s="108">
        <f t="shared" si="24"/>
        <v>30520871.207621749</v>
      </c>
      <c r="AH40" s="108">
        <f t="shared" si="24"/>
        <v>30520871.207621749</v>
      </c>
      <c r="AI40" s="108">
        <f t="shared" si="24"/>
        <v>30520871.207621749</v>
      </c>
      <c r="AJ40" s="108">
        <f t="shared" si="24"/>
        <v>30520871.207621749</v>
      </c>
      <c r="AK40" s="108">
        <f t="shared" si="24"/>
        <v>30520871.207621749</v>
      </c>
      <c r="AL40" s="108">
        <f t="shared" si="24"/>
        <v>30520871.207621749</v>
      </c>
      <c r="AM40" s="108">
        <f t="shared" si="24"/>
        <v>30520871.207621749</v>
      </c>
      <c r="AN40" s="108">
        <f t="shared" si="24"/>
        <v>30520871.207621749</v>
      </c>
      <c r="AO40" s="108">
        <f t="shared" si="24"/>
        <v>30520871.207621749</v>
      </c>
      <c r="AP40" s="109">
        <f t="shared" si="24"/>
        <v>30520871.207621749</v>
      </c>
      <c r="AQ40" s="108">
        <f t="shared" si="24"/>
        <v>30520871.207621749</v>
      </c>
      <c r="AR40" s="108">
        <f t="shared" si="24"/>
        <v>30520871.207621749</v>
      </c>
      <c r="AS40" s="108">
        <f t="shared" si="24"/>
        <v>30520871.207621749</v>
      </c>
      <c r="AT40" s="108">
        <f t="shared" si="24"/>
        <v>30520871.207621749</v>
      </c>
      <c r="AU40" s="108">
        <f t="shared" si="24"/>
        <v>30520871.207621749</v>
      </c>
      <c r="AV40" s="108">
        <f t="shared" si="24"/>
        <v>30520871.207621749</v>
      </c>
      <c r="AW40" s="108">
        <f t="shared" si="24"/>
        <v>30520871.207621749</v>
      </c>
      <c r="AX40" s="108">
        <f t="shared" si="24"/>
        <v>30520871.207621749</v>
      </c>
      <c r="AY40" s="108">
        <f t="shared" si="24"/>
        <v>30520871.207621749</v>
      </c>
      <c r="AZ40" s="108">
        <f t="shared" si="24"/>
        <v>30520871.207621749</v>
      </c>
      <c r="BA40" s="108">
        <f t="shared" si="24"/>
        <v>30520871.207621749</v>
      </c>
      <c r="BB40" s="109">
        <f t="shared" si="24"/>
        <v>30520871.207621749</v>
      </c>
      <c r="BC40" s="108">
        <f t="shared" si="24"/>
        <v>30520871.207621749</v>
      </c>
      <c r="BD40" s="108">
        <f t="shared" si="24"/>
        <v>30520871.207621749</v>
      </c>
      <c r="BE40" s="108">
        <f t="shared" si="24"/>
        <v>30520871.207621749</v>
      </c>
      <c r="BF40" s="108">
        <f t="shared" si="24"/>
        <v>30520871.207621749</v>
      </c>
      <c r="BG40" s="108">
        <f t="shared" si="24"/>
        <v>30520871.207621749</v>
      </c>
      <c r="BH40" s="108">
        <f t="shared" si="24"/>
        <v>30520871.207621749</v>
      </c>
      <c r="BI40" s="108">
        <f t="shared" si="24"/>
        <v>30520871.207621749</v>
      </c>
      <c r="BJ40" s="108">
        <f t="shared" si="24"/>
        <v>36321881.34586855</v>
      </c>
      <c r="BK40" s="110">
        <f t="shared" si="24"/>
        <v>30520871.207621749</v>
      </c>
      <c r="BL40" s="111">
        <f>BL37-BL38-BL39</f>
        <v>36321881.34586855</v>
      </c>
      <c r="BM40" s="111">
        <f t="shared" ref="BM40" si="25">BM37-BM38-BM39</f>
        <v>36321881.34586855</v>
      </c>
    </row>
    <row r="41" spans="1:65" ht="15.75" customHeight="1">
      <c r="A41" s="105" t="s">
        <v>45</v>
      </c>
      <c r="B41" s="105" t="s">
        <v>67</v>
      </c>
      <c r="C41" s="105" t="s">
        <v>68</v>
      </c>
      <c r="D41" s="105" t="s">
        <v>69</v>
      </c>
      <c r="E41" s="105" t="s">
        <v>75</v>
      </c>
      <c r="F41" s="106" t="s">
        <v>76</v>
      </c>
      <c r="G41" s="112">
        <v>19046.041792326934</v>
      </c>
      <c r="H41" s="113">
        <f>$G41</f>
        <v>19046.041792326934</v>
      </c>
      <c r="I41" s="113">
        <f t="shared" ref="I41:BI41" si="26">$G41</f>
        <v>19046.041792326934</v>
      </c>
      <c r="J41" s="113">
        <f t="shared" si="26"/>
        <v>19046.041792326934</v>
      </c>
      <c r="K41" s="113">
        <f t="shared" si="26"/>
        <v>19046.041792326934</v>
      </c>
      <c r="L41" s="113">
        <f t="shared" si="26"/>
        <v>19046.041792326934</v>
      </c>
      <c r="M41" s="113">
        <f t="shared" si="26"/>
        <v>19046.041792326934</v>
      </c>
      <c r="N41" s="113">
        <f t="shared" si="26"/>
        <v>19046.041792326934</v>
      </c>
      <c r="O41" s="113">
        <f t="shared" si="26"/>
        <v>19046.041792326934</v>
      </c>
      <c r="P41" s="114">
        <f t="shared" si="26"/>
        <v>19046.041792326934</v>
      </c>
      <c r="Q41" s="113">
        <f t="shared" si="26"/>
        <v>19046.041792326934</v>
      </c>
      <c r="R41" s="113">
        <f t="shared" si="26"/>
        <v>19046.041792326934</v>
      </c>
      <c r="S41" s="113">
        <f t="shared" si="26"/>
        <v>19046.041792326934</v>
      </c>
      <c r="T41" s="113">
        <f t="shared" si="26"/>
        <v>19046.041792326934</v>
      </c>
      <c r="U41" s="113">
        <f t="shared" si="26"/>
        <v>19046.041792326934</v>
      </c>
      <c r="V41" s="113">
        <f t="shared" si="26"/>
        <v>19046.041792326934</v>
      </c>
      <c r="W41" s="113">
        <f t="shared" si="26"/>
        <v>19046.041792326934</v>
      </c>
      <c r="X41" s="113">
        <f t="shared" si="26"/>
        <v>19046.041792326934</v>
      </c>
      <c r="Y41" s="113">
        <f t="shared" si="26"/>
        <v>19046.041792326934</v>
      </c>
      <c r="Z41" s="113">
        <f t="shared" si="26"/>
        <v>19046.041792326934</v>
      </c>
      <c r="AA41" s="113">
        <f t="shared" si="26"/>
        <v>19046.041792326934</v>
      </c>
      <c r="AB41" s="113">
        <f t="shared" si="26"/>
        <v>19046.041792326934</v>
      </c>
      <c r="AC41" s="113">
        <f t="shared" si="26"/>
        <v>19046.041792326934</v>
      </c>
      <c r="AD41" s="114">
        <f t="shared" si="26"/>
        <v>19046.041792326934</v>
      </c>
      <c r="AE41" s="113">
        <f t="shared" si="26"/>
        <v>19046.041792326934</v>
      </c>
      <c r="AF41" s="113">
        <f t="shared" si="26"/>
        <v>19046.041792326934</v>
      </c>
      <c r="AG41" s="113">
        <f t="shared" si="26"/>
        <v>19046.041792326934</v>
      </c>
      <c r="AH41" s="113">
        <f t="shared" si="26"/>
        <v>19046.041792326934</v>
      </c>
      <c r="AI41" s="113">
        <f t="shared" si="26"/>
        <v>19046.041792326934</v>
      </c>
      <c r="AJ41" s="113">
        <f t="shared" si="26"/>
        <v>19046.041792326934</v>
      </c>
      <c r="AK41" s="113">
        <f t="shared" si="26"/>
        <v>19046.041792326934</v>
      </c>
      <c r="AL41" s="113">
        <f t="shared" si="26"/>
        <v>19046.041792326934</v>
      </c>
      <c r="AM41" s="113">
        <f t="shared" si="26"/>
        <v>19046.041792326934</v>
      </c>
      <c r="AN41" s="113">
        <f t="shared" si="26"/>
        <v>19046.041792326934</v>
      </c>
      <c r="AO41" s="113">
        <f t="shared" si="26"/>
        <v>19046.041792326934</v>
      </c>
      <c r="AP41" s="114">
        <f t="shared" si="26"/>
        <v>19046.041792326934</v>
      </c>
      <c r="AQ41" s="113">
        <f t="shared" si="26"/>
        <v>19046.041792326934</v>
      </c>
      <c r="AR41" s="113">
        <f t="shared" si="26"/>
        <v>19046.041792326934</v>
      </c>
      <c r="AS41" s="113">
        <f t="shared" si="26"/>
        <v>19046.041792326934</v>
      </c>
      <c r="AT41" s="113">
        <f t="shared" si="26"/>
        <v>19046.041792326934</v>
      </c>
      <c r="AU41" s="113">
        <f t="shared" si="26"/>
        <v>19046.041792326934</v>
      </c>
      <c r="AV41" s="113">
        <f t="shared" si="26"/>
        <v>19046.041792326934</v>
      </c>
      <c r="AW41" s="113">
        <f t="shared" si="26"/>
        <v>19046.041792326934</v>
      </c>
      <c r="AX41" s="113">
        <f t="shared" si="26"/>
        <v>19046.041792326934</v>
      </c>
      <c r="AY41" s="113">
        <f t="shared" si="26"/>
        <v>19046.041792326934</v>
      </c>
      <c r="AZ41" s="113">
        <f t="shared" si="26"/>
        <v>19046.041792326934</v>
      </c>
      <c r="BA41" s="113">
        <f t="shared" si="26"/>
        <v>19046.041792326934</v>
      </c>
      <c r="BB41" s="114">
        <f t="shared" si="26"/>
        <v>19046.041792326934</v>
      </c>
      <c r="BC41" s="113">
        <f t="shared" si="26"/>
        <v>19046.041792326934</v>
      </c>
      <c r="BD41" s="113">
        <f t="shared" si="26"/>
        <v>19046.041792326934</v>
      </c>
      <c r="BE41" s="113">
        <f t="shared" si="26"/>
        <v>19046.041792326934</v>
      </c>
      <c r="BF41" s="113">
        <f t="shared" si="26"/>
        <v>19046.041792326934</v>
      </c>
      <c r="BG41" s="113">
        <f t="shared" si="26"/>
        <v>19046.041792326934</v>
      </c>
      <c r="BH41" s="113">
        <f t="shared" si="26"/>
        <v>19046.041792326934</v>
      </c>
      <c r="BI41" s="113">
        <f t="shared" si="26"/>
        <v>19046.041792326934</v>
      </c>
      <c r="BJ41" s="115">
        <v>20111.461125600061</v>
      </c>
      <c r="BK41" s="113">
        <f>$G41</f>
        <v>19046.041792326934</v>
      </c>
      <c r="BL41" s="111">
        <f>$BJ41</f>
        <v>20111.461125600061</v>
      </c>
      <c r="BM41" s="111">
        <f t="shared" ref="BM41" si="27">$BJ41</f>
        <v>20111.461125600061</v>
      </c>
    </row>
    <row r="42" spans="1:65" ht="15.75" customHeight="1">
      <c r="A42" s="105" t="s">
        <v>45</v>
      </c>
      <c r="B42" s="105" t="s">
        <v>67</v>
      </c>
      <c r="C42" s="105" t="s">
        <v>68</v>
      </c>
      <c r="D42" s="105" t="s">
        <v>77</v>
      </c>
      <c r="E42" s="105" t="s">
        <v>78</v>
      </c>
      <c r="F42" s="106" t="s">
        <v>79</v>
      </c>
      <c r="G42" s="113">
        <v>47070144.273122281</v>
      </c>
      <c r="H42" s="113">
        <v>42590994.110857621</v>
      </c>
      <c r="I42" s="113">
        <v>41383473.482383251</v>
      </c>
      <c r="J42" s="113">
        <v>53352472.096582972</v>
      </c>
      <c r="K42" s="113">
        <v>51553372.895612173</v>
      </c>
      <c r="L42" s="113">
        <v>46404947.470008805</v>
      </c>
      <c r="M42" s="113">
        <v>41743259.163386077</v>
      </c>
      <c r="N42" s="113">
        <v>38977017.334625706</v>
      </c>
      <c r="O42" s="113">
        <v>37501502.466451421</v>
      </c>
      <c r="P42" s="114">
        <v>41039143.449469477</v>
      </c>
      <c r="Q42" s="113">
        <v>43957205.164036781</v>
      </c>
      <c r="R42" s="113">
        <v>50693068.445678502</v>
      </c>
      <c r="S42" s="113">
        <v>47070144.273122281</v>
      </c>
      <c r="T42" s="113">
        <v>47070144.273122281</v>
      </c>
      <c r="U42" s="113">
        <v>42590994.110857621</v>
      </c>
      <c r="V42" s="113">
        <v>42590994.110857621</v>
      </c>
      <c r="W42" s="113">
        <v>41383473.482383251</v>
      </c>
      <c r="X42" s="113">
        <v>53352472.096582972</v>
      </c>
      <c r="Y42" s="113">
        <v>51553372.895612173</v>
      </c>
      <c r="Z42" s="113">
        <v>46404947.470008805</v>
      </c>
      <c r="AA42" s="113">
        <v>41743259.163386077</v>
      </c>
      <c r="AB42" s="113">
        <v>38977017.334625706</v>
      </c>
      <c r="AC42" s="113">
        <v>37501502.466451421</v>
      </c>
      <c r="AD42" s="114">
        <v>41039143.449469477</v>
      </c>
      <c r="AE42" s="113">
        <v>43957205.164036781</v>
      </c>
      <c r="AF42" s="113">
        <v>50693068.445678502</v>
      </c>
      <c r="AG42" s="113">
        <v>47070144.273122281</v>
      </c>
      <c r="AH42" s="113">
        <v>42590994.110857621</v>
      </c>
      <c r="AI42" s="113">
        <v>41383473.482383251</v>
      </c>
      <c r="AJ42" s="113">
        <v>53352472.096582972</v>
      </c>
      <c r="AK42" s="113">
        <v>51553372.895612173</v>
      </c>
      <c r="AL42" s="113">
        <v>46404947.470008805</v>
      </c>
      <c r="AM42" s="113">
        <v>41743259.163386077</v>
      </c>
      <c r="AN42" s="113">
        <v>38977017.334625706</v>
      </c>
      <c r="AO42" s="113">
        <v>37501502.466451421</v>
      </c>
      <c r="AP42" s="114">
        <v>41039143.449469477</v>
      </c>
      <c r="AQ42" s="113">
        <v>43957205.164036781</v>
      </c>
      <c r="AR42" s="113">
        <v>50693068.445678502</v>
      </c>
      <c r="AS42" s="113">
        <v>47070144.273122281</v>
      </c>
      <c r="AT42" s="113">
        <v>42590994.110857621</v>
      </c>
      <c r="AU42" s="113">
        <v>41383473.482383251</v>
      </c>
      <c r="AV42" s="113">
        <v>53352472.096582972</v>
      </c>
      <c r="AW42" s="113">
        <v>51553372.895612173</v>
      </c>
      <c r="AX42" s="113">
        <v>46404947.470008805</v>
      </c>
      <c r="AY42" s="113">
        <v>41743259.163386077</v>
      </c>
      <c r="AZ42" s="113">
        <v>38977017.334625706</v>
      </c>
      <c r="BA42" s="113">
        <v>37501502.466451421</v>
      </c>
      <c r="BB42" s="114">
        <v>41039143.449469477</v>
      </c>
      <c r="BC42" s="113">
        <v>43957205.164036781</v>
      </c>
      <c r="BD42" s="113">
        <v>50693068.445678502</v>
      </c>
      <c r="BE42" s="113">
        <v>47070144.273122281</v>
      </c>
      <c r="BF42" s="113">
        <v>42590994.110857621</v>
      </c>
      <c r="BG42" s="113">
        <v>41383473.482383251</v>
      </c>
      <c r="BH42" s="113">
        <v>53352472.096582972</v>
      </c>
      <c r="BI42" s="113">
        <v>51553372.895612173</v>
      </c>
      <c r="BJ42" s="113">
        <v>50686040.808928944</v>
      </c>
      <c r="BK42" s="113">
        <v>46404947.470008805</v>
      </c>
      <c r="BL42" s="111">
        <v>46155412.914243035</v>
      </c>
      <c r="BM42" s="111">
        <v>48443161.749466248</v>
      </c>
    </row>
    <row r="43" spans="1:65" ht="15.75" customHeight="1">
      <c r="A43" s="105" t="s">
        <v>45</v>
      </c>
      <c r="B43" s="105" t="s">
        <v>67</v>
      </c>
      <c r="C43" s="105" t="s">
        <v>68</v>
      </c>
      <c r="D43" s="105" t="s">
        <v>69</v>
      </c>
      <c r="E43" s="105" t="s">
        <v>78</v>
      </c>
      <c r="F43" s="106" t="s">
        <v>79</v>
      </c>
      <c r="G43" s="113">
        <v>536266600.35221499</v>
      </c>
      <c r="H43" s="113">
        <v>536266600.35221499</v>
      </c>
      <c r="I43" s="113">
        <v>536266600.35221499</v>
      </c>
      <c r="J43" s="113">
        <v>536266600.35221499</v>
      </c>
      <c r="K43" s="113">
        <v>536266600.35221499</v>
      </c>
      <c r="L43" s="113">
        <v>536266600.35221499</v>
      </c>
      <c r="M43" s="113">
        <v>536266600.35221499</v>
      </c>
      <c r="N43" s="113">
        <v>536266600.35221499</v>
      </c>
      <c r="O43" s="113">
        <v>536266600.35221499</v>
      </c>
      <c r="P43" s="114">
        <v>536266600.35221499</v>
      </c>
      <c r="Q43" s="113">
        <v>536266600.35221499</v>
      </c>
      <c r="R43" s="113">
        <v>536266600.35221499</v>
      </c>
      <c r="S43" s="113">
        <v>536266600.35221499</v>
      </c>
      <c r="T43" s="113">
        <v>536266600.35221499</v>
      </c>
      <c r="U43" s="113">
        <v>536266600.35221499</v>
      </c>
      <c r="V43" s="113">
        <v>536266600.35221499</v>
      </c>
      <c r="W43" s="113">
        <v>536266600.35221499</v>
      </c>
      <c r="X43" s="113">
        <v>536266600.35221499</v>
      </c>
      <c r="Y43" s="113">
        <v>536266600.35221499</v>
      </c>
      <c r="Z43" s="113">
        <v>536266600.35221499</v>
      </c>
      <c r="AA43" s="113">
        <v>536266600.35221499</v>
      </c>
      <c r="AB43" s="113">
        <v>536266600.35221499</v>
      </c>
      <c r="AC43" s="113">
        <v>536266600.35221499</v>
      </c>
      <c r="AD43" s="114">
        <v>536266600.35221499</v>
      </c>
      <c r="AE43" s="113">
        <v>536266600.35221499</v>
      </c>
      <c r="AF43" s="113">
        <v>536266600.35221499</v>
      </c>
      <c r="AG43" s="113">
        <v>536266600.35221499</v>
      </c>
      <c r="AH43" s="113">
        <v>536266600.35221499</v>
      </c>
      <c r="AI43" s="113">
        <v>536266600.35221499</v>
      </c>
      <c r="AJ43" s="113">
        <v>536266600.35221499</v>
      </c>
      <c r="AK43" s="113">
        <v>536266600.35221499</v>
      </c>
      <c r="AL43" s="113">
        <v>536266600.35221499</v>
      </c>
      <c r="AM43" s="113">
        <v>536266600.35221499</v>
      </c>
      <c r="AN43" s="113">
        <v>536266600.35221499</v>
      </c>
      <c r="AO43" s="113">
        <v>536266600.35221499</v>
      </c>
      <c r="AP43" s="114">
        <v>536266600.35221499</v>
      </c>
      <c r="AQ43" s="113">
        <v>536266600.35221499</v>
      </c>
      <c r="AR43" s="113">
        <v>536266600.35221499</v>
      </c>
      <c r="AS43" s="113">
        <v>536266600.35221499</v>
      </c>
      <c r="AT43" s="113">
        <v>536266600.35221499</v>
      </c>
      <c r="AU43" s="113">
        <v>536266600.35221499</v>
      </c>
      <c r="AV43" s="113">
        <v>536266600.35221499</v>
      </c>
      <c r="AW43" s="113">
        <v>536266600.35221499</v>
      </c>
      <c r="AX43" s="113">
        <v>536266600.35221499</v>
      </c>
      <c r="AY43" s="113">
        <v>536266600.35221499</v>
      </c>
      <c r="AZ43" s="113">
        <v>536266600.35221499</v>
      </c>
      <c r="BA43" s="113">
        <v>536266600.35221499</v>
      </c>
      <c r="BB43" s="114">
        <v>536266600.35221499</v>
      </c>
      <c r="BC43" s="113">
        <v>536266600.35221499</v>
      </c>
      <c r="BD43" s="113">
        <v>536266600.35221499</v>
      </c>
      <c r="BE43" s="113">
        <v>536266600.35221499</v>
      </c>
      <c r="BF43" s="113">
        <v>536266600.35221499</v>
      </c>
      <c r="BG43" s="113">
        <v>536266600.35221499</v>
      </c>
      <c r="BH43" s="113">
        <v>536266600.35221499</v>
      </c>
      <c r="BI43" s="113">
        <v>536266600.35221499</v>
      </c>
      <c r="BJ43" s="113">
        <v>554739131.83022404</v>
      </c>
      <c r="BK43" s="113">
        <v>536266600.35221499</v>
      </c>
      <c r="BL43" s="111">
        <v>554739131.83022404</v>
      </c>
      <c r="BM43" s="111">
        <v>554739131.83022404</v>
      </c>
    </row>
    <row r="44" spans="1:65" ht="15.75" customHeight="1">
      <c r="A44" s="105" t="s">
        <v>45</v>
      </c>
      <c r="B44" s="105" t="s">
        <v>67</v>
      </c>
      <c r="C44" s="116" t="s">
        <v>80</v>
      </c>
      <c r="D44" s="116" t="s">
        <v>77</v>
      </c>
      <c r="E44" s="116" t="s">
        <v>81</v>
      </c>
      <c r="F44" s="106" t="s">
        <v>82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4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4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4"/>
      <c r="BC44" s="113"/>
      <c r="BD44" s="113"/>
      <c r="BE44" s="113"/>
      <c r="BF44" s="113"/>
      <c r="BG44" s="113"/>
      <c r="BH44" s="113"/>
      <c r="BI44" s="113"/>
      <c r="BJ44" s="120">
        <f>ROUND(-1796526.15220526/536266600.352215,5)</f>
        <v>-3.3500000000000001E-3</v>
      </c>
      <c r="BK44" s="113"/>
      <c r="BL44" s="120">
        <v>-1.1199999999999999E-3</v>
      </c>
      <c r="BM44" s="120">
        <v>1.75E-3</v>
      </c>
    </row>
    <row r="45" spans="1:65" ht="15.75" customHeight="1">
      <c r="A45" s="105" t="s">
        <v>45</v>
      </c>
      <c r="B45" s="105" t="s">
        <v>67</v>
      </c>
      <c r="C45" s="116" t="s">
        <v>80</v>
      </c>
      <c r="D45" s="116" t="s">
        <v>77</v>
      </c>
      <c r="E45" s="116" t="s">
        <v>83</v>
      </c>
      <c r="F45" s="106" t="s">
        <v>82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4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4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4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4"/>
      <c r="BC45" s="113"/>
      <c r="BD45" s="113"/>
      <c r="BE45" s="113"/>
      <c r="BF45" s="113"/>
      <c r="BG45" s="113"/>
      <c r="BH45" s="113"/>
      <c r="BI45" s="113"/>
      <c r="BJ45" s="120">
        <f>ROUND(1551148.76669017/543374182.867637,5)</f>
        <v>2.8500000000000001E-3</v>
      </c>
      <c r="BK45" s="113"/>
      <c r="BL45" s="121">
        <f t="shared" ref="BL45:BM46" si="28">$BJ45</f>
        <v>2.8500000000000001E-3</v>
      </c>
      <c r="BM45" s="121">
        <f t="shared" si="28"/>
        <v>2.8500000000000001E-3</v>
      </c>
    </row>
    <row r="46" spans="1:65" ht="15.75" customHeight="1">
      <c r="A46" s="105" t="s">
        <v>45</v>
      </c>
      <c r="B46" s="105" t="s">
        <v>67</v>
      </c>
      <c r="C46" s="116" t="s">
        <v>80</v>
      </c>
      <c r="D46" s="116" t="s">
        <v>77</v>
      </c>
      <c r="E46" s="116" t="s">
        <v>84</v>
      </c>
      <c r="F46" s="106" t="s">
        <v>82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4"/>
      <c r="Q46" s="113"/>
      <c r="R46" s="113"/>
      <c r="S46" s="13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4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4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4"/>
      <c r="BC46" s="113"/>
      <c r="BD46" s="113"/>
      <c r="BE46" s="113"/>
      <c r="BF46" s="113"/>
      <c r="BG46" s="113"/>
      <c r="BH46" s="113"/>
      <c r="BI46" s="113"/>
      <c r="BJ46" s="120">
        <f>ROUND(-1670863.18776713/554739131.830224,5)</f>
        <v>-3.0100000000000001E-3</v>
      </c>
      <c r="BK46" s="113"/>
      <c r="BL46" s="121">
        <f t="shared" si="28"/>
        <v>-3.0100000000000001E-3</v>
      </c>
      <c r="BM46" s="121">
        <f t="shared" si="28"/>
        <v>-3.0100000000000001E-3</v>
      </c>
    </row>
    <row r="47" spans="1:65" ht="15.75" customHeight="1">
      <c r="A47" s="105"/>
      <c r="B47" s="105"/>
      <c r="C47" s="60"/>
      <c r="D47" s="60"/>
      <c r="E47" s="60"/>
      <c r="F47" s="106"/>
      <c r="G47" s="113"/>
      <c r="H47" s="113"/>
      <c r="I47" s="113"/>
      <c r="J47" s="113"/>
      <c r="K47" s="113"/>
      <c r="L47" s="113"/>
      <c r="M47" s="113"/>
      <c r="N47" s="113"/>
      <c r="O47" s="113"/>
      <c r="P47" s="114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4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4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4"/>
      <c r="BC47" s="113"/>
      <c r="BD47" s="113"/>
      <c r="BE47" s="113"/>
      <c r="BF47" s="113"/>
      <c r="BG47" s="113"/>
      <c r="BH47" s="113"/>
      <c r="BI47" s="113"/>
      <c r="BJ47" s="118"/>
      <c r="BK47" s="113"/>
      <c r="BL47" s="118"/>
      <c r="BM47" s="113"/>
    </row>
    <row r="48" spans="1:65" ht="15.75" customHeight="1">
      <c r="A48" s="105" t="s">
        <v>45</v>
      </c>
      <c r="B48" s="105" t="s">
        <v>28</v>
      </c>
      <c r="C48" s="105" t="s">
        <v>80</v>
      </c>
      <c r="D48" s="105" t="s">
        <v>77</v>
      </c>
      <c r="E48" s="105" t="s">
        <v>70</v>
      </c>
      <c r="F48" s="106" t="s">
        <v>76</v>
      </c>
      <c r="G48" s="124">
        <f>2551.07634795544*I48/SUM(I48,I60,I72)</f>
        <v>450.89095821409552</v>
      </c>
      <c r="H48" s="124">
        <f>16919.1642728685*I48/SUM(I48,I60,I72)</f>
        <v>2990.3841166060702</v>
      </c>
      <c r="I48" s="5">
        <v>3443</v>
      </c>
      <c r="J48" s="5">
        <v>3435</v>
      </c>
      <c r="K48" s="5">
        <v>3434</v>
      </c>
      <c r="L48" s="5">
        <v>3442</v>
      </c>
      <c r="M48" s="5">
        <v>3446</v>
      </c>
      <c r="N48" s="5">
        <v>3452</v>
      </c>
      <c r="O48" s="5">
        <v>3450</v>
      </c>
      <c r="P48" s="48">
        <v>3447</v>
      </c>
      <c r="Q48" s="5">
        <v>3446</v>
      </c>
      <c r="R48" s="5">
        <v>3445</v>
      </c>
      <c r="S48" s="124">
        <f>16504.0478920339*R48/SUM(R48,R60)</f>
        <v>2966.6811890454883</v>
      </c>
      <c r="T48" s="124">
        <f>2660.83602054222*R48/SUM(R48,R60)</f>
        <v>478.297943687344</v>
      </c>
      <c r="U48" s="124">
        <f>2365.88357066299*SUM(S48:T48)/SUM(S48:T48,S60:T60)</f>
        <v>425.27883646929303</v>
      </c>
      <c r="V48" s="124">
        <f>16848.1549124687*SUM(S48:T48)/SUM(S48:T48,S60:T60)</f>
        <v>3028.5360643597533</v>
      </c>
      <c r="W48" s="5">
        <v>3449</v>
      </c>
      <c r="X48" s="5">
        <v>3442</v>
      </c>
      <c r="Y48" s="5">
        <v>3435</v>
      </c>
      <c r="Z48" s="5">
        <v>3432</v>
      </c>
      <c r="AA48" s="5">
        <v>3427</v>
      </c>
      <c r="AB48" s="5">
        <v>3428</v>
      </c>
      <c r="AC48" s="5">
        <v>3437</v>
      </c>
      <c r="AD48" s="48">
        <v>3439</v>
      </c>
      <c r="AE48" s="5">
        <v>3434</v>
      </c>
      <c r="AF48" s="5">
        <v>3454</v>
      </c>
      <c r="AG48" s="5">
        <v>3464</v>
      </c>
      <c r="AH48" s="5">
        <v>3465</v>
      </c>
      <c r="AI48" s="5">
        <v>3463</v>
      </c>
      <c r="AJ48" s="5">
        <v>3459</v>
      </c>
      <c r="AK48" s="5">
        <v>3456</v>
      </c>
      <c r="AL48" s="5">
        <v>3458</v>
      </c>
      <c r="AM48" s="5">
        <v>3471</v>
      </c>
      <c r="AN48" s="5">
        <v>3466</v>
      </c>
      <c r="AO48" s="5">
        <v>3464</v>
      </c>
      <c r="AP48" s="48">
        <v>3461</v>
      </c>
      <c r="AQ48" s="5">
        <v>3466</v>
      </c>
      <c r="AR48" s="5">
        <v>3461</v>
      </c>
      <c r="AS48" s="5">
        <v>3457</v>
      </c>
      <c r="AT48" s="5">
        <v>3451</v>
      </c>
      <c r="AU48" s="5">
        <v>3461</v>
      </c>
      <c r="AV48" s="5">
        <v>3448</v>
      </c>
      <c r="AW48" s="5">
        <v>3450</v>
      </c>
      <c r="AX48" s="5">
        <v>3449</v>
      </c>
      <c r="AY48" s="5">
        <v>3475</v>
      </c>
      <c r="AZ48" s="5">
        <v>3469</v>
      </c>
      <c r="BA48" s="5">
        <v>3485</v>
      </c>
      <c r="BB48" s="48">
        <v>3487</v>
      </c>
      <c r="BC48" s="5">
        <v>3491</v>
      </c>
      <c r="BD48" s="5">
        <v>3497</v>
      </c>
      <c r="BE48" s="5">
        <v>3493</v>
      </c>
      <c r="BF48" s="5">
        <v>3494</v>
      </c>
      <c r="BG48" s="5">
        <v>3494</v>
      </c>
      <c r="BH48" s="5">
        <v>3494</v>
      </c>
      <c r="BI48" s="5">
        <v>1918.6922925915449</v>
      </c>
      <c r="BJ48" s="58">
        <v>1578.3077074084551</v>
      </c>
      <c r="BK48" s="58">
        <v>24.683701497254535</v>
      </c>
      <c r="BL48" s="58">
        <v>3472.3162985027457</v>
      </c>
      <c r="BM48" s="5">
        <v>3501</v>
      </c>
    </row>
    <row r="49" spans="1:65" ht="15.75" customHeight="1">
      <c r="A49" s="105" t="s">
        <v>45</v>
      </c>
      <c r="B49" s="105" t="s">
        <v>28</v>
      </c>
      <c r="C49" s="105" t="s">
        <v>80</v>
      </c>
      <c r="D49" s="105" t="s">
        <v>77</v>
      </c>
      <c r="E49" s="105" t="s">
        <v>74</v>
      </c>
      <c r="F49" s="106" t="s">
        <v>71</v>
      </c>
      <c r="G49" s="5">
        <f>G$40/G$41*G$42/G$43*G48</f>
        <v>61136.789873766495</v>
      </c>
      <c r="H49" s="5">
        <f t="shared" ref="H49:BM49" si="29">H$40/H$41*H$42/H$43*H48</f>
        <v>366885.315690146</v>
      </c>
      <c r="I49" s="5">
        <f t="shared" si="29"/>
        <v>410439.86695139343</v>
      </c>
      <c r="J49" s="5">
        <f t="shared" si="29"/>
        <v>527918.47916713171</v>
      </c>
      <c r="K49" s="5">
        <f t="shared" si="29"/>
        <v>509968.02974697488</v>
      </c>
      <c r="L49" s="5">
        <f t="shared" si="29"/>
        <v>460108.99839019356</v>
      </c>
      <c r="M49" s="5">
        <f t="shared" si="29"/>
        <v>414368.94803626626</v>
      </c>
      <c r="N49" s="5">
        <f t="shared" si="29"/>
        <v>387583.21848768153</v>
      </c>
      <c r="O49" s="5">
        <f t="shared" si="29"/>
        <v>372694.80426056869</v>
      </c>
      <c r="P49" s="48">
        <f t="shared" si="29"/>
        <v>407497.68580365164</v>
      </c>
      <c r="Q49" s="5">
        <f t="shared" si="29"/>
        <v>436345.92093404598</v>
      </c>
      <c r="R49" s="5">
        <f t="shared" si="29"/>
        <v>503064.16433705209</v>
      </c>
      <c r="S49" s="5">
        <f t="shared" si="29"/>
        <v>402255.49253752979</v>
      </c>
      <c r="T49" s="5">
        <f t="shared" si="29"/>
        <v>67275.27587031819</v>
      </c>
      <c r="U49" s="5">
        <f t="shared" si="29"/>
        <v>52176.76194436814</v>
      </c>
      <c r="V49" s="5">
        <f t="shared" si="29"/>
        <v>385444.60456161847</v>
      </c>
      <c r="W49" s="5">
        <f t="shared" si="29"/>
        <v>426512.31800217257</v>
      </c>
      <c r="X49" s="5">
        <f t="shared" si="29"/>
        <v>548752.936740987</v>
      </c>
      <c r="Y49" s="5">
        <f t="shared" si="29"/>
        <v>529170.06697871722</v>
      </c>
      <c r="Z49" s="5">
        <f t="shared" si="29"/>
        <v>475908.00367186102</v>
      </c>
      <c r="AA49" s="5">
        <f t="shared" si="29"/>
        <v>427476.16321562207</v>
      </c>
      <c r="AB49" s="5">
        <f t="shared" si="29"/>
        <v>399264.64924069186</v>
      </c>
      <c r="AC49" s="5">
        <f t="shared" si="29"/>
        <v>385158.63950727554</v>
      </c>
      <c r="AD49" s="48">
        <f t="shared" si="29"/>
        <v>421737.19747854571</v>
      </c>
      <c r="AE49" s="5">
        <f t="shared" si="29"/>
        <v>451067.78045443952</v>
      </c>
      <c r="AF49" s="5">
        <f t="shared" si="29"/>
        <v>523217.61542407807</v>
      </c>
      <c r="AG49" s="5">
        <f t="shared" si="29"/>
        <v>487230.93772512197</v>
      </c>
      <c r="AH49" s="5">
        <f t="shared" si="29"/>
        <v>440993.77601050719</v>
      </c>
      <c r="AI49" s="5">
        <f t="shared" si="29"/>
        <v>428243.59444520838</v>
      </c>
      <c r="AJ49" s="5">
        <f t="shared" si="29"/>
        <v>551463.22143726726</v>
      </c>
      <c r="AK49" s="5">
        <f t="shared" si="29"/>
        <v>532405.16782487533</v>
      </c>
      <c r="AL49" s="5">
        <f t="shared" si="29"/>
        <v>479513.36733604176</v>
      </c>
      <c r="AM49" s="5">
        <f t="shared" si="29"/>
        <v>432964.62285422353</v>
      </c>
      <c r="AN49" s="5">
        <f t="shared" si="29"/>
        <v>403690.57008991775</v>
      </c>
      <c r="AO49" s="5">
        <f t="shared" si="29"/>
        <v>388184.3256482986</v>
      </c>
      <c r="AP49" s="48">
        <f t="shared" si="29"/>
        <v>424435.13825915864</v>
      </c>
      <c r="AQ49" s="5">
        <f t="shared" si="29"/>
        <v>455271.09116339177</v>
      </c>
      <c r="AR49" s="5">
        <f t="shared" si="29"/>
        <v>524277.98696662829</v>
      </c>
      <c r="AS49" s="5">
        <f t="shared" si="29"/>
        <v>486246.34864773287</v>
      </c>
      <c r="AT49" s="5">
        <f t="shared" si="29"/>
        <v>439211.9829761213</v>
      </c>
      <c r="AU49" s="5">
        <f t="shared" si="29"/>
        <v>427996.26923906041</v>
      </c>
      <c r="AV49" s="5">
        <f t="shared" si="29"/>
        <v>549709.50781026238</v>
      </c>
      <c r="AW49" s="5">
        <f t="shared" si="29"/>
        <v>531480.85329740157</v>
      </c>
      <c r="AX49" s="5">
        <f t="shared" si="29"/>
        <v>478265.35683690227</v>
      </c>
      <c r="AY49" s="5">
        <f t="shared" si="29"/>
        <v>433463.57373046008</v>
      </c>
      <c r="AZ49" s="5">
        <f t="shared" si="29"/>
        <v>404039.98489380401</v>
      </c>
      <c r="BA49" s="5">
        <f t="shared" si="29"/>
        <v>390537.63709131663</v>
      </c>
      <c r="BB49" s="48">
        <f t="shared" si="29"/>
        <v>427623.61372715578</v>
      </c>
      <c r="BC49" s="5">
        <f t="shared" si="29"/>
        <v>458554.92765476072</v>
      </c>
      <c r="BD49" s="5">
        <f t="shared" si="29"/>
        <v>529731.32632831531</v>
      </c>
      <c r="BE49" s="5">
        <f t="shared" si="29"/>
        <v>491309.94961716252</v>
      </c>
      <c r="BF49" s="5">
        <f t="shared" si="29"/>
        <v>444684.63301030657</v>
      </c>
      <c r="BG49" s="5">
        <f t="shared" si="29"/>
        <v>432077.13514050189</v>
      </c>
      <c r="BH49" s="5">
        <f t="shared" si="29"/>
        <v>557043.21934137377</v>
      </c>
      <c r="BI49" s="5">
        <f t="shared" si="29"/>
        <v>295579.19329904404</v>
      </c>
      <c r="BJ49" s="58">
        <f t="shared" si="29"/>
        <v>260444.95859044479</v>
      </c>
      <c r="BK49" s="58">
        <f t="shared" si="29"/>
        <v>3422.8354029109942</v>
      </c>
      <c r="BL49" s="58">
        <f t="shared" si="29"/>
        <v>521768.46629417315</v>
      </c>
      <c r="BM49" s="5">
        <f t="shared" si="29"/>
        <v>552154.35301068088</v>
      </c>
    </row>
    <row r="50" spans="1:65" ht="15.75" customHeight="1">
      <c r="A50" s="105" t="s">
        <v>45</v>
      </c>
      <c r="B50" s="105" t="s">
        <v>28</v>
      </c>
      <c r="C50" s="105" t="s">
        <v>80</v>
      </c>
      <c r="D50" s="105" t="s">
        <v>77</v>
      </c>
      <c r="E50" s="105" t="s">
        <v>70</v>
      </c>
      <c r="F50" s="106" t="s">
        <v>79</v>
      </c>
      <c r="G50" s="124">
        <f>5651577.46666667*I50/SUM(I50,I62,I74)</f>
        <v>192579.39097713568</v>
      </c>
      <c r="H50" s="124">
        <f>36234668.8*I50/SUM(I50,I62,I74)</f>
        <v>1234708.4492637964</v>
      </c>
      <c r="I50" s="5">
        <v>1362949</v>
      </c>
      <c r="J50" s="5">
        <v>2049909</v>
      </c>
      <c r="K50" s="5">
        <v>2905169</v>
      </c>
      <c r="L50" s="5">
        <v>2520391</v>
      </c>
      <c r="M50" s="5">
        <v>1898168</v>
      </c>
      <c r="N50" s="5">
        <v>1440467</v>
      </c>
      <c r="O50" s="5">
        <v>1249310</v>
      </c>
      <c r="P50" s="48">
        <v>1598397</v>
      </c>
      <c r="Q50" s="5">
        <v>1836085</v>
      </c>
      <c r="R50" s="5">
        <v>2023088</v>
      </c>
      <c r="S50" s="124">
        <f>42084005.2228794*R50/SUM(R50,R62)</f>
        <v>1643879.3411940718</v>
      </c>
      <c r="T50" s="124">
        <f>6077228.28108147*R50/SUM(R50,R62)</f>
        <v>237387.81444592393</v>
      </c>
      <c r="U50" s="124">
        <f>6006631.40627688*SUM(S50:T50)/SUM(S50:T50,S62:T62)</f>
        <v>234630.16950624887</v>
      </c>
      <c r="V50" s="124">
        <f>34484570.634299*SUM(S50:T50)/SUM(S50:T50,S62:T62)</f>
        <v>1347031.3235502739</v>
      </c>
      <c r="W50" s="5">
        <v>1493774</v>
      </c>
      <c r="X50" s="5">
        <v>1979607</v>
      </c>
      <c r="Y50" s="5">
        <v>2253576</v>
      </c>
      <c r="Z50" s="5">
        <v>1750714</v>
      </c>
      <c r="AA50" s="5">
        <v>1745147</v>
      </c>
      <c r="AB50" s="5">
        <v>1360862</v>
      </c>
      <c r="AC50" s="5">
        <v>1349437</v>
      </c>
      <c r="AD50" s="48">
        <v>1602917</v>
      </c>
      <c r="AE50" s="5">
        <v>1739222</v>
      </c>
      <c r="AF50" s="5">
        <v>1942168</v>
      </c>
      <c r="AG50" s="5">
        <v>1833361</v>
      </c>
      <c r="AH50" s="5">
        <v>1369833</v>
      </c>
      <c r="AI50" s="5">
        <v>1387479</v>
      </c>
      <c r="AJ50" s="5">
        <v>2037793</v>
      </c>
      <c r="AK50" s="5">
        <v>2111798</v>
      </c>
      <c r="AL50" s="5">
        <v>2164486</v>
      </c>
      <c r="AM50" s="5">
        <v>2329974</v>
      </c>
      <c r="AN50" s="5">
        <v>1448282</v>
      </c>
      <c r="AO50" s="5">
        <v>1292771</v>
      </c>
      <c r="AP50" s="48">
        <v>1534336</v>
      </c>
      <c r="AQ50" s="5">
        <v>1742705</v>
      </c>
      <c r="AR50" s="5">
        <v>1786948</v>
      </c>
      <c r="AS50" s="5">
        <v>1642064</v>
      </c>
      <c r="AT50" s="5">
        <v>1326916</v>
      </c>
      <c r="AU50" s="5">
        <v>1557474</v>
      </c>
      <c r="AV50" s="5">
        <v>2159737</v>
      </c>
      <c r="AW50" s="5">
        <v>2129119</v>
      </c>
      <c r="AX50" s="5">
        <v>1873366</v>
      </c>
      <c r="AY50" s="5">
        <v>1612086</v>
      </c>
      <c r="AZ50" s="5">
        <v>1497974</v>
      </c>
      <c r="BA50" s="5">
        <v>1416848</v>
      </c>
      <c r="BB50" s="48">
        <v>1501833</v>
      </c>
      <c r="BC50" s="5">
        <v>1676951</v>
      </c>
      <c r="BD50" s="5">
        <v>1889593</v>
      </c>
      <c r="BE50" s="5">
        <v>1728551</v>
      </c>
      <c r="BF50" s="5">
        <v>1400870</v>
      </c>
      <c r="BG50" s="5">
        <v>1534067</v>
      </c>
      <c r="BH50" s="5">
        <v>2136768</v>
      </c>
      <c r="BI50" s="5">
        <v>1210195</v>
      </c>
      <c r="BJ50" s="58">
        <v>995501</v>
      </c>
      <c r="BK50" s="58">
        <v>14099.087481582517</v>
      </c>
      <c r="BL50" s="58">
        <v>1983352.9125184175</v>
      </c>
      <c r="BM50" s="5">
        <v>1855591</v>
      </c>
    </row>
    <row r="51" spans="1:65" ht="15.75" customHeight="1">
      <c r="A51" s="105" t="s">
        <v>45</v>
      </c>
      <c r="B51" s="105" t="s">
        <v>28</v>
      </c>
      <c r="C51" s="105" t="s">
        <v>80</v>
      </c>
      <c r="D51" s="105" t="s">
        <v>77</v>
      </c>
      <c r="E51" s="105" t="s">
        <v>70</v>
      </c>
      <c r="F51" s="106" t="s">
        <v>71</v>
      </c>
      <c r="G51" s="5"/>
      <c r="H51" s="5"/>
      <c r="I51" s="5"/>
      <c r="J51" s="5"/>
      <c r="K51" s="5"/>
      <c r="L51" s="5"/>
      <c r="M51" s="5"/>
      <c r="N51" s="5"/>
      <c r="O51" s="5"/>
      <c r="P51" s="48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48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48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48"/>
      <c r="BC51" s="5"/>
      <c r="BD51" s="5"/>
      <c r="BE51" s="5"/>
      <c r="BF51" s="5"/>
      <c r="BG51" s="5"/>
      <c r="BH51" s="5"/>
      <c r="BI51" s="58"/>
      <c r="BJ51" s="58">
        <v>110203.23471973019</v>
      </c>
      <c r="BK51" s="58"/>
      <c r="BL51" s="58">
        <v>227518.68486975692</v>
      </c>
      <c r="BM51" s="58">
        <v>222089.62</v>
      </c>
    </row>
    <row r="52" spans="1:65" ht="15.75" customHeight="1">
      <c r="A52" s="105" t="s">
        <v>45</v>
      </c>
      <c r="B52" s="105" t="s">
        <v>28</v>
      </c>
      <c r="C52" s="105" t="s">
        <v>80</v>
      </c>
      <c r="D52" s="105" t="s">
        <v>77</v>
      </c>
      <c r="E52" s="116" t="s">
        <v>81</v>
      </c>
      <c r="F52" s="106" t="s">
        <v>71</v>
      </c>
      <c r="G52" s="5"/>
      <c r="H52" s="5"/>
      <c r="I52" s="5"/>
      <c r="J52" s="5"/>
      <c r="K52" s="5"/>
      <c r="L52" s="5"/>
      <c r="M52" s="5"/>
      <c r="N52" s="5"/>
      <c r="O52" s="5"/>
      <c r="P52" s="48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48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48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48"/>
      <c r="BC52" s="5"/>
      <c r="BD52" s="5"/>
      <c r="BE52" s="5"/>
      <c r="BF52" s="5"/>
      <c r="BG52" s="5"/>
      <c r="BH52" s="5"/>
      <c r="BI52" s="5"/>
      <c r="BJ52" s="122">
        <f>BJ50*BJ44</f>
        <v>-3334.9283500000001</v>
      </c>
      <c r="BK52" s="111"/>
      <c r="BL52" s="122">
        <f t="shared" ref="BL52:BM52" si="30">BL50*BL44</f>
        <v>-2221.3552620206274</v>
      </c>
      <c r="BM52" s="111">
        <f t="shared" si="30"/>
        <v>3247.2842500000002</v>
      </c>
    </row>
    <row r="53" spans="1:65" ht="15.75" customHeight="1">
      <c r="A53" s="105" t="s">
        <v>45</v>
      </c>
      <c r="B53" s="105" t="s">
        <v>28</v>
      </c>
      <c r="C53" s="105" t="s">
        <v>80</v>
      </c>
      <c r="D53" s="105" t="s">
        <v>77</v>
      </c>
      <c r="E53" s="116" t="s">
        <v>83</v>
      </c>
      <c r="F53" s="106" t="s">
        <v>71</v>
      </c>
      <c r="G53" s="5"/>
      <c r="H53" s="5"/>
      <c r="I53" s="5"/>
      <c r="J53" s="5"/>
      <c r="K53" s="5"/>
      <c r="L53" s="5"/>
      <c r="M53" s="5"/>
      <c r="N53" s="5"/>
      <c r="O53" s="5"/>
      <c r="P53" s="48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48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48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48"/>
      <c r="BC53" s="5"/>
      <c r="BD53" s="5"/>
      <c r="BE53" s="5"/>
      <c r="BF53" s="5"/>
      <c r="BG53" s="5"/>
      <c r="BH53" s="5"/>
      <c r="BI53" s="5"/>
      <c r="BJ53" s="122">
        <f>BJ50*BJ45</f>
        <v>2837.17785</v>
      </c>
      <c r="BK53" s="111"/>
      <c r="BL53" s="122">
        <f t="shared" ref="BL53:BM53" si="31">BL50*BL45</f>
        <v>5652.55580067749</v>
      </c>
      <c r="BM53" s="111">
        <f t="shared" si="31"/>
        <v>5288.4343500000004</v>
      </c>
    </row>
    <row r="54" spans="1:65" ht="15.75" customHeight="1">
      <c r="A54" s="105" t="s">
        <v>45</v>
      </c>
      <c r="B54" s="105" t="s">
        <v>28</v>
      </c>
      <c r="C54" s="105" t="s">
        <v>80</v>
      </c>
      <c r="D54" s="105" t="s">
        <v>77</v>
      </c>
      <c r="E54" s="116" t="s">
        <v>84</v>
      </c>
      <c r="F54" s="106" t="s">
        <v>71</v>
      </c>
      <c r="G54" s="5"/>
      <c r="H54" s="5"/>
      <c r="I54" s="5"/>
      <c r="J54" s="5"/>
      <c r="K54" s="5"/>
      <c r="L54" s="5"/>
      <c r="M54" s="5"/>
      <c r="N54" s="5"/>
      <c r="O54" s="5"/>
      <c r="P54" s="48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48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48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48"/>
      <c r="BC54" s="5"/>
      <c r="BD54" s="5"/>
      <c r="BE54" s="5"/>
      <c r="BF54" s="5"/>
      <c r="BG54" s="5"/>
      <c r="BH54" s="5"/>
      <c r="BI54" s="5"/>
      <c r="BJ54" s="122">
        <f>BJ50*BJ46</f>
        <v>-2996.4580100000003</v>
      </c>
      <c r="BK54" s="111"/>
      <c r="BL54" s="122">
        <f t="shared" ref="BL54:BM54" si="32">BL50*BL46</f>
        <v>-5969.8922666804365</v>
      </c>
      <c r="BM54" s="111">
        <f t="shared" si="32"/>
        <v>-5585.3289100000002</v>
      </c>
    </row>
    <row r="55" spans="1:65" ht="15.75" customHeight="1">
      <c r="A55" s="105" t="s">
        <v>45</v>
      </c>
      <c r="B55" s="105" t="s">
        <v>28</v>
      </c>
      <c r="C55" s="105" t="s">
        <v>80</v>
      </c>
      <c r="D55" s="105" t="s">
        <v>77</v>
      </c>
      <c r="E55" s="105" t="s">
        <v>72</v>
      </c>
      <c r="F55" s="106" t="s">
        <v>71</v>
      </c>
      <c r="G55" s="5"/>
      <c r="H55" s="5"/>
      <c r="I55" s="5"/>
      <c r="J55" s="5"/>
      <c r="K55" s="5"/>
      <c r="L55" s="5"/>
      <c r="M55" s="5"/>
      <c r="N55" s="5"/>
      <c r="O55" s="5"/>
      <c r="P55" s="48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48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48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48"/>
      <c r="BC55" s="5"/>
      <c r="BD55" s="5"/>
      <c r="BE55" s="5"/>
      <c r="BF55" s="5"/>
      <c r="BG55" s="5"/>
      <c r="BH55" s="5"/>
      <c r="BI55" s="5"/>
      <c r="BJ55" s="58">
        <f>BJ$38/BJ$41/12*BJ48</f>
        <v>17808.422618924302</v>
      </c>
      <c r="BK55" s="58"/>
      <c r="BL55" s="58">
        <f>BL$38/BL$41/12*BL48</f>
        <v>39178.973669114159</v>
      </c>
      <c r="BM55" s="58">
        <f>BM$38/BM$41/12*BM48</f>
        <v>39502.618720165025</v>
      </c>
    </row>
    <row r="56" spans="1:65" ht="15.75" customHeight="1">
      <c r="A56" s="105" t="s">
        <v>45</v>
      </c>
      <c r="B56" s="105" t="s">
        <v>28</v>
      </c>
      <c r="C56" s="105" t="s">
        <v>80</v>
      </c>
      <c r="D56" s="105" t="s">
        <v>77</v>
      </c>
      <c r="E56" s="105" t="s">
        <v>73</v>
      </c>
      <c r="F56" s="106" t="s">
        <v>71</v>
      </c>
      <c r="G56" s="5"/>
      <c r="H56" s="5"/>
      <c r="I56" s="5"/>
      <c r="J56" s="5"/>
      <c r="K56" s="5"/>
      <c r="L56" s="5"/>
      <c r="M56" s="5"/>
      <c r="N56" s="5"/>
      <c r="O56" s="5"/>
      <c r="P56" s="48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48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48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48"/>
      <c r="BC56" s="5"/>
      <c r="BD56" s="5"/>
      <c r="BE56" s="5"/>
      <c r="BF56" s="5"/>
      <c r="BG56" s="5"/>
      <c r="BH56" s="5"/>
      <c r="BI56" s="125"/>
      <c r="BJ56" s="58">
        <f>BJ$39/BJ$43*BJ50</f>
        <v>24251.909263780519</v>
      </c>
      <c r="BK56" s="58"/>
      <c r="BL56" s="58">
        <f>BL$39/BL$43*BL50</f>
        <v>48317.475193346349</v>
      </c>
      <c r="BM56" s="58">
        <f>BM$39/BM$43*BM50</f>
        <v>45205.001866083265</v>
      </c>
    </row>
    <row r="57" spans="1:65" ht="15.75" customHeight="1">
      <c r="A57" s="105" t="s">
        <v>45</v>
      </c>
      <c r="B57" s="105" t="s">
        <v>28</v>
      </c>
      <c r="C57" s="105" t="s">
        <v>80</v>
      </c>
      <c r="D57" s="105" t="s">
        <v>77</v>
      </c>
      <c r="E57" s="105" t="s">
        <v>88</v>
      </c>
      <c r="F57" s="106" t="s">
        <v>71</v>
      </c>
      <c r="G57" s="122">
        <f>G$40/G$43*G50</f>
        <v>10565.744816064318</v>
      </c>
      <c r="H57" s="122">
        <f t="shared" ref="H57:BF57" si="33">H$40/H$43*H50</f>
        <v>67741.487450797023</v>
      </c>
      <c r="I57" s="122">
        <f t="shared" si="33"/>
        <v>74777.323047094789</v>
      </c>
      <c r="J57" s="122">
        <f t="shared" si="33"/>
        <v>112466.94301118166</v>
      </c>
      <c r="K57" s="122">
        <f t="shared" si="33"/>
        <v>159390.23457180374</v>
      </c>
      <c r="L57" s="122">
        <f t="shared" si="33"/>
        <v>138279.63629746257</v>
      </c>
      <c r="M57" s="122">
        <f t="shared" si="33"/>
        <v>104141.77033304829</v>
      </c>
      <c r="N57" s="122">
        <f t="shared" si="33"/>
        <v>79030.298417387225</v>
      </c>
      <c r="O57" s="122">
        <f t="shared" si="33"/>
        <v>68542.592170335061</v>
      </c>
      <c r="P57" s="126">
        <f t="shared" si="33"/>
        <v>87695.026612519738</v>
      </c>
      <c r="Q57" s="122">
        <f t="shared" si="33"/>
        <v>100735.62634179638</v>
      </c>
      <c r="R57" s="122">
        <f t="shared" si="33"/>
        <v>110995.42604213431</v>
      </c>
      <c r="S57" s="122">
        <f t="shared" si="33"/>
        <v>90190.386101691605</v>
      </c>
      <c r="T57" s="122">
        <f t="shared" si="33"/>
        <v>13510.59884431404</v>
      </c>
      <c r="U57" s="122">
        <f t="shared" si="33"/>
        <v>12872.83381972721</v>
      </c>
      <c r="V57" s="122">
        <f t="shared" si="33"/>
        <v>76664.423090507247</v>
      </c>
      <c r="W57" s="122">
        <f t="shared" si="33"/>
        <v>85016.079385421428</v>
      </c>
      <c r="X57" s="122">
        <f t="shared" si="33"/>
        <v>112666.59204400127</v>
      </c>
      <c r="Y57" s="122">
        <f t="shared" si="33"/>
        <v>128259.15842495616</v>
      </c>
      <c r="Z57" s="122">
        <f t="shared" si="33"/>
        <v>99639.463804543848</v>
      </c>
      <c r="AA57" s="122">
        <f t="shared" si="33"/>
        <v>99322.625705916711</v>
      </c>
      <c r="AB57" s="122">
        <f t="shared" si="33"/>
        <v>77451.576894900674</v>
      </c>
      <c r="AC57" s="122">
        <f t="shared" si="33"/>
        <v>76801.338835476403</v>
      </c>
      <c r="AD57" s="126">
        <f t="shared" si="33"/>
        <v>91227.80214426115</v>
      </c>
      <c r="AE57" s="122">
        <f t="shared" si="33"/>
        <v>98985.412532867369</v>
      </c>
      <c r="AF57" s="122">
        <f t="shared" si="33"/>
        <v>110535.80318563929</v>
      </c>
      <c r="AG57" s="122">
        <f t="shared" si="33"/>
        <v>104343.20340167629</v>
      </c>
      <c r="AH57" s="122">
        <f t="shared" si="33"/>
        <v>77962.14894138604</v>
      </c>
      <c r="AI57" s="122">
        <f t="shared" si="33"/>
        <v>78966.446604108205</v>
      </c>
      <c r="AJ57" s="122">
        <f t="shared" si="33"/>
        <v>115978.16768738515</v>
      </c>
      <c r="AK57" s="122">
        <f t="shared" si="33"/>
        <v>120190.05981759905</v>
      </c>
      <c r="AL57" s="122">
        <f t="shared" si="33"/>
        <v>123188.72440183941</v>
      </c>
      <c r="AM57" s="122">
        <f t="shared" si="33"/>
        <v>132607.244837551</v>
      </c>
      <c r="AN57" s="122">
        <f t="shared" si="33"/>
        <v>82426.965179790859</v>
      </c>
      <c r="AO57" s="122">
        <f t="shared" si="33"/>
        <v>73576.271887963405</v>
      </c>
      <c r="AP57" s="126">
        <f t="shared" si="33"/>
        <v>87324.609465628644</v>
      </c>
      <c r="AQ57" s="122">
        <f t="shared" si="33"/>
        <v>99183.642656366254</v>
      </c>
      <c r="AR57" s="122">
        <f t="shared" si="33"/>
        <v>101701.67175598185</v>
      </c>
      <c r="AS57" s="122">
        <f t="shared" si="33"/>
        <v>93455.79945824646</v>
      </c>
      <c r="AT57" s="122">
        <f t="shared" si="33"/>
        <v>75519.587296194644</v>
      </c>
      <c r="AU57" s="122">
        <f t="shared" si="33"/>
        <v>88641.476705800102</v>
      </c>
      <c r="AV57" s="122">
        <f t="shared" si="33"/>
        <v>122918.4416408586</v>
      </c>
      <c r="AW57" s="122">
        <f t="shared" si="33"/>
        <v>121175.86055521724</v>
      </c>
      <c r="AX57" s="122">
        <f t="shared" si="33"/>
        <v>106620.03259793609</v>
      </c>
      <c r="AY57" s="122">
        <f t="shared" si="33"/>
        <v>91749.643086655997</v>
      </c>
      <c r="AZ57" s="122">
        <f t="shared" si="33"/>
        <v>85255.116571380451</v>
      </c>
      <c r="BA57" s="122">
        <f t="shared" si="33"/>
        <v>80637.942583734606</v>
      </c>
      <c r="BB57" s="126">
        <f t="shared" si="33"/>
        <v>85474.746214384242</v>
      </c>
      <c r="BC57" s="122">
        <f t="shared" si="33"/>
        <v>95441.344769330462</v>
      </c>
      <c r="BD57" s="122">
        <f t="shared" si="33"/>
        <v>107543.56983997353</v>
      </c>
      <c r="BE57" s="122">
        <f t="shared" si="33"/>
        <v>98378.087339684309</v>
      </c>
      <c r="BF57" s="122">
        <f t="shared" si="33"/>
        <v>79728.576832007588</v>
      </c>
      <c r="BG57" s="122">
        <f>BG$40/BG$43*BG50</f>
        <v>87309.29970300413</v>
      </c>
      <c r="BH57" s="122">
        <f>BH$40/BH$43*BH50</f>
        <v>121611.1928017412</v>
      </c>
      <c r="BI57" s="122">
        <f>BI$40/BI$43*BI50</f>
        <v>68876.573157545979</v>
      </c>
      <c r="BJ57" s="122">
        <f>BJ51-BJ52-BJ53-BJ54-BJ55-BJ56</f>
        <v>71637.111347025362</v>
      </c>
      <c r="BK57" s="122">
        <f>BK$40/BK$43*BK50</f>
        <v>802.43004671136373</v>
      </c>
      <c r="BL57" s="122">
        <f>BL51-BL52-BL53-BL54-BL55-BL56</f>
        <v>142560.92773531997</v>
      </c>
      <c r="BM57" s="122">
        <f t="shared" ref="BM57" si="34">BM51-BM52-BM53-BM54-BM55-BM56</f>
        <v>134431.60972375172</v>
      </c>
    </row>
    <row r="58" spans="1:65" ht="15.75" customHeight="1" thickBot="1">
      <c r="A58" s="127" t="s">
        <v>45</v>
      </c>
      <c r="B58" s="127" t="s">
        <v>28</v>
      </c>
      <c r="C58" s="127" t="s">
        <v>80</v>
      </c>
      <c r="D58" s="127" t="s">
        <v>77</v>
      </c>
      <c r="E58" s="127" t="s">
        <v>10</v>
      </c>
      <c r="F58" s="128" t="s">
        <v>71</v>
      </c>
      <c r="G58" s="129">
        <f>G57-G49</f>
        <v>-50571.045057702177</v>
      </c>
      <c r="H58" s="129">
        <f t="shared" ref="H58:BM58" si="35">H57-H49</f>
        <v>-299143.82823934895</v>
      </c>
      <c r="I58" s="129">
        <f t="shared" si="35"/>
        <v>-335662.54390429863</v>
      </c>
      <c r="J58" s="129">
        <f t="shared" si="35"/>
        <v>-415451.53615595005</v>
      </c>
      <c r="K58" s="129">
        <f t="shared" si="35"/>
        <v>-350577.79517517111</v>
      </c>
      <c r="L58" s="129">
        <f t="shared" si="35"/>
        <v>-321829.362092731</v>
      </c>
      <c r="M58" s="129">
        <f t="shared" si="35"/>
        <v>-310227.17770321795</v>
      </c>
      <c r="N58" s="129">
        <f t="shared" si="35"/>
        <v>-308552.92007029429</v>
      </c>
      <c r="O58" s="129">
        <f t="shared" si="35"/>
        <v>-304152.21209023363</v>
      </c>
      <c r="P58" s="130">
        <f t="shared" si="35"/>
        <v>-319802.65919113188</v>
      </c>
      <c r="Q58" s="129">
        <f t="shared" si="35"/>
        <v>-335610.29459224961</v>
      </c>
      <c r="R58" s="129">
        <f t="shared" si="35"/>
        <v>-392068.7382949178</v>
      </c>
      <c r="S58" s="129">
        <f t="shared" si="35"/>
        <v>-312065.10643583816</v>
      </c>
      <c r="T58" s="129">
        <f t="shared" si="35"/>
        <v>-53764.677026004152</v>
      </c>
      <c r="U58" s="129">
        <f t="shared" si="35"/>
        <v>-39303.92812464093</v>
      </c>
      <c r="V58" s="129">
        <f t="shared" si="35"/>
        <v>-308780.18147111125</v>
      </c>
      <c r="W58" s="129">
        <f t="shared" si="35"/>
        <v>-341496.23861675116</v>
      </c>
      <c r="X58" s="129">
        <f t="shared" si="35"/>
        <v>-436086.34469698573</v>
      </c>
      <c r="Y58" s="129">
        <f t="shared" si="35"/>
        <v>-400910.90855376108</v>
      </c>
      <c r="Z58" s="129">
        <f t="shared" si="35"/>
        <v>-376268.53986731719</v>
      </c>
      <c r="AA58" s="129">
        <f t="shared" si="35"/>
        <v>-328153.53750970535</v>
      </c>
      <c r="AB58" s="129">
        <f t="shared" si="35"/>
        <v>-321813.07234579115</v>
      </c>
      <c r="AC58" s="129">
        <f t="shared" si="35"/>
        <v>-308357.30067179911</v>
      </c>
      <c r="AD58" s="130">
        <f t="shared" si="35"/>
        <v>-330509.39533428458</v>
      </c>
      <c r="AE58" s="129">
        <f t="shared" si="35"/>
        <v>-352082.36792157218</v>
      </c>
      <c r="AF58" s="129">
        <f t="shared" si="35"/>
        <v>-412681.81223843875</v>
      </c>
      <c r="AG58" s="129">
        <f t="shared" si="35"/>
        <v>-382887.73432344571</v>
      </c>
      <c r="AH58" s="129">
        <f t="shared" si="35"/>
        <v>-363031.62706912117</v>
      </c>
      <c r="AI58" s="129">
        <f t="shared" si="35"/>
        <v>-349277.14784110017</v>
      </c>
      <c r="AJ58" s="129">
        <f t="shared" si="35"/>
        <v>-435485.05374988209</v>
      </c>
      <c r="AK58" s="129">
        <f t="shared" si="35"/>
        <v>-412215.10800727631</v>
      </c>
      <c r="AL58" s="129">
        <f t="shared" si="35"/>
        <v>-356324.64293420233</v>
      </c>
      <c r="AM58" s="129">
        <f t="shared" si="35"/>
        <v>-300357.37801667256</v>
      </c>
      <c r="AN58" s="129">
        <f t="shared" si="35"/>
        <v>-321263.60491012689</v>
      </c>
      <c r="AO58" s="129">
        <f t="shared" si="35"/>
        <v>-314608.0537603352</v>
      </c>
      <c r="AP58" s="130">
        <f t="shared" si="35"/>
        <v>-337110.52879353001</v>
      </c>
      <c r="AQ58" s="129">
        <f t="shared" si="35"/>
        <v>-356087.44850702549</v>
      </c>
      <c r="AR58" s="129">
        <f t="shared" si="35"/>
        <v>-422576.31521064643</v>
      </c>
      <c r="AS58" s="129">
        <f t="shared" si="35"/>
        <v>-392790.54918948642</v>
      </c>
      <c r="AT58" s="129">
        <f t="shared" si="35"/>
        <v>-363692.39567992667</v>
      </c>
      <c r="AU58" s="129">
        <f t="shared" si="35"/>
        <v>-339354.7925332603</v>
      </c>
      <c r="AV58" s="129">
        <f t="shared" si="35"/>
        <v>-426791.06616940378</v>
      </c>
      <c r="AW58" s="129">
        <f t="shared" si="35"/>
        <v>-410304.99274218432</v>
      </c>
      <c r="AX58" s="129">
        <f t="shared" si="35"/>
        <v>-371645.32423896616</v>
      </c>
      <c r="AY58" s="129">
        <f t="shared" si="35"/>
        <v>-341713.93064380408</v>
      </c>
      <c r="AZ58" s="129">
        <f t="shared" si="35"/>
        <v>-318784.86832242354</v>
      </c>
      <c r="BA58" s="129">
        <f t="shared" si="35"/>
        <v>-309899.694507582</v>
      </c>
      <c r="BB58" s="130">
        <f t="shared" si="35"/>
        <v>-342148.86751277151</v>
      </c>
      <c r="BC58" s="129">
        <f t="shared" si="35"/>
        <v>-363113.58288543025</v>
      </c>
      <c r="BD58" s="129">
        <f t="shared" si="35"/>
        <v>-422187.75648834178</v>
      </c>
      <c r="BE58" s="129">
        <f t="shared" si="35"/>
        <v>-392931.86227747821</v>
      </c>
      <c r="BF58" s="129">
        <f t="shared" si="35"/>
        <v>-364956.05617829901</v>
      </c>
      <c r="BG58" s="129">
        <f t="shared" si="35"/>
        <v>-344767.83543749776</v>
      </c>
      <c r="BH58" s="129">
        <f t="shared" si="35"/>
        <v>-435432.02653963258</v>
      </c>
      <c r="BI58" s="129">
        <f t="shared" si="35"/>
        <v>-226702.62014149805</v>
      </c>
      <c r="BJ58" s="129">
        <f t="shared" si="35"/>
        <v>-188807.84724341944</v>
      </c>
      <c r="BK58" s="129">
        <f t="shared" si="35"/>
        <v>-2620.4053561996307</v>
      </c>
      <c r="BL58" s="129">
        <f t="shared" si="35"/>
        <v>-379207.53855885321</v>
      </c>
      <c r="BM58" s="129">
        <f t="shared" si="35"/>
        <v>-417722.74328692915</v>
      </c>
    </row>
    <row r="59" spans="1:65" ht="15.75" customHeight="1" thickTop="1">
      <c r="A59" s="105"/>
      <c r="B59" s="105"/>
      <c r="C59" s="60"/>
      <c r="D59" s="60"/>
      <c r="E59" s="60"/>
      <c r="F59" s="106"/>
      <c r="G59" s="4"/>
      <c r="H59" s="4"/>
      <c r="I59" s="4"/>
      <c r="J59" s="4"/>
      <c r="K59" s="4"/>
      <c r="L59" s="4"/>
      <c r="M59" s="4"/>
      <c r="N59" s="4"/>
      <c r="O59" s="4"/>
      <c r="P59" s="13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131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131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131"/>
      <c r="BC59" s="4"/>
      <c r="BD59" s="4"/>
      <c r="BE59" s="4"/>
      <c r="BF59" s="4"/>
      <c r="BG59" s="4"/>
      <c r="BH59" s="4"/>
      <c r="BI59" s="4"/>
      <c r="BJ59" s="4"/>
      <c r="BK59" s="122"/>
      <c r="BL59" s="122"/>
      <c r="BM59" s="4"/>
    </row>
    <row r="60" spans="1:65" ht="15.75" customHeight="1">
      <c r="A60" s="105" t="s">
        <v>45</v>
      </c>
      <c r="B60" s="105" t="s">
        <v>89</v>
      </c>
      <c r="C60" s="105" t="s">
        <v>80</v>
      </c>
      <c r="D60" s="105" t="s">
        <v>77</v>
      </c>
      <c r="E60" s="105" t="s">
        <v>70</v>
      </c>
      <c r="F60" s="106" t="s">
        <v>76</v>
      </c>
      <c r="G60" s="124">
        <f>2551.07634795544*I60/SUM(I48,I60,I72)</f>
        <v>2050.552025476708</v>
      </c>
      <c r="H60" s="124">
        <f>16919.1642728685*I60/SUM(I48,I60,I72)</f>
        <v>13599.60339756545</v>
      </c>
      <c r="I60" s="5">
        <v>15658</v>
      </c>
      <c r="J60" s="5">
        <v>15685</v>
      </c>
      <c r="K60" s="5">
        <v>15664</v>
      </c>
      <c r="L60" s="5">
        <v>15632</v>
      </c>
      <c r="M60" s="5">
        <v>15656</v>
      </c>
      <c r="N60" s="5">
        <v>15668</v>
      </c>
      <c r="O60" s="5">
        <v>15677</v>
      </c>
      <c r="P60" s="48">
        <v>15704</v>
      </c>
      <c r="Q60" s="5">
        <v>15715</v>
      </c>
      <c r="R60" s="5">
        <v>15720</v>
      </c>
      <c r="S60" s="124">
        <f>16504.0478920339*R60/SUM(R48,R60)</f>
        <v>13537.366702988411</v>
      </c>
      <c r="T60" s="124">
        <f>2660.83602054222*R60/SUM(R48,R60)</f>
        <v>2182.5380768548762</v>
      </c>
      <c r="U60" s="124">
        <f>2365.88357066299*SUM(S60:T60)/SUM(S48:T48,S60:T60)</f>
        <v>1940.6047341936971</v>
      </c>
      <c r="V60" s="124">
        <f>16848.1549124687*SUM(S60:T60)/SUM(S48:T48,S60:T60)</f>
        <v>13819.618848108948</v>
      </c>
      <c r="W60" s="5">
        <v>15822</v>
      </c>
      <c r="X60" s="5">
        <v>15865</v>
      </c>
      <c r="Y60" s="5">
        <v>15887</v>
      </c>
      <c r="Z60" s="5">
        <v>15944</v>
      </c>
      <c r="AA60" s="5">
        <v>15955</v>
      </c>
      <c r="AB60" s="5">
        <v>16004</v>
      </c>
      <c r="AC60" s="5">
        <v>16032</v>
      </c>
      <c r="AD60" s="48">
        <v>16040</v>
      </c>
      <c r="AE60" s="5">
        <v>16067</v>
      </c>
      <c r="AF60" s="5">
        <v>16080</v>
      </c>
      <c r="AG60" s="5">
        <v>16086</v>
      </c>
      <c r="AH60" s="5">
        <v>16086</v>
      </c>
      <c r="AI60" s="5">
        <v>16114</v>
      </c>
      <c r="AJ60" s="5">
        <v>16148</v>
      </c>
      <c r="AK60" s="5">
        <v>16133</v>
      </c>
      <c r="AL60" s="5">
        <v>16145</v>
      </c>
      <c r="AM60" s="5">
        <v>16160</v>
      </c>
      <c r="AN60" s="5">
        <v>16147</v>
      </c>
      <c r="AO60" s="5">
        <v>16177</v>
      </c>
      <c r="AP60" s="48">
        <v>16224</v>
      </c>
      <c r="AQ60" s="5">
        <v>16227</v>
      </c>
      <c r="AR60" s="5">
        <v>16241</v>
      </c>
      <c r="AS60" s="5">
        <v>16288</v>
      </c>
      <c r="AT60" s="5">
        <v>16299</v>
      </c>
      <c r="AU60" s="5">
        <v>16317</v>
      </c>
      <c r="AV60" s="5">
        <v>16346</v>
      </c>
      <c r="AW60" s="5">
        <v>16350</v>
      </c>
      <c r="AX60" s="5">
        <v>16398</v>
      </c>
      <c r="AY60" s="5">
        <v>16404</v>
      </c>
      <c r="AZ60" s="5">
        <v>16403</v>
      </c>
      <c r="BA60" s="5">
        <v>16399</v>
      </c>
      <c r="BB60" s="48">
        <v>16374</v>
      </c>
      <c r="BC60" s="5">
        <v>16421</v>
      </c>
      <c r="BD60" s="5">
        <v>16442</v>
      </c>
      <c r="BE60" s="5">
        <v>16454</v>
      </c>
      <c r="BF60" s="5">
        <v>16471</v>
      </c>
      <c r="BG60" s="5">
        <v>16517</v>
      </c>
      <c r="BH60" s="5">
        <v>16563</v>
      </c>
      <c r="BI60" s="5">
        <v>9304.6308605630002</v>
      </c>
      <c r="BJ60" s="58">
        <v>7279.3691394369998</v>
      </c>
      <c r="BK60" s="58">
        <v>49.883474150778987</v>
      </c>
      <c r="BL60" s="58">
        <v>16571.116525849222</v>
      </c>
      <c r="BM60" s="5">
        <v>16633</v>
      </c>
    </row>
    <row r="61" spans="1:65" ht="15.75" customHeight="1">
      <c r="A61" s="105" t="s">
        <v>45</v>
      </c>
      <c r="B61" s="105" t="s">
        <v>89</v>
      </c>
      <c r="C61" s="105" t="s">
        <v>80</v>
      </c>
      <c r="D61" s="105" t="s">
        <v>77</v>
      </c>
      <c r="E61" s="105" t="s">
        <v>74</v>
      </c>
      <c r="F61" s="106" t="s">
        <v>71</v>
      </c>
      <c r="G61" s="5">
        <f>G$40/G$41*G$42/G$43*G60</f>
        <v>278036.55412240356</v>
      </c>
      <c r="H61" s="5">
        <f t="shared" ref="H61:BM61" si="36">H$40/H$41*H$42/H$43*H60</f>
        <v>1668513.0040883839</v>
      </c>
      <c r="I61" s="5">
        <f t="shared" si="36"/>
        <v>1866589.4384911177</v>
      </c>
      <c r="J61" s="5">
        <f t="shared" si="36"/>
        <v>2410597.1894429289</v>
      </c>
      <c r="K61" s="5">
        <f t="shared" si="36"/>
        <v>2326190.8031323864</v>
      </c>
      <c r="L61" s="5">
        <f t="shared" si="36"/>
        <v>2089606.0031480261</v>
      </c>
      <c r="M61" s="5">
        <f t="shared" si="36"/>
        <v>1882576.9734346445</v>
      </c>
      <c r="N61" s="5">
        <f t="shared" si="36"/>
        <v>1759169.7182111803</v>
      </c>
      <c r="O61" s="5">
        <f t="shared" si="36"/>
        <v>1693546.7960559232</v>
      </c>
      <c r="P61" s="48">
        <f t="shared" si="36"/>
        <v>1856496.564508426</v>
      </c>
      <c r="Q61" s="5">
        <f t="shared" si="36"/>
        <v>1989894.4130814082</v>
      </c>
      <c r="R61" s="5">
        <f t="shared" si="36"/>
        <v>2295549.6845801044</v>
      </c>
      <c r="S61" s="5">
        <f t="shared" si="36"/>
        <v>1835546.1081828645</v>
      </c>
      <c r="T61" s="5">
        <f t="shared" si="36"/>
        <v>306986.16449387575</v>
      </c>
      <c r="U61" s="5">
        <f t="shared" si="36"/>
        <v>238089.60747909063</v>
      </c>
      <c r="V61" s="5">
        <f t="shared" si="36"/>
        <v>1758835.7572448892</v>
      </c>
      <c r="W61" s="5">
        <f t="shared" si="36"/>
        <v>1956589.7058365829</v>
      </c>
      <c r="X61" s="5">
        <f t="shared" si="36"/>
        <v>2529333.3356756996</v>
      </c>
      <c r="Y61" s="5">
        <f t="shared" si="36"/>
        <v>2447430.8163292226</v>
      </c>
      <c r="Z61" s="5">
        <f t="shared" si="36"/>
        <v>2210919.9331422355</v>
      </c>
      <c r="AA61" s="5">
        <f t="shared" si="36"/>
        <v>1990190.3075883426</v>
      </c>
      <c r="AB61" s="5">
        <f t="shared" si="36"/>
        <v>1864011.5071318648</v>
      </c>
      <c r="AC61" s="5">
        <f t="shared" si="36"/>
        <v>1796585.1930697239</v>
      </c>
      <c r="AD61" s="48">
        <f t="shared" si="36"/>
        <v>1967044.0964105476</v>
      </c>
      <c r="AE61" s="5">
        <f t="shared" si="36"/>
        <v>2110456.0362729994</v>
      </c>
      <c r="AF61" s="5">
        <f t="shared" si="36"/>
        <v>2435824.9148868485</v>
      </c>
      <c r="AG61" s="5">
        <f t="shared" si="36"/>
        <v>2262585.6998401592</v>
      </c>
      <c r="AH61" s="5">
        <f t="shared" si="36"/>
        <v>2047280.196509385</v>
      </c>
      <c r="AI61" s="5">
        <f t="shared" si="36"/>
        <v>1992699.1859341864</v>
      </c>
      <c r="AJ61" s="5">
        <f t="shared" si="36"/>
        <v>2574451.6044431892</v>
      </c>
      <c r="AK61" s="5">
        <f t="shared" si="36"/>
        <v>2485327.7119556461</v>
      </c>
      <c r="AL61" s="5">
        <f t="shared" si="36"/>
        <v>2238792.1676230174</v>
      </c>
      <c r="AM61" s="5">
        <f t="shared" si="36"/>
        <v>2015761.5399954631</v>
      </c>
      <c r="AN61" s="5">
        <f t="shared" si="36"/>
        <v>1880666.9461171096</v>
      </c>
      <c r="AO61" s="5">
        <f t="shared" si="36"/>
        <v>1812834.2482715147</v>
      </c>
      <c r="AP61" s="48">
        <f t="shared" si="36"/>
        <v>1989608.6920302196</v>
      </c>
      <c r="AQ61" s="5">
        <f t="shared" si="36"/>
        <v>2131472.5898177605</v>
      </c>
      <c r="AR61" s="5">
        <f t="shared" si="36"/>
        <v>2460213.460365504</v>
      </c>
      <c r="AS61" s="5">
        <f t="shared" si="36"/>
        <v>2290998.127501959</v>
      </c>
      <c r="AT61" s="5">
        <f t="shared" si="36"/>
        <v>2074388.9048182559</v>
      </c>
      <c r="AU61" s="5">
        <f t="shared" si="36"/>
        <v>2017802.6943582052</v>
      </c>
      <c r="AV61" s="5">
        <f t="shared" si="36"/>
        <v>2606018.4497292778</v>
      </c>
      <c r="AW61" s="5">
        <f t="shared" si="36"/>
        <v>2518757.0873659463</v>
      </c>
      <c r="AX61" s="5">
        <f t="shared" si="36"/>
        <v>2273875.1294321609</v>
      </c>
      <c r="AY61" s="5">
        <f t="shared" si="36"/>
        <v>2046197.5434458898</v>
      </c>
      <c r="AZ61" s="5">
        <f t="shared" si="36"/>
        <v>1910483.6760487366</v>
      </c>
      <c r="BA61" s="5">
        <f t="shared" si="36"/>
        <v>1837712.1120977048</v>
      </c>
      <c r="BB61" s="48">
        <f t="shared" si="36"/>
        <v>2008003.7428071261</v>
      </c>
      <c r="BC61" s="5">
        <f t="shared" si="36"/>
        <v>2156955.1609907835</v>
      </c>
      <c r="BD61" s="5">
        <f t="shared" si="36"/>
        <v>2490661.27180159</v>
      </c>
      <c r="BE61" s="5">
        <f t="shared" si="36"/>
        <v>2314346.9541943292</v>
      </c>
      <c r="BF61" s="5">
        <f t="shared" si="36"/>
        <v>2096279.504954997</v>
      </c>
      <c r="BG61" s="5">
        <f t="shared" si="36"/>
        <v>2042535.2149730022</v>
      </c>
      <c r="BH61" s="5">
        <f t="shared" si="36"/>
        <v>2640614.4367347378</v>
      </c>
      <c r="BI61" s="5">
        <f t="shared" si="36"/>
        <v>1433400.9128664809</v>
      </c>
      <c r="BJ61" s="58">
        <f t="shared" si="36"/>
        <v>1201207.4611218963</v>
      </c>
      <c r="BK61" s="58">
        <f t="shared" si="36"/>
        <v>6917.2332748584231</v>
      </c>
      <c r="BL61" s="58">
        <f t="shared" si="36"/>
        <v>2490062.9180016327</v>
      </c>
      <c r="BM61" s="5">
        <f t="shared" si="36"/>
        <v>2623245.7451090133</v>
      </c>
    </row>
    <row r="62" spans="1:65" ht="15.75" customHeight="1">
      <c r="A62" s="105" t="s">
        <v>45</v>
      </c>
      <c r="B62" s="105" t="s">
        <v>89</v>
      </c>
      <c r="C62" s="105" t="s">
        <v>80</v>
      </c>
      <c r="D62" s="105" t="s">
        <v>77</v>
      </c>
      <c r="E62" s="105" t="s">
        <v>70</v>
      </c>
      <c r="F62" s="106" t="s">
        <v>79</v>
      </c>
      <c r="G62" s="124">
        <f>5651577.46666667*I62/SUM(I50,I62,I74)</f>
        <v>5276195.9515928496</v>
      </c>
      <c r="H62" s="124">
        <f>36234668.8*I62/SUM(I50,I62,I74)</f>
        <v>33827938.121252976</v>
      </c>
      <c r="I62" s="5">
        <v>37341410</v>
      </c>
      <c r="J62" s="5">
        <v>45926491</v>
      </c>
      <c r="K62" s="5">
        <v>54567578</v>
      </c>
      <c r="L62" s="5">
        <v>47755749</v>
      </c>
      <c r="M62" s="5">
        <v>41805260</v>
      </c>
      <c r="N62" s="5">
        <v>36268687</v>
      </c>
      <c r="O62" s="5">
        <v>35484722</v>
      </c>
      <c r="P62" s="48">
        <v>39572975</v>
      </c>
      <c r="Q62" s="5">
        <v>44509809</v>
      </c>
      <c r="R62" s="5">
        <v>49768819</v>
      </c>
      <c r="S62" s="124">
        <f>42084005.2228794*R62/SUM(R50,R62)</f>
        <v>40440125.881685331</v>
      </c>
      <c r="T62" s="124">
        <f>6077228.28108147*R62/SUM(R50,R62)</f>
        <v>5839840.4666355466</v>
      </c>
      <c r="U62" s="124">
        <f>6006631.40627688*SUM(S62:T62)/SUM(S50:T50,S62:T62)</f>
        <v>5772001.2367706308</v>
      </c>
      <c r="V62" s="124">
        <f>34484570.634299*SUM(S62:T62)/SUM(S50:T50,S62:T62)</f>
        <v>33137539.310748726</v>
      </c>
      <c r="W62" s="5">
        <v>39613273</v>
      </c>
      <c r="X62" s="5">
        <v>46182629</v>
      </c>
      <c r="Y62" s="5">
        <v>48458322</v>
      </c>
      <c r="Z62" s="5">
        <v>41773283</v>
      </c>
      <c r="AA62" s="5">
        <v>40843677</v>
      </c>
      <c r="AB62" s="5">
        <v>36372781</v>
      </c>
      <c r="AC62" s="5">
        <v>38324821</v>
      </c>
      <c r="AD62" s="48">
        <v>41566448</v>
      </c>
      <c r="AE62" s="5">
        <v>44404765</v>
      </c>
      <c r="AF62" s="5">
        <v>51335663</v>
      </c>
      <c r="AG62" s="5">
        <v>44793190</v>
      </c>
      <c r="AH62" s="5">
        <v>38426065</v>
      </c>
      <c r="AI62" s="5">
        <v>39183430</v>
      </c>
      <c r="AJ62" s="5">
        <v>47933515</v>
      </c>
      <c r="AK62" s="5">
        <v>45761829</v>
      </c>
      <c r="AL62" s="5">
        <v>45367400</v>
      </c>
      <c r="AM62" s="5">
        <v>46423313</v>
      </c>
      <c r="AN62" s="5">
        <v>37491506</v>
      </c>
      <c r="AO62" s="5">
        <v>36308174</v>
      </c>
      <c r="AP62" s="48">
        <v>40009067</v>
      </c>
      <c r="AQ62" s="5">
        <v>43471522</v>
      </c>
      <c r="AR62" s="5">
        <v>46870125</v>
      </c>
      <c r="AS62" s="5">
        <v>46287319</v>
      </c>
      <c r="AT62" s="5">
        <v>38834169</v>
      </c>
      <c r="AU62" s="5">
        <v>40036654</v>
      </c>
      <c r="AV62" s="5">
        <v>48526113</v>
      </c>
      <c r="AW62" s="5">
        <v>47551567</v>
      </c>
      <c r="AX62" s="5">
        <v>43027068</v>
      </c>
      <c r="AY62" s="5">
        <v>39809242</v>
      </c>
      <c r="AZ62" s="5">
        <v>34687616</v>
      </c>
      <c r="BA62" s="5">
        <v>32636705</v>
      </c>
      <c r="BB62" s="48">
        <v>35429341</v>
      </c>
      <c r="BC62" s="5">
        <v>39891540</v>
      </c>
      <c r="BD62" s="5">
        <v>45955692</v>
      </c>
      <c r="BE62" s="5">
        <v>44184788</v>
      </c>
      <c r="BF62" s="5">
        <v>38635093</v>
      </c>
      <c r="BG62" s="5">
        <v>39619795</v>
      </c>
      <c r="BH62" s="5">
        <v>46835079</v>
      </c>
      <c r="BI62" s="5">
        <v>26091046.161212754</v>
      </c>
      <c r="BJ62" s="58">
        <v>20412024.838787246</v>
      </c>
      <c r="BK62" s="58">
        <v>129055.02728757379</v>
      </c>
      <c r="BL62" s="58">
        <v>42871630.972712427</v>
      </c>
      <c r="BM62" s="5">
        <v>41224709</v>
      </c>
    </row>
    <row r="63" spans="1:65" ht="15.75" customHeight="1">
      <c r="A63" s="105" t="s">
        <v>45</v>
      </c>
      <c r="B63" s="105" t="s">
        <v>89</v>
      </c>
      <c r="C63" s="105" t="s">
        <v>80</v>
      </c>
      <c r="D63" s="105" t="s">
        <v>77</v>
      </c>
      <c r="E63" s="105" t="s">
        <v>70</v>
      </c>
      <c r="F63" s="106" t="s">
        <v>71</v>
      </c>
      <c r="G63" s="5"/>
      <c r="H63" s="5"/>
      <c r="I63" s="5"/>
      <c r="J63" s="5"/>
      <c r="K63" s="5"/>
      <c r="L63" s="5"/>
      <c r="M63" s="5"/>
      <c r="N63" s="5"/>
      <c r="O63" s="5"/>
      <c r="P63" s="48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48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4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48"/>
      <c r="BC63" s="5"/>
      <c r="BD63" s="5"/>
      <c r="BE63" s="5"/>
      <c r="BF63" s="5"/>
      <c r="BG63" s="5"/>
      <c r="BH63" s="5"/>
      <c r="BI63" s="58"/>
      <c r="BJ63" s="58">
        <v>1812077.8439134941</v>
      </c>
      <c r="BK63" s="58"/>
      <c r="BL63" s="58">
        <v>3943573.8723468496</v>
      </c>
      <c r="BM63" s="58">
        <v>3943382.74</v>
      </c>
    </row>
    <row r="64" spans="1:65" ht="15.75" customHeight="1">
      <c r="A64" s="105" t="s">
        <v>45</v>
      </c>
      <c r="B64" s="105" t="s">
        <v>89</v>
      </c>
      <c r="C64" s="105" t="s">
        <v>80</v>
      </c>
      <c r="D64" s="105" t="s">
        <v>77</v>
      </c>
      <c r="E64" s="116" t="s">
        <v>81</v>
      </c>
      <c r="F64" s="106" t="s">
        <v>71</v>
      </c>
      <c r="G64" s="5"/>
      <c r="H64" s="5"/>
      <c r="I64" s="5"/>
      <c r="J64" s="5"/>
      <c r="K64" s="5"/>
      <c r="L64" s="5"/>
      <c r="M64" s="5"/>
      <c r="N64" s="5"/>
      <c r="O64" s="5"/>
      <c r="P64" s="48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48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4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48"/>
      <c r="BC64" s="5"/>
      <c r="BD64" s="5"/>
      <c r="BE64" s="5"/>
      <c r="BF64" s="5"/>
      <c r="BG64" s="5"/>
      <c r="BH64" s="5"/>
      <c r="BI64" s="5"/>
      <c r="BJ64" s="122">
        <f>BJ62*BJ44</f>
        <v>-68380.283209937275</v>
      </c>
      <c r="BK64" s="111"/>
      <c r="BL64" s="122">
        <f t="shared" ref="BL64:BM64" si="37">BL62*BL44</f>
        <v>-48016.226689437914</v>
      </c>
      <c r="BM64" s="111">
        <f t="shared" si="37"/>
        <v>72143.240749999997</v>
      </c>
    </row>
    <row r="65" spans="1:65" ht="15.75" customHeight="1">
      <c r="A65" s="105" t="s">
        <v>45</v>
      </c>
      <c r="B65" s="105" t="s">
        <v>89</v>
      </c>
      <c r="C65" s="105" t="s">
        <v>80</v>
      </c>
      <c r="D65" s="105" t="s">
        <v>77</v>
      </c>
      <c r="E65" s="116" t="s">
        <v>83</v>
      </c>
      <c r="F65" s="106" t="s">
        <v>71</v>
      </c>
      <c r="G65" s="5"/>
      <c r="H65" s="5"/>
      <c r="I65" s="5"/>
      <c r="J65" s="5"/>
      <c r="K65" s="5"/>
      <c r="L65" s="5"/>
      <c r="M65" s="5"/>
      <c r="N65" s="5"/>
      <c r="O65" s="5"/>
      <c r="P65" s="48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48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4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48"/>
      <c r="BC65" s="5"/>
      <c r="BD65" s="5"/>
      <c r="BE65" s="5"/>
      <c r="BF65" s="5"/>
      <c r="BG65" s="5"/>
      <c r="BH65" s="5"/>
      <c r="BI65" s="5"/>
      <c r="BJ65" s="122">
        <f>BJ62*BJ45</f>
        <v>58174.270790543655</v>
      </c>
      <c r="BK65" s="111"/>
      <c r="BL65" s="122">
        <f t="shared" ref="BL65:BM65" si="38">BL62*BL45</f>
        <v>122184.14827223042</v>
      </c>
      <c r="BM65" s="111">
        <f t="shared" si="38"/>
        <v>117490.42065</v>
      </c>
    </row>
    <row r="66" spans="1:65" ht="15.75" customHeight="1">
      <c r="A66" s="105" t="s">
        <v>45</v>
      </c>
      <c r="B66" s="105" t="s">
        <v>89</v>
      </c>
      <c r="C66" s="105" t="s">
        <v>80</v>
      </c>
      <c r="D66" s="105" t="s">
        <v>77</v>
      </c>
      <c r="E66" s="116" t="s">
        <v>84</v>
      </c>
      <c r="F66" s="106" t="s">
        <v>71</v>
      </c>
      <c r="G66" s="5"/>
      <c r="H66" s="5"/>
      <c r="I66" s="5"/>
      <c r="J66" s="5"/>
      <c r="K66" s="5"/>
      <c r="L66" s="5"/>
      <c r="M66" s="5"/>
      <c r="N66" s="5"/>
      <c r="O66" s="5"/>
      <c r="P66" s="48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48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48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48"/>
      <c r="BC66" s="5"/>
      <c r="BD66" s="5"/>
      <c r="BE66" s="5"/>
      <c r="BF66" s="5"/>
      <c r="BG66" s="5"/>
      <c r="BH66" s="5"/>
      <c r="BI66" s="5"/>
      <c r="BJ66" s="122">
        <f>BJ62*BJ46</f>
        <v>-61440.194764749613</v>
      </c>
      <c r="BK66" s="111"/>
      <c r="BL66" s="122">
        <f t="shared" ref="BL66:BM66" si="39">BL62*BL46</f>
        <v>-129043.60922786441</v>
      </c>
      <c r="BM66" s="111">
        <f t="shared" si="39"/>
        <v>-124086.37409</v>
      </c>
    </row>
    <row r="67" spans="1:65" ht="15.75" customHeight="1">
      <c r="A67" s="105" t="s">
        <v>45</v>
      </c>
      <c r="B67" s="105" t="s">
        <v>89</v>
      </c>
      <c r="C67" s="105" t="s">
        <v>80</v>
      </c>
      <c r="D67" s="105" t="s">
        <v>77</v>
      </c>
      <c r="E67" s="105" t="s">
        <v>72</v>
      </c>
      <c r="F67" s="106" t="s">
        <v>71</v>
      </c>
      <c r="G67" s="5"/>
      <c r="H67" s="5"/>
      <c r="I67" s="5"/>
      <c r="J67" s="5"/>
      <c r="K67" s="5"/>
      <c r="L67" s="5"/>
      <c r="M67" s="5"/>
      <c r="N67" s="5"/>
      <c r="O67" s="5"/>
      <c r="P67" s="48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48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48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48"/>
      <c r="BC67" s="5"/>
      <c r="BD67" s="5"/>
      <c r="BE67" s="5"/>
      <c r="BF67" s="5"/>
      <c r="BG67" s="5"/>
      <c r="BH67" s="5"/>
      <c r="BI67" s="5"/>
      <c r="BJ67" s="58">
        <f>BJ$38/BJ$41/12*BJ60</f>
        <v>82134.85965110414</v>
      </c>
      <c r="BK67" s="58"/>
      <c r="BL67" s="58">
        <f>BL$38/BL$41/12*BL60</f>
        <v>186975.86343560339</v>
      </c>
      <c r="BM67" s="58">
        <f>BM$38/BM$41/12*BM60</f>
        <v>187674.10944658806</v>
      </c>
    </row>
    <row r="68" spans="1:65" ht="15.75" customHeight="1">
      <c r="A68" s="105" t="s">
        <v>45</v>
      </c>
      <c r="B68" s="105" t="s">
        <v>89</v>
      </c>
      <c r="C68" s="105" t="s">
        <v>80</v>
      </c>
      <c r="D68" s="105" t="s">
        <v>77</v>
      </c>
      <c r="E68" s="105" t="s">
        <v>73</v>
      </c>
      <c r="F68" s="106" t="s">
        <v>71</v>
      </c>
      <c r="G68" s="5"/>
      <c r="H68" s="5"/>
      <c r="I68" s="5"/>
      <c r="J68" s="5"/>
      <c r="K68" s="5"/>
      <c r="L68" s="5"/>
      <c r="M68" s="5"/>
      <c r="N68" s="5"/>
      <c r="O68" s="5"/>
      <c r="P68" s="48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48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48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48"/>
      <c r="BC68" s="5"/>
      <c r="BD68" s="5"/>
      <c r="BE68" s="5"/>
      <c r="BF68" s="5"/>
      <c r="BG68" s="5"/>
      <c r="BH68" s="5"/>
      <c r="BI68" s="125"/>
      <c r="BJ68" s="58">
        <f>BJ$39/BJ$43*BJ62</f>
        <v>497267.78203166294</v>
      </c>
      <c r="BK68" s="58"/>
      <c r="BL68" s="58">
        <f>BL$39/BL$43*BL62</f>
        <v>1044417.739751647</v>
      </c>
      <c r="BM68" s="58">
        <f>BM$39/BM$43*BM62</f>
        <v>1004296.2308362887</v>
      </c>
    </row>
    <row r="69" spans="1:65" ht="15.75" customHeight="1">
      <c r="A69" s="105" t="s">
        <v>45</v>
      </c>
      <c r="B69" s="105" t="s">
        <v>89</v>
      </c>
      <c r="C69" s="105" t="s">
        <v>80</v>
      </c>
      <c r="D69" s="105" t="s">
        <v>77</v>
      </c>
      <c r="E69" s="105" t="s">
        <v>88</v>
      </c>
      <c r="F69" s="106" t="s">
        <v>71</v>
      </c>
      <c r="G69" s="122">
        <f>G$40/G$43*G62</f>
        <v>289475.10811632144</v>
      </c>
      <c r="H69" s="122">
        <f t="shared" ref="H69:BF69" si="40">H$40/H$43*H62</f>
        <v>1855948.1366581337</v>
      </c>
      <c r="I69" s="122">
        <f t="shared" si="40"/>
        <v>2048712.5186665209</v>
      </c>
      <c r="J69" s="122">
        <f t="shared" si="40"/>
        <v>2519727.4835129497</v>
      </c>
      <c r="K69" s="122">
        <f t="shared" si="40"/>
        <v>2993815.1816418241</v>
      </c>
      <c r="L69" s="122">
        <f t="shared" si="40"/>
        <v>2620088.550876793</v>
      </c>
      <c r="M69" s="122">
        <f t="shared" si="40"/>
        <v>2293618.7869742666</v>
      </c>
      <c r="N69" s="122">
        <f t="shared" si="40"/>
        <v>1989858.2590346134</v>
      </c>
      <c r="O69" s="122">
        <f t="shared" si="40"/>
        <v>1946846.5219390832</v>
      </c>
      <c r="P69" s="126">
        <f t="shared" si="40"/>
        <v>2171145.9016512032</v>
      </c>
      <c r="Q69" s="122">
        <f t="shared" si="40"/>
        <v>2442002.1338711041</v>
      </c>
      <c r="R69" s="122">
        <f t="shared" si="40"/>
        <v>2730534.345771844</v>
      </c>
      <c r="S69" s="122">
        <f t="shared" si="40"/>
        <v>2218721.5788117992</v>
      </c>
      <c r="T69" s="122">
        <f t="shared" si="40"/>
        <v>332366.43609386968</v>
      </c>
      <c r="U69" s="122">
        <f t="shared" si="40"/>
        <v>316677.14720817003</v>
      </c>
      <c r="V69" s="122">
        <f t="shared" si="40"/>
        <v>1885977.1777257717</v>
      </c>
      <c r="W69" s="122">
        <f t="shared" si="40"/>
        <v>2254534.5963207092</v>
      </c>
      <c r="X69" s="122">
        <f t="shared" si="40"/>
        <v>2628420.3991309698</v>
      </c>
      <c r="Y69" s="122">
        <f t="shared" si="40"/>
        <v>2757938.3159944634</v>
      </c>
      <c r="Z69" s="122">
        <f t="shared" si="40"/>
        <v>2377468.575378655</v>
      </c>
      <c r="AA69" s="122">
        <f t="shared" si="40"/>
        <v>2324561.3367380281</v>
      </c>
      <c r="AB69" s="122">
        <f t="shared" si="40"/>
        <v>2070106.4799390992</v>
      </c>
      <c r="AC69" s="122">
        <f t="shared" si="40"/>
        <v>2181204.1343389736</v>
      </c>
      <c r="AD69" s="126">
        <f t="shared" si="40"/>
        <v>2365696.8476744085</v>
      </c>
      <c r="AE69" s="122">
        <f t="shared" si="40"/>
        <v>2527235.7306600483</v>
      </c>
      <c r="AF69" s="122">
        <f t="shared" si="40"/>
        <v>2921698.1959193568</v>
      </c>
      <c r="AG69" s="122">
        <f t="shared" si="40"/>
        <v>2549342.401840081</v>
      </c>
      <c r="AH69" s="122">
        <f t="shared" si="40"/>
        <v>2186966.2964473632</v>
      </c>
      <c r="AI69" s="122">
        <f t="shared" si="40"/>
        <v>2230070.677005426</v>
      </c>
      <c r="AJ69" s="122">
        <f t="shared" si="40"/>
        <v>2728069.652077415</v>
      </c>
      <c r="AK69" s="122">
        <f t="shared" si="40"/>
        <v>2604471.1496425029</v>
      </c>
      <c r="AL69" s="122">
        <f t="shared" si="40"/>
        <v>2582022.76911378</v>
      </c>
      <c r="AM69" s="122">
        <f t="shared" si="40"/>
        <v>2642118.5958131994</v>
      </c>
      <c r="AN69" s="122">
        <f t="shared" si="40"/>
        <v>2133777.1646681516</v>
      </c>
      <c r="AO69" s="122">
        <f t="shared" si="40"/>
        <v>2066429.4619692764</v>
      </c>
      <c r="AP69" s="126">
        <f t="shared" si="40"/>
        <v>2277060.6639348688</v>
      </c>
      <c r="AQ69" s="122">
        <f t="shared" si="40"/>
        <v>2474121.4971991037</v>
      </c>
      <c r="AR69" s="122">
        <f t="shared" si="40"/>
        <v>2667548.2822733726</v>
      </c>
      <c r="AS69" s="122">
        <f t="shared" si="40"/>
        <v>2634378.6855590777</v>
      </c>
      <c r="AT69" s="122">
        <f t="shared" si="40"/>
        <v>2210192.9706708454</v>
      </c>
      <c r="AU69" s="122">
        <f t="shared" si="40"/>
        <v>2278630.7398513095</v>
      </c>
      <c r="AV69" s="122">
        <f t="shared" si="40"/>
        <v>2761796.5469166893</v>
      </c>
      <c r="AW69" s="122">
        <f t="shared" si="40"/>
        <v>2706331.6103863004</v>
      </c>
      <c r="AX69" s="122">
        <f t="shared" si="40"/>
        <v>2448826.0130447615</v>
      </c>
      <c r="AY69" s="122">
        <f t="shared" si="40"/>
        <v>2265687.9006767105</v>
      </c>
      <c r="AZ69" s="122">
        <f t="shared" si="40"/>
        <v>1974197.6467303718</v>
      </c>
      <c r="BA69" s="122">
        <f t="shared" si="40"/>
        <v>1857472.8862321745</v>
      </c>
      <c r="BB69" s="126">
        <f t="shared" si="40"/>
        <v>2016411.8983388157</v>
      </c>
      <c r="BC69" s="122">
        <f t="shared" si="40"/>
        <v>2270371.777421962</v>
      </c>
      <c r="BD69" s="122">
        <f t="shared" si="40"/>
        <v>2615504.5939238304</v>
      </c>
      <c r="BE69" s="122">
        <f t="shared" si="40"/>
        <v>2514716.0442182124</v>
      </c>
      <c r="BF69" s="122">
        <f t="shared" si="40"/>
        <v>2198862.8357108501</v>
      </c>
      <c r="BG69" s="122">
        <f>BG$40/BG$43*BG62</f>
        <v>2254905.7869223342</v>
      </c>
      <c r="BH69" s="122">
        <f>BH$40/BH$43*BH62</f>
        <v>2665553.687697392</v>
      </c>
      <c r="BI69" s="122">
        <f>BI$40/BI$43*BI62</f>
        <v>1484935.7745484647</v>
      </c>
      <c r="BJ69" s="122">
        <f>BJ63-BJ64-BJ65-BJ66-BJ67-BJ68</f>
        <v>1304321.4094148702</v>
      </c>
      <c r="BK69" s="122">
        <f>BK$40/BK$43*BK62</f>
        <v>7344.988227782851</v>
      </c>
      <c r="BL69" s="122">
        <f>BL63-BL64-BL65-BL66-BL67-BL68</f>
        <v>2767055.9568046713</v>
      </c>
      <c r="BM69" s="122">
        <f t="shared" ref="BM69" si="41">BM63-BM64-BM65-BM66-BM67-BM68</f>
        <v>2685865.1124071237</v>
      </c>
    </row>
    <row r="70" spans="1:65" ht="15.75" customHeight="1" thickBot="1">
      <c r="A70" s="127" t="s">
        <v>45</v>
      </c>
      <c r="B70" s="127" t="s">
        <v>89</v>
      </c>
      <c r="C70" s="127" t="s">
        <v>80</v>
      </c>
      <c r="D70" s="127" t="s">
        <v>77</v>
      </c>
      <c r="E70" s="127" t="s">
        <v>10</v>
      </c>
      <c r="F70" s="128" t="s">
        <v>71</v>
      </c>
      <c r="G70" s="129">
        <f>G69-G61</f>
        <v>11438.553993917885</v>
      </c>
      <c r="H70" s="129">
        <f t="shared" ref="H70:BH70" si="42">H69-H61</f>
        <v>187435.13256974984</v>
      </c>
      <c r="I70" s="129">
        <f t="shared" si="42"/>
        <v>182123.08017540327</v>
      </c>
      <c r="J70" s="129">
        <f t="shared" si="42"/>
        <v>109130.29407002078</v>
      </c>
      <c r="K70" s="129">
        <f t="shared" si="42"/>
        <v>667624.37850943767</v>
      </c>
      <c r="L70" s="129">
        <f t="shared" si="42"/>
        <v>530482.54772876692</v>
      </c>
      <c r="M70" s="129">
        <f t="shared" si="42"/>
        <v>411041.81353962212</v>
      </c>
      <c r="N70" s="129">
        <f t="shared" si="42"/>
        <v>230688.54082343308</v>
      </c>
      <c r="O70" s="129">
        <f t="shared" si="42"/>
        <v>253299.72588316002</v>
      </c>
      <c r="P70" s="130">
        <f t="shared" si="42"/>
        <v>314649.33714277716</v>
      </c>
      <c r="Q70" s="129">
        <f t="shared" si="42"/>
        <v>452107.72078969586</v>
      </c>
      <c r="R70" s="129">
        <f t="shared" si="42"/>
        <v>434984.66119173961</v>
      </c>
      <c r="S70" s="129">
        <f t="shared" si="42"/>
        <v>383175.47062893468</v>
      </c>
      <c r="T70" s="129">
        <f t="shared" si="42"/>
        <v>25380.271599993925</v>
      </c>
      <c r="U70" s="129">
        <f t="shared" si="42"/>
        <v>78587.539729079406</v>
      </c>
      <c r="V70" s="129">
        <f t="shared" si="42"/>
        <v>127141.42048088252</v>
      </c>
      <c r="W70" s="129">
        <f t="shared" si="42"/>
        <v>297944.89048412628</v>
      </c>
      <c r="X70" s="129">
        <f t="shared" si="42"/>
        <v>99087.063455270138</v>
      </c>
      <c r="Y70" s="129">
        <f t="shared" si="42"/>
        <v>310507.49966524076</v>
      </c>
      <c r="Z70" s="129">
        <f t="shared" si="42"/>
        <v>166548.64223641949</v>
      </c>
      <c r="AA70" s="129">
        <f t="shared" si="42"/>
        <v>334371.02914968552</v>
      </c>
      <c r="AB70" s="129">
        <f t="shared" si="42"/>
        <v>206094.97280723439</v>
      </c>
      <c r="AC70" s="129">
        <f t="shared" si="42"/>
        <v>384618.94126924966</v>
      </c>
      <c r="AD70" s="130">
        <f t="shared" si="42"/>
        <v>398652.75126386085</v>
      </c>
      <c r="AE70" s="129">
        <f t="shared" si="42"/>
        <v>416779.69438704895</v>
      </c>
      <c r="AF70" s="129">
        <f t="shared" si="42"/>
        <v>485873.28103250824</v>
      </c>
      <c r="AG70" s="129">
        <f t="shared" si="42"/>
        <v>286756.70199992182</v>
      </c>
      <c r="AH70" s="129">
        <f t="shared" si="42"/>
        <v>139686.0999379782</v>
      </c>
      <c r="AI70" s="129">
        <f t="shared" si="42"/>
        <v>237371.49107123958</v>
      </c>
      <c r="AJ70" s="129">
        <f t="shared" si="42"/>
        <v>153618.0476342258</v>
      </c>
      <c r="AK70" s="129">
        <f t="shared" si="42"/>
        <v>119143.43768685684</v>
      </c>
      <c r="AL70" s="129">
        <f t="shared" si="42"/>
        <v>343230.60149076255</v>
      </c>
      <c r="AM70" s="129">
        <f t="shared" si="42"/>
        <v>626357.05581773631</v>
      </c>
      <c r="AN70" s="129">
        <f t="shared" si="42"/>
        <v>253110.21855104202</v>
      </c>
      <c r="AO70" s="129">
        <f t="shared" si="42"/>
        <v>253595.21369776176</v>
      </c>
      <c r="AP70" s="130">
        <f t="shared" si="42"/>
        <v>287451.97190464917</v>
      </c>
      <c r="AQ70" s="129">
        <f t="shared" si="42"/>
        <v>342648.90738134319</v>
      </c>
      <c r="AR70" s="129">
        <f t="shared" si="42"/>
        <v>207334.82190786861</v>
      </c>
      <c r="AS70" s="129">
        <f t="shared" si="42"/>
        <v>343380.55805711867</v>
      </c>
      <c r="AT70" s="129">
        <f t="shared" si="42"/>
        <v>135804.06585258944</v>
      </c>
      <c r="AU70" s="129">
        <f t="shared" si="42"/>
        <v>260828.04549310426</v>
      </c>
      <c r="AV70" s="129">
        <f t="shared" si="42"/>
        <v>155778.09718741151</v>
      </c>
      <c r="AW70" s="129">
        <f t="shared" si="42"/>
        <v>187574.5230203541</v>
      </c>
      <c r="AX70" s="129">
        <f t="shared" si="42"/>
        <v>174950.88361260062</v>
      </c>
      <c r="AY70" s="129">
        <f t="shared" si="42"/>
        <v>219490.35723082069</v>
      </c>
      <c r="AZ70" s="129">
        <f t="shared" si="42"/>
        <v>63713.970681635197</v>
      </c>
      <c r="BA70" s="129">
        <f t="shared" si="42"/>
        <v>19760.774134469684</v>
      </c>
      <c r="BB70" s="130">
        <f t="shared" si="42"/>
        <v>8408.1555316895247</v>
      </c>
      <c r="BC70" s="129">
        <f t="shared" si="42"/>
        <v>113416.61643117853</v>
      </c>
      <c r="BD70" s="129">
        <f t="shared" si="42"/>
        <v>124843.32212224044</v>
      </c>
      <c r="BE70" s="129">
        <f t="shared" si="42"/>
        <v>200369.09002388315</v>
      </c>
      <c r="BF70" s="129">
        <f t="shared" si="42"/>
        <v>102583.33075585309</v>
      </c>
      <c r="BG70" s="129">
        <f t="shared" si="42"/>
        <v>212370.57194933202</v>
      </c>
      <c r="BH70" s="129">
        <f t="shared" si="42"/>
        <v>24939.250962654129</v>
      </c>
      <c r="BI70" s="129">
        <f>BI69-BI61</f>
        <v>51534.861681983806</v>
      </c>
      <c r="BJ70" s="129">
        <f>BJ69-BJ61</f>
        <v>103113.94829297392</v>
      </c>
      <c r="BK70" s="129">
        <f>BK69-BK61</f>
        <v>427.75495292442793</v>
      </c>
      <c r="BL70" s="129">
        <f>BL69-BL61</f>
        <v>276993.03880303865</v>
      </c>
      <c r="BM70" s="129">
        <f>BM69-BM61</f>
        <v>62619.367298110388</v>
      </c>
    </row>
    <row r="71" spans="1:65" ht="15.75" customHeight="1" thickTop="1">
      <c r="A71" s="60"/>
      <c r="B71" s="105"/>
      <c r="C71" s="60"/>
      <c r="D71" s="60"/>
      <c r="E71" s="60"/>
      <c r="F71" s="106"/>
      <c r="G71" s="4"/>
      <c r="H71" s="4"/>
      <c r="I71" s="4"/>
      <c r="J71" s="4"/>
      <c r="K71" s="4"/>
      <c r="L71" s="4"/>
      <c r="M71" s="4"/>
      <c r="N71" s="4"/>
      <c r="O71" s="4"/>
      <c r="P71" s="13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131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131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131"/>
      <c r="BC71" s="4"/>
      <c r="BD71" s="4"/>
      <c r="BE71" s="4"/>
      <c r="BF71" s="4"/>
      <c r="BG71" s="4"/>
      <c r="BH71" s="4"/>
      <c r="BI71" s="4"/>
      <c r="BJ71" s="4"/>
      <c r="BK71" s="122"/>
      <c r="BL71" s="122"/>
      <c r="BM71" s="4"/>
    </row>
    <row r="72" spans="1:65" ht="15.75" customHeight="1">
      <c r="A72" s="105" t="s">
        <v>45</v>
      </c>
      <c r="B72" s="105" t="s">
        <v>47</v>
      </c>
      <c r="C72" s="105" t="s">
        <v>80</v>
      </c>
      <c r="D72" s="105" t="s">
        <v>77</v>
      </c>
      <c r="E72" s="105" t="s">
        <v>70</v>
      </c>
      <c r="F72" s="106" t="s">
        <v>76</v>
      </c>
      <c r="G72" s="124">
        <f>2551.07634795544*I72/SUM(I48,I60,I72)</f>
        <v>49.633364264636128</v>
      </c>
      <c r="H72" s="124">
        <f>16919.1642728685*I72/SUM(I48,I60,I72)</f>
        <v>329.17675869697956</v>
      </c>
      <c r="I72" s="5">
        <v>379</v>
      </c>
      <c r="J72" s="5">
        <v>379</v>
      </c>
      <c r="K72" s="5">
        <v>380</v>
      </c>
      <c r="L72" s="5">
        <v>378</v>
      </c>
      <c r="M72" s="5">
        <v>379</v>
      </c>
      <c r="N72" s="5">
        <v>379</v>
      </c>
      <c r="O72" s="5">
        <v>379</v>
      </c>
      <c r="P72" s="48">
        <v>376</v>
      </c>
      <c r="Q72" s="5">
        <v>377</v>
      </c>
      <c r="R72" s="5">
        <v>377</v>
      </c>
      <c r="S72" s="124">
        <v>325.61877463274806</v>
      </c>
      <c r="T72" s="124">
        <v>52.497312791114283</v>
      </c>
      <c r="U72" s="124">
        <v>46.416429337008104</v>
      </c>
      <c r="V72" s="124">
        <v>330.54508753126123</v>
      </c>
      <c r="W72" s="5">
        <v>377</v>
      </c>
      <c r="X72" s="5">
        <v>374</v>
      </c>
      <c r="Y72" s="5">
        <v>375</v>
      </c>
      <c r="Z72" s="5">
        <v>376</v>
      </c>
      <c r="AA72" s="5">
        <v>374</v>
      </c>
      <c r="AB72" s="5">
        <v>373</v>
      </c>
      <c r="AC72" s="5">
        <v>372</v>
      </c>
      <c r="AD72" s="48">
        <v>373</v>
      </c>
      <c r="AE72" s="5">
        <v>375</v>
      </c>
      <c r="AF72" s="5">
        <v>374</v>
      </c>
      <c r="AG72" s="5">
        <v>375</v>
      </c>
      <c r="AH72" s="5">
        <v>376</v>
      </c>
      <c r="AI72" s="5">
        <v>378</v>
      </c>
      <c r="AJ72" s="5">
        <v>378</v>
      </c>
      <c r="AK72" s="5">
        <v>379</v>
      </c>
      <c r="AL72" s="5">
        <v>377</v>
      </c>
      <c r="AM72" s="5">
        <v>379</v>
      </c>
      <c r="AN72" s="5">
        <v>379</v>
      </c>
      <c r="AO72" s="5">
        <v>380</v>
      </c>
      <c r="AP72" s="48">
        <v>380</v>
      </c>
      <c r="AQ72" s="5">
        <v>379</v>
      </c>
      <c r="AR72" s="5">
        <v>378</v>
      </c>
      <c r="AS72" s="5">
        <v>374</v>
      </c>
      <c r="AT72" s="5">
        <v>372</v>
      </c>
      <c r="AU72" s="5">
        <v>370</v>
      </c>
      <c r="AV72" s="5">
        <v>372</v>
      </c>
      <c r="AW72" s="5">
        <v>370</v>
      </c>
      <c r="AX72" s="5">
        <v>373</v>
      </c>
      <c r="AY72" s="5">
        <v>373</v>
      </c>
      <c r="AZ72" s="5">
        <v>372</v>
      </c>
      <c r="BA72" s="5">
        <v>373</v>
      </c>
      <c r="BB72" s="48">
        <v>374</v>
      </c>
      <c r="BC72" s="5">
        <v>372</v>
      </c>
      <c r="BD72" s="5">
        <v>371</v>
      </c>
      <c r="BE72" s="5">
        <v>371</v>
      </c>
      <c r="BF72" s="5">
        <v>370</v>
      </c>
      <c r="BG72" s="5">
        <v>372</v>
      </c>
      <c r="BH72" s="5">
        <v>370</v>
      </c>
      <c r="BI72" s="5">
        <v>207.07028266536088</v>
      </c>
      <c r="BJ72" s="58">
        <v>163.92971733463912</v>
      </c>
      <c r="BK72" s="58">
        <v>2.592206787093513</v>
      </c>
      <c r="BL72" s="58">
        <v>369.40779321290648</v>
      </c>
      <c r="BM72" s="5">
        <v>371</v>
      </c>
    </row>
    <row r="73" spans="1:65" ht="15.75" customHeight="1">
      <c r="A73" s="105" t="s">
        <v>45</v>
      </c>
      <c r="B73" s="105" t="s">
        <v>47</v>
      </c>
      <c r="C73" s="105" t="s">
        <v>80</v>
      </c>
      <c r="D73" s="105" t="s">
        <v>77</v>
      </c>
      <c r="E73" s="105" t="s">
        <v>74</v>
      </c>
      <c r="F73" s="106" t="s">
        <v>71</v>
      </c>
      <c r="G73" s="5">
        <f>G$40/G$41*G$42/G$43*G72</f>
        <v>6729.8412321108044</v>
      </c>
      <c r="H73" s="5">
        <f t="shared" ref="H73:BM73" si="43">H$40/H$41*H$42/H$43*H72</f>
        <v>40386.155865978893</v>
      </c>
      <c r="I73" s="5">
        <f t="shared" si="43"/>
        <v>45180.572051867006</v>
      </c>
      <c r="J73" s="5">
        <f t="shared" si="43"/>
        <v>58247.773975063443</v>
      </c>
      <c r="K73" s="5">
        <f t="shared" si="43"/>
        <v>56432.105796112541</v>
      </c>
      <c r="L73" s="5">
        <f t="shared" si="43"/>
        <v>50529.111386256001</v>
      </c>
      <c r="M73" s="5">
        <f t="shared" si="43"/>
        <v>45573.369502537702</v>
      </c>
      <c r="N73" s="5">
        <f t="shared" si="43"/>
        <v>42553.313964898989</v>
      </c>
      <c r="O73" s="5">
        <f t="shared" si="43"/>
        <v>40942.414728914642</v>
      </c>
      <c r="P73" s="48">
        <f t="shared" si="43"/>
        <v>44449.994157868583</v>
      </c>
      <c r="Q73" s="5">
        <f t="shared" si="43"/>
        <v>47737.206091739798</v>
      </c>
      <c r="R73" s="5">
        <f t="shared" si="43"/>
        <v>55052.30477650759</v>
      </c>
      <c r="S73" s="5">
        <f t="shared" si="43"/>
        <v>44150.999794995034</v>
      </c>
      <c r="T73" s="5">
        <f t="shared" si="43"/>
        <v>7384.0401094871968</v>
      </c>
      <c r="U73" s="5">
        <f t="shared" si="43"/>
        <v>5694.7554783848882</v>
      </c>
      <c r="V73" s="5">
        <f t="shared" si="43"/>
        <v>42068.781036691056</v>
      </c>
      <c r="W73" s="5">
        <f t="shared" si="43"/>
        <v>46620.80135889216</v>
      </c>
      <c r="X73" s="5">
        <f t="shared" si="43"/>
        <v>59626.263318166515</v>
      </c>
      <c r="Y73" s="5">
        <f t="shared" si="43"/>
        <v>57769.657967108862</v>
      </c>
      <c r="Z73" s="5">
        <f t="shared" si="43"/>
        <v>52139.105297383372</v>
      </c>
      <c r="AA73" s="5">
        <f t="shared" si="43"/>
        <v>46651.906928112825</v>
      </c>
      <c r="AB73" s="5">
        <f t="shared" si="43"/>
        <v>43443.907283190805</v>
      </c>
      <c r="AC73" s="5">
        <f t="shared" si="43"/>
        <v>41687.231276318445</v>
      </c>
      <c r="AD73" s="48">
        <f t="shared" si="43"/>
        <v>45742.359598574454</v>
      </c>
      <c r="AE73" s="5">
        <f t="shared" si="43"/>
        <v>49257.54737053431</v>
      </c>
      <c r="AF73" s="5">
        <f t="shared" si="43"/>
        <v>56654.136701970237</v>
      </c>
      <c r="AG73" s="5">
        <f t="shared" si="43"/>
        <v>52745.8434315591</v>
      </c>
      <c r="AH73" s="5">
        <f t="shared" si="43"/>
        <v>47853.870066363837</v>
      </c>
      <c r="AI73" s="5">
        <f t="shared" si="43"/>
        <v>46744.463961966147</v>
      </c>
      <c r="AJ73" s="5">
        <f t="shared" si="43"/>
        <v>60263.97736435011</v>
      </c>
      <c r="AK73" s="5">
        <f t="shared" si="43"/>
        <v>58385.867652091358</v>
      </c>
      <c r="AL73" s="5">
        <f t="shared" si="43"/>
        <v>52277.773130621092</v>
      </c>
      <c r="AM73" s="5">
        <f t="shared" si="43"/>
        <v>47275.595523408447</v>
      </c>
      <c r="AN73" s="5">
        <f t="shared" si="43"/>
        <v>44142.736890963308</v>
      </c>
      <c r="AO73" s="5">
        <f t="shared" si="43"/>
        <v>42583.730873658627</v>
      </c>
      <c r="AP73" s="48">
        <f t="shared" si="43"/>
        <v>46600.795301496764</v>
      </c>
      <c r="AQ73" s="5">
        <f t="shared" si="43"/>
        <v>49782.961209153342</v>
      </c>
      <c r="AR73" s="5">
        <f t="shared" si="43"/>
        <v>57260.063297713234</v>
      </c>
      <c r="AS73" s="5">
        <f t="shared" si="43"/>
        <v>52605.187849074944</v>
      </c>
      <c r="AT73" s="5">
        <f t="shared" si="43"/>
        <v>47344.786342253588</v>
      </c>
      <c r="AU73" s="5">
        <f t="shared" si="43"/>
        <v>45755.163137374271</v>
      </c>
      <c r="AV73" s="5">
        <f t="shared" si="43"/>
        <v>59307.40629507471</v>
      </c>
      <c r="AW73" s="5">
        <f t="shared" si="43"/>
        <v>56999.395860880744</v>
      </c>
      <c r="AX73" s="5">
        <f t="shared" si="43"/>
        <v>51723.101797670206</v>
      </c>
      <c r="AY73" s="5">
        <f t="shared" si="43"/>
        <v>46527.169209053696</v>
      </c>
      <c r="AZ73" s="5">
        <f t="shared" si="43"/>
        <v>43327.435681895382</v>
      </c>
      <c r="BA73" s="5">
        <f t="shared" si="43"/>
        <v>41799.293725985968</v>
      </c>
      <c r="BB73" s="48">
        <f t="shared" si="43"/>
        <v>45864.993270420498</v>
      </c>
      <c r="BC73" s="5">
        <f t="shared" si="43"/>
        <v>48863.486991570033</v>
      </c>
      <c r="BD73" s="5">
        <f t="shared" si="43"/>
        <v>56199.691755162989</v>
      </c>
      <c r="BE73" s="5">
        <f t="shared" si="43"/>
        <v>52183.221101622468</v>
      </c>
      <c r="BF73" s="5">
        <f t="shared" si="43"/>
        <v>47090.24448019846</v>
      </c>
      <c r="BG73" s="5">
        <f t="shared" si="43"/>
        <v>46002.488343522236</v>
      </c>
      <c r="BH73" s="5">
        <f t="shared" si="43"/>
        <v>58988.549271982913</v>
      </c>
      <c r="BI73" s="5">
        <f t="shared" si="43"/>
        <v>31899.678412614532</v>
      </c>
      <c r="BJ73" s="58">
        <f t="shared" si="43"/>
        <v>27050.915510681418</v>
      </c>
      <c r="BK73" s="58">
        <f t="shared" si="43"/>
        <v>359.4556984703737</v>
      </c>
      <c r="BL73" s="58">
        <f t="shared" si="43"/>
        <v>55509.153294855256</v>
      </c>
      <c r="BM73" s="5">
        <f t="shared" si="43"/>
        <v>58511.643806615997</v>
      </c>
    </row>
    <row r="74" spans="1:65" ht="15.75" customHeight="1">
      <c r="A74" s="105" t="s">
        <v>45</v>
      </c>
      <c r="B74" s="105" t="s">
        <v>47</v>
      </c>
      <c r="C74" s="105" t="s">
        <v>80</v>
      </c>
      <c r="D74" s="105" t="s">
        <v>77</v>
      </c>
      <c r="E74" s="105" t="s">
        <v>70</v>
      </c>
      <c r="F74" s="106" t="s">
        <v>79</v>
      </c>
      <c r="G74" s="124">
        <f>5651577.46666667*I74/SUM(I50,I62,I74)</f>
        <v>182802.1240966839</v>
      </c>
      <c r="H74" s="124">
        <f>36234668.8*I74/SUM(I50,I62,I74)</f>
        <v>1172022.2294832272</v>
      </c>
      <c r="I74" s="5">
        <v>1293752</v>
      </c>
      <c r="J74" s="5">
        <v>1536232</v>
      </c>
      <c r="K74" s="5">
        <v>1812562</v>
      </c>
      <c r="L74" s="5">
        <v>1664879</v>
      </c>
      <c r="M74" s="5">
        <v>1478368</v>
      </c>
      <c r="N74" s="5">
        <v>1232056</v>
      </c>
      <c r="O74" s="5">
        <v>1283490</v>
      </c>
      <c r="P74" s="48">
        <v>1265643</v>
      </c>
      <c r="Q74" s="5">
        <v>1379930</v>
      </c>
      <c r="R74" s="5">
        <v>1462763</v>
      </c>
      <c r="S74" s="124">
        <v>1267278.9353082844</v>
      </c>
      <c r="T74" s="124">
        <v>183004.04975444943</v>
      </c>
      <c r="U74" s="124">
        <v>204986.19093891018</v>
      </c>
      <c r="V74" s="124">
        <v>1176842.7763191606</v>
      </c>
      <c r="W74" s="5">
        <v>1352804</v>
      </c>
      <c r="X74" s="5">
        <v>1459586</v>
      </c>
      <c r="Y74" s="5">
        <v>1448787</v>
      </c>
      <c r="Z74" s="5">
        <v>1603556</v>
      </c>
      <c r="AA74" s="5">
        <v>1293091</v>
      </c>
      <c r="AB74" s="5">
        <v>924026</v>
      </c>
      <c r="AC74" s="5">
        <v>1219383</v>
      </c>
      <c r="AD74" s="48">
        <v>1229577</v>
      </c>
      <c r="AE74" s="5">
        <v>1303297</v>
      </c>
      <c r="AF74" s="5">
        <v>1413710</v>
      </c>
      <c r="AG74" s="5">
        <v>1410200</v>
      </c>
      <c r="AH74" s="5">
        <v>1377132</v>
      </c>
      <c r="AI74" s="5">
        <v>1321904</v>
      </c>
      <c r="AJ74" s="5">
        <v>1487012</v>
      </c>
      <c r="AK74" s="5">
        <v>1493849</v>
      </c>
      <c r="AL74" s="5">
        <v>1464372</v>
      </c>
      <c r="AM74" s="5">
        <v>1428987</v>
      </c>
      <c r="AN74" s="5">
        <v>1255255</v>
      </c>
      <c r="AO74" s="5">
        <v>1032865</v>
      </c>
      <c r="AP74" s="48">
        <v>1103394</v>
      </c>
      <c r="AQ74" s="5">
        <v>1351914</v>
      </c>
      <c r="AR74" s="5">
        <v>1364771</v>
      </c>
      <c r="AS74" s="5">
        <v>1347820</v>
      </c>
      <c r="AT74" s="5">
        <v>1231190</v>
      </c>
      <c r="AU74" s="5">
        <v>1270226</v>
      </c>
      <c r="AV74" s="5">
        <v>1431673</v>
      </c>
      <c r="AW74" s="5">
        <v>1375989</v>
      </c>
      <c r="AX74" s="5">
        <v>1324138</v>
      </c>
      <c r="AY74" s="5">
        <v>1227487</v>
      </c>
      <c r="AZ74" s="5">
        <v>1074837</v>
      </c>
      <c r="BA74" s="5">
        <v>1034281</v>
      </c>
      <c r="BB74" s="48">
        <v>1106589</v>
      </c>
      <c r="BC74" s="5">
        <v>1276297</v>
      </c>
      <c r="BD74" s="5">
        <v>1426492</v>
      </c>
      <c r="BE74" s="5">
        <v>1387620</v>
      </c>
      <c r="BF74" s="5">
        <v>1233172</v>
      </c>
      <c r="BG74" s="5">
        <v>1290528</v>
      </c>
      <c r="BH74" s="5">
        <v>1481942</v>
      </c>
      <c r="BI74" s="5">
        <v>747728</v>
      </c>
      <c r="BJ74" s="58">
        <v>591948</v>
      </c>
      <c r="BK74" s="58">
        <v>9760</v>
      </c>
      <c r="BL74" s="58">
        <v>1390869</v>
      </c>
      <c r="BM74" s="5">
        <v>1237221</v>
      </c>
    </row>
    <row r="75" spans="1:65" ht="15.75" customHeight="1">
      <c r="A75" s="105" t="s">
        <v>45</v>
      </c>
      <c r="B75" s="105" t="s">
        <v>47</v>
      </c>
      <c r="C75" s="105" t="s">
        <v>80</v>
      </c>
      <c r="D75" s="105" t="s">
        <v>77</v>
      </c>
      <c r="E75" s="105" t="s">
        <v>70</v>
      </c>
      <c r="F75" s="106" t="s">
        <v>71</v>
      </c>
      <c r="G75" s="5"/>
      <c r="H75" s="5"/>
      <c r="I75" s="5"/>
      <c r="J75" s="5"/>
      <c r="K75" s="5"/>
      <c r="L75" s="5"/>
      <c r="M75" s="5"/>
      <c r="N75" s="5"/>
      <c r="O75" s="5"/>
      <c r="P75" s="48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48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48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48"/>
      <c r="BC75" s="5"/>
      <c r="BD75" s="5"/>
      <c r="BE75" s="5"/>
      <c r="BF75" s="5"/>
      <c r="BG75" s="5"/>
      <c r="BH75" s="5"/>
      <c r="BI75" s="58"/>
      <c r="BJ75" s="58">
        <v>53626.792383710694</v>
      </c>
      <c r="BK75" s="58"/>
      <c r="BL75" s="58">
        <v>128986.327692808</v>
      </c>
      <c r="BM75" s="58">
        <v>120473.52</v>
      </c>
    </row>
    <row r="76" spans="1:65" ht="15.75" customHeight="1">
      <c r="A76" s="105" t="s">
        <v>45</v>
      </c>
      <c r="B76" s="105" t="s">
        <v>47</v>
      </c>
      <c r="C76" s="105" t="s">
        <v>80</v>
      </c>
      <c r="D76" s="105" t="s">
        <v>77</v>
      </c>
      <c r="E76" s="116" t="s">
        <v>81</v>
      </c>
      <c r="F76" s="106" t="s">
        <v>71</v>
      </c>
      <c r="G76" s="5"/>
      <c r="H76" s="5"/>
      <c r="I76" s="5"/>
      <c r="J76" s="5"/>
      <c r="K76" s="5"/>
      <c r="L76" s="5"/>
      <c r="M76" s="5"/>
      <c r="N76" s="5"/>
      <c r="O76" s="5"/>
      <c r="P76" s="48"/>
      <c r="Q76" s="5"/>
      <c r="R76" s="5"/>
      <c r="S76" s="5"/>
      <c r="T76" s="134"/>
      <c r="U76" s="5"/>
      <c r="V76" s="5"/>
      <c r="W76" s="5"/>
      <c r="X76" s="5"/>
      <c r="Y76" s="5"/>
      <c r="Z76" s="5"/>
      <c r="AA76" s="5"/>
      <c r="AB76" s="5"/>
      <c r="AC76" s="5"/>
      <c r="AD76" s="48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48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48"/>
      <c r="BC76" s="5"/>
      <c r="BD76" s="5"/>
      <c r="BE76" s="5"/>
      <c r="BF76" s="5"/>
      <c r="BG76" s="5"/>
      <c r="BH76" s="5"/>
      <c r="BI76" s="5"/>
      <c r="BJ76" s="122">
        <f>BJ74*BJ44</f>
        <v>-1983.0258000000001</v>
      </c>
      <c r="BK76" s="111"/>
      <c r="BL76" s="122">
        <f t="shared" ref="BL76:BM76" si="44">BL74*BL44</f>
        <v>-1557.7732799999999</v>
      </c>
      <c r="BM76" s="111">
        <f t="shared" si="44"/>
        <v>2165.1367500000001</v>
      </c>
    </row>
    <row r="77" spans="1:65" ht="15.75" customHeight="1">
      <c r="A77" s="105" t="s">
        <v>45</v>
      </c>
      <c r="B77" s="105" t="s">
        <v>47</v>
      </c>
      <c r="C77" s="105" t="s">
        <v>80</v>
      </c>
      <c r="D77" s="105" t="s">
        <v>77</v>
      </c>
      <c r="E77" s="116" t="s">
        <v>83</v>
      </c>
      <c r="F77" s="106" t="s">
        <v>71</v>
      </c>
      <c r="G77" s="5"/>
      <c r="H77" s="5"/>
      <c r="I77" s="5"/>
      <c r="J77" s="5"/>
      <c r="K77" s="5"/>
      <c r="L77" s="5"/>
      <c r="M77" s="5"/>
      <c r="N77" s="5"/>
      <c r="O77" s="5"/>
      <c r="P77" s="48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48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48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48"/>
      <c r="BC77" s="5"/>
      <c r="BD77" s="5"/>
      <c r="BE77" s="5"/>
      <c r="BF77" s="5"/>
      <c r="BG77" s="5"/>
      <c r="BH77" s="5"/>
      <c r="BI77" s="5"/>
      <c r="BJ77" s="122">
        <f>BJ74*BJ45</f>
        <v>1687.0518</v>
      </c>
      <c r="BK77" s="111"/>
      <c r="BL77" s="122">
        <f t="shared" ref="BL77:BM77" si="45">BL74*BL45</f>
        <v>3963.9766500000001</v>
      </c>
      <c r="BM77" s="111">
        <f t="shared" si="45"/>
        <v>3526.0798500000001</v>
      </c>
    </row>
    <row r="78" spans="1:65" ht="15.75" customHeight="1">
      <c r="A78" s="105" t="s">
        <v>45</v>
      </c>
      <c r="B78" s="105" t="s">
        <v>47</v>
      </c>
      <c r="C78" s="105" t="s">
        <v>80</v>
      </c>
      <c r="D78" s="105" t="s">
        <v>77</v>
      </c>
      <c r="E78" s="116" t="s">
        <v>84</v>
      </c>
      <c r="F78" s="106" t="s">
        <v>71</v>
      </c>
      <c r="G78" s="5"/>
      <c r="H78" s="5"/>
      <c r="I78" s="5"/>
      <c r="J78" s="5"/>
      <c r="K78" s="5"/>
      <c r="L78" s="5"/>
      <c r="M78" s="5"/>
      <c r="N78" s="5"/>
      <c r="O78" s="5"/>
      <c r="P78" s="48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48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48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48"/>
      <c r="BC78" s="5"/>
      <c r="BD78" s="5"/>
      <c r="BE78" s="5"/>
      <c r="BF78" s="5"/>
      <c r="BG78" s="5"/>
      <c r="BH78" s="5"/>
      <c r="BI78" s="5"/>
      <c r="BJ78" s="122">
        <f>BJ74*BJ46</f>
        <v>-1781.7634800000001</v>
      </c>
      <c r="BK78" s="111"/>
      <c r="BL78" s="122">
        <f t="shared" ref="BL78:BM78" si="46">BL74*BL46</f>
        <v>-4186.5156900000002</v>
      </c>
      <c r="BM78" s="111">
        <f t="shared" si="46"/>
        <v>-3724.03521</v>
      </c>
    </row>
    <row r="79" spans="1:65" ht="15.75" customHeight="1">
      <c r="A79" s="105" t="s">
        <v>45</v>
      </c>
      <c r="B79" s="105" t="s">
        <v>47</v>
      </c>
      <c r="C79" s="105" t="s">
        <v>80</v>
      </c>
      <c r="D79" s="105" t="s">
        <v>77</v>
      </c>
      <c r="E79" s="105" t="s">
        <v>72</v>
      </c>
      <c r="F79" s="106" t="s">
        <v>71</v>
      </c>
      <c r="G79" s="5"/>
      <c r="H79" s="5"/>
      <c r="I79" s="5"/>
      <c r="J79" s="5"/>
      <c r="K79" s="5"/>
      <c r="L79" s="5"/>
      <c r="M79" s="5"/>
      <c r="N79" s="5"/>
      <c r="O79" s="5"/>
      <c r="P79" s="48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48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48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48"/>
      <c r="BC79" s="5"/>
      <c r="BD79" s="5"/>
      <c r="BE79" s="5"/>
      <c r="BF79" s="5"/>
      <c r="BG79" s="5"/>
      <c r="BH79" s="5"/>
      <c r="BI79" s="5"/>
      <c r="BJ79" s="58">
        <f>BJ$38/BJ$41/12*BJ72</f>
        <v>1849.6581321835693</v>
      </c>
      <c r="BK79" s="58"/>
      <c r="BL79" s="58">
        <f>BL$38/BL$41/12*BL72</f>
        <v>4168.116311781494</v>
      </c>
      <c r="BM79" s="58">
        <f>BM$38/BM$41/12*BM72</f>
        <v>4186.0815610343398</v>
      </c>
    </row>
    <row r="80" spans="1:65" ht="15.75" customHeight="1">
      <c r="A80" s="105" t="s">
        <v>45</v>
      </c>
      <c r="B80" s="105" t="s">
        <v>47</v>
      </c>
      <c r="C80" s="105" t="s">
        <v>80</v>
      </c>
      <c r="D80" s="105" t="s">
        <v>77</v>
      </c>
      <c r="E80" s="105" t="s">
        <v>73</v>
      </c>
      <c r="F80" s="106" t="s">
        <v>71</v>
      </c>
      <c r="G80" s="5"/>
      <c r="H80" s="5"/>
      <c r="I80" s="5"/>
      <c r="J80" s="5"/>
      <c r="K80" s="5"/>
      <c r="L80" s="5"/>
      <c r="M80" s="5"/>
      <c r="N80" s="5"/>
      <c r="O80" s="5"/>
      <c r="P80" s="48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48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48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48"/>
      <c r="BC80" s="5"/>
      <c r="BD80" s="5"/>
      <c r="BE80" s="5"/>
      <c r="BF80" s="5"/>
      <c r="BG80" s="5"/>
      <c r="BH80" s="5"/>
      <c r="BI80" s="125"/>
      <c r="BJ80" s="58">
        <f>BJ$39/BJ$43*BJ74</f>
        <v>14420.748130716443</v>
      </c>
      <c r="BK80" s="58"/>
      <c r="BL80" s="58">
        <f>BL$39/BL$43*BL74</f>
        <v>33883.67142353965</v>
      </c>
      <c r="BM80" s="58">
        <f>BM$39/BM$43*BM74</f>
        <v>30140.573873098871</v>
      </c>
    </row>
    <row r="81" spans="1:65" ht="15.75" customHeight="1">
      <c r="A81" s="105" t="s">
        <v>45</v>
      </c>
      <c r="B81" s="105" t="s">
        <v>47</v>
      </c>
      <c r="C81" s="105" t="s">
        <v>80</v>
      </c>
      <c r="D81" s="105" t="s">
        <v>77</v>
      </c>
      <c r="E81" s="105" t="s">
        <v>88</v>
      </c>
      <c r="F81" s="106" t="s">
        <v>71</v>
      </c>
      <c r="G81" s="122">
        <f>G$40/G$43*G74</f>
        <v>10029.321337242143</v>
      </c>
      <c r="H81" s="122">
        <f>H$40/H$43*H74</f>
        <v>64302.248193031104</v>
      </c>
      <c r="I81" s="122">
        <f>I$40/I$43*I74</f>
        <v>70980.874006896061</v>
      </c>
      <c r="J81" s="122">
        <f t="shared" ref="J81:BF81" si="47">J$40/J$43*J74</f>
        <v>84284.383743841128</v>
      </c>
      <c r="K81" s="122">
        <f t="shared" si="47"/>
        <v>99445.052028277089</v>
      </c>
      <c r="L81" s="122">
        <f t="shared" si="47"/>
        <v>91342.518918407164</v>
      </c>
      <c r="M81" s="122">
        <f t="shared" si="47"/>
        <v>81109.712482629533</v>
      </c>
      <c r="N81" s="122">
        <f t="shared" si="47"/>
        <v>67595.9625225239</v>
      </c>
      <c r="O81" s="122">
        <f t="shared" si="47"/>
        <v>70417.855956250525</v>
      </c>
      <c r="P81" s="126">
        <f t="shared" si="47"/>
        <v>69438.691743633986</v>
      </c>
      <c r="Q81" s="122">
        <f t="shared" si="47"/>
        <v>75708.974724936532</v>
      </c>
      <c r="R81" s="122">
        <f t="shared" si="47"/>
        <v>80253.554162582397</v>
      </c>
      <c r="S81" s="122">
        <f t="shared" si="47"/>
        <v>69528.446285463302</v>
      </c>
      <c r="T81" s="122">
        <f t="shared" si="47"/>
        <v>10415.422160097769</v>
      </c>
      <c r="U81" s="122">
        <f t="shared" si="47"/>
        <v>11246.435941500629</v>
      </c>
      <c r="V81" s="122">
        <f t="shared" si="47"/>
        <v>66978.377516083085</v>
      </c>
      <c r="W81" s="122">
        <f t="shared" si="47"/>
        <v>76992.966979553559</v>
      </c>
      <c r="X81" s="122">
        <f t="shared" si="47"/>
        <v>83070.316691714892</v>
      </c>
      <c r="Y81" s="122">
        <f t="shared" si="47"/>
        <v>82455.706555721641</v>
      </c>
      <c r="Z81" s="122">
        <f t="shared" si="47"/>
        <v>91264.169944696347</v>
      </c>
      <c r="AA81" s="122">
        <f t="shared" si="47"/>
        <v>73594.484244988853</v>
      </c>
      <c r="AB81" s="122">
        <f t="shared" si="47"/>
        <v>52589.660664995783</v>
      </c>
      <c r="AC81" s="122">
        <f t="shared" si="47"/>
        <v>69399.495458639212</v>
      </c>
      <c r="AD81" s="126">
        <f t="shared" si="47"/>
        <v>69979.672857131212</v>
      </c>
      <c r="AE81" s="122">
        <f t="shared" si="47"/>
        <v>74175.344606869301</v>
      </c>
      <c r="AF81" s="122">
        <f t="shared" si="47"/>
        <v>80459.34765765378</v>
      </c>
      <c r="AG81" s="122">
        <f t="shared" si="47"/>
        <v>80259.580866530872</v>
      </c>
      <c r="AH81" s="122">
        <f t="shared" si="47"/>
        <v>78377.561422413419</v>
      </c>
      <c r="AI81" s="122">
        <f t="shared" si="47"/>
        <v>75234.336254283524</v>
      </c>
      <c r="AJ81" s="122">
        <f t="shared" si="47"/>
        <v>84631.229516027379</v>
      </c>
      <c r="AK81" s="122">
        <f t="shared" si="47"/>
        <v>85020.347906599258</v>
      </c>
      <c r="AL81" s="122">
        <f t="shared" si="47"/>
        <v>83342.70525647678</v>
      </c>
      <c r="AM81" s="122">
        <f t="shared" si="47"/>
        <v>81328.816964771919</v>
      </c>
      <c r="AN81" s="122">
        <f t="shared" si="47"/>
        <v>71441.100681192183</v>
      </c>
      <c r="AO81" s="122">
        <f t="shared" si="47"/>
        <v>58784.081684661331</v>
      </c>
      <c r="AP81" s="126">
        <f t="shared" si="47"/>
        <v>62798.142086686261</v>
      </c>
      <c r="AQ81" s="122">
        <f t="shared" si="47"/>
        <v>76942.313861576535</v>
      </c>
      <c r="AR81" s="122">
        <f t="shared" si="47"/>
        <v>77674.0522186897</v>
      </c>
      <c r="AS81" s="122">
        <f t="shared" si="47"/>
        <v>76709.309518882175</v>
      </c>
      <c r="AT81" s="122">
        <f t="shared" si="47"/>
        <v>70071.474519262614</v>
      </c>
      <c r="AU81" s="122">
        <f t="shared" si="47"/>
        <v>72293.154421904721</v>
      </c>
      <c r="AV81" s="122">
        <f t="shared" si="47"/>
        <v>81481.686936554281</v>
      </c>
      <c r="AW81" s="122">
        <f t="shared" si="47"/>
        <v>78312.509159663139</v>
      </c>
      <c r="AX81" s="122">
        <f t="shared" si="47"/>
        <v>75361.48127176745</v>
      </c>
      <c r="AY81" s="122">
        <f t="shared" si="47"/>
        <v>69860.723400308736</v>
      </c>
      <c r="AZ81" s="122">
        <f t="shared" si="47"/>
        <v>61172.859963011942</v>
      </c>
      <c r="BA81" s="122">
        <f t="shared" si="47"/>
        <v>58864.67136449895</v>
      </c>
      <c r="BB81" s="126">
        <f t="shared" si="47"/>
        <v>62979.981088862245</v>
      </c>
      <c r="BC81" s="122">
        <f t="shared" si="47"/>
        <v>72638.676982846941</v>
      </c>
      <c r="BD81" s="122">
        <f t="shared" si="47"/>
        <v>81186.817493589115</v>
      </c>
      <c r="BE81" s="122">
        <f t="shared" si="47"/>
        <v>78974.471423922543</v>
      </c>
      <c r="BF81" s="122">
        <f t="shared" si="47"/>
        <v>70184.277305588999</v>
      </c>
      <c r="BG81" s="122">
        <f>BG$40/BG$43*BG74</f>
        <v>73448.614647938128</v>
      </c>
      <c r="BH81" s="122">
        <f>BH$40/BH$43*BH74</f>
        <v>84342.677484405402</v>
      </c>
      <c r="BI81" s="122">
        <f>BI$40/BI$43*BI74</f>
        <v>42555.904043518225</v>
      </c>
      <c r="BJ81" s="122">
        <f>BJ75-BJ76-BJ77-BJ78-BJ79-BJ80</f>
        <v>39434.123600810686</v>
      </c>
      <c r="BK81" s="122">
        <f>BK$40/BK$43*BK74</f>
        <v>555.4768892762313</v>
      </c>
      <c r="BL81" s="122">
        <f>BL75-BL76-BL77-BL78-BL79-BL80</f>
        <v>92714.852277486862</v>
      </c>
      <c r="BM81" s="122">
        <f t="shared" ref="BM81" si="48">BM75-BM76-BM77-BM78-BM79-BM80</f>
        <v>84179.683175866798</v>
      </c>
    </row>
    <row r="82" spans="1:65" ht="15.75" customHeight="1" thickBot="1">
      <c r="A82" s="127" t="s">
        <v>45</v>
      </c>
      <c r="B82" s="127" t="s">
        <v>47</v>
      </c>
      <c r="C82" s="127" t="s">
        <v>80</v>
      </c>
      <c r="D82" s="127" t="s">
        <v>77</v>
      </c>
      <c r="E82" s="127" t="s">
        <v>10</v>
      </c>
      <c r="F82" s="128" t="s">
        <v>71</v>
      </c>
      <c r="G82" s="129">
        <f>G81-G73</f>
        <v>3299.4801051313389</v>
      </c>
      <c r="H82" s="129">
        <f t="shared" ref="H82:BH82" si="49">H81-H73</f>
        <v>23916.092327052211</v>
      </c>
      <c r="I82" s="129">
        <f t="shared" si="49"/>
        <v>25800.301955029056</v>
      </c>
      <c r="J82" s="129">
        <f t="shared" si="49"/>
        <v>26036.609768777686</v>
      </c>
      <c r="K82" s="129">
        <f t="shared" si="49"/>
        <v>43012.946232164548</v>
      </c>
      <c r="L82" s="129">
        <f t="shared" si="49"/>
        <v>40813.407532151163</v>
      </c>
      <c r="M82" s="129">
        <f t="shared" si="49"/>
        <v>35536.342980091831</v>
      </c>
      <c r="N82" s="129">
        <f t="shared" si="49"/>
        <v>25042.648557624911</v>
      </c>
      <c r="O82" s="129">
        <f t="shared" si="49"/>
        <v>29475.441227335883</v>
      </c>
      <c r="P82" s="130">
        <f t="shared" si="49"/>
        <v>24988.697585765403</v>
      </c>
      <c r="Q82" s="129">
        <f t="shared" si="49"/>
        <v>27971.768633196734</v>
      </c>
      <c r="R82" s="129">
        <f t="shared" si="49"/>
        <v>25201.249386074807</v>
      </c>
      <c r="S82" s="129">
        <f t="shared" si="49"/>
        <v>25377.446490468268</v>
      </c>
      <c r="T82" s="129">
        <f t="shared" si="49"/>
        <v>3031.3820506105722</v>
      </c>
      <c r="U82" s="129">
        <f t="shared" si="49"/>
        <v>5551.6804631157411</v>
      </c>
      <c r="V82" s="129">
        <f t="shared" si="49"/>
        <v>24909.596479392028</v>
      </c>
      <c r="W82" s="129">
        <f t="shared" si="49"/>
        <v>30372.165620661399</v>
      </c>
      <c r="X82" s="129">
        <f t="shared" si="49"/>
        <v>23444.053373548377</v>
      </c>
      <c r="Y82" s="129">
        <f t="shared" si="49"/>
        <v>24686.048588612779</v>
      </c>
      <c r="Z82" s="129">
        <f t="shared" si="49"/>
        <v>39125.064647312975</v>
      </c>
      <c r="AA82" s="129">
        <f t="shared" si="49"/>
        <v>26942.577316876028</v>
      </c>
      <c r="AB82" s="129">
        <f t="shared" si="49"/>
        <v>9145.7533818049778</v>
      </c>
      <c r="AC82" s="129">
        <f t="shared" si="49"/>
        <v>27712.264182320767</v>
      </c>
      <c r="AD82" s="130">
        <f t="shared" si="49"/>
        <v>24237.313258556758</v>
      </c>
      <c r="AE82" s="129">
        <f t="shared" si="49"/>
        <v>24917.797236334991</v>
      </c>
      <c r="AF82" s="129">
        <f t="shared" si="49"/>
        <v>23805.210955683542</v>
      </c>
      <c r="AG82" s="129">
        <f t="shared" si="49"/>
        <v>27513.737434971772</v>
      </c>
      <c r="AH82" s="129">
        <f t="shared" si="49"/>
        <v>30523.691356049581</v>
      </c>
      <c r="AI82" s="129">
        <f t="shared" si="49"/>
        <v>28489.872292317377</v>
      </c>
      <c r="AJ82" s="129">
        <f t="shared" si="49"/>
        <v>24367.252151677269</v>
      </c>
      <c r="AK82" s="129">
        <f t="shared" si="49"/>
        <v>26634.4802545079</v>
      </c>
      <c r="AL82" s="129">
        <f t="shared" si="49"/>
        <v>31064.932125855688</v>
      </c>
      <c r="AM82" s="129">
        <f t="shared" si="49"/>
        <v>34053.221441363472</v>
      </c>
      <c r="AN82" s="129">
        <f t="shared" si="49"/>
        <v>27298.363790228876</v>
      </c>
      <c r="AO82" s="129">
        <f t="shared" si="49"/>
        <v>16200.350811002703</v>
      </c>
      <c r="AP82" s="130">
        <f t="shared" si="49"/>
        <v>16197.346785189497</v>
      </c>
      <c r="AQ82" s="129">
        <f t="shared" si="49"/>
        <v>27159.352652423193</v>
      </c>
      <c r="AR82" s="129">
        <f t="shared" si="49"/>
        <v>20413.988920976466</v>
      </c>
      <c r="AS82" s="129">
        <f t="shared" si="49"/>
        <v>24104.121669807231</v>
      </c>
      <c r="AT82" s="129">
        <f t="shared" si="49"/>
        <v>22726.688177009026</v>
      </c>
      <c r="AU82" s="129">
        <f t="shared" si="49"/>
        <v>26537.99128453045</v>
      </c>
      <c r="AV82" s="129">
        <f t="shared" si="49"/>
        <v>22174.28064147957</v>
      </c>
      <c r="AW82" s="129">
        <f t="shared" si="49"/>
        <v>21313.113298782395</v>
      </c>
      <c r="AX82" s="129">
        <f t="shared" si="49"/>
        <v>23638.379474097244</v>
      </c>
      <c r="AY82" s="129">
        <f t="shared" si="49"/>
        <v>23333.55419125504</v>
      </c>
      <c r="AZ82" s="129">
        <f t="shared" si="49"/>
        <v>17845.42428111656</v>
      </c>
      <c r="BA82" s="129">
        <f t="shared" si="49"/>
        <v>17065.377638512982</v>
      </c>
      <c r="BB82" s="130">
        <f t="shared" si="49"/>
        <v>17114.987818441747</v>
      </c>
      <c r="BC82" s="129">
        <f t="shared" si="49"/>
        <v>23775.189991276908</v>
      </c>
      <c r="BD82" s="129">
        <f t="shared" si="49"/>
        <v>24987.125738426126</v>
      </c>
      <c r="BE82" s="129">
        <f t="shared" si="49"/>
        <v>26791.250322300075</v>
      </c>
      <c r="BF82" s="129">
        <f t="shared" si="49"/>
        <v>23094.032825390539</v>
      </c>
      <c r="BG82" s="129">
        <f t="shared" si="49"/>
        <v>27446.126304415891</v>
      </c>
      <c r="BH82" s="129">
        <f t="shared" si="49"/>
        <v>25354.128212422489</v>
      </c>
      <c r="BI82" s="129">
        <f>BI81-BI73</f>
        <v>10656.225630903693</v>
      </c>
      <c r="BJ82" s="129">
        <f>BJ81-BJ73</f>
        <v>12383.208090129268</v>
      </c>
      <c r="BK82" s="129">
        <f>BK81-BK73</f>
        <v>196.0211908058576</v>
      </c>
      <c r="BL82" s="129">
        <f>BL81-BL73</f>
        <v>37205.698982631606</v>
      </c>
      <c r="BM82" s="129">
        <f>BM81-BM73</f>
        <v>25668.039369250801</v>
      </c>
    </row>
    <row r="83" spans="1:65" ht="15.75" customHeight="1" thickTop="1">
      <c r="A83" s="105"/>
      <c r="B83" s="105"/>
      <c r="C83" s="60"/>
      <c r="D83" s="60"/>
      <c r="E83" s="60"/>
      <c r="F83" s="106"/>
      <c r="G83" s="4"/>
      <c r="H83" s="4"/>
      <c r="I83" s="4"/>
      <c r="J83" s="4"/>
      <c r="K83" s="4"/>
      <c r="L83" s="4"/>
      <c r="M83" s="4"/>
      <c r="N83" s="4"/>
      <c r="O83" s="4"/>
      <c r="P83" s="131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131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131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131"/>
      <c r="BC83" s="4"/>
      <c r="BD83" s="4"/>
      <c r="BE83" s="4"/>
      <c r="BF83" s="4"/>
      <c r="BG83" s="4"/>
      <c r="BH83" s="4"/>
      <c r="BI83" s="4"/>
      <c r="BJ83" s="4"/>
      <c r="BK83" s="122"/>
      <c r="BL83" s="122"/>
      <c r="BM83" s="4"/>
    </row>
    <row r="84" spans="1:65" ht="15.75" customHeight="1">
      <c r="A84" s="105" t="s">
        <v>45</v>
      </c>
      <c r="B84" s="105" t="s">
        <v>46</v>
      </c>
      <c r="C84" s="105" t="s">
        <v>80</v>
      </c>
      <c r="D84" s="105" t="s">
        <v>77</v>
      </c>
      <c r="E84" s="105" t="s">
        <v>10</v>
      </c>
      <c r="F84" s="106" t="s">
        <v>71</v>
      </c>
      <c r="G84" s="135">
        <f>G58+G70</f>
        <v>-39132.491063784291</v>
      </c>
      <c r="H84" s="135">
        <f>H58+H70</f>
        <v>-111708.69566959911</v>
      </c>
      <c r="I84" s="135">
        <f t="shared" ref="I84:BL84" si="50">I58+I70</f>
        <v>-153539.46372889535</v>
      </c>
      <c r="J84" s="135">
        <f t="shared" si="50"/>
        <v>-306321.24208592926</v>
      </c>
      <c r="K84" s="135">
        <f t="shared" si="50"/>
        <v>317046.58333426656</v>
      </c>
      <c r="L84" s="135">
        <f t="shared" si="50"/>
        <v>208653.18563603592</v>
      </c>
      <c r="M84" s="135">
        <f t="shared" si="50"/>
        <v>100814.63583640417</v>
      </c>
      <c r="N84" s="135">
        <f t="shared" si="50"/>
        <v>-77864.379246861208</v>
      </c>
      <c r="O84" s="135">
        <f t="shared" si="50"/>
        <v>-50852.486207073613</v>
      </c>
      <c r="P84" s="136">
        <f t="shared" si="50"/>
        <v>-5153.3220483547193</v>
      </c>
      <c r="Q84" s="135">
        <f t="shared" si="50"/>
        <v>116497.42619744624</v>
      </c>
      <c r="R84" s="135">
        <f t="shared" si="50"/>
        <v>42915.922896821809</v>
      </c>
      <c r="S84" s="135">
        <f t="shared" si="50"/>
        <v>71110.364193096524</v>
      </c>
      <c r="T84" s="135">
        <f t="shared" si="50"/>
        <v>-28384.405426010228</v>
      </c>
      <c r="U84" s="135">
        <f t="shared" si="50"/>
        <v>39283.611604438476</v>
      </c>
      <c r="V84" s="135">
        <f t="shared" si="50"/>
        <v>-181638.76099022874</v>
      </c>
      <c r="W84" s="135">
        <f t="shared" si="50"/>
        <v>-43551.348132624873</v>
      </c>
      <c r="X84" s="135">
        <f t="shared" si="50"/>
        <v>-336999.28124171559</v>
      </c>
      <c r="Y84" s="135">
        <f t="shared" si="50"/>
        <v>-90403.408888520324</v>
      </c>
      <c r="Z84" s="135">
        <f t="shared" si="50"/>
        <v>-209719.8976308977</v>
      </c>
      <c r="AA84" s="135">
        <f t="shared" si="50"/>
        <v>6217.4916399801732</v>
      </c>
      <c r="AB84" s="135">
        <f t="shared" si="50"/>
        <v>-115718.09953855677</v>
      </c>
      <c r="AC84" s="135">
        <f t="shared" si="50"/>
        <v>76261.640597450547</v>
      </c>
      <c r="AD84" s="136">
        <f t="shared" si="50"/>
        <v>68143.355929576268</v>
      </c>
      <c r="AE84" s="135">
        <f t="shared" si="50"/>
        <v>64697.32646547677</v>
      </c>
      <c r="AF84" s="135">
        <f t="shared" si="50"/>
        <v>73191.468794069486</v>
      </c>
      <c r="AG84" s="135">
        <f t="shared" si="50"/>
        <v>-96131.03232352389</v>
      </c>
      <c r="AH84" s="135">
        <f t="shared" si="50"/>
        <v>-223345.52713114297</v>
      </c>
      <c r="AI84" s="135">
        <f t="shared" si="50"/>
        <v>-111905.65676986059</v>
      </c>
      <c r="AJ84" s="135">
        <f t="shared" si="50"/>
        <v>-281867.00611565629</v>
      </c>
      <c r="AK84" s="135">
        <f t="shared" si="50"/>
        <v>-293071.67032041948</v>
      </c>
      <c r="AL84" s="135">
        <f t="shared" si="50"/>
        <v>-13094.041443439783</v>
      </c>
      <c r="AM84" s="135">
        <f t="shared" si="50"/>
        <v>325999.67780106375</v>
      </c>
      <c r="AN84" s="135">
        <f t="shared" si="50"/>
        <v>-68153.386359084863</v>
      </c>
      <c r="AO84" s="135">
        <f t="shared" si="50"/>
        <v>-61012.840062573436</v>
      </c>
      <c r="AP84" s="136">
        <f t="shared" si="50"/>
        <v>-49658.556888880848</v>
      </c>
      <c r="AQ84" s="135">
        <f t="shared" si="50"/>
        <v>-13438.541125682299</v>
      </c>
      <c r="AR84" s="135">
        <f t="shared" si="50"/>
        <v>-215241.49330277782</v>
      </c>
      <c r="AS84" s="135">
        <f t="shared" si="50"/>
        <v>-49409.991132367752</v>
      </c>
      <c r="AT84" s="135">
        <f t="shared" si="50"/>
        <v>-227888.32982733723</v>
      </c>
      <c r="AU84" s="135">
        <f t="shared" si="50"/>
        <v>-78526.747040156042</v>
      </c>
      <c r="AV84" s="135">
        <f t="shared" si="50"/>
        <v>-271012.96898199228</v>
      </c>
      <c r="AW84" s="135">
        <f t="shared" si="50"/>
        <v>-222730.46972183022</v>
      </c>
      <c r="AX84" s="135">
        <f t="shared" si="50"/>
        <v>-196694.44062636554</v>
      </c>
      <c r="AY84" s="135">
        <f t="shared" si="50"/>
        <v>-122223.57341298339</v>
      </c>
      <c r="AZ84" s="135">
        <f t="shared" si="50"/>
        <v>-255070.89764078835</v>
      </c>
      <c r="BA84" s="135">
        <f t="shared" si="50"/>
        <v>-290138.92037311231</v>
      </c>
      <c r="BB84" s="136">
        <f t="shared" si="50"/>
        <v>-333740.71198108199</v>
      </c>
      <c r="BC84" s="135">
        <f t="shared" si="50"/>
        <v>-249696.96645425173</v>
      </c>
      <c r="BD84" s="135">
        <f t="shared" si="50"/>
        <v>-297344.43436610134</v>
      </c>
      <c r="BE84" s="135">
        <f t="shared" si="50"/>
        <v>-192562.77225359506</v>
      </c>
      <c r="BF84" s="135">
        <f t="shared" si="50"/>
        <v>-262372.72542244592</v>
      </c>
      <c r="BG84" s="135">
        <f t="shared" si="50"/>
        <v>-132397.26348816574</v>
      </c>
      <c r="BH84" s="135">
        <f t="shared" si="50"/>
        <v>-410492.77557697846</v>
      </c>
      <c r="BI84" s="135">
        <f t="shared" si="50"/>
        <v>-175167.75845951424</v>
      </c>
      <c r="BJ84" s="135">
        <f t="shared" si="50"/>
        <v>-85693.898950445524</v>
      </c>
      <c r="BK84" s="122">
        <f t="shared" si="50"/>
        <v>-2192.6504032752027</v>
      </c>
      <c r="BL84" s="122">
        <f t="shared" si="50"/>
        <v>-102214.49975581456</v>
      </c>
      <c r="BM84" s="135">
        <f>BM58+BM70</f>
        <v>-355103.37598881876</v>
      </c>
    </row>
    <row r="85" spans="1:65" ht="15.75" customHeight="1">
      <c r="A85" s="105" t="s">
        <v>45</v>
      </c>
      <c r="B85" s="105" t="s">
        <v>48</v>
      </c>
      <c r="C85" s="105" t="s">
        <v>80</v>
      </c>
      <c r="D85" s="105" t="s">
        <v>77</v>
      </c>
      <c r="E85" s="105" t="s">
        <v>10</v>
      </c>
      <c r="F85" s="106" t="s">
        <v>71</v>
      </c>
      <c r="G85" s="135">
        <f>G58+G70+G82</f>
        <v>-35833.010958652951</v>
      </c>
      <c r="H85" s="135">
        <f t="shared" ref="H85:BL85" si="51">H58+H70+H82</f>
        <v>-87792.603342546907</v>
      </c>
      <c r="I85" s="135">
        <f>I58+I70+I82</f>
        <v>-127739.1617738663</v>
      </c>
      <c r="J85" s="135">
        <f t="shared" si="51"/>
        <v>-280284.63231715158</v>
      </c>
      <c r="K85" s="135">
        <f t="shared" si="51"/>
        <v>360059.52956643113</v>
      </c>
      <c r="L85" s="135">
        <f t="shared" si="51"/>
        <v>249466.59316818707</v>
      </c>
      <c r="M85" s="135">
        <f t="shared" si="51"/>
        <v>136350.978816496</v>
      </c>
      <c r="N85" s="135">
        <f t="shared" si="51"/>
        <v>-52821.730689236298</v>
      </c>
      <c r="O85" s="135">
        <f t="shared" si="51"/>
        <v>-21377.04497973773</v>
      </c>
      <c r="P85" s="136">
        <f t="shared" si="51"/>
        <v>19835.375537410684</v>
      </c>
      <c r="Q85" s="135">
        <f t="shared" si="51"/>
        <v>144469.19483064298</v>
      </c>
      <c r="R85" s="135">
        <f t="shared" si="51"/>
        <v>68117.172282896616</v>
      </c>
      <c r="S85" s="135">
        <f t="shared" si="51"/>
        <v>96487.810683564792</v>
      </c>
      <c r="T85" s="135">
        <f t="shared" si="51"/>
        <v>-25353.023375399654</v>
      </c>
      <c r="U85" s="135">
        <f t="shared" si="51"/>
        <v>44835.292067554219</v>
      </c>
      <c r="V85" s="135">
        <f t="shared" si="51"/>
        <v>-156729.16451083671</v>
      </c>
      <c r="W85" s="135">
        <f t="shared" si="51"/>
        <v>-13179.182511963474</v>
      </c>
      <c r="X85" s="135">
        <f t="shared" si="51"/>
        <v>-313555.22786816722</v>
      </c>
      <c r="Y85" s="135">
        <f t="shared" si="51"/>
        <v>-65717.360299907537</v>
      </c>
      <c r="Z85" s="135">
        <f t="shared" si="51"/>
        <v>-170594.83298358473</v>
      </c>
      <c r="AA85" s="135">
        <f t="shared" si="51"/>
        <v>33160.068956856201</v>
      </c>
      <c r="AB85" s="135">
        <f t="shared" si="51"/>
        <v>-106572.3461567518</v>
      </c>
      <c r="AC85" s="135">
        <f t="shared" si="51"/>
        <v>103973.90477977131</v>
      </c>
      <c r="AD85" s="136">
        <f t="shared" si="51"/>
        <v>92380.669188133033</v>
      </c>
      <c r="AE85" s="135">
        <f t="shared" si="51"/>
        <v>89615.123701811768</v>
      </c>
      <c r="AF85" s="135">
        <f t="shared" si="51"/>
        <v>96996.679749753035</v>
      </c>
      <c r="AG85" s="135">
        <f t="shared" si="51"/>
        <v>-68617.294888552118</v>
      </c>
      <c r="AH85" s="135">
        <f t="shared" si="51"/>
        <v>-192821.83577509338</v>
      </c>
      <c r="AI85" s="135">
        <f t="shared" si="51"/>
        <v>-83415.784477543217</v>
      </c>
      <c r="AJ85" s="135">
        <f t="shared" si="51"/>
        <v>-257499.75396397902</v>
      </c>
      <c r="AK85" s="135">
        <f t="shared" si="51"/>
        <v>-266437.19006591156</v>
      </c>
      <c r="AL85" s="135">
        <f t="shared" si="51"/>
        <v>17970.890682415906</v>
      </c>
      <c r="AM85" s="135">
        <f t="shared" si="51"/>
        <v>360052.8992424272</v>
      </c>
      <c r="AN85" s="135">
        <f t="shared" si="51"/>
        <v>-40855.022568855988</v>
      </c>
      <c r="AO85" s="135">
        <f t="shared" si="51"/>
        <v>-44812.489251570732</v>
      </c>
      <c r="AP85" s="136">
        <f t="shared" si="51"/>
        <v>-33461.210103691352</v>
      </c>
      <c r="AQ85" s="135">
        <f t="shared" si="51"/>
        <v>13720.811526740894</v>
      </c>
      <c r="AR85" s="135">
        <f t="shared" si="51"/>
        <v>-194827.50438180135</v>
      </c>
      <c r="AS85" s="135">
        <f t="shared" si="51"/>
        <v>-25305.86946256052</v>
      </c>
      <c r="AT85" s="135">
        <f t="shared" si="51"/>
        <v>-205161.64165032821</v>
      </c>
      <c r="AU85" s="135">
        <f t="shared" si="51"/>
        <v>-51988.755755625592</v>
      </c>
      <c r="AV85" s="135">
        <f t="shared" si="51"/>
        <v>-248838.68834051272</v>
      </c>
      <c r="AW85" s="135">
        <f t="shared" si="51"/>
        <v>-201417.35642304784</v>
      </c>
      <c r="AX85" s="135">
        <f t="shared" si="51"/>
        <v>-173056.06115226829</v>
      </c>
      <c r="AY85" s="135">
        <f t="shared" si="51"/>
        <v>-98890.019221728347</v>
      </c>
      <c r="AZ85" s="135">
        <f t="shared" si="51"/>
        <v>-237225.47335967177</v>
      </c>
      <c r="BA85" s="135">
        <f t="shared" si="51"/>
        <v>-273073.54273459932</v>
      </c>
      <c r="BB85" s="136">
        <f t="shared" si="51"/>
        <v>-316625.72416264022</v>
      </c>
      <c r="BC85" s="135">
        <f t="shared" si="51"/>
        <v>-225921.77646297481</v>
      </c>
      <c r="BD85" s="135">
        <f t="shared" si="51"/>
        <v>-272357.30862767523</v>
      </c>
      <c r="BE85" s="135">
        <f t="shared" si="51"/>
        <v>-165771.52193129499</v>
      </c>
      <c r="BF85" s="135">
        <f t="shared" si="51"/>
        <v>-239278.69259705537</v>
      </c>
      <c r="BG85" s="135">
        <f t="shared" si="51"/>
        <v>-104951.13718374984</v>
      </c>
      <c r="BH85" s="135">
        <f t="shared" si="51"/>
        <v>-385138.64736455597</v>
      </c>
      <c r="BI85" s="135">
        <f t="shared" si="51"/>
        <v>-164511.53282861054</v>
      </c>
      <c r="BJ85" s="135">
        <f t="shared" si="51"/>
        <v>-73310.690860316259</v>
      </c>
      <c r="BK85" s="122">
        <f t="shared" si="51"/>
        <v>-1996.629212469345</v>
      </c>
      <c r="BL85" s="122">
        <f t="shared" si="51"/>
        <v>-65008.800773182949</v>
      </c>
      <c r="BM85" s="135">
        <f>BM58+BM70+BM82</f>
        <v>-329435.33661956794</v>
      </c>
    </row>
    <row r="86" spans="1:65" ht="15.75" customHeight="1">
      <c r="A86" s="60"/>
      <c r="B86" s="105"/>
      <c r="C86" s="60"/>
      <c r="D86" s="60"/>
      <c r="E86" s="60"/>
      <c r="F86" s="106"/>
      <c r="G86" s="4"/>
      <c r="H86" s="4"/>
      <c r="I86" s="4"/>
      <c r="J86" s="4"/>
      <c r="K86" s="4"/>
      <c r="L86" s="4"/>
      <c r="M86" s="4"/>
      <c r="N86" s="4"/>
      <c r="O86" s="4"/>
      <c r="P86" s="131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131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131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131"/>
      <c r="BC86" s="4"/>
      <c r="BD86" s="4"/>
      <c r="BE86" s="4"/>
      <c r="BF86" s="4"/>
      <c r="BG86" s="4"/>
      <c r="BH86" s="4"/>
      <c r="BI86" s="4"/>
      <c r="BJ86" s="4"/>
      <c r="BK86" s="122"/>
      <c r="BL86" s="122"/>
      <c r="BM86" s="4"/>
    </row>
    <row r="87" spans="1:65" ht="15.75" customHeight="1">
      <c r="A87" s="60"/>
      <c r="B87" s="105"/>
      <c r="C87" s="60"/>
      <c r="D87" s="60"/>
      <c r="E87" s="60"/>
      <c r="F87" s="106"/>
      <c r="G87" s="4"/>
      <c r="H87" s="4"/>
      <c r="I87" s="4"/>
      <c r="J87" s="4"/>
      <c r="K87" s="4"/>
      <c r="L87" s="4"/>
      <c r="M87" s="4"/>
      <c r="N87" s="4"/>
      <c r="O87" s="4"/>
      <c r="P87" s="131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131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131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131"/>
      <c r="BC87" s="4"/>
      <c r="BD87" s="4"/>
      <c r="BE87" s="4"/>
      <c r="BF87" s="4"/>
      <c r="BG87" s="4"/>
      <c r="BH87" s="4"/>
      <c r="BI87" s="4"/>
      <c r="BJ87" s="4"/>
      <c r="BK87" s="122"/>
      <c r="BL87" s="122"/>
      <c r="BM87" s="4"/>
    </row>
    <row r="88" spans="1:65" ht="15.75" customHeight="1">
      <c r="A88" s="105" t="s">
        <v>49</v>
      </c>
      <c r="B88" s="105" t="s">
        <v>67</v>
      </c>
      <c r="C88" s="105" t="s">
        <v>68</v>
      </c>
      <c r="D88" s="105" t="s">
        <v>69</v>
      </c>
      <c r="E88" s="105" t="s">
        <v>70</v>
      </c>
      <c r="F88" s="106" t="s">
        <v>71</v>
      </c>
      <c r="G88" s="107">
        <v>73313049.390272826</v>
      </c>
      <c r="H88" s="108">
        <f t="shared" ref="H88:S90" si="52">$G88</f>
        <v>73313049.390272826</v>
      </c>
      <c r="I88" s="108">
        <f t="shared" si="52"/>
        <v>73313049.390272826</v>
      </c>
      <c r="J88" s="108">
        <f t="shared" si="52"/>
        <v>73313049.390272826</v>
      </c>
      <c r="K88" s="108">
        <f t="shared" si="52"/>
        <v>73313049.390272826</v>
      </c>
      <c r="L88" s="108">
        <f t="shared" si="52"/>
        <v>73313049.390272826</v>
      </c>
      <c r="M88" s="108">
        <f t="shared" si="52"/>
        <v>73313049.390272826</v>
      </c>
      <c r="N88" s="108">
        <f t="shared" si="52"/>
        <v>73313049.390272826</v>
      </c>
      <c r="O88" s="108">
        <f t="shared" si="52"/>
        <v>73313049.390272826</v>
      </c>
      <c r="P88" s="109">
        <f t="shared" si="52"/>
        <v>73313049.390272826</v>
      </c>
      <c r="Q88" s="108">
        <f t="shared" si="52"/>
        <v>73313049.390272826</v>
      </c>
      <c r="R88" s="108">
        <f t="shared" si="52"/>
        <v>73313049.390272826</v>
      </c>
      <c r="S88" s="108">
        <f t="shared" si="52"/>
        <v>73313049.390272826</v>
      </c>
      <c r="T88" s="107">
        <v>75033954.390272826</v>
      </c>
      <c r="U88" s="108">
        <f>$S88</f>
        <v>73313049.390272826</v>
      </c>
      <c r="V88" s="108">
        <f>$T88</f>
        <v>75033954.390272826</v>
      </c>
      <c r="W88" s="108">
        <f t="shared" ref="W88:BK90" si="53">$T88</f>
        <v>75033954.390272826</v>
      </c>
      <c r="X88" s="108">
        <f t="shared" si="53"/>
        <v>75033954.390272826</v>
      </c>
      <c r="Y88" s="108">
        <f t="shared" si="53"/>
        <v>75033954.390272826</v>
      </c>
      <c r="Z88" s="108">
        <f t="shared" si="53"/>
        <v>75033954.390272826</v>
      </c>
      <c r="AA88" s="108">
        <f t="shared" si="53"/>
        <v>75033954.390272826</v>
      </c>
      <c r="AB88" s="108">
        <f t="shared" si="53"/>
        <v>75033954.390272826</v>
      </c>
      <c r="AC88" s="108">
        <f t="shared" si="53"/>
        <v>75033954.390272826</v>
      </c>
      <c r="AD88" s="109">
        <f t="shared" si="53"/>
        <v>75033954.390272826</v>
      </c>
      <c r="AE88" s="108">
        <f t="shared" si="53"/>
        <v>75033954.390272826</v>
      </c>
      <c r="AF88" s="108">
        <f t="shared" si="53"/>
        <v>75033954.390272826</v>
      </c>
      <c r="AG88" s="108">
        <f t="shared" si="53"/>
        <v>75033954.390272826</v>
      </c>
      <c r="AH88" s="108">
        <f t="shared" si="53"/>
        <v>75033954.390272826</v>
      </c>
      <c r="AI88" s="108">
        <f t="shared" si="53"/>
        <v>75033954.390272826</v>
      </c>
      <c r="AJ88" s="108">
        <f t="shared" si="53"/>
        <v>75033954.390272826</v>
      </c>
      <c r="AK88" s="108">
        <f t="shared" si="53"/>
        <v>75033954.390272826</v>
      </c>
      <c r="AL88" s="108">
        <f t="shared" si="53"/>
        <v>75033954.390272826</v>
      </c>
      <c r="AM88" s="108">
        <f t="shared" si="53"/>
        <v>75033954.390272826</v>
      </c>
      <c r="AN88" s="108">
        <f t="shared" si="53"/>
        <v>75033954.390272826</v>
      </c>
      <c r="AO88" s="108">
        <f t="shared" si="53"/>
        <v>75033954.390272826</v>
      </c>
      <c r="AP88" s="109">
        <f t="shared" si="53"/>
        <v>75033954.390272826</v>
      </c>
      <c r="AQ88" s="108">
        <f t="shared" si="53"/>
        <v>75033954.390272826</v>
      </c>
      <c r="AR88" s="108">
        <f t="shared" si="53"/>
        <v>75033954.390272826</v>
      </c>
      <c r="AS88" s="108">
        <f t="shared" si="53"/>
        <v>75033954.390272826</v>
      </c>
      <c r="AT88" s="108">
        <f t="shared" si="53"/>
        <v>75033954.390272826</v>
      </c>
      <c r="AU88" s="108">
        <f t="shared" si="53"/>
        <v>75033954.390272826</v>
      </c>
      <c r="AV88" s="108">
        <f t="shared" si="53"/>
        <v>75033954.390272826</v>
      </c>
      <c r="AW88" s="108">
        <f t="shared" si="53"/>
        <v>75033954.390272826</v>
      </c>
      <c r="AX88" s="108">
        <f t="shared" si="53"/>
        <v>75033954.390272826</v>
      </c>
      <c r="AY88" s="108">
        <f t="shared" si="53"/>
        <v>75033954.390272826</v>
      </c>
      <c r="AZ88" s="108">
        <f t="shared" si="53"/>
        <v>75033954.390272826</v>
      </c>
      <c r="BA88" s="108">
        <f t="shared" si="53"/>
        <v>75033954.390272826</v>
      </c>
      <c r="BB88" s="109">
        <f t="shared" si="53"/>
        <v>75033954.390272826</v>
      </c>
      <c r="BC88" s="108">
        <f t="shared" si="53"/>
        <v>75033954.390272826</v>
      </c>
      <c r="BD88" s="108">
        <f t="shared" si="53"/>
        <v>75033954.390272826</v>
      </c>
      <c r="BE88" s="108">
        <f t="shared" si="53"/>
        <v>75033954.390272826</v>
      </c>
      <c r="BF88" s="108">
        <f t="shared" si="53"/>
        <v>75033954.390272826</v>
      </c>
      <c r="BG88" s="108">
        <f t="shared" si="53"/>
        <v>75033954.390272826</v>
      </c>
      <c r="BH88" s="108">
        <f t="shared" si="53"/>
        <v>75033954.390272826</v>
      </c>
      <c r="BI88" s="108">
        <f t="shared" si="53"/>
        <v>75033954.390272826</v>
      </c>
      <c r="BJ88" s="107">
        <v>76324918.432145074</v>
      </c>
      <c r="BK88" s="110">
        <f t="shared" si="53"/>
        <v>75033954.390272826</v>
      </c>
      <c r="BL88" s="111">
        <f>$BJ88</f>
        <v>76324918.432145074</v>
      </c>
      <c r="BM88" s="111">
        <f t="shared" ref="BM88:BM90" si="54">$BJ88</f>
        <v>76324918.432145074</v>
      </c>
    </row>
    <row r="89" spans="1:65" ht="15.75" customHeight="1">
      <c r="A89" s="105" t="s">
        <v>49</v>
      </c>
      <c r="B89" s="105" t="s">
        <v>67</v>
      </c>
      <c r="C89" s="105" t="s">
        <v>68</v>
      </c>
      <c r="D89" s="105" t="s">
        <v>69</v>
      </c>
      <c r="E89" s="105" t="s">
        <v>72</v>
      </c>
      <c r="F89" s="106" t="s">
        <v>71</v>
      </c>
      <c r="G89" s="107">
        <v>1743314</v>
      </c>
      <c r="H89" s="108">
        <f t="shared" si="52"/>
        <v>1743314</v>
      </c>
      <c r="I89" s="108">
        <f t="shared" si="52"/>
        <v>1743314</v>
      </c>
      <c r="J89" s="108">
        <f t="shared" si="52"/>
        <v>1743314</v>
      </c>
      <c r="K89" s="108">
        <f t="shared" si="52"/>
        <v>1743314</v>
      </c>
      <c r="L89" s="108">
        <f t="shared" si="52"/>
        <v>1743314</v>
      </c>
      <c r="M89" s="108">
        <f t="shared" si="52"/>
        <v>1743314</v>
      </c>
      <c r="N89" s="108">
        <f t="shared" si="52"/>
        <v>1743314</v>
      </c>
      <c r="O89" s="108">
        <f t="shared" si="52"/>
        <v>1743314</v>
      </c>
      <c r="P89" s="109">
        <f t="shared" si="52"/>
        <v>1743314</v>
      </c>
      <c r="Q89" s="108">
        <f t="shared" si="52"/>
        <v>1743314</v>
      </c>
      <c r="R89" s="108">
        <f t="shared" si="52"/>
        <v>1743314</v>
      </c>
      <c r="S89" s="108">
        <f t="shared" si="52"/>
        <v>1743314</v>
      </c>
      <c r="T89" s="107">
        <v>1782362</v>
      </c>
      <c r="U89" s="108">
        <f>$S89</f>
        <v>1743314</v>
      </c>
      <c r="V89" s="108">
        <f>$T89</f>
        <v>1782362</v>
      </c>
      <c r="W89" s="108">
        <f t="shared" si="53"/>
        <v>1782362</v>
      </c>
      <c r="X89" s="108">
        <f t="shared" si="53"/>
        <v>1782362</v>
      </c>
      <c r="Y89" s="108">
        <f t="shared" si="53"/>
        <v>1782362</v>
      </c>
      <c r="Z89" s="108">
        <f t="shared" si="53"/>
        <v>1782362</v>
      </c>
      <c r="AA89" s="108">
        <f t="shared" si="53"/>
        <v>1782362</v>
      </c>
      <c r="AB89" s="108">
        <f t="shared" si="53"/>
        <v>1782362</v>
      </c>
      <c r="AC89" s="108">
        <f t="shared" si="53"/>
        <v>1782362</v>
      </c>
      <c r="AD89" s="109">
        <f t="shared" si="53"/>
        <v>1782362</v>
      </c>
      <c r="AE89" s="108">
        <f t="shared" si="53"/>
        <v>1782362</v>
      </c>
      <c r="AF89" s="108">
        <f t="shared" si="53"/>
        <v>1782362</v>
      </c>
      <c r="AG89" s="108">
        <f t="shared" si="53"/>
        <v>1782362</v>
      </c>
      <c r="AH89" s="108">
        <f t="shared" si="53"/>
        <v>1782362</v>
      </c>
      <c r="AI89" s="108">
        <f t="shared" si="53"/>
        <v>1782362</v>
      </c>
      <c r="AJ89" s="108">
        <f t="shared" si="53"/>
        <v>1782362</v>
      </c>
      <c r="AK89" s="108">
        <f t="shared" si="53"/>
        <v>1782362</v>
      </c>
      <c r="AL89" s="108">
        <f t="shared" si="53"/>
        <v>1782362</v>
      </c>
      <c r="AM89" s="108">
        <f t="shared" si="53"/>
        <v>1782362</v>
      </c>
      <c r="AN89" s="108">
        <f t="shared" si="53"/>
        <v>1782362</v>
      </c>
      <c r="AO89" s="108">
        <f t="shared" si="53"/>
        <v>1782362</v>
      </c>
      <c r="AP89" s="109">
        <f t="shared" si="53"/>
        <v>1782362</v>
      </c>
      <c r="AQ89" s="108">
        <f t="shared" si="53"/>
        <v>1782362</v>
      </c>
      <c r="AR89" s="108">
        <f t="shared" si="53"/>
        <v>1782362</v>
      </c>
      <c r="AS89" s="108">
        <f t="shared" si="53"/>
        <v>1782362</v>
      </c>
      <c r="AT89" s="108">
        <f t="shared" si="53"/>
        <v>1782362</v>
      </c>
      <c r="AU89" s="108">
        <f t="shared" si="53"/>
        <v>1782362</v>
      </c>
      <c r="AV89" s="108">
        <f t="shared" si="53"/>
        <v>1782362</v>
      </c>
      <c r="AW89" s="108">
        <f t="shared" si="53"/>
        <v>1782362</v>
      </c>
      <c r="AX89" s="108">
        <f t="shared" si="53"/>
        <v>1782362</v>
      </c>
      <c r="AY89" s="108">
        <f t="shared" si="53"/>
        <v>1782362</v>
      </c>
      <c r="AZ89" s="108">
        <f t="shared" si="53"/>
        <v>1782362</v>
      </c>
      <c r="BA89" s="108">
        <f t="shared" si="53"/>
        <v>1782362</v>
      </c>
      <c r="BB89" s="109">
        <f t="shared" si="53"/>
        <v>1782362</v>
      </c>
      <c r="BC89" s="108">
        <f t="shared" si="53"/>
        <v>1782362</v>
      </c>
      <c r="BD89" s="108">
        <f t="shared" si="53"/>
        <v>1782362</v>
      </c>
      <c r="BE89" s="108">
        <f t="shared" si="53"/>
        <v>1782362</v>
      </c>
      <c r="BF89" s="108">
        <f t="shared" si="53"/>
        <v>1782362</v>
      </c>
      <c r="BG89" s="108">
        <f t="shared" si="53"/>
        <v>1782362</v>
      </c>
      <c r="BH89" s="108">
        <f t="shared" si="53"/>
        <v>1782362</v>
      </c>
      <c r="BI89" s="108">
        <f t="shared" si="53"/>
        <v>1782362</v>
      </c>
      <c r="BJ89" s="107">
        <v>1621861</v>
      </c>
      <c r="BK89" s="110">
        <f t="shared" si="53"/>
        <v>1782362</v>
      </c>
      <c r="BL89" s="111">
        <f t="shared" ref="BL89:BL90" si="55">$BJ89</f>
        <v>1621861</v>
      </c>
      <c r="BM89" s="111">
        <f t="shared" si="54"/>
        <v>1621861</v>
      </c>
    </row>
    <row r="90" spans="1:65" ht="15.75" customHeight="1">
      <c r="A90" s="105" t="s">
        <v>49</v>
      </c>
      <c r="B90" s="105" t="s">
        <v>67</v>
      </c>
      <c r="C90" s="105" t="s">
        <v>68</v>
      </c>
      <c r="D90" s="105" t="s">
        <v>69</v>
      </c>
      <c r="E90" s="105" t="s">
        <v>73</v>
      </c>
      <c r="F90" s="106" t="s">
        <v>71</v>
      </c>
      <c r="G90" s="107">
        <v>27808883.347344801</v>
      </c>
      <c r="H90" s="108">
        <f t="shared" si="52"/>
        <v>27808883.347344801</v>
      </c>
      <c r="I90" s="108">
        <f t="shared" si="52"/>
        <v>27808883.347344801</v>
      </c>
      <c r="J90" s="108">
        <f t="shared" si="52"/>
        <v>27808883.347344801</v>
      </c>
      <c r="K90" s="108">
        <f t="shared" si="52"/>
        <v>27808883.347344801</v>
      </c>
      <c r="L90" s="108">
        <f t="shared" si="52"/>
        <v>27808883.347344801</v>
      </c>
      <c r="M90" s="108">
        <f t="shared" si="52"/>
        <v>27808883.347344801</v>
      </c>
      <c r="N90" s="108">
        <f t="shared" si="52"/>
        <v>27808883.347344801</v>
      </c>
      <c r="O90" s="108">
        <f t="shared" si="52"/>
        <v>27808883.347344801</v>
      </c>
      <c r="P90" s="109">
        <f t="shared" si="52"/>
        <v>27808883.347344801</v>
      </c>
      <c r="Q90" s="108">
        <f t="shared" si="52"/>
        <v>27808883.347344801</v>
      </c>
      <c r="R90" s="108">
        <f t="shared" si="52"/>
        <v>27808883.347344801</v>
      </c>
      <c r="S90" s="108">
        <f t="shared" si="52"/>
        <v>27808883.347344801</v>
      </c>
      <c r="T90" s="107">
        <v>27808883.347344801</v>
      </c>
      <c r="U90" s="108">
        <f>$S90</f>
        <v>27808883.347344801</v>
      </c>
      <c r="V90" s="108">
        <f>$T90</f>
        <v>27808883.347344801</v>
      </c>
      <c r="W90" s="108">
        <f t="shared" si="53"/>
        <v>27808883.347344801</v>
      </c>
      <c r="X90" s="108">
        <f t="shared" si="53"/>
        <v>27808883.347344801</v>
      </c>
      <c r="Y90" s="108">
        <f t="shared" si="53"/>
        <v>27808883.347344801</v>
      </c>
      <c r="Z90" s="108">
        <f t="shared" si="53"/>
        <v>27808883.347344801</v>
      </c>
      <c r="AA90" s="108">
        <f t="shared" si="53"/>
        <v>27808883.347344801</v>
      </c>
      <c r="AB90" s="108">
        <f t="shared" si="53"/>
        <v>27808883.347344801</v>
      </c>
      <c r="AC90" s="108">
        <f t="shared" si="53"/>
        <v>27808883.347344801</v>
      </c>
      <c r="AD90" s="109">
        <f t="shared" si="53"/>
        <v>27808883.347344801</v>
      </c>
      <c r="AE90" s="108">
        <f t="shared" si="53"/>
        <v>27808883.347344801</v>
      </c>
      <c r="AF90" s="108">
        <f t="shared" si="53"/>
        <v>27808883.347344801</v>
      </c>
      <c r="AG90" s="108">
        <f t="shared" si="53"/>
        <v>27808883.347344801</v>
      </c>
      <c r="AH90" s="108">
        <f t="shared" si="53"/>
        <v>27808883.347344801</v>
      </c>
      <c r="AI90" s="108">
        <f t="shared" si="53"/>
        <v>27808883.347344801</v>
      </c>
      <c r="AJ90" s="108">
        <f t="shared" si="53"/>
        <v>27808883.347344801</v>
      </c>
      <c r="AK90" s="108">
        <f t="shared" si="53"/>
        <v>27808883.347344801</v>
      </c>
      <c r="AL90" s="108">
        <f t="shared" si="53"/>
        <v>27808883.347344801</v>
      </c>
      <c r="AM90" s="108">
        <f t="shared" si="53"/>
        <v>27808883.347344801</v>
      </c>
      <c r="AN90" s="108">
        <f t="shared" si="53"/>
        <v>27808883.347344801</v>
      </c>
      <c r="AO90" s="108">
        <f t="shared" si="53"/>
        <v>27808883.347344801</v>
      </c>
      <c r="AP90" s="109">
        <f t="shared" si="53"/>
        <v>27808883.347344801</v>
      </c>
      <c r="AQ90" s="108">
        <f t="shared" si="53"/>
        <v>27808883.347344801</v>
      </c>
      <c r="AR90" s="108">
        <f t="shared" si="53"/>
        <v>27808883.347344801</v>
      </c>
      <c r="AS90" s="108">
        <f t="shared" si="53"/>
        <v>27808883.347344801</v>
      </c>
      <c r="AT90" s="108">
        <f t="shared" si="53"/>
        <v>27808883.347344801</v>
      </c>
      <c r="AU90" s="108">
        <f t="shared" si="53"/>
        <v>27808883.347344801</v>
      </c>
      <c r="AV90" s="108">
        <f t="shared" si="53"/>
        <v>27808883.347344801</v>
      </c>
      <c r="AW90" s="108">
        <f t="shared" si="53"/>
        <v>27808883.347344801</v>
      </c>
      <c r="AX90" s="108">
        <f t="shared" si="53"/>
        <v>27808883.347344801</v>
      </c>
      <c r="AY90" s="108">
        <f t="shared" si="53"/>
        <v>27808883.347344801</v>
      </c>
      <c r="AZ90" s="108">
        <f t="shared" si="53"/>
        <v>27808883.347344801</v>
      </c>
      <c r="BA90" s="108">
        <f t="shared" si="53"/>
        <v>27808883.347344801</v>
      </c>
      <c r="BB90" s="109">
        <f t="shared" si="53"/>
        <v>27808883.347344801</v>
      </c>
      <c r="BC90" s="108">
        <f t="shared" si="53"/>
        <v>27808883.347344801</v>
      </c>
      <c r="BD90" s="108">
        <f t="shared" si="53"/>
        <v>27808883.347344801</v>
      </c>
      <c r="BE90" s="108">
        <f t="shared" si="53"/>
        <v>27808883.347344801</v>
      </c>
      <c r="BF90" s="108">
        <f t="shared" si="53"/>
        <v>27808883.347344801</v>
      </c>
      <c r="BG90" s="108">
        <f t="shared" si="53"/>
        <v>27808883.347344801</v>
      </c>
      <c r="BH90" s="108">
        <f t="shared" si="53"/>
        <v>27808883.347344801</v>
      </c>
      <c r="BI90" s="108">
        <f t="shared" si="53"/>
        <v>27808883.347344801</v>
      </c>
      <c r="BJ90" s="107">
        <v>23161494.362706929</v>
      </c>
      <c r="BK90" s="110">
        <f t="shared" si="53"/>
        <v>27808883.347344801</v>
      </c>
      <c r="BL90" s="111">
        <f t="shared" si="55"/>
        <v>23161494.362706929</v>
      </c>
      <c r="BM90" s="111">
        <f t="shared" si="54"/>
        <v>23161494.362706929</v>
      </c>
    </row>
    <row r="91" spans="1:65" ht="15.75" customHeight="1">
      <c r="A91" s="105" t="s">
        <v>49</v>
      </c>
      <c r="B91" s="105" t="s">
        <v>67</v>
      </c>
      <c r="C91" s="105" t="s">
        <v>68</v>
      </c>
      <c r="D91" s="105" t="s">
        <v>69</v>
      </c>
      <c r="E91" s="105" t="s">
        <v>74</v>
      </c>
      <c r="F91" s="106" t="s">
        <v>71</v>
      </c>
      <c r="G91" s="108">
        <f t="shared" ref="G91:BK91" si="56">G88-G89-G90</f>
        <v>43760852.042928025</v>
      </c>
      <c r="H91" s="108">
        <f t="shared" si="56"/>
        <v>43760852.042928025</v>
      </c>
      <c r="I91" s="108">
        <f t="shared" si="56"/>
        <v>43760852.042928025</v>
      </c>
      <c r="J91" s="108">
        <f t="shared" si="56"/>
        <v>43760852.042928025</v>
      </c>
      <c r="K91" s="108">
        <f t="shared" si="56"/>
        <v>43760852.042928025</v>
      </c>
      <c r="L91" s="108">
        <f t="shared" si="56"/>
        <v>43760852.042928025</v>
      </c>
      <c r="M91" s="108">
        <f t="shared" si="56"/>
        <v>43760852.042928025</v>
      </c>
      <c r="N91" s="108">
        <f t="shared" si="56"/>
        <v>43760852.042928025</v>
      </c>
      <c r="O91" s="108">
        <f t="shared" si="56"/>
        <v>43760852.042928025</v>
      </c>
      <c r="P91" s="109">
        <f t="shared" si="56"/>
        <v>43760852.042928025</v>
      </c>
      <c r="Q91" s="108">
        <f t="shared" si="56"/>
        <v>43760852.042928025</v>
      </c>
      <c r="R91" s="108">
        <f t="shared" si="56"/>
        <v>43760852.042928025</v>
      </c>
      <c r="S91" s="108">
        <f t="shared" si="56"/>
        <v>43760852.042928025</v>
      </c>
      <c r="T91" s="108">
        <f t="shared" si="56"/>
        <v>45442709.042928025</v>
      </c>
      <c r="U91" s="108">
        <f t="shared" si="56"/>
        <v>43760852.042928025</v>
      </c>
      <c r="V91" s="108">
        <f t="shared" si="56"/>
        <v>45442709.042928025</v>
      </c>
      <c r="W91" s="108">
        <f t="shared" si="56"/>
        <v>45442709.042928025</v>
      </c>
      <c r="X91" s="108">
        <f t="shared" si="56"/>
        <v>45442709.042928025</v>
      </c>
      <c r="Y91" s="108">
        <f t="shared" si="56"/>
        <v>45442709.042928025</v>
      </c>
      <c r="Z91" s="108">
        <f t="shared" si="56"/>
        <v>45442709.042928025</v>
      </c>
      <c r="AA91" s="108">
        <f t="shared" si="56"/>
        <v>45442709.042928025</v>
      </c>
      <c r="AB91" s="108">
        <f t="shared" si="56"/>
        <v>45442709.042928025</v>
      </c>
      <c r="AC91" s="108">
        <f t="shared" si="56"/>
        <v>45442709.042928025</v>
      </c>
      <c r="AD91" s="109">
        <f t="shared" si="56"/>
        <v>45442709.042928025</v>
      </c>
      <c r="AE91" s="108">
        <f t="shared" si="56"/>
        <v>45442709.042928025</v>
      </c>
      <c r="AF91" s="108">
        <f t="shared" si="56"/>
        <v>45442709.042928025</v>
      </c>
      <c r="AG91" s="108">
        <f t="shared" si="56"/>
        <v>45442709.042928025</v>
      </c>
      <c r="AH91" s="108">
        <f t="shared" si="56"/>
        <v>45442709.042928025</v>
      </c>
      <c r="AI91" s="108">
        <f t="shared" si="56"/>
        <v>45442709.042928025</v>
      </c>
      <c r="AJ91" s="108">
        <f t="shared" si="56"/>
        <v>45442709.042928025</v>
      </c>
      <c r="AK91" s="108">
        <f t="shared" si="56"/>
        <v>45442709.042928025</v>
      </c>
      <c r="AL91" s="108">
        <f t="shared" si="56"/>
        <v>45442709.042928025</v>
      </c>
      <c r="AM91" s="108">
        <f t="shared" si="56"/>
        <v>45442709.042928025</v>
      </c>
      <c r="AN91" s="108">
        <f t="shared" si="56"/>
        <v>45442709.042928025</v>
      </c>
      <c r="AO91" s="108">
        <f t="shared" si="56"/>
        <v>45442709.042928025</v>
      </c>
      <c r="AP91" s="109">
        <f t="shared" si="56"/>
        <v>45442709.042928025</v>
      </c>
      <c r="AQ91" s="108">
        <f t="shared" si="56"/>
        <v>45442709.042928025</v>
      </c>
      <c r="AR91" s="108">
        <f t="shared" si="56"/>
        <v>45442709.042928025</v>
      </c>
      <c r="AS91" s="108">
        <f t="shared" si="56"/>
        <v>45442709.042928025</v>
      </c>
      <c r="AT91" s="108">
        <f t="shared" si="56"/>
        <v>45442709.042928025</v>
      </c>
      <c r="AU91" s="108">
        <f t="shared" si="56"/>
        <v>45442709.042928025</v>
      </c>
      <c r="AV91" s="108">
        <f t="shared" si="56"/>
        <v>45442709.042928025</v>
      </c>
      <c r="AW91" s="108">
        <f t="shared" si="56"/>
        <v>45442709.042928025</v>
      </c>
      <c r="AX91" s="108">
        <f t="shared" si="56"/>
        <v>45442709.042928025</v>
      </c>
      <c r="AY91" s="108">
        <f t="shared" si="56"/>
        <v>45442709.042928025</v>
      </c>
      <c r="AZ91" s="108">
        <f t="shared" si="56"/>
        <v>45442709.042928025</v>
      </c>
      <c r="BA91" s="108">
        <f t="shared" si="56"/>
        <v>45442709.042928025</v>
      </c>
      <c r="BB91" s="109">
        <f t="shared" si="56"/>
        <v>45442709.042928025</v>
      </c>
      <c r="BC91" s="108">
        <f t="shared" si="56"/>
        <v>45442709.042928025</v>
      </c>
      <c r="BD91" s="108">
        <f t="shared" si="56"/>
        <v>45442709.042928025</v>
      </c>
      <c r="BE91" s="108">
        <f t="shared" si="56"/>
        <v>45442709.042928025</v>
      </c>
      <c r="BF91" s="108">
        <f t="shared" si="56"/>
        <v>45442709.042928025</v>
      </c>
      <c r="BG91" s="108">
        <f t="shared" si="56"/>
        <v>45442709.042928025</v>
      </c>
      <c r="BH91" s="108">
        <f t="shared" si="56"/>
        <v>45442709.042928025</v>
      </c>
      <c r="BI91" s="108">
        <f t="shared" si="56"/>
        <v>45442709.042928025</v>
      </c>
      <c r="BJ91" s="108">
        <f t="shared" si="56"/>
        <v>51541563.069438145</v>
      </c>
      <c r="BK91" s="110">
        <f t="shared" si="56"/>
        <v>45442709.042928025</v>
      </c>
      <c r="BL91" s="111">
        <f>BL88-BL89-BL90</f>
        <v>51541563.069438145</v>
      </c>
      <c r="BM91" s="111">
        <f t="shared" ref="BM91" si="57">BM88-BM89-BM90</f>
        <v>51541563.069438145</v>
      </c>
    </row>
    <row r="92" spans="1:65" ht="15.75" customHeight="1">
      <c r="A92" s="105" t="s">
        <v>49</v>
      </c>
      <c r="B92" s="105" t="s">
        <v>67</v>
      </c>
      <c r="C92" s="105" t="s">
        <v>68</v>
      </c>
      <c r="D92" s="105" t="s">
        <v>69</v>
      </c>
      <c r="E92" s="105" t="s">
        <v>75</v>
      </c>
      <c r="F92" s="106" t="s">
        <v>76</v>
      </c>
      <c r="G92" s="112">
        <v>1085.852777777774</v>
      </c>
      <c r="H92" s="113">
        <f>$G92</f>
        <v>1085.852777777774</v>
      </c>
      <c r="I92" s="113">
        <f t="shared" ref="I92:BI92" si="58">$G92</f>
        <v>1085.852777777774</v>
      </c>
      <c r="J92" s="113">
        <f t="shared" si="58"/>
        <v>1085.852777777774</v>
      </c>
      <c r="K92" s="113">
        <f t="shared" si="58"/>
        <v>1085.852777777774</v>
      </c>
      <c r="L92" s="113">
        <f t="shared" si="58"/>
        <v>1085.852777777774</v>
      </c>
      <c r="M92" s="113">
        <f t="shared" si="58"/>
        <v>1085.852777777774</v>
      </c>
      <c r="N92" s="113">
        <f t="shared" si="58"/>
        <v>1085.852777777774</v>
      </c>
      <c r="O92" s="113">
        <f t="shared" si="58"/>
        <v>1085.852777777774</v>
      </c>
      <c r="P92" s="114">
        <f t="shared" si="58"/>
        <v>1085.852777777774</v>
      </c>
      <c r="Q92" s="113">
        <f t="shared" si="58"/>
        <v>1085.852777777774</v>
      </c>
      <c r="R92" s="113">
        <f t="shared" si="58"/>
        <v>1085.852777777774</v>
      </c>
      <c r="S92" s="113">
        <f t="shared" si="58"/>
        <v>1085.852777777774</v>
      </c>
      <c r="T92" s="113">
        <f t="shared" si="58"/>
        <v>1085.852777777774</v>
      </c>
      <c r="U92" s="113">
        <f t="shared" si="58"/>
        <v>1085.852777777774</v>
      </c>
      <c r="V92" s="113">
        <f t="shared" si="58"/>
        <v>1085.852777777774</v>
      </c>
      <c r="W92" s="113">
        <f t="shared" si="58"/>
        <v>1085.852777777774</v>
      </c>
      <c r="X92" s="113">
        <f t="shared" si="58"/>
        <v>1085.852777777774</v>
      </c>
      <c r="Y92" s="113">
        <f t="shared" si="58"/>
        <v>1085.852777777774</v>
      </c>
      <c r="Z92" s="113">
        <f t="shared" si="58"/>
        <v>1085.852777777774</v>
      </c>
      <c r="AA92" s="113">
        <f t="shared" si="58"/>
        <v>1085.852777777774</v>
      </c>
      <c r="AB92" s="113">
        <f t="shared" si="58"/>
        <v>1085.852777777774</v>
      </c>
      <c r="AC92" s="113">
        <f t="shared" si="58"/>
        <v>1085.852777777774</v>
      </c>
      <c r="AD92" s="114">
        <f t="shared" si="58"/>
        <v>1085.852777777774</v>
      </c>
      <c r="AE92" s="113">
        <f t="shared" si="58"/>
        <v>1085.852777777774</v>
      </c>
      <c r="AF92" s="113">
        <f t="shared" si="58"/>
        <v>1085.852777777774</v>
      </c>
      <c r="AG92" s="113">
        <f t="shared" si="58"/>
        <v>1085.852777777774</v>
      </c>
      <c r="AH92" s="113">
        <f t="shared" si="58"/>
        <v>1085.852777777774</v>
      </c>
      <c r="AI92" s="113">
        <f t="shared" si="58"/>
        <v>1085.852777777774</v>
      </c>
      <c r="AJ92" s="113">
        <f t="shared" si="58"/>
        <v>1085.852777777774</v>
      </c>
      <c r="AK92" s="113">
        <f t="shared" si="58"/>
        <v>1085.852777777774</v>
      </c>
      <c r="AL92" s="113">
        <f t="shared" si="58"/>
        <v>1085.852777777774</v>
      </c>
      <c r="AM92" s="113">
        <f t="shared" si="58"/>
        <v>1085.852777777774</v>
      </c>
      <c r="AN92" s="113">
        <f t="shared" si="58"/>
        <v>1085.852777777774</v>
      </c>
      <c r="AO92" s="113">
        <f t="shared" si="58"/>
        <v>1085.852777777774</v>
      </c>
      <c r="AP92" s="114">
        <f t="shared" si="58"/>
        <v>1085.852777777774</v>
      </c>
      <c r="AQ92" s="113">
        <f t="shared" si="58"/>
        <v>1085.852777777774</v>
      </c>
      <c r="AR92" s="113">
        <f t="shared" si="58"/>
        <v>1085.852777777774</v>
      </c>
      <c r="AS92" s="113">
        <f t="shared" si="58"/>
        <v>1085.852777777774</v>
      </c>
      <c r="AT92" s="113">
        <f t="shared" si="58"/>
        <v>1085.852777777774</v>
      </c>
      <c r="AU92" s="113">
        <f t="shared" si="58"/>
        <v>1085.852777777774</v>
      </c>
      <c r="AV92" s="113">
        <f t="shared" si="58"/>
        <v>1085.852777777774</v>
      </c>
      <c r="AW92" s="113">
        <f t="shared" si="58"/>
        <v>1085.852777777774</v>
      </c>
      <c r="AX92" s="113">
        <f t="shared" si="58"/>
        <v>1085.852777777774</v>
      </c>
      <c r="AY92" s="113">
        <f t="shared" si="58"/>
        <v>1085.852777777774</v>
      </c>
      <c r="AZ92" s="113">
        <f t="shared" si="58"/>
        <v>1085.852777777774</v>
      </c>
      <c r="BA92" s="113">
        <f t="shared" si="58"/>
        <v>1085.852777777774</v>
      </c>
      <c r="BB92" s="114">
        <f t="shared" si="58"/>
        <v>1085.852777777774</v>
      </c>
      <c r="BC92" s="113">
        <f t="shared" si="58"/>
        <v>1085.852777777774</v>
      </c>
      <c r="BD92" s="113">
        <f t="shared" si="58"/>
        <v>1085.852777777774</v>
      </c>
      <c r="BE92" s="113">
        <f t="shared" si="58"/>
        <v>1085.852777777774</v>
      </c>
      <c r="BF92" s="113">
        <f t="shared" si="58"/>
        <v>1085.852777777774</v>
      </c>
      <c r="BG92" s="113">
        <f t="shared" si="58"/>
        <v>1085.852777777774</v>
      </c>
      <c r="BH92" s="113">
        <f t="shared" si="58"/>
        <v>1085.852777777774</v>
      </c>
      <c r="BI92" s="113">
        <f t="shared" si="58"/>
        <v>1085.852777777774</v>
      </c>
      <c r="BJ92" s="115">
        <v>1076.1138888888891</v>
      </c>
      <c r="BK92" s="113">
        <f>$G92</f>
        <v>1085.852777777774</v>
      </c>
      <c r="BL92" s="111">
        <f>$BJ92</f>
        <v>1076.1138888888891</v>
      </c>
      <c r="BM92" s="111">
        <f t="shared" ref="BM92" si="59">$BJ92</f>
        <v>1076.1138888888891</v>
      </c>
    </row>
    <row r="93" spans="1:65" ht="15.75" customHeight="1">
      <c r="A93" s="105" t="s">
        <v>49</v>
      </c>
      <c r="B93" s="105" t="s">
        <v>67</v>
      </c>
      <c r="C93" s="105" t="s">
        <v>68</v>
      </c>
      <c r="D93" s="105" t="s">
        <v>77</v>
      </c>
      <c r="E93" s="105" t="s">
        <v>78</v>
      </c>
      <c r="F93" s="106" t="s">
        <v>79</v>
      </c>
      <c r="G93" s="113">
        <v>84536244.190032259</v>
      </c>
      <c r="H93" s="113">
        <v>90662249.099754497</v>
      </c>
      <c r="I93" s="113">
        <v>86359900.114844874</v>
      </c>
      <c r="J93" s="113">
        <v>89430805.498214662</v>
      </c>
      <c r="K93" s="113">
        <v>81428358.446692079</v>
      </c>
      <c r="L93" s="113">
        <v>74983729.792934299</v>
      </c>
      <c r="M93" s="113">
        <v>70797860.261470228</v>
      </c>
      <c r="N93" s="113">
        <v>68943636.130099028</v>
      </c>
      <c r="O93" s="113">
        <v>66349374.125616051</v>
      </c>
      <c r="P93" s="114">
        <v>70510364.289194018</v>
      </c>
      <c r="Q93" s="113">
        <v>69012588.204883158</v>
      </c>
      <c r="R93" s="113">
        <v>75598967.752092659</v>
      </c>
      <c r="S93" s="113">
        <v>84536244.190032259</v>
      </c>
      <c r="T93" s="113">
        <v>84536244.190032259</v>
      </c>
      <c r="U93" s="113">
        <v>90662249.099754497</v>
      </c>
      <c r="V93" s="113">
        <v>90662249.099754497</v>
      </c>
      <c r="W93" s="113">
        <v>86359900.114844874</v>
      </c>
      <c r="X93" s="113">
        <v>89430805.498214662</v>
      </c>
      <c r="Y93" s="113">
        <v>81428358.446692079</v>
      </c>
      <c r="Z93" s="113">
        <v>74983729.792934299</v>
      </c>
      <c r="AA93" s="113">
        <v>70797860.261470228</v>
      </c>
      <c r="AB93" s="113">
        <v>68943636.130099028</v>
      </c>
      <c r="AC93" s="113">
        <v>66349374.125616051</v>
      </c>
      <c r="AD93" s="114">
        <v>70510364.289194018</v>
      </c>
      <c r="AE93" s="113">
        <v>69012588.204883158</v>
      </c>
      <c r="AF93" s="113">
        <v>75598967.752092659</v>
      </c>
      <c r="AG93" s="113">
        <v>84536244.190032259</v>
      </c>
      <c r="AH93" s="113">
        <v>90662249.099754497</v>
      </c>
      <c r="AI93" s="113">
        <v>86359900.114844874</v>
      </c>
      <c r="AJ93" s="113">
        <v>89430805.498214662</v>
      </c>
      <c r="AK93" s="113">
        <v>81428358.446692079</v>
      </c>
      <c r="AL93" s="113">
        <v>74983729.792934299</v>
      </c>
      <c r="AM93" s="113">
        <v>70797860.261470228</v>
      </c>
      <c r="AN93" s="113">
        <v>68943636.130099028</v>
      </c>
      <c r="AO93" s="113">
        <v>66349374.125616051</v>
      </c>
      <c r="AP93" s="114">
        <v>70510364.289194018</v>
      </c>
      <c r="AQ93" s="113">
        <v>69012588.204883158</v>
      </c>
      <c r="AR93" s="113">
        <v>75598967.752092659</v>
      </c>
      <c r="AS93" s="113">
        <v>84536244.190032259</v>
      </c>
      <c r="AT93" s="113">
        <v>90662249.099754497</v>
      </c>
      <c r="AU93" s="113">
        <v>86359900.114844874</v>
      </c>
      <c r="AV93" s="113">
        <v>89430805.498214662</v>
      </c>
      <c r="AW93" s="113">
        <v>81428358.446692079</v>
      </c>
      <c r="AX93" s="113">
        <v>74983729.792934299</v>
      </c>
      <c r="AY93" s="113">
        <v>70797860.261470228</v>
      </c>
      <c r="AZ93" s="113">
        <v>68943636.130099028</v>
      </c>
      <c r="BA93" s="113">
        <v>66349374.125616051</v>
      </c>
      <c r="BB93" s="114">
        <v>70510364.289194018</v>
      </c>
      <c r="BC93" s="113">
        <v>69012588.204883158</v>
      </c>
      <c r="BD93" s="113">
        <v>75598967.752092659</v>
      </c>
      <c r="BE93" s="113">
        <v>84536244.190032259</v>
      </c>
      <c r="BF93" s="113">
        <v>90662249.099754497</v>
      </c>
      <c r="BG93" s="113">
        <v>86359900.114844874</v>
      </c>
      <c r="BH93" s="113">
        <v>89430805.498214662</v>
      </c>
      <c r="BI93" s="113">
        <v>81428358.446692079</v>
      </c>
      <c r="BJ93" s="113">
        <v>81294883.539401546</v>
      </c>
      <c r="BK93" s="113">
        <v>74983729.792934299</v>
      </c>
      <c r="BL93" s="111">
        <v>71316394.470496133</v>
      </c>
      <c r="BM93" s="111">
        <v>72300731.956882954</v>
      </c>
    </row>
    <row r="94" spans="1:65" ht="15.75" customHeight="1">
      <c r="A94" s="105" t="s">
        <v>49</v>
      </c>
      <c r="B94" s="105" t="s">
        <v>67</v>
      </c>
      <c r="C94" s="105" t="s">
        <v>68</v>
      </c>
      <c r="D94" s="105" t="s">
        <v>69</v>
      </c>
      <c r="E94" s="105" t="s">
        <v>78</v>
      </c>
      <c r="F94" s="106" t="s">
        <v>79</v>
      </c>
      <c r="G94" s="113">
        <v>928614077.90582776</v>
      </c>
      <c r="H94" s="113">
        <v>928614077.90582776</v>
      </c>
      <c r="I94" s="113">
        <v>928614077.90582776</v>
      </c>
      <c r="J94" s="113">
        <v>928614077.90582776</v>
      </c>
      <c r="K94" s="113">
        <v>928614077.90582776</v>
      </c>
      <c r="L94" s="113">
        <v>928614077.90582776</v>
      </c>
      <c r="M94" s="113">
        <v>928614077.90582776</v>
      </c>
      <c r="N94" s="113">
        <v>928614077.90582776</v>
      </c>
      <c r="O94" s="113">
        <v>928614077.90582776</v>
      </c>
      <c r="P94" s="114">
        <v>928614077.90582776</v>
      </c>
      <c r="Q94" s="113">
        <v>928614077.90582776</v>
      </c>
      <c r="R94" s="113">
        <v>928614077.90582776</v>
      </c>
      <c r="S94" s="113">
        <v>928614077.90582776</v>
      </c>
      <c r="T94" s="113">
        <v>928614077.90582776</v>
      </c>
      <c r="U94" s="113">
        <v>928614077.90582776</v>
      </c>
      <c r="V94" s="113">
        <v>928614077.90582776</v>
      </c>
      <c r="W94" s="113">
        <v>928614077.90582776</v>
      </c>
      <c r="X94" s="113">
        <v>928614077.90582776</v>
      </c>
      <c r="Y94" s="113">
        <v>928614077.90582776</v>
      </c>
      <c r="Z94" s="113">
        <v>928614077.90582776</v>
      </c>
      <c r="AA94" s="113">
        <v>928614077.90582776</v>
      </c>
      <c r="AB94" s="113">
        <v>928614077.90582776</v>
      </c>
      <c r="AC94" s="113">
        <v>928614077.90582776</v>
      </c>
      <c r="AD94" s="114">
        <v>928614077.90582776</v>
      </c>
      <c r="AE94" s="113">
        <v>928614077.90582776</v>
      </c>
      <c r="AF94" s="113">
        <v>928614077.90582776</v>
      </c>
      <c r="AG94" s="113">
        <v>928614077.90582776</v>
      </c>
      <c r="AH94" s="113">
        <v>928614077.90582776</v>
      </c>
      <c r="AI94" s="113">
        <v>928614077.90582776</v>
      </c>
      <c r="AJ94" s="113">
        <v>928614077.90582776</v>
      </c>
      <c r="AK94" s="113">
        <v>928614077.90582776</v>
      </c>
      <c r="AL94" s="113">
        <v>928614077.90582776</v>
      </c>
      <c r="AM94" s="113">
        <v>928614077.90582776</v>
      </c>
      <c r="AN94" s="113">
        <v>928614077.90582776</v>
      </c>
      <c r="AO94" s="113">
        <v>928614077.90582776</v>
      </c>
      <c r="AP94" s="114">
        <v>928614077.90582776</v>
      </c>
      <c r="AQ94" s="113">
        <v>928614077.90582776</v>
      </c>
      <c r="AR94" s="113">
        <v>928614077.90582776</v>
      </c>
      <c r="AS94" s="113">
        <v>928614077.90582776</v>
      </c>
      <c r="AT94" s="113">
        <v>928614077.90582776</v>
      </c>
      <c r="AU94" s="113">
        <v>928614077.90582776</v>
      </c>
      <c r="AV94" s="113">
        <v>928614077.90582776</v>
      </c>
      <c r="AW94" s="113">
        <v>928614077.90582776</v>
      </c>
      <c r="AX94" s="113">
        <v>928614077.90582776</v>
      </c>
      <c r="AY94" s="113">
        <v>928614077.90582776</v>
      </c>
      <c r="AZ94" s="113">
        <v>928614077.90582776</v>
      </c>
      <c r="BA94" s="113">
        <v>928614077.90582776</v>
      </c>
      <c r="BB94" s="114">
        <v>928614077.90582776</v>
      </c>
      <c r="BC94" s="113">
        <v>928614077.90582776</v>
      </c>
      <c r="BD94" s="113">
        <v>928614077.90582776</v>
      </c>
      <c r="BE94" s="113">
        <v>928614077.90582776</v>
      </c>
      <c r="BF94" s="113">
        <v>928614077.90582776</v>
      </c>
      <c r="BG94" s="113">
        <v>928614077.90582776</v>
      </c>
      <c r="BH94" s="113">
        <v>928614077.90582776</v>
      </c>
      <c r="BI94" s="113">
        <v>928614077.90582776</v>
      </c>
      <c r="BJ94" s="113">
        <v>950741261.18410254</v>
      </c>
      <c r="BK94" s="113">
        <v>928614077.90582776</v>
      </c>
      <c r="BL94" s="111">
        <v>950741261.18410254</v>
      </c>
      <c r="BM94" s="111">
        <v>950741261.18410254</v>
      </c>
    </row>
    <row r="95" spans="1:65" ht="15.75" customHeight="1">
      <c r="A95" s="105" t="s">
        <v>49</v>
      </c>
      <c r="B95" s="105" t="s">
        <v>67</v>
      </c>
      <c r="C95" s="105" t="s">
        <v>80</v>
      </c>
      <c r="D95" s="105" t="s">
        <v>77</v>
      </c>
      <c r="E95" s="116" t="s">
        <v>81</v>
      </c>
      <c r="F95" s="106" t="s">
        <v>82</v>
      </c>
      <c r="G95" s="113"/>
      <c r="H95" s="113"/>
      <c r="I95" s="113"/>
      <c r="J95" s="113"/>
      <c r="K95" s="113"/>
      <c r="L95" s="113"/>
      <c r="M95" s="113"/>
      <c r="N95" s="113"/>
      <c r="O95" s="113"/>
      <c r="P95" s="114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4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4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4"/>
      <c r="BC95" s="113"/>
      <c r="BD95" s="113"/>
      <c r="BE95" s="113"/>
      <c r="BF95" s="113"/>
      <c r="BG95" s="113"/>
      <c r="BH95" s="113"/>
      <c r="BI95" s="113"/>
      <c r="BJ95" s="120">
        <f>ROUND(-4508953.16352458/928614077.905828,5)</f>
        <v>-4.8599999999999997E-3</v>
      </c>
      <c r="BK95" s="113"/>
      <c r="BL95" s="120">
        <v>-2.63E-3</v>
      </c>
      <c r="BM95" s="120">
        <v>-6.0000000000000002E-5</v>
      </c>
    </row>
    <row r="96" spans="1:65" ht="15.75" customHeight="1">
      <c r="A96" s="105" t="s">
        <v>49</v>
      </c>
      <c r="B96" s="105" t="s">
        <v>67</v>
      </c>
      <c r="C96" s="105" t="s">
        <v>80</v>
      </c>
      <c r="D96" s="105" t="s">
        <v>77</v>
      </c>
      <c r="E96" s="116" t="s">
        <v>83</v>
      </c>
      <c r="F96" s="106" t="s">
        <v>82</v>
      </c>
      <c r="G96" s="113"/>
      <c r="H96" s="113"/>
      <c r="I96" s="113"/>
      <c r="J96" s="113"/>
      <c r="K96" s="113"/>
      <c r="L96" s="113"/>
      <c r="M96" s="113"/>
      <c r="N96" s="113"/>
      <c r="O96" s="113"/>
      <c r="P96" s="114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4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4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4"/>
      <c r="BC96" s="113"/>
      <c r="BD96" s="113"/>
      <c r="BE96" s="113"/>
      <c r="BF96" s="113"/>
      <c r="BG96" s="113"/>
      <c r="BH96" s="113"/>
      <c r="BI96" s="113"/>
      <c r="BJ96" s="120">
        <f>ROUND(2262298.89164023/922757205.142166,5)</f>
        <v>2.4499999999999999E-3</v>
      </c>
      <c r="BK96" s="113"/>
      <c r="BL96" s="121">
        <f t="shared" ref="BL96:BM97" si="60">$BJ96</f>
        <v>2.4499999999999999E-3</v>
      </c>
      <c r="BM96" s="121">
        <f t="shared" si="60"/>
        <v>2.4499999999999999E-3</v>
      </c>
    </row>
    <row r="97" spans="1:65" ht="15.75" customHeight="1">
      <c r="A97" s="105" t="s">
        <v>49</v>
      </c>
      <c r="B97" s="105" t="s">
        <v>67</v>
      </c>
      <c r="C97" s="105" t="s">
        <v>80</v>
      </c>
      <c r="D97" s="105" t="s">
        <v>77</v>
      </c>
      <c r="E97" s="116" t="s">
        <v>84</v>
      </c>
      <c r="F97" s="106" t="s">
        <v>82</v>
      </c>
      <c r="G97" s="113"/>
      <c r="H97" s="113"/>
      <c r="I97" s="113"/>
      <c r="J97" s="113"/>
      <c r="K97" s="113"/>
      <c r="L97" s="113"/>
      <c r="M97" s="113"/>
      <c r="N97" s="113"/>
      <c r="O97" s="113"/>
      <c r="P97" s="114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4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4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4"/>
      <c r="BC97" s="113"/>
      <c r="BD97" s="113"/>
      <c r="BE97" s="113"/>
      <c r="BF97" s="113"/>
      <c r="BG97" s="113"/>
      <c r="BH97" s="113"/>
      <c r="BI97" s="113"/>
      <c r="BJ97" s="120">
        <f>ROUND(-2422436.66859628/950741261.184102,5)</f>
        <v>-2.5500000000000002E-3</v>
      </c>
      <c r="BK97" s="113"/>
      <c r="BL97" s="121">
        <f t="shared" si="60"/>
        <v>-2.5500000000000002E-3</v>
      </c>
      <c r="BM97" s="121">
        <f t="shared" si="60"/>
        <v>-2.5500000000000002E-3</v>
      </c>
    </row>
    <row r="98" spans="1:65" ht="15.75" customHeight="1">
      <c r="A98" s="105"/>
      <c r="B98" s="105"/>
      <c r="C98" s="60"/>
      <c r="D98" s="60"/>
      <c r="E98" s="60"/>
      <c r="F98" s="106"/>
      <c r="G98" s="113"/>
      <c r="H98" s="113"/>
      <c r="I98" s="113"/>
      <c r="J98" s="113"/>
      <c r="K98" s="113"/>
      <c r="L98" s="113"/>
      <c r="M98" s="113"/>
      <c r="N98" s="113"/>
      <c r="O98" s="113"/>
      <c r="P98" s="114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4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4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4"/>
      <c r="BC98" s="113"/>
      <c r="BD98" s="113"/>
      <c r="BE98" s="113"/>
      <c r="BF98" s="113"/>
      <c r="BG98" s="113"/>
      <c r="BH98" s="113"/>
      <c r="BI98" s="113"/>
      <c r="BJ98" s="118"/>
      <c r="BK98" s="113"/>
      <c r="BL98" s="118"/>
      <c r="BM98" s="113"/>
    </row>
    <row r="99" spans="1:65" ht="15.75" customHeight="1">
      <c r="A99" s="105" t="s">
        <v>49</v>
      </c>
      <c r="B99" s="105" t="s">
        <v>28</v>
      </c>
      <c r="C99" s="105" t="s">
        <v>80</v>
      </c>
      <c r="D99" s="105" t="s">
        <v>77</v>
      </c>
      <c r="E99" s="105" t="s">
        <v>70</v>
      </c>
      <c r="F99" s="106" t="s">
        <v>76</v>
      </c>
      <c r="G99" s="124">
        <f>158.753116994977*I99/SUM(I99,I111,I123)</f>
        <v>0</v>
      </c>
      <c r="H99" s="124">
        <f>952.017886904762*I99/SUM(I99,I111,I123)</f>
        <v>0</v>
      </c>
      <c r="I99" s="5">
        <v>0</v>
      </c>
      <c r="J99" s="5">
        <v>0</v>
      </c>
      <c r="K99" s="5">
        <v>0</v>
      </c>
      <c r="L99" s="5">
        <v>2</v>
      </c>
      <c r="M99" s="5">
        <v>2</v>
      </c>
      <c r="N99" s="5">
        <v>2</v>
      </c>
      <c r="O99" s="5">
        <v>2</v>
      </c>
      <c r="P99" s="48">
        <v>2</v>
      </c>
      <c r="Q99" s="5">
        <v>2</v>
      </c>
      <c r="R99" s="5">
        <v>2</v>
      </c>
      <c r="S99" s="124">
        <f>836.66301369863*R99/SUM(R99,R111)</f>
        <v>1.6868205921343347</v>
      </c>
      <c r="T99" s="124">
        <f>153.33698630137*R99/SUM(R99,R111)</f>
        <v>0.30914714980114916</v>
      </c>
      <c r="U99" s="124">
        <f>116.915145985401*SUM(S99:T99)/SUM(S99:T99,S111:T111)</f>
        <v>0.2357160201318568</v>
      </c>
      <c r="V99" s="124">
        <f>870.375*SUM(S99:T99)/SUM(S99:T99,S111:T111)</f>
        <v>1.7547883064516125</v>
      </c>
      <c r="W99" s="5">
        <v>2</v>
      </c>
      <c r="X99" s="5">
        <v>2</v>
      </c>
      <c r="Y99" s="5">
        <v>2</v>
      </c>
      <c r="Z99" s="5">
        <v>2</v>
      </c>
      <c r="AA99" s="5">
        <v>2</v>
      </c>
      <c r="AB99" s="5">
        <v>2</v>
      </c>
      <c r="AC99" s="5">
        <v>2</v>
      </c>
      <c r="AD99" s="48">
        <v>2</v>
      </c>
      <c r="AE99" s="5">
        <v>2</v>
      </c>
      <c r="AF99" s="5">
        <v>2</v>
      </c>
      <c r="AG99" s="5">
        <v>2</v>
      </c>
      <c r="AH99" s="5">
        <v>2</v>
      </c>
      <c r="AI99" s="5">
        <v>2</v>
      </c>
      <c r="AJ99" s="5">
        <v>2</v>
      </c>
      <c r="AK99" s="5">
        <v>2</v>
      </c>
      <c r="AL99" s="5">
        <v>2</v>
      </c>
      <c r="AM99" s="5">
        <v>2</v>
      </c>
      <c r="AN99" s="5">
        <v>2</v>
      </c>
      <c r="AO99" s="5">
        <v>2</v>
      </c>
      <c r="AP99" s="48">
        <v>2</v>
      </c>
      <c r="AQ99" s="5">
        <v>2</v>
      </c>
      <c r="AR99" s="5">
        <v>2</v>
      </c>
      <c r="AS99" s="5">
        <v>2</v>
      </c>
      <c r="AT99" s="5">
        <v>2</v>
      </c>
      <c r="AU99" s="5">
        <v>2</v>
      </c>
      <c r="AV99" s="5">
        <v>2</v>
      </c>
      <c r="AW99" s="5">
        <v>2</v>
      </c>
      <c r="AX99" s="5">
        <v>2</v>
      </c>
      <c r="AY99" s="5">
        <v>2</v>
      </c>
      <c r="AZ99" s="5">
        <v>2</v>
      </c>
      <c r="BA99" s="5">
        <v>2</v>
      </c>
      <c r="BB99" s="48">
        <v>2</v>
      </c>
      <c r="BC99" s="5">
        <v>2</v>
      </c>
      <c r="BD99" s="5">
        <v>2</v>
      </c>
      <c r="BE99" s="5">
        <v>2</v>
      </c>
      <c r="BF99" s="5">
        <v>2</v>
      </c>
      <c r="BG99" s="5">
        <v>2</v>
      </c>
      <c r="BH99" s="5">
        <v>2</v>
      </c>
      <c r="BI99" s="5">
        <v>0.85210155749946659</v>
      </c>
      <c r="BJ99" s="58">
        <v>1.1478984425005334</v>
      </c>
      <c r="BK99" s="58">
        <v>0</v>
      </c>
      <c r="BL99" s="58">
        <v>2</v>
      </c>
      <c r="BM99" s="5">
        <v>2</v>
      </c>
    </row>
    <row r="100" spans="1:65" ht="15.75" customHeight="1">
      <c r="A100" s="105" t="s">
        <v>49</v>
      </c>
      <c r="B100" s="105" t="s">
        <v>28</v>
      </c>
      <c r="C100" s="105" t="s">
        <v>80</v>
      </c>
      <c r="D100" s="105" t="s">
        <v>77</v>
      </c>
      <c r="E100" s="105" t="s">
        <v>74</v>
      </c>
      <c r="F100" s="106" t="s">
        <v>71</v>
      </c>
      <c r="G100" s="5">
        <f>G$91/G$92*G$93/G$94*G99</f>
        <v>0</v>
      </c>
      <c r="H100" s="5">
        <f t="shared" ref="H100:BD100" si="61">H$91/H$92*H$93/H$94*H99</f>
        <v>0</v>
      </c>
      <c r="I100" s="5">
        <f t="shared" si="61"/>
        <v>0</v>
      </c>
      <c r="J100" s="5">
        <f t="shared" si="61"/>
        <v>0</v>
      </c>
      <c r="K100" s="5">
        <f t="shared" si="61"/>
        <v>0</v>
      </c>
      <c r="L100" s="5">
        <f t="shared" si="61"/>
        <v>6508.4353310618299</v>
      </c>
      <c r="M100" s="5">
        <f t="shared" si="61"/>
        <v>6145.1103640986221</v>
      </c>
      <c r="N100" s="5">
        <f t="shared" si="61"/>
        <v>5984.1674784666384</v>
      </c>
      <c r="O100" s="5">
        <f t="shared" si="61"/>
        <v>5758.9908096794943</v>
      </c>
      <c r="P100" s="48">
        <f t="shared" si="61"/>
        <v>6120.1562980809986</v>
      </c>
      <c r="Q100" s="5">
        <f t="shared" si="61"/>
        <v>5990.1523784031224</v>
      </c>
      <c r="R100" s="5">
        <f t="shared" si="61"/>
        <v>6561.8367353591921</v>
      </c>
      <c r="S100" s="5">
        <f t="shared" si="61"/>
        <v>6188.5855979917542</v>
      </c>
      <c r="T100" s="5">
        <f t="shared" si="61"/>
        <v>1177.7854895458638</v>
      </c>
      <c r="U100" s="5">
        <f t="shared" si="61"/>
        <v>927.45991345847676</v>
      </c>
      <c r="V100" s="5">
        <f t="shared" si="61"/>
        <v>7169.8360343924942</v>
      </c>
      <c r="W100" s="5">
        <f t="shared" si="61"/>
        <v>7783.9516689734937</v>
      </c>
      <c r="X100" s="5">
        <f t="shared" si="61"/>
        <v>8060.7442434479044</v>
      </c>
      <c r="Y100" s="5">
        <f t="shared" si="61"/>
        <v>7339.4527528401741</v>
      </c>
      <c r="Z100" s="5">
        <f t="shared" si="61"/>
        <v>6758.5734570255499</v>
      </c>
      <c r="AA100" s="5">
        <f t="shared" si="61"/>
        <v>6381.2848533771521</v>
      </c>
      <c r="AB100" s="5">
        <f t="shared" si="61"/>
        <v>6214.1564638949503</v>
      </c>
      <c r="AC100" s="5">
        <f t="shared" si="61"/>
        <v>5980.3255998863597</v>
      </c>
      <c r="AD100" s="48">
        <f t="shared" si="61"/>
        <v>6355.3717299223235</v>
      </c>
      <c r="AE100" s="5">
        <f t="shared" si="61"/>
        <v>6220.3713809673573</v>
      </c>
      <c r="AF100" s="5">
        <f t="shared" si="61"/>
        <v>6814.027232824712</v>
      </c>
      <c r="AG100" s="5">
        <f t="shared" si="61"/>
        <v>7619.5785101266083</v>
      </c>
      <c r="AH100" s="5">
        <f t="shared" si="61"/>
        <v>8171.7390160762379</v>
      </c>
      <c r="AI100" s="5">
        <f t="shared" si="61"/>
        <v>7783.9516689734937</v>
      </c>
      <c r="AJ100" s="5">
        <f t="shared" si="61"/>
        <v>8060.7442434479044</v>
      </c>
      <c r="AK100" s="5">
        <f t="shared" si="61"/>
        <v>7339.4527528401741</v>
      </c>
      <c r="AL100" s="5">
        <f t="shared" si="61"/>
        <v>6758.5734570255499</v>
      </c>
      <c r="AM100" s="5">
        <f t="shared" si="61"/>
        <v>6381.2848533771521</v>
      </c>
      <c r="AN100" s="5">
        <f t="shared" si="61"/>
        <v>6214.1564638949503</v>
      </c>
      <c r="AO100" s="5">
        <f t="shared" si="61"/>
        <v>5980.3255998863597</v>
      </c>
      <c r="AP100" s="48">
        <f t="shared" si="61"/>
        <v>6355.3717299223235</v>
      </c>
      <c r="AQ100" s="5">
        <f t="shared" si="61"/>
        <v>6220.3713809673573</v>
      </c>
      <c r="AR100" s="5">
        <f t="shared" si="61"/>
        <v>6814.027232824712</v>
      </c>
      <c r="AS100" s="5">
        <f t="shared" si="61"/>
        <v>7619.5785101266083</v>
      </c>
      <c r="AT100" s="5">
        <f t="shared" si="61"/>
        <v>8171.7390160762379</v>
      </c>
      <c r="AU100" s="5">
        <f t="shared" si="61"/>
        <v>7783.9516689734937</v>
      </c>
      <c r="AV100" s="5">
        <f t="shared" si="61"/>
        <v>8060.7442434479044</v>
      </c>
      <c r="AW100" s="5">
        <f t="shared" si="61"/>
        <v>7339.4527528401741</v>
      </c>
      <c r="AX100" s="5">
        <f t="shared" si="61"/>
        <v>6758.5734570255499</v>
      </c>
      <c r="AY100" s="5">
        <f t="shared" si="61"/>
        <v>6381.2848533771521</v>
      </c>
      <c r="AZ100" s="5">
        <f t="shared" si="61"/>
        <v>6214.1564638949503</v>
      </c>
      <c r="BA100" s="5">
        <f t="shared" si="61"/>
        <v>5980.3255998863597</v>
      </c>
      <c r="BB100" s="48">
        <f t="shared" si="61"/>
        <v>6355.3717299223235</v>
      </c>
      <c r="BC100" s="5">
        <f t="shared" si="61"/>
        <v>6220.3713809673573</v>
      </c>
      <c r="BD100" s="5">
        <f t="shared" si="61"/>
        <v>6814.027232824712</v>
      </c>
      <c r="BE100" s="5">
        <f>BE$91/BE$92*BE$93/BE$94*BE99</f>
        <v>7619.5785101266083</v>
      </c>
      <c r="BF100" s="5">
        <f t="shared" ref="BF100:BM100" si="62">BF$91/BF$92*BF$93/BF$94*BF99</f>
        <v>8171.7390160762379</v>
      </c>
      <c r="BG100" s="5">
        <f t="shared" si="62"/>
        <v>7783.9516689734937</v>
      </c>
      <c r="BH100" s="5">
        <f t="shared" si="62"/>
        <v>8060.7442434479044</v>
      </c>
      <c r="BI100" s="5">
        <f t="shared" si="62"/>
        <v>3126.97956094443</v>
      </c>
      <c r="BJ100" s="58">
        <f t="shared" si="62"/>
        <v>4701.1454261442559</v>
      </c>
      <c r="BK100" s="58">
        <f t="shared" si="62"/>
        <v>0</v>
      </c>
      <c r="BL100" s="58">
        <f t="shared" si="62"/>
        <v>7185.489850212638</v>
      </c>
      <c r="BM100" s="5">
        <f t="shared" si="62"/>
        <v>7284.6668637188723</v>
      </c>
    </row>
    <row r="101" spans="1:65" ht="15.75" customHeight="1">
      <c r="A101" s="105" t="s">
        <v>49</v>
      </c>
      <c r="B101" s="105" t="s">
        <v>28</v>
      </c>
      <c r="C101" s="105" t="s">
        <v>80</v>
      </c>
      <c r="D101" s="105" t="s">
        <v>77</v>
      </c>
      <c r="E101" s="105" t="s">
        <v>70</v>
      </c>
      <c r="F101" s="106" t="s">
        <v>79</v>
      </c>
      <c r="G101" s="124">
        <f>13597004.6*I101/SUM(I101,I113,I125)</f>
        <v>0</v>
      </c>
      <c r="H101" s="124">
        <f>77026972.7666667*I101/SUM(I101,I113,I125)</f>
        <v>0</v>
      </c>
      <c r="I101" s="5">
        <v>0</v>
      </c>
      <c r="J101" s="5">
        <v>0</v>
      </c>
      <c r="K101" s="5">
        <v>0</v>
      </c>
      <c r="L101" s="5">
        <v>44400</v>
      </c>
      <c r="M101" s="5">
        <v>158080</v>
      </c>
      <c r="N101" s="5">
        <v>137980</v>
      </c>
      <c r="O101" s="5">
        <v>119700</v>
      </c>
      <c r="P101" s="48">
        <v>105800</v>
      </c>
      <c r="Q101" s="5">
        <v>107460</v>
      </c>
      <c r="R101" s="5">
        <v>117560</v>
      </c>
      <c r="S101" s="124">
        <f>62513067.7723458*R101/SUM(R101,R113)</f>
        <v>98065.217722751026</v>
      </c>
      <c r="T101" s="124">
        <f>13527170.4844238*R101/SUM(R101,R113)</f>
        <v>21220.281870643073</v>
      </c>
      <c r="U101" s="124">
        <f>8411377.7544142*SUM(S101:T101)/SUM(S101:T101,S113:T113)</f>
        <v>13195.058573014583</v>
      </c>
      <c r="V101" s="124">
        <f>66013390.6688278*SUM(S101:T101)/SUM(S101:T101,S113:T113)</f>
        <v>103556.22846939185</v>
      </c>
      <c r="W101" s="5">
        <v>160480</v>
      </c>
      <c r="X101" s="5">
        <v>183120</v>
      </c>
      <c r="Y101" s="5">
        <v>193360</v>
      </c>
      <c r="Z101" s="5">
        <v>131980</v>
      </c>
      <c r="AA101" s="5">
        <v>135260</v>
      </c>
      <c r="AB101" s="5">
        <v>108800</v>
      </c>
      <c r="AC101" s="5">
        <v>88280</v>
      </c>
      <c r="AD101" s="48">
        <v>95680</v>
      </c>
      <c r="AE101" s="5">
        <v>107180</v>
      </c>
      <c r="AF101" s="5">
        <v>113380</v>
      </c>
      <c r="AG101" s="5">
        <v>88620</v>
      </c>
      <c r="AH101" s="5">
        <v>95940</v>
      </c>
      <c r="AI101" s="5">
        <v>117080</v>
      </c>
      <c r="AJ101" s="5">
        <v>172280</v>
      </c>
      <c r="AK101" s="5">
        <v>187040</v>
      </c>
      <c r="AL101" s="5">
        <v>185920</v>
      </c>
      <c r="AM101" s="5">
        <v>197780</v>
      </c>
      <c r="AN101" s="5">
        <v>116820</v>
      </c>
      <c r="AO101" s="5">
        <v>94800</v>
      </c>
      <c r="AP101" s="48">
        <v>104640</v>
      </c>
      <c r="AQ101" s="5">
        <v>117540</v>
      </c>
      <c r="AR101" s="5">
        <v>127200</v>
      </c>
      <c r="AS101" s="5">
        <v>121780</v>
      </c>
      <c r="AT101" s="5">
        <v>122660</v>
      </c>
      <c r="AU101" s="5">
        <v>154320</v>
      </c>
      <c r="AV101" s="5">
        <v>197100</v>
      </c>
      <c r="AW101" s="5">
        <v>191340</v>
      </c>
      <c r="AX101" s="5">
        <v>144640</v>
      </c>
      <c r="AY101" s="5">
        <v>144180</v>
      </c>
      <c r="AZ101" s="5">
        <v>120860</v>
      </c>
      <c r="BA101" s="5">
        <v>87300</v>
      </c>
      <c r="BB101" s="48">
        <v>97580</v>
      </c>
      <c r="BC101" s="5">
        <v>98580</v>
      </c>
      <c r="BD101" s="5">
        <v>102780</v>
      </c>
      <c r="BE101" s="5">
        <v>101680</v>
      </c>
      <c r="BF101" s="5">
        <v>94520</v>
      </c>
      <c r="BG101" s="5">
        <v>137760</v>
      </c>
      <c r="BH101" s="5">
        <v>193420</v>
      </c>
      <c r="BI101" s="5">
        <v>79876</v>
      </c>
      <c r="BJ101" s="58">
        <v>107604</v>
      </c>
      <c r="BK101" s="58">
        <v>0</v>
      </c>
      <c r="BL101" s="58">
        <v>179579</v>
      </c>
      <c r="BM101" s="5">
        <v>151680</v>
      </c>
    </row>
    <row r="102" spans="1:65" ht="15.75" customHeight="1">
      <c r="A102" s="105" t="s">
        <v>49</v>
      </c>
      <c r="B102" s="105" t="s">
        <v>28</v>
      </c>
      <c r="C102" s="105" t="s">
        <v>80</v>
      </c>
      <c r="D102" s="105" t="s">
        <v>77</v>
      </c>
      <c r="E102" s="105" t="s">
        <v>70</v>
      </c>
      <c r="F102" s="106" t="s">
        <v>71</v>
      </c>
      <c r="G102" s="5"/>
      <c r="H102" s="5"/>
      <c r="I102" s="5"/>
      <c r="J102" s="5"/>
      <c r="K102" s="5"/>
      <c r="L102" s="5"/>
      <c r="M102" s="5"/>
      <c r="N102" s="5"/>
      <c r="O102" s="5"/>
      <c r="P102" s="48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48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48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48"/>
      <c r="BC102" s="5"/>
      <c r="BD102" s="5"/>
      <c r="BE102" s="5"/>
      <c r="BF102" s="5"/>
      <c r="BG102" s="5"/>
      <c r="BH102" s="5"/>
      <c r="BI102" s="58"/>
      <c r="BJ102" s="58">
        <v>7260.3945144015361</v>
      </c>
      <c r="BK102" s="58"/>
      <c r="BL102" s="58">
        <v>13067.279999999999</v>
      </c>
      <c r="BM102" s="58">
        <v>11539.55</v>
      </c>
    </row>
    <row r="103" spans="1:65" ht="15.75" customHeight="1">
      <c r="A103" s="105" t="s">
        <v>49</v>
      </c>
      <c r="B103" s="105" t="s">
        <v>28</v>
      </c>
      <c r="C103" s="105" t="s">
        <v>80</v>
      </c>
      <c r="D103" s="105" t="s">
        <v>77</v>
      </c>
      <c r="E103" s="116" t="s">
        <v>81</v>
      </c>
      <c r="F103" s="106" t="s">
        <v>71</v>
      </c>
      <c r="G103" s="5"/>
      <c r="H103" s="5"/>
      <c r="I103" s="5"/>
      <c r="J103" s="5"/>
      <c r="K103" s="5"/>
      <c r="L103" s="5"/>
      <c r="M103" s="5"/>
      <c r="N103" s="5"/>
      <c r="O103" s="5"/>
      <c r="P103" s="48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48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48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48"/>
      <c r="BC103" s="5"/>
      <c r="BD103" s="5"/>
      <c r="BE103" s="5"/>
      <c r="BF103" s="5"/>
      <c r="BG103" s="5"/>
      <c r="BH103" s="5"/>
      <c r="BI103" s="5"/>
      <c r="BJ103" s="122">
        <f>BJ101*BJ95</f>
        <v>-522.95543999999995</v>
      </c>
      <c r="BK103" s="111"/>
      <c r="BL103" s="122">
        <f t="shared" ref="BL103:BM103" si="63">BL101*BL95</f>
        <v>-472.29277000000002</v>
      </c>
      <c r="BM103" s="111">
        <f t="shared" si="63"/>
        <v>-9.1007999999999996</v>
      </c>
    </row>
    <row r="104" spans="1:65" ht="15.75" customHeight="1">
      <c r="A104" s="105" t="s">
        <v>49</v>
      </c>
      <c r="B104" s="105" t="s">
        <v>28</v>
      </c>
      <c r="C104" s="105" t="s">
        <v>80</v>
      </c>
      <c r="D104" s="105" t="s">
        <v>77</v>
      </c>
      <c r="E104" s="116" t="s">
        <v>83</v>
      </c>
      <c r="F104" s="106" t="s">
        <v>71</v>
      </c>
      <c r="G104" s="5"/>
      <c r="H104" s="5"/>
      <c r="I104" s="5"/>
      <c r="J104" s="5"/>
      <c r="K104" s="5"/>
      <c r="L104" s="5"/>
      <c r="M104" s="5"/>
      <c r="N104" s="5"/>
      <c r="O104" s="5"/>
      <c r="P104" s="48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48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48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48"/>
      <c r="BC104" s="5"/>
      <c r="BD104" s="5"/>
      <c r="BE104" s="5"/>
      <c r="BF104" s="5"/>
      <c r="BG104" s="5"/>
      <c r="BH104" s="5"/>
      <c r="BI104" s="5"/>
      <c r="BJ104" s="122">
        <f>BJ101*BJ96</f>
        <v>263.62979999999999</v>
      </c>
      <c r="BK104" s="111"/>
      <c r="BL104" s="122">
        <f t="shared" ref="BL104:BM104" si="64">BL101*BL96</f>
        <v>439.96854999999999</v>
      </c>
      <c r="BM104" s="111">
        <f t="shared" si="64"/>
        <v>371.61599999999999</v>
      </c>
    </row>
    <row r="105" spans="1:65" ht="15.75" customHeight="1">
      <c r="A105" s="105" t="s">
        <v>49</v>
      </c>
      <c r="B105" s="105" t="s">
        <v>28</v>
      </c>
      <c r="C105" s="105" t="s">
        <v>80</v>
      </c>
      <c r="D105" s="105" t="s">
        <v>77</v>
      </c>
      <c r="E105" s="116" t="s">
        <v>84</v>
      </c>
      <c r="F105" s="106" t="s">
        <v>71</v>
      </c>
      <c r="G105" s="5"/>
      <c r="H105" s="5"/>
      <c r="I105" s="5"/>
      <c r="J105" s="5"/>
      <c r="K105" s="5"/>
      <c r="L105" s="5"/>
      <c r="M105" s="5"/>
      <c r="N105" s="5"/>
      <c r="O105" s="5"/>
      <c r="P105" s="48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48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48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48"/>
      <c r="BC105" s="5"/>
      <c r="BD105" s="5"/>
      <c r="BE105" s="5"/>
      <c r="BF105" s="5"/>
      <c r="BG105" s="5"/>
      <c r="BH105" s="5"/>
      <c r="BI105" s="5"/>
      <c r="BJ105" s="122">
        <f>BJ101*BJ97</f>
        <v>-274.39019999999999</v>
      </c>
      <c r="BK105" s="111"/>
      <c r="BL105" s="122">
        <f t="shared" ref="BL105:BM105" si="65">BL101*BL97</f>
        <v>-457.92645000000005</v>
      </c>
      <c r="BM105" s="111">
        <f t="shared" si="65"/>
        <v>-386.78400000000005</v>
      </c>
    </row>
    <row r="106" spans="1:65" ht="15.75" customHeight="1">
      <c r="A106" s="105" t="s">
        <v>49</v>
      </c>
      <c r="B106" s="105" t="s">
        <v>28</v>
      </c>
      <c r="C106" s="105" t="s">
        <v>80</v>
      </c>
      <c r="D106" s="105" t="s">
        <v>77</v>
      </c>
      <c r="E106" s="105" t="s">
        <v>72</v>
      </c>
      <c r="F106" s="106" t="s">
        <v>71</v>
      </c>
      <c r="G106" s="5"/>
      <c r="H106" s="5"/>
      <c r="I106" s="5"/>
      <c r="J106" s="5"/>
      <c r="K106" s="5"/>
      <c r="L106" s="5"/>
      <c r="M106" s="5"/>
      <c r="N106" s="5"/>
      <c r="O106" s="5"/>
      <c r="P106" s="48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48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48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48"/>
      <c r="BC106" s="5"/>
      <c r="BD106" s="5"/>
      <c r="BE106" s="5"/>
      <c r="BF106" s="5"/>
      <c r="BG106" s="5"/>
      <c r="BH106" s="5"/>
      <c r="BI106" s="5"/>
      <c r="BJ106" s="58">
        <f>BJ$89/BJ$92/12*BJ99</f>
        <v>144.17090166409153</v>
      </c>
      <c r="BK106" s="58"/>
      <c r="BL106" s="58">
        <f>BL$89/BL$92/12*BL99</f>
        <v>251.19103977532322</v>
      </c>
      <c r="BM106" s="58">
        <f>BM$89/BM$92/12*BM99</f>
        <v>251.19103977532322</v>
      </c>
    </row>
    <row r="107" spans="1:65" ht="15.75" customHeight="1">
      <c r="A107" s="105" t="s">
        <v>49</v>
      </c>
      <c r="B107" s="105" t="s">
        <v>28</v>
      </c>
      <c r="C107" s="105" t="s">
        <v>80</v>
      </c>
      <c r="D107" s="105" t="s">
        <v>77</v>
      </c>
      <c r="E107" s="105" t="s">
        <v>73</v>
      </c>
      <c r="F107" s="106" t="s">
        <v>71</v>
      </c>
      <c r="G107" s="5"/>
      <c r="H107" s="5"/>
      <c r="I107" s="5"/>
      <c r="J107" s="5"/>
      <c r="K107" s="5"/>
      <c r="L107" s="5"/>
      <c r="M107" s="5"/>
      <c r="N107" s="5"/>
      <c r="O107" s="5"/>
      <c r="P107" s="48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48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48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48"/>
      <c r="BC107" s="5"/>
      <c r="BD107" s="5"/>
      <c r="BE107" s="5"/>
      <c r="BF107" s="5"/>
      <c r="BG107" s="5"/>
      <c r="BH107" s="5"/>
      <c r="BI107" s="125"/>
      <c r="BJ107" s="58">
        <f>BJ$90/BJ$94*BJ101</f>
        <v>2621.3961054984766</v>
      </c>
      <c r="BK107" s="58"/>
      <c r="BL107" s="58">
        <f>BL$90/BL$94*BL101</f>
        <v>4374.8159104616088</v>
      </c>
      <c r="BM107" s="58">
        <f>BM$90/BM$94*BM101</f>
        <v>3695.1540954054581</v>
      </c>
    </row>
    <row r="108" spans="1:65" ht="15.75" customHeight="1">
      <c r="A108" s="105" t="s">
        <v>49</v>
      </c>
      <c r="B108" s="105" t="s">
        <v>28</v>
      </c>
      <c r="C108" s="105" t="s">
        <v>80</v>
      </c>
      <c r="D108" s="105" t="s">
        <v>77</v>
      </c>
      <c r="E108" s="105" t="s">
        <v>88</v>
      </c>
      <c r="F108" s="106" t="s">
        <v>71</v>
      </c>
      <c r="G108" s="122">
        <f>G$91/G$94*G101</f>
        <v>0</v>
      </c>
      <c r="H108" s="122">
        <f t="shared" ref="H108:BF108" si="66">H$91/H$94*H101</f>
        <v>0</v>
      </c>
      <c r="I108" s="122">
        <f t="shared" si="66"/>
        <v>0</v>
      </c>
      <c r="J108" s="122">
        <f t="shared" si="66"/>
        <v>0</v>
      </c>
      <c r="K108" s="122">
        <f t="shared" si="66"/>
        <v>0</v>
      </c>
      <c r="L108" s="122">
        <f t="shared" si="66"/>
        <v>2092.345869974034</v>
      </c>
      <c r="M108" s="122">
        <f t="shared" si="66"/>
        <v>7449.5052956192631</v>
      </c>
      <c r="N108" s="122">
        <f t="shared" si="66"/>
        <v>6502.2946652931796</v>
      </c>
      <c r="O108" s="122">
        <f t="shared" si="66"/>
        <v>5640.8513656732403</v>
      </c>
      <c r="P108" s="126">
        <f t="shared" si="66"/>
        <v>4985.815158631819</v>
      </c>
      <c r="Q108" s="122">
        <f t="shared" si="66"/>
        <v>5064.042504220939</v>
      </c>
      <c r="R108" s="122">
        <f t="shared" si="66"/>
        <v>5540.0040647330497</v>
      </c>
      <c r="S108" s="122">
        <f t="shared" si="66"/>
        <v>4621.3142632951021</v>
      </c>
      <c r="T108" s="122">
        <f t="shared" si="66"/>
        <v>1038.4368682318702</v>
      </c>
      <c r="U108" s="122">
        <f t="shared" si="66"/>
        <v>621.81590786739935</v>
      </c>
      <c r="V108" s="122">
        <f t="shared" si="66"/>
        <v>5067.6332309435265</v>
      </c>
      <c r="W108" s="122">
        <f t="shared" si="66"/>
        <v>7853.2580118267915</v>
      </c>
      <c r="X108" s="122">
        <f t="shared" si="66"/>
        <v>8961.1702836847089</v>
      </c>
      <c r="Y108" s="122">
        <f t="shared" si="66"/>
        <v>9462.2754808501268</v>
      </c>
      <c r="Z108" s="122">
        <f t="shared" si="66"/>
        <v>6458.5804611222575</v>
      </c>
      <c r="AA108" s="122">
        <f t="shared" si="66"/>
        <v>6619.090719589306</v>
      </c>
      <c r="AB108" s="122">
        <f t="shared" si="66"/>
        <v>5324.2427198825699</v>
      </c>
      <c r="AC108" s="122">
        <f t="shared" si="66"/>
        <v>4320.0748833753059</v>
      </c>
      <c r="AD108" s="126">
        <f t="shared" si="66"/>
        <v>4682.2016860143776</v>
      </c>
      <c r="AE108" s="122">
        <f t="shared" si="66"/>
        <v>5244.9663117372602</v>
      </c>
      <c r="AF108" s="122">
        <f t="shared" si="66"/>
        <v>5548.3698490835095</v>
      </c>
      <c r="AG108" s="122">
        <f t="shared" si="66"/>
        <v>4336.7131418749395</v>
      </c>
      <c r="AH108" s="122">
        <f t="shared" si="66"/>
        <v>4694.9250601611566</v>
      </c>
      <c r="AI108" s="122">
        <f t="shared" si="66"/>
        <v>5729.4332504030453</v>
      </c>
      <c r="AJ108" s="122">
        <f t="shared" si="66"/>
        <v>8430.7034538728785</v>
      </c>
      <c r="AK108" s="122">
        <f t="shared" si="66"/>
        <v>9152.9996169745955</v>
      </c>
      <c r="AL108" s="122">
        <f t="shared" si="66"/>
        <v>9098.1912360346269</v>
      </c>
      <c r="AM108" s="122">
        <f t="shared" si="66"/>
        <v>9678.5728413453562</v>
      </c>
      <c r="AN108" s="122">
        <f t="shared" si="66"/>
        <v>5716.7098762562673</v>
      </c>
      <c r="AO108" s="122">
        <f t="shared" si="66"/>
        <v>4639.1379581329747</v>
      </c>
      <c r="AP108" s="126">
        <f t="shared" si="66"/>
        <v>5120.6687335341194</v>
      </c>
      <c r="AQ108" s="122">
        <f t="shared" si="66"/>
        <v>5751.9438354319609</v>
      </c>
      <c r="AR108" s="122">
        <f t="shared" si="66"/>
        <v>6224.6661210391812</v>
      </c>
      <c r="AS108" s="122">
        <f t="shared" si="66"/>
        <v>5959.4327061332669</v>
      </c>
      <c r="AT108" s="122">
        <f t="shared" si="66"/>
        <v>6002.4964340146698</v>
      </c>
      <c r="AU108" s="122">
        <f t="shared" si="66"/>
        <v>7551.8119166569695</v>
      </c>
      <c r="AV108" s="122">
        <f t="shared" si="66"/>
        <v>9645.2963243460908</v>
      </c>
      <c r="AW108" s="122">
        <f t="shared" si="66"/>
        <v>9363.4246509405421</v>
      </c>
      <c r="AX108" s="122">
        <f t="shared" si="66"/>
        <v>7078.1109099615342</v>
      </c>
      <c r="AY108" s="122">
        <f t="shared" si="66"/>
        <v>7055.6003249326195</v>
      </c>
      <c r="AZ108" s="122">
        <f t="shared" si="66"/>
        <v>5914.4115360754358</v>
      </c>
      <c r="BA108" s="122">
        <f t="shared" si="66"/>
        <v>4272.1175500528343</v>
      </c>
      <c r="BB108" s="126">
        <f t="shared" si="66"/>
        <v>4775.1801893946804</v>
      </c>
      <c r="BC108" s="122">
        <f t="shared" si="66"/>
        <v>4824.1162438053652</v>
      </c>
      <c r="BD108" s="122">
        <f t="shared" si="66"/>
        <v>5029.6476723302439</v>
      </c>
      <c r="BE108" s="122">
        <f t="shared" si="66"/>
        <v>4975.8180124784903</v>
      </c>
      <c r="BF108" s="122">
        <f t="shared" si="66"/>
        <v>4625.4358628979826</v>
      </c>
      <c r="BG108" s="122">
        <f>BG$91/BG$94*BG101</f>
        <v>6741.4308556160195</v>
      </c>
      <c r="BH108" s="122">
        <f>BH$91/BH$94*BH101</f>
        <v>9465.2116441147682</v>
      </c>
      <c r="BI108" s="122">
        <f>BI$91/BI$94*BI101</f>
        <v>3908.8162821079059</v>
      </c>
      <c r="BJ108" s="122">
        <f>BJ102-BJ103-BJ104-BJ105-BJ106-BJ107</f>
        <v>5028.5433472389677</v>
      </c>
      <c r="BK108" s="122">
        <f>BK$91/BK$94*BK101</f>
        <v>0</v>
      </c>
      <c r="BL108" s="122">
        <f>BL102-BL103-BL104-BL105-BL106-BL107</f>
        <v>8931.5237197630668</v>
      </c>
      <c r="BM108" s="122">
        <f t="shared" ref="BM108" si="67">BM102-BM103-BM104-BM105-BM106-BM107</f>
        <v>7617.4736648192174</v>
      </c>
    </row>
    <row r="109" spans="1:65" ht="15.75" customHeight="1" thickBot="1">
      <c r="A109" s="127" t="s">
        <v>49</v>
      </c>
      <c r="B109" s="127" t="s">
        <v>28</v>
      </c>
      <c r="C109" s="127" t="s">
        <v>80</v>
      </c>
      <c r="D109" s="127" t="s">
        <v>77</v>
      </c>
      <c r="E109" s="127" t="s">
        <v>10</v>
      </c>
      <c r="F109" s="128" t="s">
        <v>71</v>
      </c>
      <c r="G109" s="129">
        <f>G108-G100</f>
        <v>0</v>
      </c>
      <c r="H109" s="129">
        <f t="shared" ref="H109:BM109" si="68">H108-H100</f>
        <v>0</v>
      </c>
      <c r="I109" s="129">
        <f t="shared" si="68"/>
        <v>0</v>
      </c>
      <c r="J109" s="129">
        <f t="shared" si="68"/>
        <v>0</v>
      </c>
      <c r="K109" s="129">
        <f t="shared" si="68"/>
        <v>0</v>
      </c>
      <c r="L109" s="129">
        <f t="shared" si="68"/>
        <v>-4416.0894610877958</v>
      </c>
      <c r="M109" s="129">
        <f t="shared" si="68"/>
        <v>1304.394931520641</v>
      </c>
      <c r="N109" s="129">
        <f t="shared" si="68"/>
        <v>518.12718682654122</v>
      </c>
      <c r="O109" s="129">
        <f t="shared" si="68"/>
        <v>-118.13944400625405</v>
      </c>
      <c r="P109" s="130">
        <f t="shared" si="68"/>
        <v>-1134.3411394491795</v>
      </c>
      <c r="Q109" s="129">
        <f t="shared" si="68"/>
        <v>-926.10987418218338</v>
      </c>
      <c r="R109" s="129">
        <f t="shared" si="68"/>
        <v>-1021.8326706261423</v>
      </c>
      <c r="S109" s="129">
        <f t="shared" si="68"/>
        <v>-1567.271334696652</v>
      </c>
      <c r="T109" s="129">
        <f t="shared" si="68"/>
        <v>-139.34862131399359</v>
      </c>
      <c r="U109" s="129">
        <f t="shared" si="68"/>
        <v>-305.64400559107742</v>
      </c>
      <c r="V109" s="129">
        <f t="shared" si="68"/>
        <v>-2102.2028034489676</v>
      </c>
      <c r="W109" s="129">
        <f t="shared" si="68"/>
        <v>69.306342853297792</v>
      </c>
      <c r="X109" s="129">
        <f t="shared" si="68"/>
        <v>900.42604023680451</v>
      </c>
      <c r="Y109" s="129">
        <f t="shared" si="68"/>
        <v>2122.8227280099527</v>
      </c>
      <c r="Z109" s="129">
        <f t="shared" si="68"/>
        <v>-299.99299590329247</v>
      </c>
      <c r="AA109" s="129">
        <f t="shared" si="68"/>
        <v>237.80586621215389</v>
      </c>
      <c r="AB109" s="129">
        <f t="shared" si="68"/>
        <v>-889.91374401238045</v>
      </c>
      <c r="AC109" s="129">
        <f t="shared" si="68"/>
        <v>-1660.2507165110537</v>
      </c>
      <c r="AD109" s="130">
        <f t="shared" si="68"/>
        <v>-1673.1700439079459</v>
      </c>
      <c r="AE109" s="129">
        <f t="shared" si="68"/>
        <v>-975.40506923009707</v>
      </c>
      <c r="AF109" s="129">
        <f t="shared" si="68"/>
        <v>-1265.6573837412025</v>
      </c>
      <c r="AG109" s="129">
        <f t="shared" si="68"/>
        <v>-3282.8653682516688</v>
      </c>
      <c r="AH109" s="129">
        <f t="shared" si="68"/>
        <v>-3476.8139559150814</v>
      </c>
      <c r="AI109" s="129">
        <f t="shared" si="68"/>
        <v>-2054.5184185704484</v>
      </c>
      <c r="AJ109" s="129">
        <f t="shared" si="68"/>
        <v>369.95921042497412</v>
      </c>
      <c r="AK109" s="129">
        <f t="shared" si="68"/>
        <v>1813.5468641344214</v>
      </c>
      <c r="AL109" s="129">
        <f t="shared" si="68"/>
        <v>2339.6177790090769</v>
      </c>
      <c r="AM109" s="129">
        <f t="shared" si="68"/>
        <v>3297.2879879682041</v>
      </c>
      <c r="AN109" s="129">
        <f t="shared" si="68"/>
        <v>-497.44658763868301</v>
      </c>
      <c r="AO109" s="129">
        <f t="shared" si="68"/>
        <v>-1341.1876417533849</v>
      </c>
      <c r="AP109" s="130">
        <f t="shared" si="68"/>
        <v>-1234.7029963882042</v>
      </c>
      <c r="AQ109" s="129">
        <f t="shared" si="68"/>
        <v>-468.42754553539635</v>
      </c>
      <c r="AR109" s="129">
        <f t="shared" si="68"/>
        <v>-589.36111178553074</v>
      </c>
      <c r="AS109" s="129">
        <f t="shared" si="68"/>
        <v>-1660.1458039933414</v>
      </c>
      <c r="AT109" s="129">
        <f t="shared" si="68"/>
        <v>-2169.2425820615681</v>
      </c>
      <c r="AU109" s="129">
        <f t="shared" si="68"/>
        <v>-232.13975231652421</v>
      </c>
      <c r="AV109" s="129">
        <f t="shared" si="68"/>
        <v>1584.5520808981864</v>
      </c>
      <c r="AW109" s="129">
        <f t="shared" si="68"/>
        <v>2023.971898100368</v>
      </c>
      <c r="AX109" s="129">
        <f t="shared" si="68"/>
        <v>319.53745293598422</v>
      </c>
      <c r="AY109" s="129">
        <f t="shared" si="68"/>
        <v>674.31547155546741</v>
      </c>
      <c r="AZ109" s="129">
        <f t="shared" si="68"/>
        <v>-299.74492781951449</v>
      </c>
      <c r="BA109" s="129">
        <f t="shared" si="68"/>
        <v>-1708.2080498335254</v>
      </c>
      <c r="BB109" s="130">
        <f t="shared" si="68"/>
        <v>-1580.1915405276432</v>
      </c>
      <c r="BC109" s="129">
        <f t="shared" si="68"/>
        <v>-1396.255137161992</v>
      </c>
      <c r="BD109" s="129">
        <f t="shared" si="68"/>
        <v>-1784.379560494468</v>
      </c>
      <c r="BE109" s="129">
        <f t="shared" si="68"/>
        <v>-2643.760497648118</v>
      </c>
      <c r="BF109" s="129">
        <f t="shared" si="68"/>
        <v>-3546.3031531782553</v>
      </c>
      <c r="BG109" s="129">
        <f t="shared" si="68"/>
        <v>-1042.5208133574743</v>
      </c>
      <c r="BH109" s="129">
        <f t="shared" si="68"/>
        <v>1404.4674006668638</v>
      </c>
      <c r="BI109" s="129">
        <f t="shared" si="68"/>
        <v>781.83672116347589</v>
      </c>
      <c r="BJ109" s="129">
        <f t="shared" si="68"/>
        <v>327.39792109471182</v>
      </c>
      <c r="BK109" s="129">
        <f t="shared" si="68"/>
        <v>0</v>
      </c>
      <c r="BL109" s="129">
        <f t="shared" si="68"/>
        <v>1746.0338695504288</v>
      </c>
      <c r="BM109" s="129">
        <f t="shared" si="68"/>
        <v>332.80680110034518</v>
      </c>
    </row>
    <row r="110" spans="1:65" ht="15.75" customHeight="1" thickTop="1">
      <c r="A110" s="105"/>
      <c r="B110" s="105"/>
      <c r="C110" s="60"/>
      <c r="D110" s="60"/>
      <c r="E110" s="60"/>
      <c r="F110" s="106"/>
      <c r="G110" s="4"/>
      <c r="H110" s="4"/>
      <c r="I110" s="4"/>
      <c r="J110" s="4"/>
      <c r="K110" s="4"/>
      <c r="L110" s="4"/>
      <c r="M110" s="4"/>
      <c r="N110" s="4"/>
      <c r="O110" s="4"/>
      <c r="P110" s="131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131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131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131"/>
      <c r="BC110" s="4"/>
      <c r="BD110" s="4"/>
      <c r="BE110" s="4"/>
      <c r="BF110" s="4"/>
      <c r="BG110" s="4"/>
      <c r="BH110" s="4"/>
      <c r="BI110" s="4"/>
      <c r="BJ110" s="4"/>
      <c r="BK110" s="122"/>
      <c r="BL110" s="122"/>
      <c r="BM110" s="4"/>
    </row>
    <row r="111" spans="1:65" ht="15.75" customHeight="1">
      <c r="A111" s="105" t="s">
        <v>49</v>
      </c>
      <c r="B111" s="105" t="s">
        <v>89</v>
      </c>
      <c r="C111" s="105" t="s">
        <v>80</v>
      </c>
      <c r="D111" s="105" t="s">
        <v>77</v>
      </c>
      <c r="E111" s="105" t="s">
        <v>70</v>
      </c>
      <c r="F111" s="106" t="s">
        <v>76</v>
      </c>
      <c r="G111" s="124">
        <f>158.753116994977*I111/SUM(I99,I111,I123)</f>
        <v>142.87780529547931</v>
      </c>
      <c r="H111" s="124">
        <f>952.017886904762*I111/SUM(I99,I111,I123)</f>
        <v>856.81609821428583</v>
      </c>
      <c r="I111" s="5">
        <v>981</v>
      </c>
      <c r="J111" s="5">
        <v>984</v>
      </c>
      <c r="K111" s="5">
        <v>986</v>
      </c>
      <c r="L111" s="5">
        <v>1000</v>
      </c>
      <c r="M111" s="5">
        <v>999</v>
      </c>
      <c r="N111" s="5">
        <v>995</v>
      </c>
      <c r="O111" s="5">
        <v>1003</v>
      </c>
      <c r="P111" s="48">
        <v>996</v>
      </c>
      <c r="Q111" s="5">
        <v>995</v>
      </c>
      <c r="R111" s="5">
        <v>990</v>
      </c>
      <c r="S111" s="124">
        <f>836.66301369863*R111/SUM(R99,R111)</f>
        <v>834.97619310649577</v>
      </c>
      <c r="T111" s="124">
        <f>153.33698630137*R111/SUM(R99,R111)</f>
        <v>153.02783915156883</v>
      </c>
      <c r="U111" s="124">
        <f>116.915145985401*SUM(S111:T111)/SUM(S99:T99,S111:T111)</f>
        <v>116.67942996526914</v>
      </c>
      <c r="V111" s="124">
        <f>870.375*SUM(S111:T111)/SUM(S99:T99,S111:T111)</f>
        <v>868.6202116935483</v>
      </c>
      <c r="W111" s="5">
        <v>988</v>
      </c>
      <c r="X111" s="5">
        <v>987</v>
      </c>
      <c r="Y111" s="5">
        <v>985</v>
      </c>
      <c r="Z111" s="5">
        <v>970</v>
      </c>
      <c r="AA111" s="5">
        <v>968</v>
      </c>
      <c r="AB111" s="5">
        <v>961</v>
      </c>
      <c r="AC111" s="5">
        <v>961</v>
      </c>
      <c r="AD111" s="48">
        <v>961</v>
      </c>
      <c r="AE111" s="5">
        <v>965</v>
      </c>
      <c r="AF111" s="5">
        <v>966</v>
      </c>
      <c r="AG111" s="5">
        <v>967</v>
      </c>
      <c r="AH111" s="5">
        <v>974</v>
      </c>
      <c r="AI111" s="5">
        <v>973</v>
      </c>
      <c r="AJ111" s="5">
        <v>975</v>
      </c>
      <c r="AK111" s="5">
        <v>974</v>
      </c>
      <c r="AL111" s="5">
        <v>979</v>
      </c>
      <c r="AM111" s="5">
        <v>983</v>
      </c>
      <c r="AN111" s="5">
        <v>976</v>
      </c>
      <c r="AO111" s="5">
        <v>977</v>
      </c>
      <c r="AP111" s="48">
        <v>982</v>
      </c>
      <c r="AQ111" s="5">
        <v>978</v>
      </c>
      <c r="AR111" s="5">
        <v>973</v>
      </c>
      <c r="AS111" s="5">
        <v>973</v>
      </c>
      <c r="AT111" s="5">
        <v>980</v>
      </c>
      <c r="AU111" s="5">
        <v>976</v>
      </c>
      <c r="AV111" s="5">
        <v>979</v>
      </c>
      <c r="AW111" s="5">
        <v>976</v>
      </c>
      <c r="AX111" s="5">
        <v>967</v>
      </c>
      <c r="AY111" s="5">
        <v>965</v>
      </c>
      <c r="AZ111" s="5">
        <v>954</v>
      </c>
      <c r="BA111" s="5">
        <v>956</v>
      </c>
      <c r="BB111" s="48">
        <v>959</v>
      </c>
      <c r="BC111" s="5">
        <v>959</v>
      </c>
      <c r="BD111" s="5">
        <v>952</v>
      </c>
      <c r="BE111" s="5">
        <v>945</v>
      </c>
      <c r="BF111" s="5">
        <v>938</v>
      </c>
      <c r="BG111" s="5">
        <v>938</v>
      </c>
      <c r="BH111" s="5">
        <v>939</v>
      </c>
      <c r="BI111" s="5">
        <v>528.04309731555372</v>
      </c>
      <c r="BJ111" s="58">
        <v>406.95690268444622</v>
      </c>
      <c r="BK111" s="58">
        <v>7.6802782451624765</v>
      </c>
      <c r="BL111" s="58">
        <v>924.31972175483747</v>
      </c>
      <c r="BM111" s="5">
        <v>924</v>
      </c>
    </row>
    <row r="112" spans="1:65" ht="15.75" customHeight="1">
      <c r="A112" s="105" t="s">
        <v>49</v>
      </c>
      <c r="B112" s="105" t="s">
        <v>89</v>
      </c>
      <c r="C112" s="105" t="s">
        <v>80</v>
      </c>
      <c r="D112" s="105" t="s">
        <v>77</v>
      </c>
      <c r="E112" s="105" t="s">
        <v>74</v>
      </c>
      <c r="F112" s="106" t="s">
        <v>71</v>
      </c>
      <c r="G112" s="5">
        <f>G$91/G$92*G$93/G$94*G111</f>
        <v>524188.24636559602</v>
      </c>
      <c r="H112" s="5">
        <f t="shared" ref="H112:BD112" si="69">H$91/H$92*H$93/H$94*H111</f>
        <v>3371271.0059126499</v>
      </c>
      <c r="I112" s="5">
        <f t="shared" si="69"/>
        <v>3676721.1896519321</v>
      </c>
      <c r="J112" s="5">
        <f t="shared" si="69"/>
        <v>3819106.7711920473</v>
      </c>
      <c r="K112" s="5">
        <f t="shared" si="69"/>
        <v>3484433.2873072834</v>
      </c>
      <c r="L112" s="5">
        <f t="shared" si="69"/>
        <v>3254217.6655309149</v>
      </c>
      <c r="M112" s="5">
        <f t="shared" si="69"/>
        <v>3069482.6268672617</v>
      </c>
      <c r="N112" s="5">
        <f t="shared" si="69"/>
        <v>2977123.3205371527</v>
      </c>
      <c r="O112" s="5">
        <f t="shared" si="69"/>
        <v>2888133.8910542666</v>
      </c>
      <c r="P112" s="48">
        <f t="shared" si="69"/>
        <v>3047837.8364443374</v>
      </c>
      <c r="Q112" s="5">
        <f t="shared" si="69"/>
        <v>2980100.8082555532</v>
      </c>
      <c r="R112" s="5">
        <f t="shared" si="69"/>
        <v>3248109.1840027999</v>
      </c>
      <c r="S112" s="5">
        <f t="shared" si="69"/>
        <v>3063349.8710059188</v>
      </c>
      <c r="T112" s="5">
        <f t="shared" si="69"/>
        <v>583003.81732520252</v>
      </c>
      <c r="U112" s="5">
        <f t="shared" si="69"/>
        <v>459092.65716194612</v>
      </c>
      <c r="V112" s="5">
        <f t="shared" si="69"/>
        <v>3549068.837024285</v>
      </c>
      <c r="W112" s="5">
        <f t="shared" si="69"/>
        <v>3845272.1244729059</v>
      </c>
      <c r="X112" s="5">
        <f t="shared" si="69"/>
        <v>3977977.284141541</v>
      </c>
      <c r="Y112" s="5">
        <f t="shared" si="69"/>
        <v>3614680.4807737856</v>
      </c>
      <c r="Z112" s="5">
        <f t="shared" si="69"/>
        <v>3277908.1266573919</v>
      </c>
      <c r="AA112" s="5">
        <f t="shared" si="69"/>
        <v>3088541.8690345418</v>
      </c>
      <c r="AB112" s="5">
        <f t="shared" si="69"/>
        <v>2985902.1809015237</v>
      </c>
      <c r="AC112" s="5">
        <f t="shared" si="69"/>
        <v>2873546.4507453959</v>
      </c>
      <c r="AD112" s="48">
        <f t="shared" si="69"/>
        <v>3053756.1162276766</v>
      </c>
      <c r="AE112" s="5">
        <f t="shared" si="69"/>
        <v>3001329.1913167499</v>
      </c>
      <c r="AF112" s="5">
        <f t="shared" si="69"/>
        <v>3291175.1534543359</v>
      </c>
      <c r="AG112" s="5">
        <f t="shared" si="69"/>
        <v>3684066.2096462152</v>
      </c>
      <c r="AH112" s="5">
        <f t="shared" si="69"/>
        <v>3979636.900829128</v>
      </c>
      <c r="AI112" s="5">
        <f t="shared" si="69"/>
        <v>3786892.4869556045</v>
      </c>
      <c r="AJ112" s="5">
        <f t="shared" si="69"/>
        <v>3929612.8186808536</v>
      </c>
      <c r="AK112" s="5">
        <f t="shared" si="69"/>
        <v>3574313.490633165</v>
      </c>
      <c r="AL112" s="5">
        <f t="shared" si="69"/>
        <v>3308321.7072140067</v>
      </c>
      <c r="AM112" s="5">
        <f t="shared" si="69"/>
        <v>3136401.5054348703</v>
      </c>
      <c r="AN112" s="5">
        <f t="shared" si="69"/>
        <v>3032508.3543807357</v>
      </c>
      <c r="AO112" s="5">
        <f t="shared" si="69"/>
        <v>2921389.0555444867</v>
      </c>
      <c r="AP112" s="48">
        <f t="shared" si="69"/>
        <v>3120487.5193918608</v>
      </c>
      <c r="AQ112" s="5">
        <f t="shared" si="69"/>
        <v>3041761.6052930378</v>
      </c>
      <c r="AR112" s="5">
        <f t="shared" si="69"/>
        <v>3315024.2487692223</v>
      </c>
      <c r="AS112" s="5">
        <f t="shared" si="69"/>
        <v>3706924.9451765949</v>
      </c>
      <c r="AT112" s="5">
        <f t="shared" si="69"/>
        <v>4004152.1178773567</v>
      </c>
      <c r="AU112" s="5">
        <f t="shared" si="69"/>
        <v>3798568.4144590651</v>
      </c>
      <c r="AV112" s="5">
        <f t="shared" si="69"/>
        <v>3945734.3071677494</v>
      </c>
      <c r="AW112" s="5">
        <f t="shared" si="69"/>
        <v>3581652.9433860048</v>
      </c>
      <c r="AX112" s="5">
        <f t="shared" si="69"/>
        <v>3267770.2664718535</v>
      </c>
      <c r="AY112" s="5">
        <f t="shared" si="69"/>
        <v>3078969.9417544757</v>
      </c>
      <c r="AZ112" s="5">
        <f t="shared" si="69"/>
        <v>2964152.6332778912</v>
      </c>
      <c r="BA112" s="5">
        <f t="shared" si="69"/>
        <v>2858595.6367456801</v>
      </c>
      <c r="BB112" s="48">
        <f t="shared" si="69"/>
        <v>3047400.7444977541</v>
      </c>
      <c r="BC112" s="5">
        <f t="shared" si="69"/>
        <v>2982668.0771738477</v>
      </c>
      <c r="BD112" s="5">
        <f t="shared" si="69"/>
        <v>3243476.962824563</v>
      </c>
      <c r="BE112" s="5">
        <f>BE$91/BE$92*BE$93/BE$94*BE111</f>
        <v>3600250.8460348225</v>
      </c>
      <c r="BF112" s="5">
        <f t="shared" ref="BF112:BM112" si="70">BF$91/BF$92*BF$93/BF$94*BF111</f>
        <v>3832545.5985397557</v>
      </c>
      <c r="BG112" s="5">
        <f t="shared" si="70"/>
        <v>3650673.3327485686</v>
      </c>
      <c r="BH112" s="5">
        <f t="shared" si="70"/>
        <v>3784519.4222987914</v>
      </c>
      <c r="BI112" s="5">
        <f t="shared" si="70"/>
        <v>1937773.6821054465</v>
      </c>
      <c r="BJ112" s="58">
        <f t="shared" si="70"/>
        <v>1666666.2405476067</v>
      </c>
      <c r="BK112" s="58">
        <f t="shared" si="70"/>
        <v>25953.862345162943</v>
      </c>
      <c r="BL112" s="58">
        <f t="shared" si="70"/>
        <v>3320844.9895103769</v>
      </c>
      <c r="BM112" s="5">
        <f t="shared" si="70"/>
        <v>3365516.091038119</v>
      </c>
    </row>
    <row r="113" spans="1:65" ht="15.75" customHeight="1">
      <c r="A113" s="105" t="s">
        <v>49</v>
      </c>
      <c r="B113" s="105" t="s">
        <v>89</v>
      </c>
      <c r="C113" s="105" t="s">
        <v>80</v>
      </c>
      <c r="D113" s="105" t="s">
        <v>77</v>
      </c>
      <c r="E113" s="105" t="s">
        <v>70</v>
      </c>
      <c r="F113" s="106" t="s">
        <v>79</v>
      </c>
      <c r="G113" s="124">
        <f>13597004.6*I113/SUM(I101,I113,I125)</f>
        <v>11995600.95545633</v>
      </c>
      <c r="H113" s="124">
        <f>77026972.7666667*I113/SUM(I101,I113,I125)</f>
        <v>67955027.985776782</v>
      </c>
      <c r="I113" s="5">
        <v>72181533</v>
      </c>
      <c r="J113" s="5">
        <v>75803482</v>
      </c>
      <c r="K113" s="5">
        <v>75500504</v>
      </c>
      <c r="L113" s="5">
        <v>72854785</v>
      </c>
      <c r="M113" s="5">
        <v>66002966</v>
      </c>
      <c r="N113" s="5">
        <v>54551651</v>
      </c>
      <c r="O113" s="5">
        <v>64353477</v>
      </c>
      <c r="P113" s="48">
        <v>63832963</v>
      </c>
      <c r="Q113" s="5">
        <v>68433618</v>
      </c>
      <c r="R113" s="5">
        <v>74822734</v>
      </c>
      <c r="S113" s="124">
        <f>62513067.7723458*R113/SUM(R101,R113)</f>
        <v>62415002.55462306</v>
      </c>
      <c r="T113" s="124">
        <f>13527170.4844238*R113/SUM(R101,R113)</f>
        <v>13505950.202553157</v>
      </c>
      <c r="U113" s="124">
        <f>8411377.7544142*SUM(S113:T113)/SUM(S101:T101,S113:T113)</f>
        <v>8398182.6958411857</v>
      </c>
      <c r="V113" s="124">
        <f>66013390.6688278*SUM(S113:T113)/SUM(S101:T101,S113:T113)</f>
        <v>65909834.440358408</v>
      </c>
      <c r="W113" s="5">
        <v>76671748</v>
      </c>
      <c r="X113" s="5">
        <v>78489522</v>
      </c>
      <c r="Y113" s="5">
        <v>74932586</v>
      </c>
      <c r="Z113" s="5">
        <v>65608429</v>
      </c>
      <c r="AA113" s="5">
        <v>61103657</v>
      </c>
      <c r="AB113" s="5">
        <v>57478246</v>
      </c>
      <c r="AC113" s="5">
        <v>65162301</v>
      </c>
      <c r="AD113" s="48">
        <v>66313358</v>
      </c>
      <c r="AE113" s="5">
        <v>69413039</v>
      </c>
      <c r="AF113" s="5">
        <v>74118569</v>
      </c>
      <c r="AG113" s="5">
        <v>78510671</v>
      </c>
      <c r="AH113" s="5">
        <v>77844757</v>
      </c>
      <c r="AI113" s="5">
        <v>74964899</v>
      </c>
      <c r="AJ113" s="5">
        <v>80167167</v>
      </c>
      <c r="AK113" s="5">
        <v>70312121</v>
      </c>
      <c r="AL113" s="5">
        <v>68721114</v>
      </c>
      <c r="AM113" s="5">
        <v>64387056</v>
      </c>
      <c r="AN113" s="5">
        <v>62750678</v>
      </c>
      <c r="AO113" s="5">
        <v>60542857</v>
      </c>
      <c r="AP113" s="48">
        <v>63359203</v>
      </c>
      <c r="AQ113" s="5">
        <v>70917133</v>
      </c>
      <c r="AR113" s="5">
        <v>68614697</v>
      </c>
      <c r="AS113" s="5">
        <v>80485582</v>
      </c>
      <c r="AT113" s="5">
        <v>75067600</v>
      </c>
      <c r="AU113" s="5">
        <v>75489588</v>
      </c>
      <c r="AV113" s="5">
        <v>78363157</v>
      </c>
      <c r="AW113" s="5">
        <v>74250218</v>
      </c>
      <c r="AX113" s="5">
        <v>72152422</v>
      </c>
      <c r="AY113" s="5">
        <v>61977408</v>
      </c>
      <c r="AZ113" s="5">
        <v>58190707</v>
      </c>
      <c r="BA113" s="5">
        <v>54095924</v>
      </c>
      <c r="BB113" s="48">
        <v>59903558</v>
      </c>
      <c r="BC113" s="5">
        <v>65564952</v>
      </c>
      <c r="BD113" s="5">
        <v>68079506</v>
      </c>
      <c r="BE113" s="5">
        <v>74632681</v>
      </c>
      <c r="BF113" s="5">
        <v>77698627</v>
      </c>
      <c r="BG113" s="5">
        <v>76578733</v>
      </c>
      <c r="BH113" s="5">
        <v>71082652</v>
      </c>
      <c r="BI113" s="5">
        <v>41220630</v>
      </c>
      <c r="BJ113" s="58">
        <v>31768278</v>
      </c>
      <c r="BK113" s="58">
        <v>515630</v>
      </c>
      <c r="BL113" s="58">
        <v>62055952</v>
      </c>
      <c r="BM113" s="5">
        <v>60469716</v>
      </c>
    </row>
    <row r="114" spans="1:65" ht="15.75" customHeight="1">
      <c r="A114" s="105" t="s">
        <v>49</v>
      </c>
      <c r="B114" s="105" t="s">
        <v>89</v>
      </c>
      <c r="C114" s="105" t="s">
        <v>80</v>
      </c>
      <c r="D114" s="105" t="s">
        <v>77</v>
      </c>
      <c r="E114" s="105" t="s">
        <v>70</v>
      </c>
      <c r="F114" s="106" t="s">
        <v>71</v>
      </c>
      <c r="G114" s="5"/>
      <c r="H114" s="5"/>
      <c r="I114" s="5"/>
      <c r="J114" s="5"/>
      <c r="K114" s="5"/>
      <c r="L114" s="5"/>
      <c r="M114" s="5"/>
      <c r="N114" s="5"/>
      <c r="O114" s="5"/>
      <c r="P114" s="48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48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48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48"/>
      <c r="BC114" s="5"/>
      <c r="BD114" s="5"/>
      <c r="BE114" s="5"/>
      <c r="BF114" s="5"/>
      <c r="BG114" s="5"/>
      <c r="BH114" s="5"/>
      <c r="BI114" s="58"/>
      <c r="BJ114" s="58">
        <v>2318676.7347140503</v>
      </c>
      <c r="BK114" s="58"/>
      <c r="BL114" s="58">
        <v>4773097.9236460607</v>
      </c>
      <c r="BM114" s="58">
        <v>4860132.41</v>
      </c>
    </row>
    <row r="115" spans="1:65" ht="15.75" customHeight="1">
      <c r="A115" s="105" t="s">
        <v>49</v>
      </c>
      <c r="B115" s="105" t="s">
        <v>89</v>
      </c>
      <c r="C115" s="105" t="s">
        <v>80</v>
      </c>
      <c r="D115" s="105" t="s">
        <v>77</v>
      </c>
      <c r="E115" s="116" t="s">
        <v>81</v>
      </c>
      <c r="F115" s="106" t="s">
        <v>71</v>
      </c>
      <c r="G115" s="5"/>
      <c r="H115" s="5"/>
      <c r="I115" s="5"/>
      <c r="J115" s="5"/>
      <c r="K115" s="5"/>
      <c r="L115" s="5"/>
      <c r="M115" s="5"/>
      <c r="N115" s="5"/>
      <c r="O115" s="5"/>
      <c r="P115" s="48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48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48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48"/>
      <c r="BC115" s="5"/>
      <c r="BD115" s="5"/>
      <c r="BE115" s="5"/>
      <c r="BF115" s="5"/>
      <c r="BG115" s="5"/>
      <c r="BH115" s="5"/>
      <c r="BI115" s="5"/>
      <c r="BJ115" s="122">
        <f>BJ113*BJ95</f>
        <v>-154393.83108</v>
      </c>
      <c r="BK115" s="111"/>
      <c r="BL115" s="122">
        <f t="shared" ref="BL115:BM115" si="71">BL113*BL95</f>
        <v>-163207.15375999999</v>
      </c>
      <c r="BM115" s="111">
        <f t="shared" si="71"/>
        <v>-3628.1829600000001</v>
      </c>
    </row>
    <row r="116" spans="1:65" ht="15.75" customHeight="1">
      <c r="A116" s="105" t="s">
        <v>49</v>
      </c>
      <c r="B116" s="105" t="s">
        <v>89</v>
      </c>
      <c r="C116" s="105" t="s">
        <v>80</v>
      </c>
      <c r="D116" s="105" t="s">
        <v>77</v>
      </c>
      <c r="E116" s="116" t="s">
        <v>83</v>
      </c>
      <c r="F116" s="106" t="s">
        <v>71</v>
      </c>
      <c r="G116" s="5"/>
      <c r="H116" s="5"/>
      <c r="I116" s="5"/>
      <c r="J116" s="5"/>
      <c r="K116" s="5"/>
      <c r="L116" s="5"/>
      <c r="M116" s="5"/>
      <c r="N116" s="5"/>
      <c r="O116" s="5"/>
      <c r="P116" s="48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48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48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48"/>
      <c r="BC116" s="5"/>
      <c r="BD116" s="5"/>
      <c r="BE116" s="5"/>
      <c r="BF116" s="5"/>
      <c r="BG116" s="5"/>
      <c r="BH116" s="5"/>
      <c r="BI116" s="5"/>
      <c r="BJ116" s="122">
        <f>BJ113*BJ96</f>
        <v>77832.281099999993</v>
      </c>
      <c r="BK116" s="111"/>
      <c r="BL116" s="122">
        <f t="shared" ref="BL116:BM116" si="72">BL113*BL96</f>
        <v>152037.08239999998</v>
      </c>
      <c r="BM116" s="111">
        <f t="shared" si="72"/>
        <v>148150.80419999998</v>
      </c>
    </row>
    <row r="117" spans="1:65" ht="15.75" customHeight="1">
      <c r="A117" s="105" t="s">
        <v>49</v>
      </c>
      <c r="B117" s="105" t="s">
        <v>89</v>
      </c>
      <c r="C117" s="105" t="s">
        <v>80</v>
      </c>
      <c r="D117" s="105" t="s">
        <v>77</v>
      </c>
      <c r="E117" s="116" t="s">
        <v>84</v>
      </c>
      <c r="F117" s="106" t="s">
        <v>71</v>
      </c>
      <c r="G117" s="5"/>
      <c r="H117" s="5"/>
      <c r="I117" s="5"/>
      <c r="J117" s="5"/>
      <c r="K117" s="5"/>
      <c r="L117" s="5"/>
      <c r="M117" s="5"/>
      <c r="N117" s="5"/>
      <c r="O117" s="5"/>
      <c r="P117" s="48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48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48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48"/>
      <c r="BC117" s="5"/>
      <c r="BD117" s="5"/>
      <c r="BE117" s="5"/>
      <c r="BF117" s="5"/>
      <c r="BG117" s="5"/>
      <c r="BH117" s="5"/>
      <c r="BI117" s="5"/>
      <c r="BJ117" s="122">
        <f>BJ113*BJ97</f>
        <v>-81009.108900000007</v>
      </c>
      <c r="BK117" s="111"/>
      <c r="BL117" s="122">
        <f t="shared" ref="BL117:BM117" si="73">BL113*BL97</f>
        <v>-158242.67760000002</v>
      </c>
      <c r="BM117" s="111">
        <f t="shared" si="73"/>
        <v>-154197.7758</v>
      </c>
    </row>
    <row r="118" spans="1:65" ht="15.75" customHeight="1">
      <c r="A118" s="105" t="s">
        <v>49</v>
      </c>
      <c r="B118" s="105" t="s">
        <v>89</v>
      </c>
      <c r="C118" s="105" t="s">
        <v>80</v>
      </c>
      <c r="D118" s="105" t="s">
        <v>77</v>
      </c>
      <c r="E118" s="105" t="s">
        <v>72</v>
      </c>
      <c r="F118" s="106" t="s">
        <v>71</v>
      </c>
      <c r="G118" s="5"/>
      <c r="H118" s="5"/>
      <c r="I118" s="5"/>
      <c r="J118" s="5"/>
      <c r="K118" s="5"/>
      <c r="L118" s="5"/>
      <c r="M118" s="5"/>
      <c r="N118" s="5"/>
      <c r="O118" s="5"/>
      <c r="P118" s="48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48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48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48"/>
      <c r="BC118" s="5"/>
      <c r="BD118" s="5"/>
      <c r="BE118" s="5"/>
      <c r="BF118" s="5"/>
      <c r="BG118" s="5"/>
      <c r="BH118" s="5"/>
      <c r="BI118" s="5"/>
      <c r="BJ118" s="58">
        <f>BJ$89/BJ$92/12*BJ111</f>
        <v>51111.963764525535</v>
      </c>
      <c r="BK118" s="58"/>
      <c r="BL118" s="58">
        <f>BL$89/BL$92/12*BL111</f>
        <v>116090.41599621753</v>
      </c>
      <c r="BM118" s="58">
        <f>BM$89/BM$92/12*BM111</f>
        <v>116050.26037619932</v>
      </c>
    </row>
    <row r="119" spans="1:65" ht="15.75" customHeight="1">
      <c r="A119" s="105" t="s">
        <v>49</v>
      </c>
      <c r="B119" s="105" t="s">
        <v>89</v>
      </c>
      <c r="C119" s="105" t="s">
        <v>80</v>
      </c>
      <c r="D119" s="105" t="s">
        <v>77</v>
      </c>
      <c r="E119" s="105" t="s">
        <v>73</v>
      </c>
      <c r="F119" s="106" t="s">
        <v>71</v>
      </c>
      <c r="G119" s="5"/>
      <c r="H119" s="5"/>
      <c r="I119" s="5"/>
      <c r="J119" s="5"/>
      <c r="K119" s="5"/>
      <c r="L119" s="5"/>
      <c r="M119" s="5"/>
      <c r="N119" s="5"/>
      <c r="O119" s="5"/>
      <c r="P119" s="48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48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48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48"/>
      <c r="BC119" s="5"/>
      <c r="BD119" s="5"/>
      <c r="BE119" s="5"/>
      <c r="BF119" s="5"/>
      <c r="BG119" s="5"/>
      <c r="BH119" s="5"/>
      <c r="BI119" s="125"/>
      <c r="BJ119" s="58">
        <f>BJ$90/BJ$94*BJ113</f>
        <v>773923.27634282119</v>
      </c>
      <c r="BK119" s="58"/>
      <c r="BL119" s="58">
        <f>BL$90/BL$94*BL113</f>
        <v>1511776.8010092599</v>
      </c>
      <c r="BM119" s="58">
        <f>BM$90/BM$94*BM113</f>
        <v>1473133.6941284609</v>
      </c>
    </row>
    <row r="120" spans="1:65" ht="15.75" customHeight="1">
      <c r="A120" s="105" t="s">
        <v>49</v>
      </c>
      <c r="B120" s="105" t="s">
        <v>89</v>
      </c>
      <c r="C120" s="105" t="s">
        <v>80</v>
      </c>
      <c r="D120" s="105" t="s">
        <v>77</v>
      </c>
      <c r="E120" s="105" t="s">
        <v>88</v>
      </c>
      <c r="F120" s="106" t="s">
        <v>71</v>
      </c>
      <c r="G120" s="122">
        <f>G$91/G$94*G113</f>
        <v>565291.57921183843</v>
      </c>
      <c r="H120" s="122">
        <f t="shared" ref="H120:BF120" si="74">H$91/H$94*H113</f>
        <v>3202374.3727479717</v>
      </c>
      <c r="I120" s="122">
        <f t="shared" si="74"/>
        <v>3401548.0283996495</v>
      </c>
      <c r="J120" s="122">
        <f t="shared" si="74"/>
        <v>3572232.0381160141</v>
      </c>
      <c r="K120" s="122">
        <f t="shared" si="74"/>
        <v>3557954.228048604</v>
      </c>
      <c r="L120" s="122">
        <f t="shared" si="74"/>
        <v>3433274.966274689</v>
      </c>
      <c r="M120" s="122">
        <f t="shared" si="74"/>
        <v>3110383.6332463194</v>
      </c>
      <c r="N120" s="122">
        <f t="shared" si="74"/>
        <v>2570741.4790566415</v>
      </c>
      <c r="O120" s="122">
        <f t="shared" si="74"/>
        <v>3032651.6175544816</v>
      </c>
      <c r="P120" s="126">
        <f t="shared" si="74"/>
        <v>3008122.4437219664</v>
      </c>
      <c r="Q120" s="122">
        <f t="shared" si="74"/>
        <v>3224927.8826504662</v>
      </c>
      <c r="R120" s="122">
        <f t="shared" si="74"/>
        <v>3526014.3798438227</v>
      </c>
      <c r="S120" s="122">
        <f t="shared" si="74"/>
        <v>2941301.1896302779</v>
      </c>
      <c r="T120" s="122">
        <f t="shared" si="74"/>
        <v>660927.91398014862</v>
      </c>
      <c r="U120" s="122">
        <f t="shared" si="74"/>
        <v>395763.57835429511</v>
      </c>
      <c r="V120" s="122">
        <f t="shared" si="74"/>
        <v>3225367.2443726449</v>
      </c>
      <c r="W120" s="122">
        <f t="shared" si="74"/>
        <v>3752012.8318903586</v>
      </c>
      <c r="X120" s="122">
        <f t="shared" si="74"/>
        <v>3840967.5192606878</v>
      </c>
      <c r="Y120" s="122">
        <f t="shared" si="74"/>
        <v>3666905.1056293622</v>
      </c>
      <c r="Z120" s="122">
        <f t="shared" si="74"/>
        <v>3210617.6513435892</v>
      </c>
      <c r="AA120" s="122">
        <f t="shared" si="74"/>
        <v>2990171.8836438572</v>
      </c>
      <c r="AB120" s="122">
        <f t="shared" si="74"/>
        <v>2812758.5736867599</v>
      </c>
      <c r="AC120" s="122">
        <f t="shared" si="74"/>
        <v>3188785.9072614587</v>
      </c>
      <c r="AD120" s="126">
        <f t="shared" si="74"/>
        <v>3245114.0952432593</v>
      </c>
      <c r="AE120" s="122">
        <f t="shared" si="74"/>
        <v>3396800.2533150269</v>
      </c>
      <c r="AF120" s="122">
        <f t="shared" si="74"/>
        <v>3627070.3254261394</v>
      </c>
      <c r="AG120" s="122">
        <f t="shared" si="74"/>
        <v>3842002.4678754192</v>
      </c>
      <c r="AH120" s="122">
        <f t="shared" si="74"/>
        <v>3809415.2641385822</v>
      </c>
      <c r="AI120" s="122">
        <f t="shared" si="74"/>
        <v>3668486.3763555344</v>
      </c>
      <c r="AJ120" s="122">
        <f t="shared" si="74"/>
        <v>3923064.846262502</v>
      </c>
      <c r="AK120" s="122">
        <f t="shared" si="74"/>
        <v>3440797.7789866948</v>
      </c>
      <c r="AL120" s="122">
        <f t="shared" si="74"/>
        <v>3362940.1738669132</v>
      </c>
      <c r="AM120" s="122">
        <f t="shared" si="74"/>
        <v>3150848.4757598471</v>
      </c>
      <c r="AN120" s="122">
        <f t="shared" si="74"/>
        <v>3070770.5929153985</v>
      </c>
      <c r="AO120" s="122">
        <f t="shared" si="74"/>
        <v>2962728.5443303445</v>
      </c>
      <c r="AP120" s="126">
        <f t="shared" si="74"/>
        <v>3100549.4054256608</v>
      </c>
      <c r="AQ120" s="122">
        <f t="shared" si="74"/>
        <v>3470404.6791378125</v>
      </c>
      <c r="AR120" s="122">
        <f t="shared" si="74"/>
        <v>3357732.5457646917</v>
      </c>
      <c r="AS120" s="122">
        <f t="shared" si="74"/>
        <v>3938646.8200276806</v>
      </c>
      <c r="AT120" s="122">
        <f t="shared" si="74"/>
        <v>3673512.1580795664</v>
      </c>
      <c r="AU120" s="122">
        <f t="shared" si="74"/>
        <v>3694162.5858082226</v>
      </c>
      <c r="AV120" s="122">
        <f t="shared" si="74"/>
        <v>3834783.7147450815</v>
      </c>
      <c r="AW120" s="122">
        <f t="shared" si="74"/>
        <v>3633512.7080532517</v>
      </c>
      <c r="AX120" s="122">
        <f t="shared" si="74"/>
        <v>3530854.8488547336</v>
      </c>
      <c r="AY120" s="122">
        <f t="shared" si="74"/>
        <v>3032929.810121248</v>
      </c>
      <c r="AZ120" s="122">
        <f t="shared" si="74"/>
        <v>2847623.6039482509</v>
      </c>
      <c r="BA120" s="122">
        <f t="shared" si="74"/>
        <v>2647241.0802603015</v>
      </c>
      <c r="BB120" s="126">
        <f t="shared" si="74"/>
        <v>2931443.7736816481</v>
      </c>
      <c r="BC120" s="122">
        <f t="shared" si="74"/>
        <v>3208490.0585059756</v>
      </c>
      <c r="BD120" s="122">
        <f t="shared" si="74"/>
        <v>3331542.4098685822</v>
      </c>
      <c r="BE120" s="122">
        <f t="shared" si="74"/>
        <v>3652228.9382313257</v>
      </c>
      <c r="BF120" s="122">
        <f t="shared" si="74"/>
        <v>3802264.2385075488</v>
      </c>
      <c r="BG120" s="122">
        <f>BG$91/BG$94*BG113</f>
        <v>3747461.0447893487</v>
      </c>
      <c r="BH120" s="122">
        <f>BH$91/BH$94*BH113</f>
        <v>3478504.5259278147</v>
      </c>
      <c r="BI120" s="122">
        <f>BI$91/BI$94*BI113</f>
        <v>2017174.9925227305</v>
      </c>
      <c r="BJ120" s="122">
        <f>BJ114-BJ115-BJ116-BJ117-BJ118-BJ119</f>
        <v>1651212.1534867035</v>
      </c>
      <c r="BK120" s="122">
        <f>BK$91/BK$94*BK113</f>
        <v>25232.897735781706</v>
      </c>
      <c r="BL120" s="122">
        <f>BL114-BL115-BL116-BL117-BL118-BL119</f>
        <v>3314643.4556005839</v>
      </c>
      <c r="BM120" s="122">
        <f t="shared" ref="BM120" si="75">BM114-BM115-BM116-BM117-BM118-BM119</f>
        <v>3280623.6100553395</v>
      </c>
    </row>
    <row r="121" spans="1:65" ht="15.75" customHeight="1" thickBot="1">
      <c r="A121" s="127" t="s">
        <v>49</v>
      </c>
      <c r="B121" s="127" t="s">
        <v>89</v>
      </c>
      <c r="C121" s="127" t="s">
        <v>80</v>
      </c>
      <c r="D121" s="127" t="s">
        <v>77</v>
      </c>
      <c r="E121" s="127" t="s">
        <v>10</v>
      </c>
      <c r="F121" s="128" t="s">
        <v>71</v>
      </c>
      <c r="G121" s="129">
        <f>G120-G112</f>
        <v>41103.332846242411</v>
      </c>
      <c r="H121" s="129">
        <f t="shared" ref="H121:BM121" si="76">H120-H112</f>
        <v>-168896.63316467823</v>
      </c>
      <c r="I121" s="129">
        <f t="shared" si="76"/>
        <v>-275173.16125228256</v>
      </c>
      <c r="J121" s="129">
        <f t="shared" si="76"/>
        <v>-246874.73307603318</v>
      </c>
      <c r="K121" s="129">
        <f t="shared" si="76"/>
        <v>73520.940741320606</v>
      </c>
      <c r="L121" s="129">
        <f t="shared" si="76"/>
        <v>179057.30074377405</v>
      </c>
      <c r="M121" s="129">
        <f t="shared" si="76"/>
        <v>40901.006379057653</v>
      </c>
      <c r="N121" s="129">
        <f t="shared" si="76"/>
        <v>-406381.84148051124</v>
      </c>
      <c r="O121" s="129">
        <f t="shared" si="76"/>
        <v>144517.72650021501</v>
      </c>
      <c r="P121" s="130">
        <f t="shared" si="76"/>
        <v>-39715.392722371034</v>
      </c>
      <c r="Q121" s="129">
        <f t="shared" si="76"/>
        <v>244827.07439491292</v>
      </c>
      <c r="R121" s="129">
        <f t="shared" si="76"/>
        <v>277905.19584102277</v>
      </c>
      <c r="S121" s="129">
        <f t="shared" si="76"/>
        <v>-122048.68137564091</v>
      </c>
      <c r="T121" s="129">
        <f t="shared" si="76"/>
        <v>77924.096654946101</v>
      </c>
      <c r="U121" s="129">
        <f t="shared" si="76"/>
        <v>-63329.078807651007</v>
      </c>
      <c r="V121" s="129">
        <f t="shared" si="76"/>
        <v>-323701.59265164007</v>
      </c>
      <c r="W121" s="129">
        <f t="shared" si="76"/>
        <v>-93259.292582547292</v>
      </c>
      <c r="X121" s="129">
        <f t="shared" si="76"/>
        <v>-137009.76488085324</v>
      </c>
      <c r="Y121" s="129">
        <f t="shared" si="76"/>
        <v>52224.624855576549</v>
      </c>
      <c r="Z121" s="129">
        <f t="shared" si="76"/>
        <v>-67290.475313802715</v>
      </c>
      <c r="AA121" s="129">
        <f t="shared" si="76"/>
        <v>-98369.985390684567</v>
      </c>
      <c r="AB121" s="129">
        <f t="shared" si="76"/>
        <v>-173143.60721476376</v>
      </c>
      <c r="AC121" s="129">
        <f t="shared" si="76"/>
        <v>315239.45651606284</v>
      </c>
      <c r="AD121" s="130">
        <f t="shared" si="76"/>
        <v>191357.97901558271</v>
      </c>
      <c r="AE121" s="129">
        <f t="shared" si="76"/>
        <v>395471.06199827697</v>
      </c>
      <c r="AF121" s="129">
        <f t="shared" si="76"/>
        <v>335895.17197180353</v>
      </c>
      <c r="AG121" s="129">
        <f t="shared" si="76"/>
        <v>157936.25822920399</v>
      </c>
      <c r="AH121" s="129">
        <f t="shared" si="76"/>
        <v>-170221.63669054583</v>
      </c>
      <c r="AI121" s="129">
        <f t="shared" si="76"/>
        <v>-118406.1106000701</v>
      </c>
      <c r="AJ121" s="129">
        <f t="shared" si="76"/>
        <v>-6547.9724183515646</v>
      </c>
      <c r="AK121" s="129">
        <f t="shared" si="76"/>
        <v>-133515.71164647024</v>
      </c>
      <c r="AL121" s="129">
        <f t="shared" si="76"/>
        <v>54618.4666529065</v>
      </c>
      <c r="AM121" s="129">
        <f t="shared" si="76"/>
        <v>14446.970324976835</v>
      </c>
      <c r="AN121" s="129">
        <f t="shared" si="76"/>
        <v>38262.238534662873</v>
      </c>
      <c r="AO121" s="129">
        <f t="shared" si="76"/>
        <v>41339.4887858578</v>
      </c>
      <c r="AP121" s="130">
        <f t="shared" si="76"/>
        <v>-19938.113966200035</v>
      </c>
      <c r="AQ121" s="129">
        <f t="shared" si="76"/>
        <v>428643.07384477463</v>
      </c>
      <c r="AR121" s="129">
        <f t="shared" si="76"/>
        <v>42708.296995469369</v>
      </c>
      <c r="AS121" s="129">
        <f t="shared" si="76"/>
        <v>231721.87485108571</v>
      </c>
      <c r="AT121" s="129">
        <f t="shared" si="76"/>
        <v>-330639.95979779027</v>
      </c>
      <c r="AU121" s="129">
        <f t="shared" si="76"/>
        <v>-104405.82865084242</v>
      </c>
      <c r="AV121" s="129">
        <f t="shared" si="76"/>
        <v>-110950.59242266789</v>
      </c>
      <c r="AW121" s="129">
        <f t="shared" si="76"/>
        <v>51859.764667246956</v>
      </c>
      <c r="AX121" s="129">
        <f t="shared" si="76"/>
        <v>263084.58238288015</v>
      </c>
      <c r="AY121" s="129">
        <f t="shared" si="76"/>
        <v>-46040.131633227691</v>
      </c>
      <c r="AZ121" s="129">
        <f t="shared" si="76"/>
        <v>-116529.02932964033</v>
      </c>
      <c r="BA121" s="129">
        <f t="shared" si="76"/>
        <v>-211354.55648537865</v>
      </c>
      <c r="BB121" s="130">
        <f t="shared" si="76"/>
        <v>-115956.97081610607</v>
      </c>
      <c r="BC121" s="129">
        <f t="shared" si="76"/>
        <v>225821.98133212794</v>
      </c>
      <c r="BD121" s="129">
        <f t="shared" si="76"/>
        <v>88065.447044019122</v>
      </c>
      <c r="BE121" s="129">
        <f t="shared" si="76"/>
        <v>51978.092196503188</v>
      </c>
      <c r="BF121" s="129">
        <f t="shared" si="76"/>
        <v>-30281.360032206867</v>
      </c>
      <c r="BG121" s="129">
        <f t="shared" si="76"/>
        <v>96787.712040780112</v>
      </c>
      <c r="BH121" s="129">
        <f t="shared" si="76"/>
        <v>-306014.8963709767</v>
      </c>
      <c r="BI121" s="129">
        <f t="shared" si="76"/>
        <v>79401.310417284025</v>
      </c>
      <c r="BJ121" s="129">
        <f t="shared" si="76"/>
        <v>-15454.087060903199</v>
      </c>
      <c r="BK121" s="129">
        <f t="shared" si="76"/>
        <v>-720.9646093812371</v>
      </c>
      <c r="BL121" s="129">
        <f t="shared" si="76"/>
        <v>-6201.5339097930118</v>
      </c>
      <c r="BM121" s="129">
        <f t="shared" si="76"/>
        <v>-84892.480982779525</v>
      </c>
    </row>
    <row r="122" spans="1:65" ht="15.75" customHeight="1" thickTop="1">
      <c r="A122" s="60"/>
      <c r="B122" s="105"/>
      <c r="C122" s="60"/>
      <c r="D122" s="60"/>
      <c r="E122" s="60"/>
      <c r="F122" s="106"/>
      <c r="G122" s="4"/>
      <c r="H122" s="4"/>
      <c r="I122" s="4"/>
      <c r="J122" s="4"/>
      <c r="K122" s="4"/>
      <c r="L122" s="4"/>
      <c r="M122" s="4"/>
      <c r="N122" s="4"/>
      <c r="O122" s="4"/>
      <c r="P122" s="131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131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131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131"/>
      <c r="BC122" s="4"/>
      <c r="BD122" s="4"/>
      <c r="BE122" s="4"/>
      <c r="BF122" s="4"/>
      <c r="BG122" s="4"/>
      <c r="BH122" s="4"/>
      <c r="BI122" s="4"/>
      <c r="BJ122" s="4"/>
      <c r="BK122" s="122"/>
      <c r="BL122" s="122"/>
      <c r="BM122" s="4"/>
    </row>
    <row r="123" spans="1:65" ht="15.75" customHeight="1">
      <c r="A123" s="105" t="s">
        <v>49</v>
      </c>
      <c r="B123" s="105" t="s">
        <v>47</v>
      </c>
      <c r="C123" s="105" t="s">
        <v>80</v>
      </c>
      <c r="D123" s="105" t="s">
        <v>77</v>
      </c>
      <c r="E123" s="105" t="s">
        <v>70</v>
      </c>
      <c r="F123" s="106" t="s">
        <v>76</v>
      </c>
      <c r="G123" s="124">
        <f>158.753116994977*I123/SUM(I99,I111,I123)</f>
        <v>15.875311699497702</v>
      </c>
      <c r="H123" s="124">
        <f>952.017886904762*I123/SUM(I99,I111,I123)</f>
        <v>95.201788690476192</v>
      </c>
      <c r="I123" s="5">
        <v>109</v>
      </c>
      <c r="J123" s="5">
        <v>108</v>
      </c>
      <c r="K123" s="5">
        <v>107</v>
      </c>
      <c r="L123" s="5">
        <v>106</v>
      </c>
      <c r="M123" s="5">
        <v>107</v>
      </c>
      <c r="N123" s="5">
        <v>108</v>
      </c>
      <c r="O123" s="5">
        <v>108</v>
      </c>
      <c r="P123" s="48">
        <v>108</v>
      </c>
      <c r="Q123" s="5">
        <v>106</v>
      </c>
      <c r="R123" s="5">
        <v>105</v>
      </c>
      <c r="S123" s="124">
        <v>88.736986301369797</v>
      </c>
      <c r="T123" s="124">
        <v>16.2630136986301</v>
      </c>
      <c r="U123" s="124">
        <v>12.518187347931899</v>
      </c>
      <c r="V123" s="124">
        <v>93.191666666666706</v>
      </c>
      <c r="W123" s="5">
        <v>105</v>
      </c>
      <c r="X123" s="5">
        <v>106</v>
      </c>
      <c r="Y123" s="5">
        <v>107</v>
      </c>
      <c r="Z123" s="5">
        <v>105</v>
      </c>
      <c r="AA123" s="5">
        <v>106</v>
      </c>
      <c r="AB123" s="5">
        <v>105</v>
      </c>
      <c r="AC123" s="5">
        <v>105</v>
      </c>
      <c r="AD123" s="48">
        <v>106</v>
      </c>
      <c r="AE123" s="5">
        <v>105</v>
      </c>
      <c r="AF123" s="5">
        <v>105</v>
      </c>
      <c r="AG123" s="5">
        <v>103</v>
      </c>
      <c r="AH123" s="5">
        <v>103</v>
      </c>
      <c r="AI123" s="5">
        <v>103</v>
      </c>
      <c r="AJ123" s="5">
        <v>102</v>
      </c>
      <c r="AK123" s="5">
        <v>101</v>
      </c>
      <c r="AL123" s="5">
        <v>102</v>
      </c>
      <c r="AM123" s="5">
        <v>103</v>
      </c>
      <c r="AN123" s="5">
        <v>102</v>
      </c>
      <c r="AO123" s="5">
        <v>104</v>
      </c>
      <c r="AP123" s="48">
        <v>103</v>
      </c>
      <c r="AQ123" s="5">
        <v>102</v>
      </c>
      <c r="AR123" s="5">
        <v>102</v>
      </c>
      <c r="AS123" s="5">
        <v>105</v>
      </c>
      <c r="AT123" s="5">
        <v>105</v>
      </c>
      <c r="AU123" s="5">
        <v>107</v>
      </c>
      <c r="AV123" s="5">
        <v>106</v>
      </c>
      <c r="AW123" s="5">
        <v>106</v>
      </c>
      <c r="AX123" s="5">
        <v>105</v>
      </c>
      <c r="AY123" s="5">
        <v>102</v>
      </c>
      <c r="AZ123" s="5">
        <v>102</v>
      </c>
      <c r="BA123" s="5">
        <v>99</v>
      </c>
      <c r="BB123" s="48">
        <v>99</v>
      </c>
      <c r="BC123" s="5">
        <v>98</v>
      </c>
      <c r="BD123" s="5">
        <v>98</v>
      </c>
      <c r="BE123" s="5">
        <v>98</v>
      </c>
      <c r="BF123" s="5">
        <v>99</v>
      </c>
      <c r="BG123" s="5">
        <v>98</v>
      </c>
      <c r="BH123" s="5">
        <v>98</v>
      </c>
      <c r="BI123" s="5">
        <v>45.839240214520444</v>
      </c>
      <c r="BJ123" s="58">
        <v>51.160759785479556</v>
      </c>
      <c r="BK123" s="58">
        <v>0.27401719248338907</v>
      </c>
      <c r="BL123" s="58">
        <v>96.725982807516615</v>
      </c>
      <c r="BM123" s="5">
        <v>99</v>
      </c>
    </row>
    <row r="124" spans="1:65" ht="15.75" customHeight="1">
      <c r="A124" s="105" t="s">
        <v>49</v>
      </c>
      <c r="B124" s="105" t="s">
        <v>47</v>
      </c>
      <c r="C124" s="105" t="s">
        <v>80</v>
      </c>
      <c r="D124" s="105" t="s">
        <v>77</v>
      </c>
      <c r="E124" s="105" t="s">
        <v>74</v>
      </c>
      <c r="F124" s="106" t="s">
        <v>71</v>
      </c>
      <c r="G124" s="5">
        <f>G$91/G$92*G$93/G$94*G123</f>
        <v>58243.138485066229</v>
      </c>
      <c r="H124" s="5">
        <f t="shared" ref="H124:BM124" si="77">H$91/H$92*H$93/H$94*H123</f>
        <v>374585.66732362774</v>
      </c>
      <c r="I124" s="5">
        <f t="shared" si="77"/>
        <v>408524.57662799244</v>
      </c>
      <c r="J124" s="5">
        <f t="shared" si="77"/>
        <v>419170.25537473691</v>
      </c>
      <c r="K124" s="5">
        <f t="shared" si="77"/>
        <v>378128.15592482686</v>
      </c>
      <c r="L124" s="5">
        <f t="shared" si="77"/>
        <v>344947.07254627696</v>
      </c>
      <c r="M124" s="5">
        <f t="shared" si="77"/>
        <v>328763.40447927627</v>
      </c>
      <c r="N124" s="5">
        <f t="shared" si="77"/>
        <v>323145.04383719846</v>
      </c>
      <c r="O124" s="5">
        <f t="shared" si="77"/>
        <v>310985.50372269267</v>
      </c>
      <c r="P124" s="48">
        <f t="shared" si="77"/>
        <v>330488.4400963739</v>
      </c>
      <c r="Q124" s="5">
        <f t="shared" si="77"/>
        <v>317478.0760553655</v>
      </c>
      <c r="R124" s="5">
        <f t="shared" si="77"/>
        <v>344496.4286063576</v>
      </c>
      <c r="S124" s="5">
        <f t="shared" si="77"/>
        <v>325557.10903374781</v>
      </c>
      <c r="T124" s="5">
        <f t="shared" si="77"/>
        <v>61958.654843988283</v>
      </c>
      <c r="U124" s="5">
        <f t="shared" si="77"/>
        <v>49254.679202013314</v>
      </c>
      <c r="V124" s="5">
        <f t="shared" si="77"/>
        <v>380768.98923658585</v>
      </c>
      <c r="W124" s="5">
        <f t="shared" si="77"/>
        <v>408657.4626211084</v>
      </c>
      <c r="X124" s="5">
        <f t="shared" si="77"/>
        <v>427219.44490273891</v>
      </c>
      <c r="Y124" s="5">
        <f t="shared" si="77"/>
        <v>392660.72227694932</v>
      </c>
      <c r="Z124" s="5">
        <f t="shared" si="77"/>
        <v>354825.10649384139</v>
      </c>
      <c r="AA124" s="5">
        <f t="shared" si="77"/>
        <v>338208.09722898906</v>
      </c>
      <c r="AB124" s="5">
        <f t="shared" si="77"/>
        <v>326243.21435448487</v>
      </c>
      <c r="AC124" s="5">
        <f t="shared" si="77"/>
        <v>313967.09399403387</v>
      </c>
      <c r="AD124" s="48">
        <f t="shared" si="77"/>
        <v>336834.70168588316</v>
      </c>
      <c r="AE124" s="5">
        <f t="shared" si="77"/>
        <v>326569.49750078627</v>
      </c>
      <c r="AF124" s="5">
        <f t="shared" si="77"/>
        <v>357736.42972329736</v>
      </c>
      <c r="AG124" s="5">
        <f t="shared" si="77"/>
        <v>392408.29327152035</v>
      </c>
      <c r="AH124" s="5">
        <f t="shared" si="77"/>
        <v>420844.55932792625</v>
      </c>
      <c r="AI124" s="5">
        <f t="shared" si="77"/>
        <v>400873.51095213491</v>
      </c>
      <c r="AJ124" s="5">
        <f t="shared" si="77"/>
        <v>411097.9564158431</v>
      </c>
      <c r="AK124" s="5">
        <f t="shared" si="77"/>
        <v>370642.36401842878</v>
      </c>
      <c r="AL124" s="5">
        <f t="shared" si="77"/>
        <v>344687.24630830303</v>
      </c>
      <c r="AM124" s="5">
        <f t="shared" si="77"/>
        <v>328636.16994892334</v>
      </c>
      <c r="AN124" s="5">
        <f t="shared" si="77"/>
        <v>316921.97965864249</v>
      </c>
      <c r="AO124" s="5">
        <f t="shared" si="77"/>
        <v>310976.93119409069</v>
      </c>
      <c r="AP124" s="48">
        <f t="shared" si="77"/>
        <v>327301.64409099967</v>
      </c>
      <c r="AQ124" s="5">
        <f t="shared" si="77"/>
        <v>317238.94042933523</v>
      </c>
      <c r="AR124" s="5">
        <f t="shared" si="77"/>
        <v>347515.3888740603</v>
      </c>
      <c r="AS124" s="5">
        <f t="shared" si="77"/>
        <v>400027.87178164691</v>
      </c>
      <c r="AT124" s="5">
        <f t="shared" si="77"/>
        <v>429016.29834400251</v>
      </c>
      <c r="AU124" s="5">
        <f t="shared" si="77"/>
        <v>416441.41429008194</v>
      </c>
      <c r="AV124" s="5">
        <f t="shared" si="77"/>
        <v>427219.44490273891</v>
      </c>
      <c r="AW124" s="5">
        <f t="shared" si="77"/>
        <v>388990.9959005292</v>
      </c>
      <c r="AX124" s="5">
        <f t="shared" si="77"/>
        <v>354825.10649384139</v>
      </c>
      <c r="AY124" s="5">
        <f t="shared" si="77"/>
        <v>325445.52752223477</v>
      </c>
      <c r="AZ124" s="5">
        <f t="shared" si="77"/>
        <v>316921.97965864249</v>
      </c>
      <c r="BA124" s="5">
        <f t="shared" si="77"/>
        <v>296026.11719437479</v>
      </c>
      <c r="BB124" s="48">
        <f t="shared" si="77"/>
        <v>314590.900631155</v>
      </c>
      <c r="BC124" s="5">
        <f t="shared" si="77"/>
        <v>304798.19766740053</v>
      </c>
      <c r="BD124" s="5">
        <f t="shared" si="77"/>
        <v>333887.33440841088</v>
      </c>
      <c r="BE124" s="5">
        <f t="shared" si="77"/>
        <v>373359.34699620382</v>
      </c>
      <c r="BF124" s="5">
        <f t="shared" si="77"/>
        <v>404501.08129577379</v>
      </c>
      <c r="BG124" s="5">
        <f t="shared" si="77"/>
        <v>381413.63177970122</v>
      </c>
      <c r="BH124" s="5">
        <f t="shared" si="77"/>
        <v>394976.4679289473</v>
      </c>
      <c r="BI124" s="5">
        <f t="shared" si="77"/>
        <v>168217.46889028203</v>
      </c>
      <c r="BJ124" s="58">
        <f t="shared" si="77"/>
        <v>209525.65397653671</v>
      </c>
      <c r="BK124" s="58">
        <f t="shared" si="77"/>
        <v>925.98266194344717</v>
      </c>
      <c r="BL124" s="58">
        <f t="shared" si="77"/>
        <v>347511.78385762637</v>
      </c>
      <c r="BM124" s="5">
        <f t="shared" si="77"/>
        <v>360591.00975408417</v>
      </c>
    </row>
    <row r="125" spans="1:65" ht="15.75" customHeight="1">
      <c r="A125" s="105" t="s">
        <v>49</v>
      </c>
      <c r="B125" s="105" t="s">
        <v>47</v>
      </c>
      <c r="C125" s="105" t="s">
        <v>80</v>
      </c>
      <c r="D125" s="105" t="s">
        <v>77</v>
      </c>
      <c r="E125" s="105" t="s">
        <v>70</v>
      </c>
      <c r="F125" s="106" t="s">
        <v>79</v>
      </c>
      <c r="G125" s="124">
        <f>13597004.6*I125/SUM(I101,I113,I125)</f>
        <v>1601403.6445436699</v>
      </c>
      <c r="H125" s="124">
        <f>77026972.7666667*I125/SUM(I101,I113,I125)</f>
        <v>9071944.780889906</v>
      </c>
      <c r="I125" s="5">
        <v>9636180</v>
      </c>
      <c r="J125" s="5">
        <v>8593220</v>
      </c>
      <c r="K125" s="5">
        <v>8669260</v>
      </c>
      <c r="L125" s="5">
        <v>8349640</v>
      </c>
      <c r="M125" s="5">
        <v>8220540</v>
      </c>
      <c r="N125" s="5">
        <v>7668540</v>
      </c>
      <c r="O125" s="5">
        <v>8156580</v>
      </c>
      <c r="P125" s="48">
        <v>7815220</v>
      </c>
      <c r="Q125" s="5">
        <v>7500300</v>
      </c>
      <c r="R125" s="5">
        <v>7033267</v>
      </c>
      <c r="S125" s="124">
        <v>7843770.5660702055</v>
      </c>
      <c r="T125" s="124">
        <v>1697309.4661477294</v>
      </c>
      <c r="U125" s="124">
        <v>1050823.3200006175</v>
      </c>
      <c r="V125" s="124">
        <v>8246973.6079456992</v>
      </c>
      <c r="W125" s="5">
        <v>7777740</v>
      </c>
      <c r="X125" s="5">
        <v>8992020</v>
      </c>
      <c r="Y125" s="5">
        <v>6877660</v>
      </c>
      <c r="Z125" s="5">
        <v>8078660</v>
      </c>
      <c r="AA125" s="5">
        <v>7586540</v>
      </c>
      <c r="AB125" s="5">
        <v>6177060</v>
      </c>
      <c r="AC125" s="5">
        <v>8116600</v>
      </c>
      <c r="AD125" s="48">
        <v>7283180</v>
      </c>
      <c r="AE125" s="5">
        <v>7753300</v>
      </c>
      <c r="AF125" s="5">
        <v>7777365</v>
      </c>
      <c r="AG125" s="5">
        <v>10113919</v>
      </c>
      <c r="AH125" s="5">
        <v>10783820</v>
      </c>
      <c r="AI125" s="5">
        <v>9718580</v>
      </c>
      <c r="AJ125" s="5">
        <v>8526180</v>
      </c>
      <c r="AK125" s="5">
        <v>6908100</v>
      </c>
      <c r="AL125" s="5">
        <v>9124995</v>
      </c>
      <c r="AM125" s="5">
        <v>7056000</v>
      </c>
      <c r="AN125" s="5">
        <v>8258411</v>
      </c>
      <c r="AO125" s="5">
        <v>7887540</v>
      </c>
      <c r="AP125" s="48">
        <v>7479100</v>
      </c>
      <c r="AQ125" s="5">
        <v>8708380</v>
      </c>
      <c r="AR125" s="5">
        <v>7967600</v>
      </c>
      <c r="AS125" s="5">
        <v>9541240</v>
      </c>
      <c r="AT125" s="5">
        <v>9902100</v>
      </c>
      <c r="AU125" s="5">
        <v>8783380</v>
      </c>
      <c r="AV125" s="5">
        <v>8629440</v>
      </c>
      <c r="AW125" s="5">
        <v>7655040</v>
      </c>
      <c r="AX125" s="5">
        <v>7557094</v>
      </c>
      <c r="AY125" s="5">
        <v>7587960</v>
      </c>
      <c r="AZ125" s="5">
        <v>7162500</v>
      </c>
      <c r="BA125" s="5">
        <v>6832420</v>
      </c>
      <c r="BB125" s="48">
        <v>6320500</v>
      </c>
      <c r="BC125" s="5">
        <v>7310780</v>
      </c>
      <c r="BD125" s="5">
        <v>7346400</v>
      </c>
      <c r="BE125" s="5">
        <v>7970780</v>
      </c>
      <c r="BF125" s="5">
        <v>8389260</v>
      </c>
      <c r="BG125" s="5">
        <v>8172800</v>
      </c>
      <c r="BH125" s="5">
        <v>7157340</v>
      </c>
      <c r="BI125" s="5">
        <v>3417244</v>
      </c>
      <c r="BJ125" s="58">
        <v>3813955</v>
      </c>
      <c r="BK125" s="58">
        <v>19440</v>
      </c>
      <c r="BL125" s="58">
        <v>6862172</v>
      </c>
      <c r="BM125" s="5">
        <v>6424820</v>
      </c>
    </row>
    <row r="126" spans="1:65" ht="15.75" customHeight="1">
      <c r="A126" s="105" t="s">
        <v>49</v>
      </c>
      <c r="B126" s="105" t="s">
        <v>47</v>
      </c>
      <c r="C126" s="105" t="s">
        <v>80</v>
      </c>
      <c r="D126" s="105" t="s">
        <v>77</v>
      </c>
      <c r="E126" s="105" t="s">
        <v>70</v>
      </c>
      <c r="F126" s="106" t="s">
        <v>71</v>
      </c>
      <c r="G126" s="5"/>
      <c r="H126" s="5"/>
      <c r="I126" s="5"/>
      <c r="J126" s="5"/>
      <c r="K126" s="5"/>
      <c r="L126" s="5"/>
      <c r="M126" s="5"/>
      <c r="N126" s="5"/>
      <c r="O126" s="5"/>
      <c r="P126" s="48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48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48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48"/>
      <c r="BC126" s="5"/>
      <c r="BD126" s="5"/>
      <c r="BE126" s="5"/>
      <c r="BF126" s="5"/>
      <c r="BG126" s="5"/>
      <c r="BH126" s="5"/>
      <c r="BI126" s="58"/>
      <c r="BJ126" s="58">
        <v>306105.15816027875</v>
      </c>
      <c r="BK126" s="58"/>
      <c r="BL126" s="58">
        <v>571350.18931467808</v>
      </c>
      <c r="BM126" s="58">
        <v>553947.5</v>
      </c>
    </row>
    <row r="127" spans="1:65" ht="15.75" customHeight="1">
      <c r="A127" s="105" t="s">
        <v>49</v>
      </c>
      <c r="B127" s="105" t="s">
        <v>47</v>
      </c>
      <c r="C127" s="105" t="s">
        <v>80</v>
      </c>
      <c r="D127" s="105" t="s">
        <v>77</v>
      </c>
      <c r="E127" s="116" t="s">
        <v>81</v>
      </c>
      <c r="F127" s="106" t="s">
        <v>71</v>
      </c>
      <c r="G127" s="5"/>
      <c r="H127" s="5"/>
      <c r="I127" s="5"/>
      <c r="J127" s="5"/>
      <c r="K127" s="5"/>
      <c r="L127" s="5"/>
      <c r="M127" s="5"/>
      <c r="N127" s="5"/>
      <c r="O127" s="5"/>
      <c r="P127" s="48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48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48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48"/>
      <c r="BC127" s="5"/>
      <c r="BD127" s="5"/>
      <c r="BE127" s="5"/>
      <c r="BF127" s="5"/>
      <c r="BG127" s="5"/>
      <c r="BH127" s="5"/>
      <c r="BI127" s="5"/>
      <c r="BJ127" s="122">
        <f>BJ125*BJ95</f>
        <v>-18535.8213</v>
      </c>
      <c r="BK127" s="111"/>
      <c r="BL127" s="122">
        <f t="shared" ref="BL127:BM127" si="78">BL125*BL95</f>
        <v>-18047.512360000001</v>
      </c>
      <c r="BM127" s="111">
        <f t="shared" si="78"/>
        <v>-385.48919999999998</v>
      </c>
    </row>
    <row r="128" spans="1:65" ht="15.75" customHeight="1">
      <c r="A128" s="105" t="s">
        <v>49</v>
      </c>
      <c r="B128" s="105" t="s">
        <v>47</v>
      </c>
      <c r="C128" s="105" t="s">
        <v>80</v>
      </c>
      <c r="D128" s="105" t="s">
        <v>77</v>
      </c>
      <c r="E128" s="116" t="s">
        <v>83</v>
      </c>
      <c r="F128" s="106" t="s">
        <v>71</v>
      </c>
      <c r="G128" s="5"/>
      <c r="H128" s="5"/>
      <c r="I128" s="5"/>
      <c r="J128" s="5"/>
      <c r="K128" s="5"/>
      <c r="L128" s="5"/>
      <c r="M128" s="5"/>
      <c r="N128" s="5"/>
      <c r="O128" s="5"/>
      <c r="P128" s="48"/>
      <c r="Q128" s="5"/>
      <c r="R128" s="5"/>
      <c r="S128" s="5"/>
      <c r="T128" s="134"/>
      <c r="U128" s="5"/>
      <c r="V128" s="5"/>
      <c r="W128" s="5"/>
      <c r="X128" s="5"/>
      <c r="Y128" s="5"/>
      <c r="Z128" s="5"/>
      <c r="AA128" s="5"/>
      <c r="AB128" s="5"/>
      <c r="AC128" s="5"/>
      <c r="AD128" s="48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48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48"/>
      <c r="BC128" s="5"/>
      <c r="BD128" s="5"/>
      <c r="BE128" s="5"/>
      <c r="BF128" s="5"/>
      <c r="BG128" s="5"/>
      <c r="BH128" s="5"/>
      <c r="BI128" s="5"/>
      <c r="BJ128" s="122">
        <f>BJ125*BJ96</f>
        <v>9344.1897499999995</v>
      </c>
      <c r="BK128" s="111"/>
      <c r="BL128" s="122">
        <f t="shared" ref="BL128:BM128" si="79">BL125*BL96</f>
        <v>16812.321400000001</v>
      </c>
      <c r="BM128" s="111">
        <f t="shared" si="79"/>
        <v>15740.808999999999</v>
      </c>
    </row>
    <row r="129" spans="1:65" ht="15.75" customHeight="1">
      <c r="A129" s="105" t="s">
        <v>49</v>
      </c>
      <c r="B129" s="105" t="s">
        <v>47</v>
      </c>
      <c r="C129" s="105" t="s">
        <v>80</v>
      </c>
      <c r="D129" s="105" t="s">
        <v>77</v>
      </c>
      <c r="E129" s="116" t="s">
        <v>84</v>
      </c>
      <c r="F129" s="106" t="s">
        <v>71</v>
      </c>
      <c r="G129" s="5"/>
      <c r="H129" s="5"/>
      <c r="I129" s="5"/>
      <c r="J129" s="5"/>
      <c r="K129" s="5"/>
      <c r="L129" s="5"/>
      <c r="M129" s="5"/>
      <c r="N129" s="5"/>
      <c r="O129" s="5"/>
      <c r="P129" s="48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48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48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48"/>
      <c r="BC129" s="5"/>
      <c r="BD129" s="5"/>
      <c r="BE129" s="5"/>
      <c r="BF129" s="5"/>
      <c r="BG129" s="5"/>
      <c r="BH129" s="5"/>
      <c r="BI129" s="5"/>
      <c r="BJ129" s="122">
        <f>BJ125*BJ97</f>
        <v>-9725.5852500000001</v>
      </c>
      <c r="BK129" s="111"/>
      <c r="BL129" s="122">
        <f t="shared" ref="BL129:BM129" si="80">BL125*BL97</f>
        <v>-17498.5386</v>
      </c>
      <c r="BM129" s="111">
        <f t="shared" si="80"/>
        <v>-16383.291000000001</v>
      </c>
    </row>
    <row r="130" spans="1:65" ht="15.75" customHeight="1">
      <c r="A130" s="105" t="s">
        <v>49</v>
      </c>
      <c r="B130" s="105" t="s">
        <v>47</v>
      </c>
      <c r="C130" s="105" t="s">
        <v>80</v>
      </c>
      <c r="D130" s="105" t="s">
        <v>77</v>
      </c>
      <c r="E130" s="105" t="s">
        <v>72</v>
      </c>
      <c r="F130" s="106" t="s">
        <v>71</v>
      </c>
      <c r="G130" s="5"/>
      <c r="H130" s="5"/>
      <c r="I130" s="5"/>
      <c r="J130" s="5"/>
      <c r="K130" s="5"/>
      <c r="L130" s="5"/>
      <c r="M130" s="5"/>
      <c r="N130" s="5"/>
      <c r="O130" s="5"/>
      <c r="P130" s="48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48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48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48"/>
      <c r="BC130" s="5"/>
      <c r="BD130" s="5"/>
      <c r="BE130" s="5"/>
      <c r="BF130" s="5"/>
      <c r="BG130" s="5"/>
      <c r="BH130" s="5"/>
      <c r="BI130" s="5"/>
      <c r="BJ130" s="58">
        <f>BJ$89/BJ$92/12*BJ123</f>
        <v>6425.5622231050756</v>
      </c>
      <c r="BK130" s="58"/>
      <c r="BL130" s="58">
        <f>BL$89/BL$92/12*BL123</f>
        <v>12148.350097355067</v>
      </c>
      <c r="BM130" s="58">
        <f>BM$89/BM$92/12*BM123</f>
        <v>12433.956468878499</v>
      </c>
    </row>
    <row r="131" spans="1:65" ht="15.75" customHeight="1">
      <c r="A131" s="105" t="s">
        <v>49</v>
      </c>
      <c r="B131" s="105" t="s">
        <v>47</v>
      </c>
      <c r="C131" s="105" t="s">
        <v>80</v>
      </c>
      <c r="D131" s="105" t="s">
        <v>77</v>
      </c>
      <c r="E131" s="105" t="s">
        <v>73</v>
      </c>
      <c r="F131" s="106" t="s">
        <v>71</v>
      </c>
      <c r="G131" s="5"/>
      <c r="H131" s="5"/>
      <c r="I131" s="5"/>
      <c r="J131" s="5"/>
      <c r="K131" s="5"/>
      <c r="L131" s="5"/>
      <c r="M131" s="5"/>
      <c r="N131" s="5"/>
      <c r="O131" s="5"/>
      <c r="P131" s="48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48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48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48"/>
      <c r="BC131" s="5"/>
      <c r="BD131" s="5"/>
      <c r="BE131" s="5"/>
      <c r="BF131" s="5"/>
      <c r="BG131" s="5"/>
      <c r="BH131" s="5"/>
      <c r="BI131" s="125"/>
      <c r="BJ131" s="58">
        <f>BJ$90/BJ$94*BJ125</f>
        <v>92913.70937461844</v>
      </c>
      <c r="BK131" s="58"/>
      <c r="BL131" s="58">
        <f>BL$90/BL$94*BL125</f>
        <v>167172.88349931873</v>
      </c>
      <c r="BM131" s="58">
        <f>BM$90/BM$94*BM125</f>
        <v>156518.32763213935</v>
      </c>
    </row>
    <row r="132" spans="1:65" ht="15.75" customHeight="1">
      <c r="A132" s="105" t="s">
        <v>49</v>
      </c>
      <c r="B132" s="105" t="s">
        <v>47</v>
      </c>
      <c r="C132" s="105" t="s">
        <v>80</v>
      </c>
      <c r="D132" s="105" t="s">
        <v>77</v>
      </c>
      <c r="E132" s="105" t="s">
        <v>88</v>
      </c>
      <c r="F132" s="106" t="s">
        <v>71</v>
      </c>
      <c r="G132" s="122">
        <f>G$91/G$94*G125</f>
        <v>75465.997788790846</v>
      </c>
      <c r="H132" s="122">
        <f t="shared" ref="H132:BF132" si="81">H$91/H$94*H125</f>
        <v>427514.55393980828</v>
      </c>
      <c r="I132" s="122">
        <f t="shared" si="81"/>
        <v>454104.08615599968</v>
      </c>
      <c r="J132" s="122">
        <f t="shared" si="81"/>
        <v>404954.69317068171</v>
      </c>
      <c r="K132" s="122">
        <f t="shared" si="81"/>
        <v>408538.07109754713</v>
      </c>
      <c r="L132" s="122">
        <f t="shared" si="81"/>
        <v>393476.008328153</v>
      </c>
      <c r="M132" s="122">
        <f t="shared" si="81"/>
        <v>387392.1828368546</v>
      </c>
      <c r="N132" s="122">
        <f t="shared" si="81"/>
        <v>361379.23418312339</v>
      </c>
      <c r="O132" s="122">
        <f t="shared" si="81"/>
        <v>384378.07378632441</v>
      </c>
      <c r="P132" s="126">
        <f t="shared" si="81"/>
        <v>368291.5155391547</v>
      </c>
      <c r="Q132" s="122">
        <f t="shared" si="81"/>
        <v>353450.93983257312</v>
      </c>
      <c r="R132" s="122">
        <f t="shared" si="81"/>
        <v>331442.05315033026</v>
      </c>
      <c r="S132" s="122">
        <f t="shared" si="81"/>
        <v>369636.95830947935</v>
      </c>
      <c r="T132" s="122">
        <f t="shared" si="81"/>
        <v>83059.62838717665</v>
      </c>
      <c r="U132" s="122">
        <f t="shared" si="81"/>
        <v>49519.95120891204</v>
      </c>
      <c r="V132" s="122">
        <f t="shared" si="81"/>
        <v>403574.34920191712</v>
      </c>
      <c r="W132" s="122">
        <f t="shared" si="81"/>
        <v>380611.90783216414</v>
      </c>
      <c r="X132" s="122">
        <f t="shared" si="81"/>
        <v>440033.97998197121</v>
      </c>
      <c r="Y132" s="122">
        <f t="shared" si="81"/>
        <v>336565.54397819447</v>
      </c>
      <c r="Z132" s="122">
        <f t="shared" si="81"/>
        <v>395337.74532542762</v>
      </c>
      <c r="AA132" s="122">
        <f t="shared" si="81"/>
        <v>371255.33422884112</v>
      </c>
      <c r="AB132" s="122">
        <f t="shared" si="81"/>
        <v>302280.94425806828</v>
      </c>
      <c r="AC132" s="122">
        <f t="shared" si="81"/>
        <v>397194.37922976899</v>
      </c>
      <c r="AD132" s="126">
        <f t="shared" si="81"/>
        <v>356410.09276281559</v>
      </c>
      <c r="AE132" s="122">
        <f t="shared" si="81"/>
        <v>379415.91066236701</v>
      </c>
      <c r="AF132" s="122">
        <f t="shared" si="81"/>
        <v>380593.55681176018</v>
      </c>
      <c r="AG132" s="122">
        <f t="shared" si="81"/>
        <v>494935.29048926476</v>
      </c>
      <c r="AH132" s="122">
        <f t="shared" si="81"/>
        <v>527717.60227503732</v>
      </c>
      <c r="AI132" s="122">
        <f t="shared" si="81"/>
        <v>475588.95967459882</v>
      </c>
      <c r="AJ132" s="122">
        <f t="shared" si="81"/>
        <v>417237.60839529755</v>
      </c>
      <c r="AK132" s="122">
        <f t="shared" si="81"/>
        <v>338055.15747445571</v>
      </c>
      <c r="AL132" s="122">
        <f t="shared" si="81"/>
        <v>446541.25181723211</v>
      </c>
      <c r="AM132" s="122">
        <f t="shared" si="81"/>
        <v>345292.79992179608</v>
      </c>
      <c r="AN132" s="122">
        <f t="shared" si="81"/>
        <v>404134.05004180275</v>
      </c>
      <c r="AO132" s="122">
        <f t="shared" si="81"/>
        <v>385985.08660645742</v>
      </c>
      <c r="AP132" s="126">
        <f t="shared" si="81"/>
        <v>365997.64454295707</v>
      </c>
      <c r="AQ132" s="122">
        <f t="shared" si="81"/>
        <v>426153.75750892441</v>
      </c>
      <c r="AR132" s="122">
        <f t="shared" si="81"/>
        <v>389902.9071225769</v>
      </c>
      <c r="AS132" s="122">
        <f t="shared" si="81"/>
        <v>466910.63978540787</v>
      </c>
      <c r="AT132" s="122">
        <f t="shared" si="81"/>
        <v>484569.7043800478</v>
      </c>
      <c r="AU132" s="122">
        <f t="shared" si="81"/>
        <v>429823.9615897258</v>
      </c>
      <c r="AV132" s="122">
        <f t="shared" si="81"/>
        <v>422290.74537374493</v>
      </c>
      <c r="AW132" s="122">
        <f t="shared" si="81"/>
        <v>374607.45395597309</v>
      </c>
      <c r="AX132" s="122">
        <f t="shared" si="81"/>
        <v>369814.36317066406</v>
      </c>
      <c r="AY132" s="122">
        <f t="shared" si="81"/>
        <v>371324.82342610433</v>
      </c>
      <c r="AZ132" s="122">
        <f t="shared" si="81"/>
        <v>350504.4897165341</v>
      </c>
      <c r="BA132" s="122">
        <f t="shared" si="81"/>
        <v>334351.67687665508</v>
      </c>
      <c r="BB132" s="126">
        <f t="shared" si="81"/>
        <v>309300.33190273697</v>
      </c>
      <c r="BC132" s="122">
        <f t="shared" si="81"/>
        <v>357760.72786455054</v>
      </c>
      <c r="BD132" s="122">
        <f t="shared" si="81"/>
        <v>359503.83012265916</v>
      </c>
      <c r="BE132" s="122">
        <f t="shared" si="81"/>
        <v>390058.52377560287</v>
      </c>
      <c r="BF132" s="122">
        <f t="shared" si="81"/>
        <v>410537.28382538649</v>
      </c>
      <c r="BG132" s="122">
        <f>BG$91/BG$94*BG125</f>
        <v>399944.58548764954</v>
      </c>
      <c r="BH132" s="122">
        <f>BH$91/BH$94*BH125</f>
        <v>350251.97967577493</v>
      </c>
      <c r="BI132" s="122">
        <f>BI$91/BI$94*BI125</f>
        <v>167226.43831858819</v>
      </c>
      <c r="BJ132" s="122">
        <f>BJ126-BJ127-BJ128-BJ129-BJ130-BJ131</f>
        <v>225683.10336255527</v>
      </c>
      <c r="BK132" s="122">
        <f>BK$91/BK$94*BK125</f>
        <v>951.31689774372398</v>
      </c>
      <c r="BL132" s="122">
        <f>BL126-BL127-BL128-BL129-BL130-BL131</f>
        <v>410762.68527800427</v>
      </c>
      <c r="BM132" s="122">
        <f t="shared" ref="BM132" si="82">BM126-BM127-BM128-BM129-BM130-BM131</f>
        <v>386023.18709898205</v>
      </c>
    </row>
    <row r="133" spans="1:65" ht="15.75" customHeight="1" thickBot="1">
      <c r="A133" s="127" t="s">
        <v>49</v>
      </c>
      <c r="B133" s="127" t="s">
        <v>47</v>
      </c>
      <c r="C133" s="127" t="s">
        <v>80</v>
      </c>
      <c r="D133" s="127" t="s">
        <v>77</v>
      </c>
      <c r="E133" s="127" t="s">
        <v>10</v>
      </c>
      <c r="F133" s="128" t="s">
        <v>71</v>
      </c>
      <c r="G133" s="129">
        <f>G132-G124</f>
        <v>17222.859303724617</v>
      </c>
      <c r="H133" s="129">
        <f t="shared" ref="H133:BG133" si="83">H132-H124</f>
        <v>52928.886616180534</v>
      </c>
      <c r="I133" s="129">
        <f t="shared" si="83"/>
        <v>45579.509528007242</v>
      </c>
      <c r="J133" s="129">
        <f t="shared" si="83"/>
        <v>-14215.562204055197</v>
      </c>
      <c r="K133" s="129">
        <f t="shared" si="83"/>
        <v>30409.91517272027</v>
      </c>
      <c r="L133" s="129">
        <f t="shared" si="83"/>
        <v>48528.935781876033</v>
      </c>
      <c r="M133" s="129">
        <f t="shared" si="83"/>
        <v>58628.778357578325</v>
      </c>
      <c r="N133" s="129">
        <f t="shared" si="83"/>
        <v>38234.19034592493</v>
      </c>
      <c r="O133" s="129">
        <f t="shared" si="83"/>
        <v>73392.570063631749</v>
      </c>
      <c r="P133" s="130">
        <f t="shared" si="83"/>
        <v>37803.075442780799</v>
      </c>
      <c r="Q133" s="129">
        <f t="shared" si="83"/>
        <v>35972.863777207618</v>
      </c>
      <c r="R133" s="129">
        <f t="shared" si="83"/>
        <v>-13054.375456027337</v>
      </c>
      <c r="S133" s="129">
        <f t="shared" si="83"/>
        <v>44079.84927573154</v>
      </c>
      <c r="T133" s="129">
        <f t="shared" si="83"/>
        <v>21100.973543188367</v>
      </c>
      <c r="U133" s="129">
        <f t="shared" si="83"/>
        <v>265.27200689872552</v>
      </c>
      <c r="V133" s="129">
        <f t="shared" si="83"/>
        <v>22805.35996533127</v>
      </c>
      <c r="W133" s="129">
        <f t="shared" si="83"/>
        <v>-28045.554788944253</v>
      </c>
      <c r="X133" s="129">
        <f t="shared" si="83"/>
        <v>12814.535079232301</v>
      </c>
      <c r="Y133" s="129">
        <f t="shared" si="83"/>
        <v>-56095.17829875485</v>
      </c>
      <c r="Z133" s="129">
        <f t="shared" si="83"/>
        <v>40512.638831586228</v>
      </c>
      <c r="AA133" s="129">
        <f t="shared" si="83"/>
        <v>33047.236999852059</v>
      </c>
      <c r="AB133" s="129">
        <f t="shared" si="83"/>
        <v>-23962.270096416585</v>
      </c>
      <c r="AC133" s="129">
        <f t="shared" si="83"/>
        <v>83227.285235735122</v>
      </c>
      <c r="AD133" s="130">
        <f t="shared" si="83"/>
        <v>19575.391076932428</v>
      </c>
      <c r="AE133" s="129">
        <f t="shared" si="83"/>
        <v>52846.413161580742</v>
      </c>
      <c r="AF133" s="129">
        <f t="shared" si="83"/>
        <v>22857.127088462817</v>
      </c>
      <c r="AG133" s="129">
        <f t="shared" si="83"/>
        <v>102526.99721774441</v>
      </c>
      <c r="AH133" s="129">
        <f t="shared" si="83"/>
        <v>106873.04294711107</v>
      </c>
      <c r="AI133" s="129">
        <f t="shared" si="83"/>
        <v>74715.448722463916</v>
      </c>
      <c r="AJ133" s="129">
        <f t="shared" si="83"/>
        <v>6139.6519794544438</v>
      </c>
      <c r="AK133" s="129">
        <f t="shared" si="83"/>
        <v>-32587.206543973065</v>
      </c>
      <c r="AL133" s="129">
        <f t="shared" si="83"/>
        <v>101854.00550892908</v>
      </c>
      <c r="AM133" s="129">
        <f t="shared" si="83"/>
        <v>16656.629972872732</v>
      </c>
      <c r="AN133" s="129">
        <f t="shared" si="83"/>
        <v>87212.070383160259</v>
      </c>
      <c r="AO133" s="129">
        <f t="shared" si="83"/>
        <v>75008.15541236673</v>
      </c>
      <c r="AP133" s="130">
        <f t="shared" si="83"/>
        <v>38696.000451957399</v>
      </c>
      <c r="AQ133" s="129">
        <f t="shared" si="83"/>
        <v>108914.81707958918</v>
      </c>
      <c r="AR133" s="129">
        <f t="shared" si="83"/>
        <v>42387.518248516601</v>
      </c>
      <c r="AS133" s="129">
        <f t="shared" si="83"/>
        <v>66882.768003760953</v>
      </c>
      <c r="AT133" s="129">
        <f t="shared" si="83"/>
        <v>55553.406036045286</v>
      </c>
      <c r="AU133" s="129">
        <f t="shared" si="83"/>
        <v>13382.547299643862</v>
      </c>
      <c r="AV133" s="129">
        <f t="shared" si="83"/>
        <v>-4928.6995289939805</v>
      </c>
      <c r="AW133" s="129">
        <f t="shared" si="83"/>
        <v>-14383.541944556113</v>
      </c>
      <c r="AX133" s="129">
        <f t="shared" si="83"/>
        <v>14989.256676822668</v>
      </c>
      <c r="AY133" s="129">
        <f t="shared" si="83"/>
        <v>45879.295903869555</v>
      </c>
      <c r="AZ133" s="129">
        <f t="shared" si="83"/>
        <v>33582.510057891603</v>
      </c>
      <c r="BA133" s="129">
        <f t="shared" si="83"/>
        <v>38325.559682280291</v>
      </c>
      <c r="BB133" s="130">
        <f t="shared" si="83"/>
        <v>-5290.5687284180312</v>
      </c>
      <c r="BC133" s="129">
        <f t="shared" si="83"/>
        <v>52962.530197150016</v>
      </c>
      <c r="BD133" s="129">
        <f t="shared" si="83"/>
        <v>25616.495714248274</v>
      </c>
      <c r="BE133" s="129">
        <f t="shared" si="83"/>
        <v>16699.176779399044</v>
      </c>
      <c r="BF133" s="129">
        <f t="shared" si="83"/>
        <v>6036.2025296126958</v>
      </c>
      <c r="BG133" s="129">
        <f t="shared" si="83"/>
        <v>18530.953707948327</v>
      </c>
      <c r="BH133" s="129">
        <f>BH132-BH124</f>
        <v>-44724.488253172371</v>
      </c>
      <c r="BI133" s="129">
        <f>BI132-BI124</f>
        <v>-991.03057169384556</v>
      </c>
      <c r="BJ133" s="129">
        <f>BJ132-BJ124</f>
        <v>16157.449386018561</v>
      </c>
      <c r="BK133" s="129">
        <f>BK132-BK124</f>
        <v>25.334235800276815</v>
      </c>
      <c r="BL133" s="129">
        <f>BL132-BL124</f>
        <v>63250.901420377893</v>
      </c>
      <c r="BM133" s="129">
        <f t="shared" ref="BM133" si="84">BM132-BM124</f>
        <v>25432.177344897878</v>
      </c>
    </row>
    <row r="134" spans="1:65" ht="15.75" customHeight="1" thickTop="1">
      <c r="A134" s="105"/>
      <c r="B134" s="105"/>
      <c r="C134" s="60"/>
      <c r="D134" s="60"/>
      <c r="E134" s="60"/>
      <c r="F134" s="106"/>
      <c r="G134" s="4"/>
      <c r="H134" s="4"/>
      <c r="I134" s="4"/>
      <c r="J134" s="4"/>
      <c r="K134" s="4"/>
      <c r="L134" s="4"/>
      <c r="M134" s="4"/>
      <c r="N134" s="4"/>
      <c r="O134" s="4"/>
      <c r="P134" s="131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131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131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131"/>
      <c r="BC134" s="4"/>
      <c r="BD134" s="4"/>
      <c r="BE134" s="4"/>
      <c r="BF134" s="4"/>
      <c r="BG134" s="4"/>
      <c r="BH134" s="4"/>
      <c r="BI134" s="4"/>
      <c r="BJ134" s="4"/>
      <c r="BK134" s="122"/>
      <c r="BL134" s="122"/>
      <c r="BM134" s="4"/>
    </row>
    <row r="135" spans="1:65" ht="15.75" customHeight="1">
      <c r="A135" s="105" t="s">
        <v>49</v>
      </c>
      <c r="B135" s="105" t="s">
        <v>46</v>
      </c>
      <c r="C135" s="105" t="s">
        <v>80</v>
      </c>
      <c r="D135" s="105" t="s">
        <v>77</v>
      </c>
      <c r="E135" s="105" t="s">
        <v>10</v>
      </c>
      <c r="F135" s="106" t="s">
        <v>71</v>
      </c>
      <c r="G135" s="135">
        <f>G109+G121</f>
        <v>41103.332846242411</v>
      </c>
      <c r="H135" s="135">
        <f t="shared" ref="H135:BM135" si="85">H109+H121</f>
        <v>-168896.63316467823</v>
      </c>
      <c r="I135" s="135">
        <f t="shared" si="85"/>
        <v>-275173.16125228256</v>
      </c>
      <c r="J135" s="135">
        <f t="shared" si="85"/>
        <v>-246874.73307603318</v>
      </c>
      <c r="K135" s="135">
        <f t="shared" si="85"/>
        <v>73520.940741320606</v>
      </c>
      <c r="L135" s="135">
        <f t="shared" si="85"/>
        <v>174641.21128268624</v>
      </c>
      <c r="M135" s="135">
        <f t="shared" si="85"/>
        <v>42205.401310578294</v>
      </c>
      <c r="N135" s="135">
        <f t="shared" si="85"/>
        <v>-405863.71429368469</v>
      </c>
      <c r="O135" s="135">
        <f t="shared" si="85"/>
        <v>144399.58705620875</v>
      </c>
      <c r="P135" s="136">
        <f t="shared" si="85"/>
        <v>-40849.733861820212</v>
      </c>
      <c r="Q135" s="135">
        <f t="shared" si="85"/>
        <v>243900.96452073075</v>
      </c>
      <c r="R135" s="135">
        <f t="shared" si="85"/>
        <v>276883.36317039665</v>
      </c>
      <c r="S135" s="135">
        <f t="shared" si="85"/>
        <v>-123615.95271033756</v>
      </c>
      <c r="T135" s="135">
        <f t="shared" si="85"/>
        <v>77784.748033632102</v>
      </c>
      <c r="U135" s="135">
        <f t="shared" si="85"/>
        <v>-63634.722813242086</v>
      </c>
      <c r="V135" s="135">
        <f t="shared" si="85"/>
        <v>-325803.79545508901</v>
      </c>
      <c r="W135" s="135">
        <f t="shared" si="85"/>
        <v>-93189.986239694001</v>
      </c>
      <c r="X135" s="135">
        <f t="shared" si="85"/>
        <v>-136109.33884061643</v>
      </c>
      <c r="Y135" s="135">
        <f t="shared" si="85"/>
        <v>54347.447583586501</v>
      </c>
      <c r="Z135" s="135">
        <f t="shared" si="85"/>
        <v>-67590.468309706004</v>
      </c>
      <c r="AA135" s="135">
        <f t="shared" si="85"/>
        <v>-98132.17952447242</v>
      </c>
      <c r="AB135" s="135">
        <f t="shared" si="85"/>
        <v>-174033.52095877615</v>
      </c>
      <c r="AC135" s="135">
        <f t="shared" si="85"/>
        <v>313579.2057995518</v>
      </c>
      <c r="AD135" s="136">
        <f t="shared" si="85"/>
        <v>189684.80897167476</v>
      </c>
      <c r="AE135" s="135">
        <f t="shared" si="85"/>
        <v>394495.65692904685</v>
      </c>
      <c r="AF135" s="135">
        <f t="shared" si="85"/>
        <v>334629.5145880623</v>
      </c>
      <c r="AG135" s="135">
        <f t="shared" si="85"/>
        <v>154653.39286095233</v>
      </c>
      <c r="AH135" s="135">
        <f t="shared" si="85"/>
        <v>-173698.4506464609</v>
      </c>
      <c r="AI135" s="135">
        <f t="shared" si="85"/>
        <v>-120460.62901864054</v>
      </c>
      <c r="AJ135" s="135">
        <f t="shared" si="85"/>
        <v>-6178.0132079265904</v>
      </c>
      <c r="AK135" s="135">
        <f t="shared" si="85"/>
        <v>-131702.16478233581</v>
      </c>
      <c r="AL135" s="135">
        <f t="shared" si="85"/>
        <v>56958.084431915573</v>
      </c>
      <c r="AM135" s="135">
        <f t="shared" si="85"/>
        <v>17744.25831294504</v>
      </c>
      <c r="AN135" s="135">
        <f t="shared" si="85"/>
        <v>37764.79194702419</v>
      </c>
      <c r="AO135" s="135">
        <f t="shared" si="85"/>
        <v>39998.301144104415</v>
      </c>
      <c r="AP135" s="136">
        <f t="shared" si="85"/>
        <v>-21172.81696258824</v>
      </c>
      <c r="AQ135" s="135">
        <f t="shared" si="85"/>
        <v>428174.64629923925</v>
      </c>
      <c r="AR135" s="135">
        <f t="shared" si="85"/>
        <v>42118.935883683836</v>
      </c>
      <c r="AS135" s="135">
        <f t="shared" si="85"/>
        <v>230061.72904709238</v>
      </c>
      <c r="AT135" s="135">
        <f t="shared" si="85"/>
        <v>-332809.20237985183</v>
      </c>
      <c r="AU135" s="135">
        <f t="shared" si="85"/>
        <v>-104637.96840315894</v>
      </c>
      <c r="AV135" s="135">
        <f t="shared" si="85"/>
        <v>-109366.04034176971</v>
      </c>
      <c r="AW135" s="135">
        <f t="shared" si="85"/>
        <v>53883.736565347324</v>
      </c>
      <c r="AX135" s="135">
        <f t="shared" si="85"/>
        <v>263404.11983581615</v>
      </c>
      <c r="AY135" s="135">
        <f t="shared" si="85"/>
        <v>-45365.816161672221</v>
      </c>
      <c r="AZ135" s="135">
        <f t="shared" si="85"/>
        <v>-116828.77425745984</v>
      </c>
      <c r="BA135" s="135">
        <f t="shared" si="85"/>
        <v>-213062.76453521216</v>
      </c>
      <c r="BB135" s="136">
        <f t="shared" si="85"/>
        <v>-117537.16235663371</v>
      </c>
      <c r="BC135" s="135">
        <f t="shared" si="85"/>
        <v>224425.72619496594</v>
      </c>
      <c r="BD135" s="135">
        <f t="shared" si="85"/>
        <v>86281.067483524646</v>
      </c>
      <c r="BE135" s="135">
        <f t="shared" si="85"/>
        <v>49334.331698855072</v>
      </c>
      <c r="BF135" s="135">
        <f t="shared" si="85"/>
        <v>-33827.663185385121</v>
      </c>
      <c r="BG135" s="135">
        <f t="shared" si="85"/>
        <v>95745.191227422634</v>
      </c>
      <c r="BH135" s="111">
        <f t="shared" si="85"/>
        <v>-304610.42897030985</v>
      </c>
      <c r="BI135" s="111">
        <f t="shared" si="85"/>
        <v>80183.147138447501</v>
      </c>
      <c r="BJ135" s="111">
        <f t="shared" si="85"/>
        <v>-15126.689139808488</v>
      </c>
      <c r="BK135" s="122">
        <f t="shared" si="85"/>
        <v>-720.9646093812371</v>
      </c>
      <c r="BL135" s="122">
        <f t="shared" si="85"/>
        <v>-4455.5000402425831</v>
      </c>
      <c r="BM135" s="135">
        <f t="shared" si="85"/>
        <v>-84559.674181679176</v>
      </c>
    </row>
    <row r="136" spans="1:65" ht="15.75" customHeight="1">
      <c r="A136" s="105" t="s">
        <v>49</v>
      </c>
      <c r="B136" s="105" t="s">
        <v>48</v>
      </c>
      <c r="C136" s="105" t="s">
        <v>80</v>
      </c>
      <c r="D136" s="105" t="s">
        <v>77</v>
      </c>
      <c r="E136" s="105" t="s">
        <v>10</v>
      </c>
      <c r="F136" s="106" t="s">
        <v>71</v>
      </c>
      <c r="G136" s="135">
        <f>G109+G121+G133</f>
        <v>58326.192149967028</v>
      </c>
      <c r="H136" s="135">
        <f t="shared" ref="H136:BM136" si="86">H109+H121+H133</f>
        <v>-115967.7465484977</v>
      </c>
      <c r="I136" s="135">
        <f t="shared" si="86"/>
        <v>-229593.65172427532</v>
      </c>
      <c r="J136" s="135">
        <f t="shared" si="86"/>
        <v>-261090.29528008838</v>
      </c>
      <c r="K136" s="135">
        <f t="shared" si="86"/>
        <v>103930.85591404088</v>
      </c>
      <c r="L136" s="135">
        <f t="shared" si="86"/>
        <v>223170.14706456228</v>
      </c>
      <c r="M136" s="135">
        <f t="shared" si="86"/>
        <v>100834.17966815662</v>
      </c>
      <c r="N136" s="135">
        <f t="shared" si="86"/>
        <v>-367629.52394775976</v>
      </c>
      <c r="O136" s="135">
        <f t="shared" si="86"/>
        <v>217792.1571198405</v>
      </c>
      <c r="P136" s="136">
        <f t="shared" si="86"/>
        <v>-3046.6584190394133</v>
      </c>
      <c r="Q136" s="135">
        <f t="shared" si="86"/>
        <v>279873.82829793834</v>
      </c>
      <c r="R136" s="135">
        <f t="shared" si="86"/>
        <v>263828.98771436932</v>
      </c>
      <c r="S136" s="135">
        <f t="shared" si="86"/>
        <v>-79536.103434606019</v>
      </c>
      <c r="T136" s="135">
        <f t="shared" si="86"/>
        <v>98885.721576820477</v>
      </c>
      <c r="U136" s="135">
        <f t="shared" si="86"/>
        <v>-63369.45080634336</v>
      </c>
      <c r="V136" s="135">
        <f t="shared" si="86"/>
        <v>-302998.43548975774</v>
      </c>
      <c r="W136" s="135">
        <f t="shared" si="86"/>
        <v>-121235.54102863825</v>
      </c>
      <c r="X136" s="135">
        <f t="shared" si="86"/>
        <v>-123294.80376138413</v>
      </c>
      <c r="Y136" s="135">
        <f t="shared" si="86"/>
        <v>-1747.730715168349</v>
      </c>
      <c r="Z136" s="135">
        <f t="shared" si="86"/>
        <v>-27077.829478119776</v>
      </c>
      <c r="AA136" s="135">
        <f t="shared" si="86"/>
        <v>-65084.942524620361</v>
      </c>
      <c r="AB136" s="135">
        <f t="shared" si="86"/>
        <v>-197995.79105519273</v>
      </c>
      <c r="AC136" s="135">
        <f t="shared" si="86"/>
        <v>396806.49103528692</v>
      </c>
      <c r="AD136" s="136">
        <f t="shared" si="86"/>
        <v>209260.20004860719</v>
      </c>
      <c r="AE136" s="135">
        <f t="shared" si="86"/>
        <v>447342.07009062759</v>
      </c>
      <c r="AF136" s="135">
        <f t="shared" si="86"/>
        <v>357486.64167652512</v>
      </c>
      <c r="AG136" s="135">
        <f t="shared" si="86"/>
        <v>257180.39007869674</v>
      </c>
      <c r="AH136" s="135">
        <f t="shared" si="86"/>
        <v>-66825.407699349831</v>
      </c>
      <c r="AI136" s="135">
        <f t="shared" si="86"/>
        <v>-45745.180296176623</v>
      </c>
      <c r="AJ136" s="135">
        <f t="shared" si="86"/>
        <v>-38.361228472146649</v>
      </c>
      <c r="AK136" s="135">
        <f t="shared" si="86"/>
        <v>-164289.37132630887</v>
      </c>
      <c r="AL136" s="135">
        <f t="shared" si="86"/>
        <v>158812.08994084466</v>
      </c>
      <c r="AM136" s="135">
        <f t="shared" si="86"/>
        <v>34400.888285817768</v>
      </c>
      <c r="AN136" s="135">
        <f t="shared" si="86"/>
        <v>124976.86233018445</v>
      </c>
      <c r="AO136" s="135">
        <f t="shared" si="86"/>
        <v>115006.45655647115</v>
      </c>
      <c r="AP136" s="136">
        <f t="shared" si="86"/>
        <v>17523.183489369159</v>
      </c>
      <c r="AQ136" s="135">
        <f t="shared" si="86"/>
        <v>537089.46337882848</v>
      </c>
      <c r="AR136" s="135">
        <f t="shared" si="86"/>
        <v>84506.454132200437</v>
      </c>
      <c r="AS136" s="135">
        <f t="shared" si="86"/>
        <v>296944.49705085333</v>
      </c>
      <c r="AT136" s="135">
        <f t="shared" si="86"/>
        <v>-277255.79634380655</v>
      </c>
      <c r="AU136" s="135">
        <f t="shared" si="86"/>
        <v>-91255.42110351508</v>
      </c>
      <c r="AV136" s="135">
        <f t="shared" si="86"/>
        <v>-114294.73987076369</v>
      </c>
      <c r="AW136" s="135">
        <f t="shared" si="86"/>
        <v>39500.194620791211</v>
      </c>
      <c r="AX136" s="135">
        <f t="shared" si="86"/>
        <v>278393.37651263882</v>
      </c>
      <c r="AY136" s="135">
        <f t="shared" si="86"/>
        <v>513.47974219733442</v>
      </c>
      <c r="AZ136" s="135">
        <f t="shared" si="86"/>
        <v>-83246.264199568235</v>
      </c>
      <c r="BA136" s="135">
        <f t="shared" si="86"/>
        <v>-174737.20485293187</v>
      </c>
      <c r="BB136" s="136">
        <f t="shared" si="86"/>
        <v>-122827.73108505174</v>
      </c>
      <c r="BC136" s="135">
        <f t="shared" si="86"/>
        <v>277388.25639211596</v>
      </c>
      <c r="BD136" s="135">
        <f t="shared" si="86"/>
        <v>111897.56319777292</v>
      </c>
      <c r="BE136" s="135">
        <f t="shared" si="86"/>
        <v>66033.508478254109</v>
      </c>
      <c r="BF136" s="135">
        <f t="shared" si="86"/>
        <v>-27791.460655772426</v>
      </c>
      <c r="BG136" s="135">
        <f t="shared" si="86"/>
        <v>114276.14493537096</v>
      </c>
      <c r="BH136" s="111">
        <f t="shared" si="86"/>
        <v>-349334.91722348222</v>
      </c>
      <c r="BI136" s="111">
        <f t="shared" si="86"/>
        <v>79192.116566753655</v>
      </c>
      <c r="BJ136" s="111">
        <f t="shared" si="86"/>
        <v>1030.7602462100731</v>
      </c>
      <c r="BK136" s="122">
        <f t="shared" si="86"/>
        <v>-695.63037358096028</v>
      </c>
      <c r="BL136" s="122">
        <f t="shared" si="86"/>
        <v>58795.401380135314</v>
      </c>
      <c r="BM136" s="135">
        <f t="shared" si="86"/>
        <v>-59127.496836781298</v>
      </c>
    </row>
    <row r="137" spans="1:65" ht="15.75" customHeight="1">
      <c r="A137" s="105"/>
      <c r="B137" s="105"/>
      <c r="F137" s="106"/>
      <c r="G137" s="137"/>
      <c r="H137" s="137"/>
      <c r="I137" s="137"/>
      <c r="J137" s="46"/>
      <c r="K137" s="46"/>
      <c r="L137" s="46"/>
      <c r="M137" s="46"/>
      <c r="N137" s="46"/>
      <c r="O137" s="46"/>
      <c r="P137" s="47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9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1"/>
      <c r="BB137" s="50"/>
      <c r="BK137" s="122"/>
      <c r="BL137" s="122"/>
    </row>
    <row r="138" spans="1:65" ht="15.75" customHeight="1">
      <c r="A138" s="105"/>
      <c r="B138" s="105"/>
      <c r="F138" s="106"/>
      <c r="G138" s="137"/>
      <c r="H138" s="137"/>
      <c r="I138" s="137"/>
      <c r="J138" s="46"/>
      <c r="K138" s="46"/>
      <c r="L138" s="46"/>
      <c r="M138" s="46"/>
      <c r="N138" s="46"/>
      <c r="O138" s="46"/>
      <c r="P138" s="47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9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1"/>
      <c r="BB138" s="50"/>
      <c r="BK138" s="122"/>
      <c r="BL138" s="122"/>
    </row>
    <row r="139" spans="1:65" ht="15.75" customHeight="1">
      <c r="A139" s="105" t="s">
        <v>50</v>
      </c>
      <c r="B139" s="105" t="s">
        <v>67</v>
      </c>
      <c r="C139" s="105" t="s">
        <v>68</v>
      </c>
      <c r="D139" s="105" t="s">
        <v>69</v>
      </c>
      <c r="E139" s="105" t="s">
        <v>70</v>
      </c>
      <c r="F139" s="106" t="s">
        <v>71</v>
      </c>
      <c r="G139" s="107">
        <v>14013389</v>
      </c>
      <c r="H139" s="108">
        <f t="shared" ref="H139:S141" si="87">$G139</f>
        <v>14013389</v>
      </c>
      <c r="I139" s="108">
        <f t="shared" si="87"/>
        <v>14013389</v>
      </c>
      <c r="J139" s="108">
        <f t="shared" si="87"/>
        <v>14013389</v>
      </c>
      <c r="K139" s="108">
        <f t="shared" si="87"/>
        <v>14013389</v>
      </c>
      <c r="L139" s="108">
        <f t="shared" si="87"/>
        <v>14013389</v>
      </c>
      <c r="M139" s="108">
        <f t="shared" si="87"/>
        <v>14013389</v>
      </c>
      <c r="N139" s="108">
        <f t="shared" si="87"/>
        <v>14013389</v>
      </c>
      <c r="O139" s="108">
        <f t="shared" si="87"/>
        <v>14013389</v>
      </c>
      <c r="P139" s="109">
        <f t="shared" si="87"/>
        <v>14013389</v>
      </c>
      <c r="Q139" s="108">
        <f t="shared" si="87"/>
        <v>14013389</v>
      </c>
      <c r="R139" s="108">
        <f t="shared" si="87"/>
        <v>14013389</v>
      </c>
      <c r="S139" s="108">
        <f t="shared" si="87"/>
        <v>14013389</v>
      </c>
      <c r="T139" s="107">
        <v>14342201</v>
      </c>
      <c r="U139" s="108">
        <f>$S139</f>
        <v>14013389</v>
      </c>
      <c r="V139" s="108">
        <f>$T139</f>
        <v>14342201</v>
      </c>
      <c r="W139" s="108">
        <f t="shared" ref="W139:BK141" si="88">$T139</f>
        <v>14342201</v>
      </c>
      <c r="X139" s="108">
        <f t="shared" si="88"/>
        <v>14342201</v>
      </c>
      <c r="Y139" s="108">
        <f t="shared" si="88"/>
        <v>14342201</v>
      </c>
      <c r="Z139" s="108">
        <f t="shared" si="88"/>
        <v>14342201</v>
      </c>
      <c r="AA139" s="108">
        <f t="shared" si="88"/>
        <v>14342201</v>
      </c>
      <c r="AB139" s="108">
        <f t="shared" si="88"/>
        <v>14342201</v>
      </c>
      <c r="AC139" s="108">
        <f t="shared" si="88"/>
        <v>14342201</v>
      </c>
      <c r="AD139" s="109">
        <f t="shared" si="88"/>
        <v>14342201</v>
      </c>
      <c r="AE139" s="108">
        <f t="shared" si="88"/>
        <v>14342201</v>
      </c>
      <c r="AF139" s="108">
        <f t="shared" si="88"/>
        <v>14342201</v>
      </c>
      <c r="AG139" s="108">
        <f t="shared" si="88"/>
        <v>14342201</v>
      </c>
      <c r="AH139" s="108">
        <f t="shared" si="88"/>
        <v>14342201</v>
      </c>
      <c r="AI139" s="108">
        <f t="shared" si="88"/>
        <v>14342201</v>
      </c>
      <c r="AJ139" s="108">
        <f t="shared" si="88"/>
        <v>14342201</v>
      </c>
      <c r="AK139" s="108">
        <f t="shared" si="88"/>
        <v>14342201</v>
      </c>
      <c r="AL139" s="108">
        <f t="shared" si="88"/>
        <v>14342201</v>
      </c>
      <c r="AM139" s="108">
        <f t="shared" si="88"/>
        <v>14342201</v>
      </c>
      <c r="AN139" s="108">
        <f t="shared" si="88"/>
        <v>14342201</v>
      </c>
      <c r="AO139" s="108">
        <f t="shared" si="88"/>
        <v>14342201</v>
      </c>
      <c r="AP139" s="109">
        <f t="shared" si="88"/>
        <v>14342201</v>
      </c>
      <c r="AQ139" s="108">
        <f t="shared" si="88"/>
        <v>14342201</v>
      </c>
      <c r="AR139" s="108">
        <f t="shared" si="88"/>
        <v>14342201</v>
      </c>
      <c r="AS139" s="108">
        <f t="shared" si="88"/>
        <v>14342201</v>
      </c>
      <c r="AT139" s="108">
        <f t="shared" si="88"/>
        <v>14342201</v>
      </c>
      <c r="AU139" s="108">
        <f t="shared" si="88"/>
        <v>14342201</v>
      </c>
      <c r="AV139" s="108">
        <f t="shared" si="88"/>
        <v>14342201</v>
      </c>
      <c r="AW139" s="108">
        <f t="shared" si="88"/>
        <v>14342201</v>
      </c>
      <c r="AX139" s="108">
        <f t="shared" si="88"/>
        <v>14342201</v>
      </c>
      <c r="AY139" s="108">
        <f t="shared" si="88"/>
        <v>14342201</v>
      </c>
      <c r="AZ139" s="108">
        <f t="shared" si="88"/>
        <v>14342201</v>
      </c>
      <c r="BA139" s="108">
        <f t="shared" si="88"/>
        <v>14342201</v>
      </c>
      <c r="BB139" s="109">
        <f t="shared" si="88"/>
        <v>14342201</v>
      </c>
      <c r="BC139" s="108">
        <f t="shared" si="88"/>
        <v>14342201</v>
      </c>
      <c r="BD139" s="108">
        <f t="shared" si="88"/>
        <v>14342201</v>
      </c>
      <c r="BE139" s="108">
        <f t="shared" si="88"/>
        <v>14342201</v>
      </c>
      <c r="BF139" s="108">
        <f t="shared" si="88"/>
        <v>14342201</v>
      </c>
      <c r="BG139" s="108">
        <f t="shared" si="88"/>
        <v>14342201</v>
      </c>
      <c r="BH139" s="108">
        <f t="shared" si="88"/>
        <v>14342201</v>
      </c>
      <c r="BI139" s="108">
        <f t="shared" si="88"/>
        <v>14342201</v>
      </c>
      <c r="BJ139" s="107">
        <v>15181737</v>
      </c>
      <c r="BK139" s="110">
        <f t="shared" si="88"/>
        <v>14342201</v>
      </c>
      <c r="BL139" s="110">
        <f>$BJ139</f>
        <v>15181737</v>
      </c>
      <c r="BM139" s="108">
        <f t="shared" ref="BM139:BM141" si="89">$BJ139</f>
        <v>15181737</v>
      </c>
    </row>
    <row r="140" spans="1:65" ht="15.75" customHeight="1">
      <c r="A140" s="105" t="s">
        <v>50</v>
      </c>
      <c r="B140" s="105" t="s">
        <v>67</v>
      </c>
      <c r="C140" s="105" t="s">
        <v>68</v>
      </c>
      <c r="D140" s="105" t="s">
        <v>69</v>
      </c>
      <c r="E140" s="105" t="s">
        <v>72</v>
      </c>
      <c r="F140" s="106" t="s">
        <v>71</v>
      </c>
      <c r="G140" s="107">
        <v>365320</v>
      </c>
      <c r="H140" s="108">
        <f t="shared" si="87"/>
        <v>365320</v>
      </c>
      <c r="I140" s="108">
        <f t="shared" si="87"/>
        <v>365320</v>
      </c>
      <c r="J140" s="108">
        <f t="shared" si="87"/>
        <v>365320</v>
      </c>
      <c r="K140" s="108">
        <f t="shared" si="87"/>
        <v>365320</v>
      </c>
      <c r="L140" s="108">
        <f t="shared" si="87"/>
        <v>365320</v>
      </c>
      <c r="M140" s="108">
        <f t="shared" si="87"/>
        <v>365320</v>
      </c>
      <c r="N140" s="108">
        <f t="shared" si="87"/>
        <v>365320</v>
      </c>
      <c r="O140" s="108">
        <f t="shared" si="87"/>
        <v>365320</v>
      </c>
      <c r="P140" s="109">
        <f t="shared" si="87"/>
        <v>365320</v>
      </c>
      <c r="Q140" s="108">
        <f t="shared" si="87"/>
        <v>365320</v>
      </c>
      <c r="R140" s="108">
        <f t="shared" si="87"/>
        <v>365320</v>
      </c>
      <c r="S140" s="108">
        <f t="shared" si="87"/>
        <v>365320</v>
      </c>
      <c r="T140" s="107">
        <v>374021</v>
      </c>
      <c r="U140" s="108">
        <f>$S140</f>
        <v>365320</v>
      </c>
      <c r="V140" s="108">
        <f>$T140</f>
        <v>374021</v>
      </c>
      <c r="W140" s="108">
        <f t="shared" si="88"/>
        <v>374021</v>
      </c>
      <c r="X140" s="108">
        <f t="shared" si="88"/>
        <v>374021</v>
      </c>
      <c r="Y140" s="108">
        <f t="shared" si="88"/>
        <v>374021</v>
      </c>
      <c r="Z140" s="108">
        <f t="shared" si="88"/>
        <v>374021</v>
      </c>
      <c r="AA140" s="108">
        <f t="shared" si="88"/>
        <v>374021</v>
      </c>
      <c r="AB140" s="108">
        <f t="shared" si="88"/>
        <v>374021</v>
      </c>
      <c r="AC140" s="108">
        <f t="shared" si="88"/>
        <v>374021</v>
      </c>
      <c r="AD140" s="109">
        <f t="shared" si="88"/>
        <v>374021</v>
      </c>
      <c r="AE140" s="108">
        <f t="shared" si="88"/>
        <v>374021</v>
      </c>
      <c r="AF140" s="108">
        <f t="shared" si="88"/>
        <v>374021</v>
      </c>
      <c r="AG140" s="108">
        <f t="shared" si="88"/>
        <v>374021</v>
      </c>
      <c r="AH140" s="108">
        <f t="shared" si="88"/>
        <v>374021</v>
      </c>
      <c r="AI140" s="108">
        <f t="shared" si="88"/>
        <v>374021</v>
      </c>
      <c r="AJ140" s="108">
        <f t="shared" si="88"/>
        <v>374021</v>
      </c>
      <c r="AK140" s="108">
        <f t="shared" si="88"/>
        <v>374021</v>
      </c>
      <c r="AL140" s="108">
        <f t="shared" si="88"/>
        <v>374021</v>
      </c>
      <c r="AM140" s="108">
        <f t="shared" si="88"/>
        <v>374021</v>
      </c>
      <c r="AN140" s="108">
        <f t="shared" si="88"/>
        <v>374021</v>
      </c>
      <c r="AO140" s="108">
        <f t="shared" si="88"/>
        <v>374021</v>
      </c>
      <c r="AP140" s="109">
        <f t="shared" si="88"/>
        <v>374021</v>
      </c>
      <c r="AQ140" s="108">
        <f t="shared" si="88"/>
        <v>374021</v>
      </c>
      <c r="AR140" s="108">
        <f t="shared" si="88"/>
        <v>374021</v>
      </c>
      <c r="AS140" s="108">
        <f t="shared" si="88"/>
        <v>374021</v>
      </c>
      <c r="AT140" s="108">
        <f t="shared" si="88"/>
        <v>374021</v>
      </c>
      <c r="AU140" s="108">
        <f t="shared" si="88"/>
        <v>374021</v>
      </c>
      <c r="AV140" s="108">
        <f t="shared" si="88"/>
        <v>374021</v>
      </c>
      <c r="AW140" s="108">
        <f t="shared" si="88"/>
        <v>374021</v>
      </c>
      <c r="AX140" s="108">
        <f t="shared" si="88"/>
        <v>374021</v>
      </c>
      <c r="AY140" s="108">
        <f t="shared" si="88"/>
        <v>374021</v>
      </c>
      <c r="AZ140" s="108">
        <f t="shared" si="88"/>
        <v>374021</v>
      </c>
      <c r="BA140" s="108">
        <f t="shared" si="88"/>
        <v>374021</v>
      </c>
      <c r="BB140" s="109">
        <f t="shared" si="88"/>
        <v>374021</v>
      </c>
      <c r="BC140" s="108">
        <f t="shared" si="88"/>
        <v>374021</v>
      </c>
      <c r="BD140" s="108">
        <f t="shared" si="88"/>
        <v>374021</v>
      </c>
      <c r="BE140" s="108">
        <f t="shared" si="88"/>
        <v>374021</v>
      </c>
      <c r="BF140" s="108">
        <f t="shared" si="88"/>
        <v>374021</v>
      </c>
      <c r="BG140" s="108">
        <f t="shared" si="88"/>
        <v>374021</v>
      </c>
      <c r="BH140" s="108">
        <f t="shared" si="88"/>
        <v>374021</v>
      </c>
      <c r="BI140" s="108">
        <f t="shared" si="88"/>
        <v>374021</v>
      </c>
      <c r="BJ140" s="107">
        <v>390547</v>
      </c>
      <c r="BK140" s="110">
        <f t="shared" si="88"/>
        <v>374021</v>
      </c>
      <c r="BL140" s="110">
        <f t="shared" ref="BL140:BL141" si="90">$BJ140</f>
        <v>390547</v>
      </c>
      <c r="BM140" s="108">
        <f t="shared" si="89"/>
        <v>390547</v>
      </c>
    </row>
    <row r="141" spans="1:65" ht="15.75" customHeight="1">
      <c r="A141" s="105" t="s">
        <v>50</v>
      </c>
      <c r="B141" s="105" t="s">
        <v>67</v>
      </c>
      <c r="C141" s="105" t="s">
        <v>68</v>
      </c>
      <c r="D141" s="105" t="s">
        <v>69</v>
      </c>
      <c r="E141" s="105" t="s">
        <v>73</v>
      </c>
      <c r="F141" s="106" t="s">
        <v>71</v>
      </c>
      <c r="G141" s="107">
        <v>4576580.4424617374</v>
      </c>
      <c r="H141" s="108">
        <f t="shared" si="87"/>
        <v>4576580.4424617374</v>
      </c>
      <c r="I141" s="108">
        <f t="shared" si="87"/>
        <v>4576580.4424617374</v>
      </c>
      <c r="J141" s="108">
        <f t="shared" si="87"/>
        <v>4576580.4424617374</v>
      </c>
      <c r="K141" s="108">
        <f t="shared" si="87"/>
        <v>4576580.4424617374</v>
      </c>
      <c r="L141" s="108">
        <f t="shared" si="87"/>
        <v>4576580.4424617374</v>
      </c>
      <c r="M141" s="108">
        <f t="shared" si="87"/>
        <v>4576580.4424617374</v>
      </c>
      <c r="N141" s="108">
        <f t="shared" si="87"/>
        <v>4576580.4424617374</v>
      </c>
      <c r="O141" s="108">
        <f t="shared" si="87"/>
        <v>4576580.4424617374</v>
      </c>
      <c r="P141" s="109">
        <f t="shared" si="87"/>
        <v>4576580.4424617374</v>
      </c>
      <c r="Q141" s="108">
        <f t="shared" si="87"/>
        <v>4576580.4424617374</v>
      </c>
      <c r="R141" s="108">
        <f t="shared" si="87"/>
        <v>4576580.4424617374</v>
      </c>
      <c r="S141" s="108">
        <f t="shared" si="87"/>
        <v>4576580.4424617374</v>
      </c>
      <c r="T141" s="107">
        <v>4576580.4424617374</v>
      </c>
      <c r="U141" s="108">
        <f>$S141</f>
        <v>4576580.4424617374</v>
      </c>
      <c r="V141" s="108">
        <f>$T141</f>
        <v>4576580.4424617374</v>
      </c>
      <c r="W141" s="108">
        <f t="shared" si="88"/>
        <v>4576580.4424617374</v>
      </c>
      <c r="X141" s="108">
        <f t="shared" si="88"/>
        <v>4576580.4424617374</v>
      </c>
      <c r="Y141" s="108">
        <f t="shared" si="88"/>
        <v>4576580.4424617374</v>
      </c>
      <c r="Z141" s="108">
        <f t="shared" si="88"/>
        <v>4576580.4424617374</v>
      </c>
      <c r="AA141" s="108">
        <f t="shared" si="88"/>
        <v>4576580.4424617374</v>
      </c>
      <c r="AB141" s="108">
        <f t="shared" si="88"/>
        <v>4576580.4424617374</v>
      </c>
      <c r="AC141" s="108">
        <f t="shared" si="88"/>
        <v>4576580.4424617374</v>
      </c>
      <c r="AD141" s="109">
        <f t="shared" si="88"/>
        <v>4576580.4424617374</v>
      </c>
      <c r="AE141" s="108">
        <f t="shared" si="88"/>
        <v>4576580.4424617374</v>
      </c>
      <c r="AF141" s="108">
        <f t="shared" si="88"/>
        <v>4576580.4424617374</v>
      </c>
      <c r="AG141" s="108">
        <f t="shared" si="88"/>
        <v>4576580.4424617374</v>
      </c>
      <c r="AH141" s="108">
        <f t="shared" si="88"/>
        <v>4576580.4424617374</v>
      </c>
      <c r="AI141" s="108">
        <f t="shared" si="88"/>
        <v>4576580.4424617374</v>
      </c>
      <c r="AJ141" s="108">
        <f t="shared" si="88"/>
        <v>4576580.4424617374</v>
      </c>
      <c r="AK141" s="108">
        <f t="shared" si="88"/>
        <v>4576580.4424617374</v>
      </c>
      <c r="AL141" s="108">
        <f t="shared" si="88"/>
        <v>4576580.4424617374</v>
      </c>
      <c r="AM141" s="108">
        <f t="shared" si="88"/>
        <v>4576580.4424617374</v>
      </c>
      <c r="AN141" s="108">
        <f t="shared" si="88"/>
        <v>4576580.4424617374</v>
      </c>
      <c r="AO141" s="108">
        <f t="shared" si="88"/>
        <v>4576580.4424617374</v>
      </c>
      <c r="AP141" s="109">
        <f t="shared" si="88"/>
        <v>4576580.4424617374</v>
      </c>
      <c r="AQ141" s="108">
        <f t="shared" si="88"/>
        <v>4576580.4424617374</v>
      </c>
      <c r="AR141" s="108">
        <f t="shared" si="88"/>
        <v>4576580.4424617374</v>
      </c>
      <c r="AS141" s="108">
        <f t="shared" si="88"/>
        <v>4576580.4424617374</v>
      </c>
      <c r="AT141" s="108">
        <f t="shared" si="88"/>
        <v>4576580.4424617374</v>
      </c>
      <c r="AU141" s="108">
        <f t="shared" si="88"/>
        <v>4576580.4424617374</v>
      </c>
      <c r="AV141" s="108">
        <f t="shared" si="88"/>
        <v>4576580.4424617374</v>
      </c>
      <c r="AW141" s="108">
        <f t="shared" si="88"/>
        <v>4576580.4424617374</v>
      </c>
      <c r="AX141" s="108">
        <f t="shared" si="88"/>
        <v>4576580.4424617374</v>
      </c>
      <c r="AY141" s="108">
        <f t="shared" si="88"/>
        <v>4576580.4424617374</v>
      </c>
      <c r="AZ141" s="108">
        <f t="shared" si="88"/>
        <v>4576580.4424617374</v>
      </c>
      <c r="BA141" s="108">
        <f t="shared" si="88"/>
        <v>4576580.4424617374</v>
      </c>
      <c r="BB141" s="109">
        <f t="shared" si="88"/>
        <v>4576580.4424617374</v>
      </c>
      <c r="BC141" s="108">
        <f t="shared" si="88"/>
        <v>4576580.4424617374</v>
      </c>
      <c r="BD141" s="108">
        <f t="shared" si="88"/>
        <v>4576580.4424617374</v>
      </c>
      <c r="BE141" s="108">
        <f t="shared" si="88"/>
        <v>4576580.4424617374</v>
      </c>
      <c r="BF141" s="108">
        <f t="shared" si="88"/>
        <v>4576580.4424617374</v>
      </c>
      <c r="BG141" s="108">
        <f t="shared" si="88"/>
        <v>4576580.4424617374</v>
      </c>
      <c r="BH141" s="108">
        <f t="shared" si="88"/>
        <v>4576580.4424617374</v>
      </c>
      <c r="BI141" s="108">
        <f t="shared" si="88"/>
        <v>4576580.4424617374</v>
      </c>
      <c r="BJ141" s="107">
        <v>4014674.758009132</v>
      </c>
      <c r="BK141" s="110">
        <f t="shared" si="88"/>
        <v>4576580.4424617374</v>
      </c>
      <c r="BL141" s="110">
        <f t="shared" si="90"/>
        <v>4014674.758009132</v>
      </c>
      <c r="BM141" s="108">
        <f t="shared" si="89"/>
        <v>4014674.758009132</v>
      </c>
    </row>
    <row r="142" spans="1:65" ht="15.75" customHeight="1">
      <c r="A142" s="105" t="s">
        <v>50</v>
      </c>
      <c r="B142" s="105" t="s">
        <v>67</v>
      </c>
      <c r="C142" s="105" t="s">
        <v>68</v>
      </c>
      <c r="D142" s="105" t="s">
        <v>69</v>
      </c>
      <c r="E142" s="105" t="s">
        <v>74</v>
      </c>
      <c r="F142" s="106" t="s">
        <v>71</v>
      </c>
      <c r="G142" s="108">
        <f t="shared" ref="G142:BM142" si="91">G139-G140-G141</f>
        <v>9071488.5575382635</v>
      </c>
      <c r="H142" s="108">
        <f t="shared" si="91"/>
        <v>9071488.5575382635</v>
      </c>
      <c r="I142" s="108">
        <f t="shared" si="91"/>
        <v>9071488.5575382635</v>
      </c>
      <c r="J142" s="108">
        <f t="shared" si="91"/>
        <v>9071488.5575382635</v>
      </c>
      <c r="K142" s="108">
        <f t="shared" si="91"/>
        <v>9071488.5575382635</v>
      </c>
      <c r="L142" s="108">
        <f t="shared" si="91"/>
        <v>9071488.5575382635</v>
      </c>
      <c r="M142" s="108">
        <f t="shared" si="91"/>
        <v>9071488.5575382635</v>
      </c>
      <c r="N142" s="108">
        <f t="shared" si="91"/>
        <v>9071488.5575382635</v>
      </c>
      <c r="O142" s="108">
        <f t="shared" si="91"/>
        <v>9071488.5575382635</v>
      </c>
      <c r="P142" s="109">
        <f t="shared" si="91"/>
        <v>9071488.5575382635</v>
      </c>
      <c r="Q142" s="108">
        <f t="shared" si="91"/>
        <v>9071488.5575382635</v>
      </c>
      <c r="R142" s="108">
        <f t="shared" si="91"/>
        <v>9071488.5575382635</v>
      </c>
      <c r="S142" s="108">
        <f t="shared" si="91"/>
        <v>9071488.5575382635</v>
      </c>
      <c r="T142" s="108">
        <f t="shared" si="91"/>
        <v>9391599.5575382635</v>
      </c>
      <c r="U142" s="108">
        <f t="shared" si="91"/>
        <v>9071488.5575382635</v>
      </c>
      <c r="V142" s="108">
        <f t="shared" si="91"/>
        <v>9391599.5575382635</v>
      </c>
      <c r="W142" s="108">
        <f t="shared" si="91"/>
        <v>9391599.5575382635</v>
      </c>
      <c r="X142" s="108">
        <f t="shared" si="91"/>
        <v>9391599.5575382635</v>
      </c>
      <c r="Y142" s="108">
        <f t="shared" si="91"/>
        <v>9391599.5575382635</v>
      </c>
      <c r="Z142" s="108">
        <f t="shared" si="91"/>
        <v>9391599.5575382635</v>
      </c>
      <c r="AA142" s="108">
        <f t="shared" si="91"/>
        <v>9391599.5575382635</v>
      </c>
      <c r="AB142" s="108">
        <f t="shared" si="91"/>
        <v>9391599.5575382635</v>
      </c>
      <c r="AC142" s="108">
        <f t="shared" si="91"/>
        <v>9391599.5575382635</v>
      </c>
      <c r="AD142" s="109">
        <f t="shared" si="91"/>
        <v>9391599.5575382635</v>
      </c>
      <c r="AE142" s="108">
        <f t="shared" si="91"/>
        <v>9391599.5575382635</v>
      </c>
      <c r="AF142" s="108">
        <f t="shared" si="91"/>
        <v>9391599.5575382635</v>
      </c>
      <c r="AG142" s="108">
        <f t="shared" si="91"/>
        <v>9391599.5575382635</v>
      </c>
      <c r="AH142" s="108">
        <f t="shared" si="91"/>
        <v>9391599.5575382635</v>
      </c>
      <c r="AI142" s="108">
        <f t="shared" si="91"/>
        <v>9391599.5575382635</v>
      </c>
      <c r="AJ142" s="108">
        <f t="shared" si="91"/>
        <v>9391599.5575382635</v>
      </c>
      <c r="AK142" s="108">
        <f t="shared" si="91"/>
        <v>9391599.5575382635</v>
      </c>
      <c r="AL142" s="108">
        <f t="shared" si="91"/>
        <v>9391599.5575382635</v>
      </c>
      <c r="AM142" s="108">
        <f t="shared" si="91"/>
        <v>9391599.5575382635</v>
      </c>
      <c r="AN142" s="108">
        <f t="shared" si="91"/>
        <v>9391599.5575382635</v>
      </c>
      <c r="AO142" s="108">
        <f t="shared" si="91"/>
        <v>9391599.5575382635</v>
      </c>
      <c r="AP142" s="109">
        <f t="shared" si="91"/>
        <v>9391599.5575382635</v>
      </c>
      <c r="AQ142" s="108">
        <f t="shared" si="91"/>
        <v>9391599.5575382635</v>
      </c>
      <c r="AR142" s="108">
        <f t="shared" si="91"/>
        <v>9391599.5575382635</v>
      </c>
      <c r="AS142" s="108">
        <f t="shared" si="91"/>
        <v>9391599.5575382635</v>
      </c>
      <c r="AT142" s="108">
        <f t="shared" si="91"/>
        <v>9391599.5575382635</v>
      </c>
      <c r="AU142" s="108">
        <f t="shared" si="91"/>
        <v>9391599.5575382635</v>
      </c>
      <c r="AV142" s="108">
        <f t="shared" si="91"/>
        <v>9391599.5575382635</v>
      </c>
      <c r="AW142" s="108">
        <f t="shared" si="91"/>
        <v>9391599.5575382635</v>
      </c>
      <c r="AX142" s="108">
        <f t="shared" si="91"/>
        <v>9391599.5575382635</v>
      </c>
      <c r="AY142" s="108">
        <f t="shared" si="91"/>
        <v>9391599.5575382635</v>
      </c>
      <c r="AZ142" s="108">
        <f t="shared" si="91"/>
        <v>9391599.5575382635</v>
      </c>
      <c r="BA142" s="108">
        <f t="shared" si="91"/>
        <v>9391599.5575382635</v>
      </c>
      <c r="BB142" s="109">
        <f t="shared" si="91"/>
        <v>9391599.5575382635</v>
      </c>
      <c r="BC142" s="108">
        <f t="shared" si="91"/>
        <v>9391599.5575382635</v>
      </c>
      <c r="BD142" s="108">
        <f t="shared" si="91"/>
        <v>9391599.5575382635</v>
      </c>
      <c r="BE142" s="108">
        <f t="shared" si="91"/>
        <v>9391599.5575382635</v>
      </c>
      <c r="BF142" s="108">
        <f t="shared" si="91"/>
        <v>9391599.5575382635</v>
      </c>
      <c r="BG142" s="108">
        <f t="shared" si="91"/>
        <v>9391599.5575382635</v>
      </c>
      <c r="BH142" s="108">
        <f t="shared" si="91"/>
        <v>9391599.5575382635</v>
      </c>
      <c r="BI142" s="108">
        <f t="shared" si="91"/>
        <v>9391599.5575382635</v>
      </c>
      <c r="BJ142" s="108">
        <f t="shared" si="91"/>
        <v>10776515.241990868</v>
      </c>
      <c r="BK142" s="110">
        <f t="shared" si="91"/>
        <v>9391599.5575382635</v>
      </c>
      <c r="BL142" s="111">
        <f t="shared" si="91"/>
        <v>10776515.241990868</v>
      </c>
      <c r="BM142" s="111">
        <f t="shared" si="91"/>
        <v>10776515.241990868</v>
      </c>
    </row>
    <row r="143" spans="1:65" ht="15.75" customHeight="1">
      <c r="A143" s="105" t="s">
        <v>50</v>
      </c>
      <c r="B143" s="105" t="s">
        <v>67</v>
      </c>
      <c r="C143" s="105" t="s">
        <v>68</v>
      </c>
      <c r="D143" s="105" t="s">
        <v>69</v>
      </c>
      <c r="E143" s="105" t="s">
        <v>75</v>
      </c>
      <c r="F143" s="106" t="s">
        <v>76</v>
      </c>
      <c r="G143" s="112">
        <v>5224.9278642093977</v>
      </c>
      <c r="H143" s="113">
        <f>$G143</f>
        <v>5224.9278642093977</v>
      </c>
      <c r="I143" s="113">
        <f t="shared" ref="I143:BI143" si="92">$G143</f>
        <v>5224.9278642093977</v>
      </c>
      <c r="J143" s="113">
        <f t="shared" si="92"/>
        <v>5224.9278642093977</v>
      </c>
      <c r="K143" s="113">
        <f t="shared" si="92"/>
        <v>5224.9278642093977</v>
      </c>
      <c r="L143" s="113">
        <f t="shared" si="92"/>
        <v>5224.9278642093977</v>
      </c>
      <c r="M143" s="113">
        <f t="shared" si="92"/>
        <v>5224.9278642093977</v>
      </c>
      <c r="N143" s="113">
        <f t="shared" si="92"/>
        <v>5224.9278642093977</v>
      </c>
      <c r="O143" s="113">
        <f t="shared" si="92"/>
        <v>5224.9278642093977</v>
      </c>
      <c r="P143" s="114">
        <f t="shared" si="92"/>
        <v>5224.9278642093977</v>
      </c>
      <c r="Q143" s="113">
        <f t="shared" si="92"/>
        <v>5224.9278642093977</v>
      </c>
      <c r="R143" s="113">
        <f t="shared" si="92"/>
        <v>5224.9278642093977</v>
      </c>
      <c r="S143" s="113">
        <f t="shared" si="92"/>
        <v>5224.9278642093977</v>
      </c>
      <c r="T143" s="113">
        <f t="shared" si="92"/>
        <v>5224.9278642093977</v>
      </c>
      <c r="U143" s="113">
        <f t="shared" si="92"/>
        <v>5224.9278642093977</v>
      </c>
      <c r="V143" s="113">
        <f t="shared" si="92"/>
        <v>5224.9278642093977</v>
      </c>
      <c r="W143" s="113">
        <f t="shared" si="92"/>
        <v>5224.9278642093977</v>
      </c>
      <c r="X143" s="113">
        <f t="shared" si="92"/>
        <v>5224.9278642093977</v>
      </c>
      <c r="Y143" s="113">
        <f t="shared" si="92"/>
        <v>5224.9278642093977</v>
      </c>
      <c r="Z143" s="113">
        <f t="shared" si="92"/>
        <v>5224.9278642093977</v>
      </c>
      <c r="AA143" s="113">
        <f t="shared" si="92"/>
        <v>5224.9278642093977</v>
      </c>
      <c r="AB143" s="113">
        <f t="shared" si="92"/>
        <v>5224.9278642093977</v>
      </c>
      <c r="AC143" s="113">
        <f t="shared" si="92"/>
        <v>5224.9278642093977</v>
      </c>
      <c r="AD143" s="114">
        <f t="shared" si="92"/>
        <v>5224.9278642093977</v>
      </c>
      <c r="AE143" s="113">
        <f t="shared" si="92"/>
        <v>5224.9278642093977</v>
      </c>
      <c r="AF143" s="113">
        <f t="shared" si="92"/>
        <v>5224.9278642093977</v>
      </c>
      <c r="AG143" s="113">
        <f t="shared" si="92"/>
        <v>5224.9278642093977</v>
      </c>
      <c r="AH143" s="113">
        <f t="shared" si="92"/>
        <v>5224.9278642093977</v>
      </c>
      <c r="AI143" s="113">
        <f t="shared" si="92"/>
        <v>5224.9278642093977</v>
      </c>
      <c r="AJ143" s="113">
        <f t="shared" si="92"/>
        <v>5224.9278642093977</v>
      </c>
      <c r="AK143" s="113">
        <f t="shared" si="92"/>
        <v>5224.9278642093977</v>
      </c>
      <c r="AL143" s="113">
        <f t="shared" si="92"/>
        <v>5224.9278642093977</v>
      </c>
      <c r="AM143" s="113">
        <f t="shared" si="92"/>
        <v>5224.9278642093977</v>
      </c>
      <c r="AN143" s="113">
        <f t="shared" si="92"/>
        <v>5224.9278642093977</v>
      </c>
      <c r="AO143" s="113">
        <f t="shared" si="92"/>
        <v>5224.9278642093977</v>
      </c>
      <c r="AP143" s="114">
        <f t="shared" si="92"/>
        <v>5224.9278642093977</v>
      </c>
      <c r="AQ143" s="113">
        <f t="shared" si="92"/>
        <v>5224.9278642093977</v>
      </c>
      <c r="AR143" s="113">
        <f t="shared" si="92"/>
        <v>5224.9278642093977</v>
      </c>
      <c r="AS143" s="113">
        <f t="shared" si="92"/>
        <v>5224.9278642093977</v>
      </c>
      <c r="AT143" s="113">
        <f t="shared" si="92"/>
        <v>5224.9278642093977</v>
      </c>
      <c r="AU143" s="113">
        <f t="shared" si="92"/>
        <v>5224.9278642093977</v>
      </c>
      <c r="AV143" s="113">
        <f t="shared" si="92"/>
        <v>5224.9278642093977</v>
      </c>
      <c r="AW143" s="113">
        <f t="shared" si="92"/>
        <v>5224.9278642093977</v>
      </c>
      <c r="AX143" s="113">
        <f t="shared" si="92"/>
        <v>5224.9278642093977</v>
      </c>
      <c r="AY143" s="113">
        <f t="shared" si="92"/>
        <v>5224.9278642093977</v>
      </c>
      <c r="AZ143" s="113">
        <f t="shared" si="92"/>
        <v>5224.9278642093977</v>
      </c>
      <c r="BA143" s="113">
        <f t="shared" si="92"/>
        <v>5224.9278642093977</v>
      </c>
      <c r="BB143" s="114">
        <f t="shared" si="92"/>
        <v>5224.9278642093977</v>
      </c>
      <c r="BC143" s="113">
        <f t="shared" si="92"/>
        <v>5224.9278642093977</v>
      </c>
      <c r="BD143" s="113">
        <f t="shared" si="92"/>
        <v>5224.9278642093977</v>
      </c>
      <c r="BE143" s="113">
        <f t="shared" si="92"/>
        <v>5224.9278642093977</v>
      </c>
      <c r="BF143" s="113">
        <f t="shared" si="92"/>
        <v>5224.9278642093977</v>
      </c>
      <c r="BG143" s="113">
        <f t="shared" si="92"/>
        <v>5224.9278642093977</v>
      </c>
      <c r="BH143" s="113">
        <f t="shared" si="92"/>
        <v>5224.9278642093977</v>
      </c>
      <c r="BI143" s="113">
        <f t="shared" si="92"/>
        <v>5224.9278642093977</v>
      </c>
      <c r="BJ143" s="115">
        <v>5135.6966195907062</v>
      </c>
      <c r="BK143" s="113">
        <f>$G143</f>
        <v>5224.9278642093977</v>
      </c>
      <c r="BL143" s="111">
        <f>$BJ143</f>
        <v>5135.6966195907062</v>
      </c>
      <c r="BM143" s="111">
        <f t="shared" ref="BM143" si="93">$BJ143</f>
        <v>5135.6966195907062</v>
      </c>
    </row>
    <row r="144" spans="1:65" ht="15.75" customHeight="1">
      <c r="A144" s="105" t="s">
        <v>50</v>
      </c>
      <c r="B144" s="105" t="s">
        <v>67</v>
      </c>
      <c r="C144" s="105" t="s">
        <v>68</v>
      </c>
      <c r="D144" s="105" t="s">
        <v>77</v>
      </c>
      <c r="E144" s="105" t="s">
        <v>78</v>
      </c>
      <c r="F144" s="106" t="s">
        <v>79</v>
      </c>
      <c r="G144" s="113">
        <v>27187886.628995687</v>
      </c>
      <c r="H144" s="113">
        <v>16143435.888399214</v>
      </c>
      <c r="I144" s="113">
        <v>4794796.0314075351</v>
      </c>
      <c r="J144" s="113">
        <v>758286.53195079218</v>
      </c>
      <c r="K144" s="113">
        <v>429598.95039846341</v>
      </c>
      <c r="L144" s="113">
        <v>444459.34245917096</v>
      </c>
      <c r="M144" s="113">
        <v>3226395.0944722835</v>
      </c>
      <c r="N144" s="113">
        <v>10378867.669794856</v>
      </c>
      <c r="O144" s="113">
        <v>15894044.580634002</v>
      </c>
      <c r="P144" s="114">
        <v>18563465.647094749</v>
      </c>
      <c r="Q144" s="113">
        <v>29604974.74471578</v>
      </c>
      <c r="R144" s="113">
        <v>33448660.784626458</v>
      </c>
      <c r="S144" s="113">
        <v>27187886.628995687</v>
      </c>
      <c r="T144" s="113">
        <v>27187886.628995687</v>
      </c>
      <c r="U144" s="113">
        <v>16143435.888399214</v>
      </c>
      <c r="V144" s="113">
        <v>16143435.888399214</v>
      </c>
      <c r="W144" s="113">
        <v>4794796.0314075351</v>
      </c>
      <c r="X144" s="113">
        <v>758286.53195079218</v>
      </c>
      <c r="Y144" s="113">
        <v>429598.95039846341</v>
      </c>
      <c r="Z144" s="113">
        <v>444459.34245917096</v>
      </c>
      <c r="AA144" s="113">
        <v>3226395.0944722835</v>
      </c>
      <c r="AB144" s="113">
        <v>10378867.669794856</v>
      </c>
      <c r="AC144" s="113">
        <v>15894044.580634002</v>
      </c>
      <c r="AD144" s="114">
        <v>18563465.647094749</v>
      </c>
      <c r="AE144" s="113">
        <v>29604974.74471578</v>
      </c>
      <c r="AF144" s="113">
        <v>33448660.784626458</v>
      </c>
      <c r="AG144" s="113">
        <v>27187886.628995687</v>
      </c>
      <c r="AH144" s="113">
        <v>16143435.888399214</v>
      </c>
      <c r="AI144" s="113">
        <v>4794796.0314075351</v>
      </c>
      <c r="AJ144" s="113">
        <v>758286.53195079218</v>
      </c>
      <c r="AK144" s="113">
        <v>429598.95039846341</v>
      </c>
      <c r="AL144" s="113">
        <v>444459.34245917096</v>
      </c>
      <c r="AM144" s="113">
        <v>3226395.0944722835</v>
      </c>
      <c r="AN144" s="113">
        <v>10378867.669794856</v>
      </c>
      <c r="AO144" s="113">
        <v>15894044.580634002</v>
      </c>
      <c r="AP144" s="114">
        <v>18563465.647094749</v>
      </c>
      <c r="AQ144" s="113">
        <v>29604974.74471578</v>
      </c>
      <c r="AR144" s="113">
        <v>33448660.784626458</v>
      </c>
      <c r="AS144" s="113">
        <v>27187886.628995687</v>
      </c>
      <c r="AT144" s="113">
        <v>16143435.888399214</v>
      </c>
      <c r="AU144" s="113">
        <v>4794796.0314075351</v>
      </c>
      <c r="AV144" s="113">
        <v>758286.53195079218</v>
      </c>
      <c r="AW144" s="113">
        <v>429598.95039846341</v>
      </c>
      <c r="AX144" s="113">
        <v>444459.34245917096</v>
      </c>
      <c r="AY144" s="113">
        <v>3226395.0944722835</v>
      </c>
      <c r="AZ144" s="113">
        <v>10378867.669794856</v>
      </c>
      <c r="BA144" s="113">
        <v>15894044.580634002</v>
      </c>
      <c r="BB144" s="114">
        <v>18563465.647094749</v>
      </c>
      <c r="BC144" s="113">
        <v>29604974.74471578</v>
      </c>
      <c r="BD144" s="113">
        <v>33448660.784626458</v>
      </c>
      <c r="BE144" s="113">
        <v>27187886.628995687</v>
      </c>
      <c r="BF144" s="113">
        <v>16143435.888399214</v>
      </c>
      <c r="BG144" s="113">
        <v>4794796.0314075351</v>
      </c>
      <c r="BH144" s="113">
        <v>758286.53195079218</v>
      </c>
      <c r="BI144" s="113">
        <v>429598.95039846341</v>
      </c>
      <c r="BJ144" s="113">
        <v>519387.5764097115</v>
      </c>
      <c r="BK144" s="113">
        <v>444459.34245917096</v>
      </c>
      <c r="BL144" s="111">
        <v>564547.77191711043</v>
      </c>
      <c r="BM144" s="111">
        <v>1043179.0911571651</v>
      </c>
    </row>
    <row r="145" spans="1:65" ht="15.75" customHeight="1">
      <c r="A145" s="105" t="s">
        <v>50</v>
      </c>
      <c r="B145" s="105" t="s">
        <v>67</v>
      </c>
      <c r="C145" s="105" t="s">
        <v>68</v>
      </c>
      <c r="D145" s="105" t="s">
        <v>69</v>
      </c>
      <c r="E145" s="105" t="s">
        <v>78</v>
      </c>
      <c r="F145" s="106" t="s">
        <v>79</v>
      </c>
      <c r="G145" s="113">
        <v>160874871.89494899</v>
      </c>
      <c r="H145" s="113">
        <v>160874871.89494899</v>
      </c>
      <c r="I145" s="113">
        <v>160874871.89494899</v>
      </c>
      <c r="J145" s="113">
        <v>160874871.89494899</v>
      </c>
      <c r="K145" s="113">
        <v>160874871.89494899</v>
      </c>
      <c r="L145" s="113">
        <v>160874871.89494899</v>
      </c>
      <c r="M145" s="113">
        <v>160874871.89494899</v>
      </c>
      <c r="N145" s="113">
        <v>160874871.89494899</v>
      </c>
      <c r="O145" s="113">
        <v>160874871.89494899</v>
      </c>
      <c r="P145" s="114">
        <v>160874871.89494899</v>
      </c>
      <c r="Q145" s="113">
        <v>160874871.89494899</v>
      </c>
      <c r="R145" s="113">
        <v>160874871.89494899</v>
      </c>
      <c r="S145" s="113">
        <v>160874871.89494899</v>
      </c>
      <c r="T145" s="113">
        <v>160874871.89494899</v>
      </c>
      <c r="U145" s="113">
        <v>160874871.89494899</v>
      </c>
      <c r="V145" s="113">
        <v>160874871.89494899</v>
      </c>
      <c r="W145" s="113">
        <v>160874871.89494899</v>
      </c>
      <c r="X145" s="113">
        <v>160874871.89494899</v>
      </c>
      <c r="Y145" s="113">
        <v>160874871.89494899</v>
      </c>
      <c r="Z145" s="113">
        <v>160874871.89494899</v>
      </c>
      <c r="AA145" s="113">
        <v>160874871.89494899</v>
      </c>
      <c r="AB145" s="113">
        <v>160874871.89494899</v>
      </c>
      <c r="AC145" s="113">
        <v>160874871.89494899</v>
      </c>
      <c r="AD145" s="114">
        <v>160874871.89494899</v>
      </c>
      <c r="AE145" s="113">
        <v>160874871.89494899</v>
      </c>
      <c r="AF145" s="113">
        <v>160874871.89494899</v>
      </c>
      <c r="AG145" s="113">
        <v>160874871.89494899</v>
      </c>
      <c r="AH145" s="113">
        <v>160874871.89494899</v>
      </c>
      <c r="AI145" s="113">
        <v>160874871.89494899</v>
      </c>
      <c r="AJ145" s="113">
        <v>160874871.89494899</v>
      </c>
      <c r="AK145" s="113">
        <v>160874871.89494899</v>
      </c>
      <c r="AL145" s="113">
        <v>160874871.89494899</v>
      </c>
      <c r="AM145" s="113">
        <v>160874871.89494899</v>
      </c>
      <c r="AN145" s="113">
        <v>160874871.89494899</v>
      </c>
      <c r="AO145" s="113">
        <v>160874871.89494899</v>
      </c>
      <c r="AP145" s="114">
        <v>160874871.89494899</v>
      </c>
      <c r="AQ145" s="113">
        <v>160874871.89494899</v>
      </c>
      <c r="AR145" s="113">
        <v>160874871.89494899</v>
      </c>
      <c r="AS145" s="113">
        <v>160874871.89494899</v>
      </c>
      <c r="AT145" s="113">
        <v>160874871.89494899</v>
      </c>
      <c r="AU145" s="113">
        <v>160874871.89494899</v>
      </c>
      <c r="AV145" s="113">
        <v>160874871.89494899</v>
      </c>
      <c r="AW145" s="113">
        <v>160874871.89494899</v>
      </c>
      <c r="AX145" s="113">
        <v>160874871.89494899</v>
      </c>
      <c r="AY145" s="113">
        <v>160874871.89494899</v>
      </c>
      <c r="AZ145" s="113">
        <v>160874871.89494899</v>
      </c>
      <c r="BA145" s="113">
        <v>160874871.89494899</v>
      </c>
      <c r="BB145" s="114">
        <v>160874871.89494899</v>
      </c>
      <c r="BC145" s="113">
        <v>160874871.89494899</v>
      </c>
      <c r="BD145" s="113">
        <v>160874871.89494899</v>
      </c>
      <c r="BE145" s="113">
        <v>160874871.89494899</v>
      </c>
      <c r="BF145" s="113">
        <v>160874871.89494899</v>
      </c>
      <c r="BG145" s="113">
        <v>160874871.89494899</v>
      </c>
      <c r="BH145" s="113">
        <v>160874871.89494899</v>
      </c>
      <c r="BI145" s="113">
        <v>160874871.89494899</v>
      </c>
      <c r="BJ145" s="113">
        <v>164795797.84020001</v>
      </c>
      <c r="BK145" s="113">
        <v>160874871.89494899</v>
      </c>
      <c r="BL145" s="111">
        <v>164795797.84020001</v>
      </c>
      <c r="BM145" s="111">
        <v>164795797.84020001</v>
      </c>
    </row>
    <row r="146" spans="1:65" ht="15.75" customHeight="1">
      <c r="A146" s="105" t="s">
        <v>50</v>
      </c>
      <c r="B146" s="116" t="s">
        <v>67</v>
      </c>
      <c r="C146" s="105" t="s">
        <v>80</v>
      </c>
      <c r="D146" s="105" t="s">
        <v>77</v>
      </c>
      <c r="E146" s="116" t="s">
        <v>81</v>
      </c>
      <c r="F146" s="106" t="s">
        <v>82</v>
      </c>
      <c r="G146" s="113"/>
      <c r="H146" s="113"/>
      <c r="I146" s="113"/>
      <c r="J146" s="113"/>
      <c r="K146" s="113"/>
      <c r="L146" s="113"/>
      <c r="M146" s="113"/>
      <c r="N146" s="113"/>
      <c r="O146" s="113"/>
      <c r="P146" s="114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4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4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4"/>
      <c r="BC146" s="113"/>
      <c r="BD146" s="113"/>
      <c r="BE146" s="113"/>
      <c r="BF146" s="113"/>
      <c r="BG146" s="113"/>
      <c r="BH146" s="113"/>
      <c r="BI146" s="113"/>
      <c r="BJ146" s="120">
        <f>ROUND(-631068.142656571/160874871.894949,5)</f>
        <v>-3.9199999999999999E-3</v>
      </c>
      <c r="BK146" s="113"/>
      <c r="BL146" s="120">
        <v>-3.5799999999999998E-3</v>
      </c>
      <c r="BM146" s="120">
        <v>-3.1800000000000001E-3</v>
      </c>
    </row>
    <row r="147" spans="1:65" ht="15.75" customHeight="1">
      <c r="A147" s="105" t="s">
        <v>50</v>
      </c>
      <c r="B147" s="116" t="s">
        <v>67</v>
      </c>
      <c r="C147" s="105" t="s">
        <v>80</v>
      </c>
      <c r="D147" s="105" t="s">
        <v>77</v>
      </c>
      <c r="E147" s="116" t="s">
        <v>83</v>
      </c>
      <c r="F147" s="106" t="s">
        <v>82</v>
      </c>
      <c r="G147" s="113"/>
      <c r="H147" s="113"/>
      <c r="I147" s="113"/>
      <c r="J147" s="113"/>
      <c r="K147" s="113"/>
      <c r="L147" s="113"/>
      <c r="M147" s="113"/>
      <c r="N147" s="113"/>
      <c r="O147" s="113"/>
      <c r="P147" s="114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4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4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4"/>
      <c r="BC147" s="113"/>
      <c r="BD147" s="113"/>
      <c r="BE147" s="113"/>
      <c r="BF147" s="113"/>
      <c r="BG147" s="113"/>
      <c r="BH147" s="113"/>
      <c r="BI147" s="113"/>
      <c r="BJ147" s="120">
        <f>ROUND(367338.337380537/139102209.807,5)</f>
        <v>2.64E-3</v>
      </c>
      <c r="BK147" s="113"/>
      <c r="BL147" s="121">
        <f t="shared" ref="BL147:BM148" si="94">$BJ147</f>
        <v>2.64E-3</v>
      </c>
      <c r="BM147" s="121">
        <f t="shared" si="94"/>
        <v>2.64E-3</v>
      </c>
    </row>
    <row r="148" spans="1:65" ht="15.75" customHeight="1">
      <c r="A148" s="105" t="s">
        <v>50</v>
      </c>
      <c r="B148" s="116" t="s">
        <v>67</v>
      </c>
      <c r="C148" s="105" t="s">
        <v>80</v>
      </c>
      <c r="D148" s="105" t="s">
        <v>77</v>
      </c>
      <c r="E148" s="116" t="s">
        <v>84</v>
      </c>
      <c r="F148" s="106" t="s">
        <v>82</v>
      </c>
      <c r="G148" s="113"/>
      <c r="H148" s="113"/>
      <c r="I148" s="113"/>
      <c r="J148" s="113"/>
      <c r="K148" s="113"/>
      <c r="L148" s="113"/>
      <c r="M148" s="113"/>
      <c r="N148" s="113"/>
      <c r="O148" s="113"/>
      <c r="P148" s="114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4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4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4"/>
      <c r="BC148" s="113"/>
      <c r="BD148" s="113"/>
      <c r="BE148" s="113"/>
      <c r="BF148" s="113"/>
      <c r="BG148" s="113"/>
      <c r="BH148" s="113"/>
      <c r="BI148" s="113"/>
      <c r="BJ148" s="120">
        <f>ROUND(-508280.746492851/164795797.8402,5)</f>
        <v>-3.0799999999999998E-3</v>
      </c>
      <c r="BK148" s="113"/>
      <c r="BL148" s="121">
        <f t="shared" si="94"/>
        <v>-3.0799999999999998E-3</v>
      </c>
      <c r="BM148" s="121">
        <f t="shared" si="94"/>
        <v>-3.0799999999999998E-3</v>
      </c>
    </row>
    <row r="149" spans="1:65" ht="15.75" customHeight="1">
      <c r="A149" s="105"/>
      <c r="B149" s="105"/>
      <c r="C149" s="60"/>
      <c r="D149" s="60"/>
      <c r="E149" s="60"/>
      <c r="F149" s="106"/>
      <c r="G149" s="113"/>
      <c r="H149" s="113"/>
      <c r="I149" s="113"/>
      <c r="J149" s="113"/>
      <c r="K149" s="113"/>
      <c r="L149" s="113"/>
      <c r="M149" s="113"/>
      <c r="N149" s="113"/>
      <c r="O149" s="113"/>
      <c r="P149" s="114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4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4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4"/>
      <c r="BC149" s="113"/>
      <c r="BD149" s="113"/>
      <c r="BE149" s="113"/>
      <c r="BF149" s="113"/>
      <c r="BG149" s="113"/>
      <c r="BH149" s="113"/>
      <c r="BI149" s="113"/>
      <c r="BJ149" s="118"/>
      <c r="BK149" s="113"/>
      <c r="BL149" s="118"/>
      <c r="BM149" s="113"/>
    </row>
    <row r="150" spans="1:65" ht="15.75" customHeight="1">
      <c r="A150" s="105" t="s">
        <v>50</v>
      </c>
      <c r="B150" s="105" t="s">
        <v>51</v>
      </c>
      <c r="C150" s="105" t="s">
        <v>80</v>
      </c>
      <c r="D150" s="105" t="s">
        <v>77</v>
      </c>
      <c r="E150" s="105" t="s">
        <v>70</v>
      </c>
      <c r="F150" s="106" t="s">
        <v>76</v>
      </c>
      <c r="G150" s="124">
        <v>694.40306806172043</v>
      </c>
      <c r="H150" s="124">
        <v>4467.7867496819063</v>
      </c>
      <c r="I150" s="5">
        <v>5173</v>
      </c>
      <c r="J150" s="5">
        <v>5157</v>
      </c>
      <c r="K150" s="5">
        <v>5150</v>
      </c>
      <c r="L150" s="5">
        <v>5148</v>
      </c>
      <c r="M150" s="5">
        <v>5149</v>
      </c>
      <c r="N150" s="5">
        <v>5151</v>
      </c>
      <c r="O150" s="5">
        <v>5176</v>
      </c>
      <c r="P150" s="48">
        <v>5191</v>
      </c>
      <c r="Q150" s="5">
        <v>5185</v>
      </c>
      <c r="R150" s="5">
        <v>5192</v>
      </c>
      <c r="S150" s="124">
        <v>4265.7000000000016</v>
      </c>
      <c r="T150" s="124">
        <v>914.30000000000007</v>
      </c>
      <c r="U150" s="124">
        <v>488.23333333333335</v>
      </c>
      <c r="V150" s="124">
        <v>4689.7666666666673</v>
      </c>
      <c r="W150" s="5">
        <v>5170</v>
      </c>
      <c r="X150" s="5">
        <v>5162</v>
      </c>
      <c r="Y150" s="5">
        <v>5154</v>
      </c>
      <c r="Z150" s="5">
        <v>5156</v>
      </c>
      <c r="AA150" s="5">
        <v>5148</v>
      </c>
      <c r="AB150" s="5">
        <v>5168</v>
      </c>
      <c r="AC150" s="5">
        <v>5174</v>
      </c>
      <c r="AD150" s="48">
        <v>5184</v>
      </c>
      <c r="AE150" s="5">
        <v>5190</v>
      </c>
      <c r="AF150" s="5">
        <v>5192</v>
      </c>
      <c r="AG150" s="5">
        <v>5188</v>
      </c>
      <c r="AH150" s="5">
        <v>5176</v>
      </c>
      <c r="AI150" s="5">
        <v>5165</v>
      </c>
      <c r="AJ150" s="5">
        <v>5152</v>
      </c>
      <c r="AK150" s="5">
        <v>5142</v>
      </c>
      <c r="AL150" s="5">
        <v>5139</v>
      </c>
      <c r="AM150" s="5">
        <v>5137</v>
      </c>
      <c r="AN150" s="5">
        <v>5150</v>
      </c>
      <c r="AO150" s="5">
        <v>5158</v>
      </c>
      <c r="AP150" s="48">
        <v>5173</v>
      </c>
      <c r="AQ150" s="5">
        <v>5180</v>
      </c>
      <c r="AR150" s="5">
        <v>5185</v>
      </c>
      <c r="AS150" s="5">
        <v>5173</v>
      </c>
      <c r="AT150" s="5">
        <v>5183</v>
      </c>
      <c r="AU150" s="5">
        <v>5165</v>
      </c>
      <c r="AV150" s="5">
        <v>5155</v>
      </c>
      <c r="AW150" s="5">
        <v>5148</v>
      </c>
      <c r="AX150" s="5">
        <v>5148</v>
      </c>
      <c r="AY150" s="5">
        <v>5140</v>
      </c>
      <c r="AZ150" s="5">
        <v>5150</v>
      </c>
      <c r="BA150" s="5">
        <v>5160</v>
      </c>
      <c r="BB150" s="48">
        <v>5168</v>
      </c>
      <c r="BC150" s="5">
        <v>5171</v>
      </c>
      <c r="BD150" s="5">
        <v>5173</v>
      </c>
      <c r="BE150" s="5">
        <v>5172</v>
      </c>
      <c r="BF150" s="5">
        <v>5170</v>
      </c>
      <c r="BG150" s="5">
        <v>5159</v>
      </c>
      <c r="BH150" s="5">
        <v>5142</v>
      </c>
      <c r="BI150" s="5">
        <v>3068.954441687345</v>
      </c>
      <c r="BJ150" s="58">
        <v>2074.045558312655</v>
      </c>
      <c r="BK150" s="58">
        <v>175.88764365764865</v>
      </c>
      <c r="BL150" s="58">
        <v>4959.1123563423516</v>
      </c>
      <c r="BM150" s="5">
        <v>5144</v>
      </c>
    </row>
    <row r="151" spans="1:65" ht="15.75" customHeight="1">
      <c r="A151" s="105" t="s">
        <v>50</v>
      </c>
      <c r="B151" s="105" t="s">
        <v>51</v>
      </c>
      <c r="C151" s="105" t="s">
        <v>80</v>
      </c>
      <c r="D151" s="105" t="s">
        <v>77</v>
      </c>
      <c r="E151" s="105" t="s">
        <v>74</v>
      </c>
      <c r="F151" s="106" t="s">
        <v>71</v>
      </c>
      <c r="G151" s="5">
        <f t="shared" ref="G151:BM151" si="95">G142/G143*G144/G145*G150</f>
        <v>203749.76916730066</v>
      </c>
      <c r="H151" s="5">
        <f t="shared" si="95"/>
        <v>778392.16023739078</v>
      </c>
      <c r="I151" s="5">
        <f t="shared" si="95"/>
        <v>267684.15186018654</v>
      </c>
      <c r="J151" s="5">
        <f t="shared" si="95"/>
        <v>42202.727335590127</v>
      </c>
      <c r="K151" s="5">
        <f t="shared" si="95"/>
        <v>23877.039878338674</v>
      </c>
      <c r="L151" s="5">
        <f t="shared" si="95"/>
        <v>24693.384665588648</v>
      </c>
      <c r="M151" s="5">
        <f t="shared" si="95"/>
        <v>179287.6953436108</v>
      </c>
      <c r="N151" s="5">
        <f t="shared" si="95"/>
        <v>576967.78995660576</v>
      </c>
      <c r="O151" s="5">
        <f t="shared" si="95"/>
        <v>887848.24094761256</v>
      </c>
      <c r="P151" s="48">
        <f t="shared" si="95"/>
        <v>1039968.3722927955</v>
      </c>
      <c r="Q151" s="5">
        <f t="shared" si="95"/>
        <v>1656622.2870433235</v>
      </c>
      <c r="R151" s="5">
        <f t="shared" si="95"/>
        <v>1874232.4897627519</v>
      </c>
      <c r="S151" s="5">
        <f t="shared" si="95"/>
        <v>1251629.5366651572</v>
      </c>
      <c r="T151" s="5">
        <f t="shared" si="95"/>
        <v>277737.94879635744</v>
      </c>
      <c r="U151" s="5">
        <f t="shared" si="95"/>
        <v>85061.579776674218</v>
      </c>
      <c r="V151" s="5">
        <f t="shared" si="95"/>
        <v>845898.51486205601</v>
      </c>
      <c r="W151" s="5">
        <f t="shared" si="95"/>
        <v>276969.36414541584</v>
      </c>
      <c r="X151" s="5">
        <f t="shared" si="95"/>
        <v>43734.321818851728</v>
      </c>
      <c r="Y151" s="5">
        <f t="shared" si="95"/>
        <v>24738.802845585997</v>
      </c>
      <c r="Z151" s="5">
        <f t="shared" si="95"/>
        <v>25604.482452677119</v>
      </c>
      <c r="AA151" s="5">
        <f t="shared" si="95"/>
        <v>185578.27802688189</v>
      </c>
      <c r="AB151" s="5">
        <f t="shared" si="95"/>
        <v>599298.97294981044</v>
      </c>
      <c r="AC151" s="5">
        <f t="shared" si="95"/>
        <v>918823.0993529479</v>
      </c>
      <c r="AD151" s="48">
        <f t="shared" si="95"/>
        <v>1075214.4819846498</v>
      </c>
      <c r="AE151" s="5">
        <f t="shared" si="95"/>
        <v>1716734.3874644544</v>
      </c>
      <c r="AF151" s="5">
        <f t="shared" si="95"/>
        <v>1940369.6438499813</v>
      </c>
      <c r="AG151" s="5">
        <f t="shared" si="95"/>
        <v>1575964.6487536938</v>
      </c>
      <c r="AH151" s="5">
        <f t="shared" si="95"/>
        <v>933600.97082143417</v>
      </c>
      <c r="AI151" s="5">
        <f t="shared" si="95"/>
        <v>276701.50209111662</v>
      </c>
      <c r="AJ151" s="5">
        <f t="shared" si="95"/>
        <v>43649.598219822568</v>
      </c>
      <c r="AK151" s="5">
        <f t="shared" si="95"/>
        <v>24681.203770276134</v>
      </c>
      <c r="AL151" s="5">
        <f t="shared" si="95"/>
        <v>25520.061156770309</v>
      </c>
      <c r="AM151" s="5">
        <f t="shared" si="95"/>
        <v>185181.74324477318</v>
      </c>
      <c r="AN151" s="5">
        <f t="shared" si="95"/>
        <v>597211.63132575923</v>
      </c>
      <c r="AO151" s="5">
        <f t="shared" si="95"/>
        <v>915981.74458107958</v>
      </c>
      <c r="AP151" s="48">
        <f t="shared" si="95"/>
        <v>1072932.9697736483</v>
      </c>
      <c r="AQ151" s="5">
        <f t="shared" si="95"/>
        <v>1713426.614078203</v>
      </c>
      <c r="AR151" s="5">
        <f t="shared" si="95"/>
        <v>1937753.5830820787</v>
      </c>
      <c r="AS151" s="5">
        <f t="shared" si="95"/>
        <v>1571408.0817276132</v>
      </c>
      <c r="AT151" s="5">
        <f t="shared" si="95"/>
        <v>934863.56873405969</v>
      </c>
      <c r="AU151" s="5">
        <f t="shared" si="95"/>
        <v>276701.50209111662</v>
      </c>
      <c r="AV151" s="5">
        <f t="shared" si="95"/>
        <v>43675.015299531311</v>
      </c>
      <c r="AW151" s="5">
        <f t="shared" si="95"/>
        <v>24710.003307931063</v>
      </c>
      <c r="AX151" s="5">
        <f t="shared" si="95"/>
        <v>25564.754784015091</v>
      </c>
      <c r="AY151" s="5">
        <f t="shared" si="95"/>
        <v>185289.88909443919</v>
      </c>
      <c r="AZ151" s="5">
        <f t="shared" si="95"/>
        <v>597211.63132575923</v>
      </c>
      <c r="BA151" s="5">
        <f t="shared" si="95"/>
        <v>916336.91392756312</v>
      </c>
      <c r="BB151" s="48">
        <f t="shared" si="95"/>
        <v>1071895.9187686478</v>
      </c>
      <c r="BC151" s="5">
        <f t="shared" si="95"/>
        <v>1710449.6180305767</v>
      </c>
      <c r="BD151" s="5">
        <f t="shared" si="95"/>
        <v>1933268.9074799602</v>
      </c>
      <c r="BE151" s="5">
        <f t="shared" si="95"/>
        <v>1571104.3105925412</v>
      </c>
      <c r="BF151" s="5">
        <f t="shared" si="95"/>
        <v>932518.7440391836</v>
      </c>
      <c r="BG151" s="5">
        <f t="shared" si="95"/>
        <v>276380.06762595748</v>
      </c>
      <c r="BH151" s="5">
        <f t="shared" si="95"/>
        <v>43564.874620793409</v>
      </c>
      <c r="BI151" s="5">
        <f t="shared" si="95"/>
        <v>14730.744834107232</v>
      </c>
      <c r="BJ151" s="58">
        <f t="shared" si="95"/>
        <v>13716.480879621917</v>
      </c>
      <c r="BK151" s="58">
        <f t="shared" si="95"/>
        <v>873.45075362199202</v>
      </c>
      <c r="BL151" s="58">
        <f t="shared" si="95"/>
        <v>35648.191249216252</v>
      </c>
      <c r="BM151" s="5">
        <f t="shared" si="95"/>
        <v>68327.052586265811</v>
      </c>
    </row>
    <row r="152" spans="1:65" ht="15.75" customHeight="1">
      <c r="A152" s="105" t="s">
        <v>50</v>
      </c>
      <c r="B152" s="105" t="s">
        <v>51</v>
      </c>
      <c r="C152" s="105" t="s">
        <v>80</v>
      </c>
      <c r="D152" s="105" t="s">
        <v>77</v>
      </c>
      <c r="E152" s="105" t="s">
        <v>70</v>
      </c>
      <c r="F152" s="106" t="s">
        <v>79</v>
      </c>
      <c r="G152" s="124">
        <v>4498887.8</v>
      </c>
      <c r="H152" s="124">
        <v>15202879.999999998</v>
      </c>
      <c r="I152" s="5">
        <v>6552881</v>
      </c>
      <c r="J152" s="5">
        <v>2133759</v>
      </c>
      <c r="K152" s="5">
        <v>471667</v>
      </c>
      <c r="L152" s="5">
        <v>448340</v>
      </c>
      <c r="M152" s="5">
        <v>1569055</v>
      </c>
      <c r="N152" s="5">
        <v>1831419</v>
      </c>
      <c r="O152" s="5">
        <v>8216047</v>
      </c>
      <c r="P152" s="48">
        <v>19520591</v>
      </c>
      <c r="Q152" s="5">
        <v>29992057</v>
      </c>
      <c r="R152" s="5">
        <v>35577002</v>
      </c>
      <c r="S152" s="124">
        <v>23267490.850545812</v>
      </c>
      <c r="T152" s="124">
        <v>7205570.8793226173</v>
      </c>
      <c r="U152" s="124">
        <v>1124030.1128839722</v>
      </c>
      <c r="V152" s="124">
        <v>14032001.107915206</v>
      </c>
      <c r="W152" s="5">
        <v>8722390</v>
      </c>
      <c r="X152" s="5">
        <v>1705305</v>
      </c>
      <c r="Y152" s="5">
        <v>597557</v>
      </c>
      <c r="Z152" s="5">
        <v>536180</v>
      </c>
      <c r="AA152" s="5">
        <v>1202404</v>
      </c>
      <c r="AB152" s="5">
        <v>4023306</v>
      </c>
      <c r="AC152" s="5">
        <v>12343908</v>
      </c>
      <c r="AD152" s="48">
        <v>24461792</v>
      </c>
      <c r="AE152" s="5">
        <v>32913365</v>
      </c>
      <c r="AF152" s="5">
        <v>34471257</v>
      </c>
      <c r="AG152" s="5">
        <v>29435733</v>
      </c>
      <c r="AH152" s="5">
        <v>17986284</v>
      </c>
      <c r="AI152" s="5">
        <v>6790540</v>
      </c>
      <c r="AJ152" s="5">
        <v>1801228</v>
      </c>
      <c r="AK152" s="5">
        <v>516275</v>
      </c>
      <c r="AL152" s="5">
        <v>385374</v>
      </c>
      <c r="AM152" s="5">
        <v>664105</v>
      </c>
      <c r="AN152" s="5">
        <v>2198928</v>
      </c>
      <c r="AO152" s="5">
        <v>11827960</v>
      </c>
      <c r="AP152" s="48">
        <v>19507102</v>
      </c>
      <c r="AQ152" s="5">
        <v>33728980</v>
      </c>
      <c r="AR152" s="5">
        <v>34007335</v>
      </c>
      <c r="AS152" s="5">
        <v>29146299</v>
      </c>
      <c r="AT152" s="5">
        <v>13987606</v>
      </c>
      <c r="AU152" s="5">
        <v>7123051</v>
      </c>
      <c r="AV152" s="5">
        <v>1696289</v>
      </c>
      <c r="AW152" s="5">
        <v>613380</v>
      </c>
      <c r="AX152" s="5">
        <v>534821</v>
      </c>
      <c r="AY152" s="5">
        <v>2607709</v>
      </c>
      <c r="AZ152" s="5">
        <v>8136764</v>
      </c>
      <c r="BA152" s="5">
        <v>16311791</v>
      </c>
      <c r="BB152" s="48">
        <v>20483882</v>
      </c>
      <c r="BC152" s="5">
        <v>31341813</v>
      </c>
      <c r="BD152" s="5">
        <v>36683288</v>
      </c>
      <c r="BE152" s="5">
        <v>29873791</v>
      </c>
      <c r="BF152" s="5">
        <v>19810391</v>
      </c>
      <c r="BG152" s="5">
        <v>8144562</v>
      </c>
      <c r="BH152" s="5">
        <v>1995703</v>
      </c>
      <c r="BI152" s="5">
        <v>282564</v>
      </c>
      <c r="BJ152" s="58">
        <v>190961</v>
      </c>
      <c r="BK152" s="58">
        <v>18714</v>
      </c>
      <c r="BL152" s="58">
        <v>527637</v>
      </c>
      <c r="BM152" s="5">
        <v>1195867</v>
      </c>
    </row>
    <row r="153" spans="1:65" ht="15.75" customHeight="1">
      <c r="A153" s="105" t="s">
        <v>50</v>
      </c>
      <c r="B153" s="105" t="s">
        <v>51</v>
      </c>
      <c r="C153" s="105" t="s">
        <v>80</v>
      </c>
      <c r="D153" s="105" t="s">
        <v>77</v>
      </c>
      <c r="E153" s="105" t="s">
        <v>70</v>
      </c>
      <c r="F153" s="106" t="s">
        <v>71</v>
      </c>
      <c r="G153" s="5"/>
      <c r="H153" s="5"/>
      <c r="I153" s="5"/>
      <c r="J153" s="5"/>
      <c r="K153" s="5"/>
      <c r="L153" s="5"/>
      <c r="M153" s="5"/>
      <c r="N153" s="5"/>
      <c r="O153" s="5"/>
      <c r="P153" s="48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48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48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48"/>
      <c r="BC153" s="5"/>
      <c r="BD153" s="5"/>
      <c r="BE153" s="5"/>
      <c r="BF153" s="5"/>
      <c r="BG153" s="5"/>
      <c r="BH153" s="5"/>
      <c r="BI153" s="58"/>
      <c r="BJ153" s="58">
        <v>13161.208351364767</v>
      </c>
      <c r="BK153" s="58"/>
      <c r="BL153" s="58">
        <v>35483.554690281526</v>
      </c>
      <c r="BM153" s="58">
        <v>80419.759999999995</v>
      </c>
    </row>
    <row r="154" spans="1:65" ht="15.75" customHeight="1">
      <c r="A154" s="105" t="s">
        <v>50</v>
      </c>
      <c r="B154" s="105" t="s">
        <v>51</v>
      </c>
      <c r="C154" s="105" t="s">
        <v>80</v>
      </c>
      <c r="D154" s="105" t="s">
        <v>77</v>
      </c>
      <c r="E154" s="116" t="s">
        <v>81</v>
      </c>
      <c r="F154" s="106" t="s">
        <v>71</v>
      </c>
      <c r="G154" s="5"/>
      <c r="H154" s="5"/>
      <c r="I154" s="5"/>
      <c r="J154" s="5"/>
      <c r="K154" s="5"/>
      <c r="L154" s="5"/>
      <c r="M154" s="5"/>
      <c r="N154" s="5"/>
      <c r="O154" s="5"/>
      <c r="P154" s="48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48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48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48"/>
      <c r="BC154" s="5"/>
      <c r="BD154" s="5"/>
      <c r="BE154" s="5"/>
      <c r="BF154" s="5"/>
      <c r="BG154" s="5"/>
      <c r="BH154" s="5"/>
      <c r="BI154" s="5"/>
      <c r="BJ154" s="122">
        <f>BJ152*BJ146</f>
        <v>-748.56711999999993</v>
      </c>
      <c r="BK154" s="122"/>
      <c r="BL154" s="122">
        <f t="shared" ref="BL154:BM154" si="96">BL152*BL146</f>
        <v>-1888.94046</v>
      </c>
      <c r="BM154" s="122">
        <f t="shared" si="96"/>
        <v>-3802.8570600000003</v>
      </c>
    </row>
    <row r="155" spans="1:65" ht="15.75" customHeight="1">
      <c r="A155" s="105" t="s">
        <v>50</v>
      </c>
      <c r="B155" s="105" t="s">
        <v>51</v>
      </c>
      <c r="C155" s="105" t="s">
        <v>80</v>
      </c>
      <c r="D155" s="105" t="s">
        <v>77</v>
      </c>
      <c r="E155" s="116" t="s">
        <v>83</v>
      </c>
      <c r="F155" s="106" t="s">
        <v>71</v>
      </c>
      <c r="G155" s="5"/>
      <c r="H155" s="5"/>
      <c r="I155" s="5"/>
      <c r="J155" s="5"/>
      <c r="K155" s="5"/>
      <c r="L155" s="5"/>
      <c r="M155" s="5"/>
      <c r="N155" s="5"/>
      <c r="O155" s="5"/>
      <c r="P155" s="48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48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48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48"/>
      <c r="BC155" s="5"/>
      <c r="BD155" s="5"/>
      <c r="BE155" s="5"/>
      <c r="BF155" s="5"/>
      <c r="BG155" s="5"/>
      <c r="BH155" s="5"/>
      <c r="BI155" s="5"/>
      <c r="BJ155" s="122">
        <f>BJ152*BJ147</f>
        <v>504.13704000000001</v>
      </c>
      <c r="BK155" s="122"/>
      <c r="BL155" s="122">
        <f t="shared" ref="BL155:BM155" si="97">BL152*BL147</f>
        <v>1392.9616799999999</v>
      </c>
      <c r="BM155" s="122">
        <f t="shared" si="97"/>
        <v>3157.0888799999998</v>
      </c>
    </row>
    <row r="156" spans="1:65" ht="15.75" customHeight="1">
      <c r="A156" s="105" t="s">
        <v>50</v>
      </c>
      <c r="B156" s="105" t="s">
        <v>51</v>
      </c>
      <c r="C156" s="105" t="s">
        <v>80</v>
      </c>
      <c r="D156" s="105" t="s">
        <v>77</v>
      </c>
      <c r="E156" s="116" t="s">
        <v>84</v>
      </c>
      <c r="F156" s="106" t="s">
        <v>71</v>
      </c>
      <c r="G156" s="5"/>
      <c r="H156" s="5"/>
      <c r="I156" s="5"/>
      <c r="J156" s="5"/>
      <c r="K156" s="5"/>
      <c r="L156" s="5"/>
      <c r="M156" s="5"/>
      <c r="N156" s="5"/>
      <c r="O156" s="5"/>
      <c r="P156" s="48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48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48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48"/>
      <c r="BC156" s="5"/>
      <c r="BD156" s="5"/>
      <c r="BE156" s="5"/>
      <c r="BF156" s="5"/>
      <c r="BG156" s="5"/>
      <c r="BH156" s="5"/>
      <c r="BI156" s="5"/>
      <c r="BJ156" s="122">
        <f>BJ152*BJ148</f>
        <v>-588.15987999999993</v>
      </c>
      <c r="BK156" s="122"/>
      <c r="BL156" s="122">
        <f t="shared" ref="BL156:BM156" si="98">BL152*BL148</f>
        <v>-1625.1219599999999</v>
      </c>
      <c r="BM156" s="122">
        <f t="shared" si="98"/>
        <v>-3683.27036</v>
      </c>
    </row>
    <row r="157" spans="1:65" ht="15.75" customHeight="1">
      <c r="A157" s="105" t="s">
        <v>50</v>
      </c>
      <c r="B157" s="105" t="s">
        <v>51</v>
      </c>
      <c r="C157" s="105" t="s">
        <v>80</v>
      </c>
      <c r="D157" s="105" t="s">
        <v>77</v>
      </c>
      <c r="E157" s="105" t="s">
        <v>72</v>
      </c>
      <c r="F157" s="106" t="s">
        <v>71</v>
      </c>
      <c r="G157" s="5"/>
      <c r="H157" s="5"/>
      <c r="I157" s="5"/>
      <c r="J157" s="5"/>
      <c r="K157" s="5"/>
      <c r="L157" s="5"/>
      <c r="M157" s="5"/>
      <c r="N157" s="5"/>
      <c r="O157" s="5"/>
      <c r="P157" s="48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48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48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48"/>
      <c r="BC157" s="5"/>
      <c r="BD157" s="5"/>
      <c r="BE157" s="5"/>
      <c r="BF157" s="5"/>
      <c r="BG157" s="5"/>
      <c r="BH157" s="5"/>
      <c r="BI157" s="5"/>
      <c r="BJ157" s="58">
        <f>BJ140/BJ143/12*BJ150</f>
        <v>13143.498838639329</v>
      </c>
      <c r="BK157" s="58"/>
      <c r="BL157" s="58">
        <f t="shared" ref="BL157:BM157" si="99">BL140/BL143/12*BL150</f>
        <v>31426.5456874993</v>
      </c>
      <c r="BM157" s="58">
        <f t="shared" si="99"/>
        <v>32598.202944473949</v>
      </c>
    </row>
    <row r="158" spans="1:65" ht="15.75" customHeight="1">
      <c r="A158" s="105" t="s">
        <v>50</v>
      </c>
      <c r="B158" s="105" t="s">
        <v>51</v>
      </c>
      <c r="C158" s="105" t="s">
        <v>80</v>
      </c>
      <c r="D158" s="105" t="s">
        <v>77</v>
      </c>
      <c r="E158" s="105" t="s">
        <v>73</v>
      </c>
      <c r="F158" s="106" t="s">
        <v>71</v>
      </c>
      <c r="G158" s="5"/>
      <c r="H158" s="5"/>
      <c r="I158" s="5"/>
      <c r="J158" s="5"/>
      <c r="K158" s="5"/>
      <c r="L158" s="5"/>
      <c r="M158" s="5"/>
      <c r="N158" s="5"/>
      <c r="O158" s="5"/>
      <c r="P158" s="48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48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48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48"/>
      <c r="BC158" s="5"/>
      <c r="BD158" s="5"/>
      <c r="BE158" s="5"/>
      <c r="BF158" s="5"/>
      <c r="BG158" s="5"/>
      <c r="BH158" s="5"/>
      <c r="BI158" s="125"/>
      <c r="BJ158" s="58">
        <f>BJ141/BJ145*BJ152</f>
        <v>4652.0986366872485</v>
      </c>
      <c r="BK158" s="58"/>
      <c r="BL158" s="58">
        <f t="shared" ref="BL158:BM158" si="100">BL141/BL145*BL152</f>
        <v>12854.034951459982</v>
      </c>
      <c r="BM158" s="58">
        <f t="shared" si="100"/>
        <v>29133.127918052742</v>
      </c>
    </row>
    <row r="159" spans="1:65" ht="15.75" customHeight="1">
      <c r="A159" s="105" t="s">
        <v>50</v>
      </c>
      <c r="B159" s="105" t="s">
        <v>51</v>
      </c>
      <c r="C159" s="105" t="s">
        <v>80</v>
      </c>
      <c r="D159" s="105" t="s">
        <v>77</v>
      </c>
      <c r="E159" s="105" t="s">
        <v>88</v>
      </c>
      <c r="F159" s="106" t="s">
        <v>71</v>
      </c>
      <c r="G159" s="122">
        <f t="shared" ref="G159:BI159" si="101">G142/G145*G152</f>
        <v>253685.41847852035</v>
      </c>
      <c r="H159" s="122">
        <f t="shared" si="101"/>
        <v>857267.20610341232</v>
      </c>
      <c r="I159" s="122">
        <f t="shared" si="101"/>
        <v>369506.96097043029</v>
      </c>
      <c r="J159" s="122">
        <f t="shared" si="101"/>
        <v>120319.41424440706</v>
      </c>
      <c r="K159" s="122">
        <f t="shared" si="101"/>
        <v>26596.582443667136</v>
      </c>
      <c r="L159" s="122">
        <f t="shared" si="101"/>
        <v>25281.208506835806</v>
      </c>
      <c r="M159" s="122">
        <f t="shared" si="101"/>
        <v>88476.617329913133</v>
      </c>
      <c r="N159" s="122">
        <f t="shared" si="101"/>
        <v>103270.92296556347</v>
      </c>
      <c r="O159" s="122">
        <f t="shared" si="101"/>
        <v>463290.35399242275</v>
      </c>
      <c r="P159" s="126">
        <f t="shared" si="101"/>
        <v>1100736.3412759567</v>
      </c>
      <c r="Q159" s="122">
        <f t="shared" si="101"/>
        <v>1691206.3312796191</v>
      </c>
      <c r="R159" s="122">
        <f t="shared" si="101"/>
        <v>2006132.8581213241</v>
      </c>
      <c r="S159" s="122">
        <f t="shared" si="101"/>
        <v>1312018.3066947921</v>
      </c>
      <c r="T159" s="122">
        <f t="shared" si="101"/>
        <v>420648.88994128606</v>
      </c>
      <c r="U159" s="122">
        <f t="shared" si="101"/>
        <v>63382.342980287038</v>
      </c>
      <c r="V159" s="122">
        <f t="shared" si="101"/>
        <v>819164.19788994081</v>
      </c>
      <c r="W159" s="122">
        <f t="shared" si="101"/>
        <v>509198.19297924888</v>
      </c>
      <c r="X159" s="122">
        <f t="shared" si="101"/>
        <v>99552.785931204402</v>
      </c>
      <c r="Y159" s="122">
        <f t="shared" si="101"/>
        <v>34884.354471893712</v>
      </c>
      <c r="Z159" s="122">
        <f t="shared" si="101"/>
        <v>31301.270306832605</v>
      </c>
      <c r="AA159" s="122">
        <f t="shared" si="101"/>
        <v>70194.286661227117</v>
      </c>
      <c r="AB159" s="122">
        <f t="shared" si="101"/>
        <v>234873.71523201437</v>
      </c>
      <c r="AC159" s="122">
        <f t="shared" si="101"/>
        <v>720616.21274697571</v>
      </c>
      <c r="AD159" s="126">
        <f t="shared" si="101"/>
        <v>1428037.5313915389</v>
      </c>
      <c r="AE159" s="122">
        <f t="shared" si="101"/>
        <v>1921425.8916267739</v>
      </c>
      <c r="AF159" s="122">
        <f t="shared" si="101"/>
        <v>2012372.9590311009</v>
      </c>
      <c r="AG159" s="122">
        <f t="shared" si="101"/>
        <v>1718407.6901651546</v>
      </c>
      <c r="AH159" s="122">
        <f t="shared" si="101"/>
        <v>1050008.4622691229</v>
      </c>
      <c r="AI159" s="122">
        <f t="shared" si="101"/>
        <v>396420.09785773262</v>
      </c>
      <c r="AJ159" s="122">
        <f t="shared" si="101"/>
        <v>105152.60642365526</v>
      </c>
      <c r="AK159" s="122">
        <f t="shared" si="101"/>
        <v>30139.250489872811</v>
      </c>
      <c r="AL159" s="122">
        <f t="shared" si="101"/>
        <v>22497.474249739469</v>
      </c>
      <c r="AM159" s="122">
        <f t="shared" si="101"/>
        <v>38769.312762727197</v>
      </c>
      <c r="AN159" s="122">
        <f t="shared" si="101"/>
        <v>128369.65144776533</v>
      </c>
      <c r="AO159" s="122">
        <f t="shared" si="101"/>
        <v>690496.05195718561</v>
      </c>
      <c r="AP159" s="126">
        <f t="shared" si="101"/>
        <v>1138791.2130347178</v>
      </c>
      <c r="AQ159" s="122">
        <f t="shared" si="101"/>
        <v>1969040.0987611453</v>
      </c>
      <c r="AR159" s="122">
        <f t="shared" si="101"/>
        <v>1985289.9870379523</v>
      </c>
      <c r="AS159" s="122">
        <f t="shared" si="101"/>
        <v>1701511.0288387572</v>
      </c>
      <c r="AT159" s="122">
        <f t="shared" si="101"/>
        <v>816572.48750694469</v>
      </c>
      <c r="AU159" s="122">
        <f t="shared" si="101"/>
        <v>415831.52068401338</v>
      </c>
      <c r="AV159" s="122">
        <f t="shared" si="101"/>
        <v>99026.447289169257</v>
      </c>
      <c r="AW159" s="122">
        <f t="shared" si="101"/>
        <v>35808.074118402372</v>
      </c>
      <c r="AX159" s="122">
        <f t="shared" si="101"/>
        <v>31221.934213828419</v>
      </c>
      <c r="AY159" s="122">
        <f t="shared" si="101"/>
        <v>152233.58627804124</v>
      </c>
      <c r="AZ159" s="122">
        <f t="shared" si="101"/>
        <v>475010.34985807847</v>
      </c>
      <c r="BA159" s="122">
        <f t="shared" si="101"/>
        <v>952254.42813898192</v>
      </c>
      <c r="BB159" s="126">
        <f t="shared" si="101"/>
        <v>1195813.9569086181</v>
      </c>
      <c r="BC159" s="122">
        <f t="shared" si="101"/>
        <v>1829681.3768122648</v>
      </c>
      <c r="BD159" s="122">
        <f t="shared" si="101"/>
        <v>2141507.5411827909</v>
      </c>
      <c r="BE159" s="122">
        <f t="shared" si="101"/>
        <v>1743980.766124852</v>
      </c>
      <c r="BF159" s="122">
        <f t="shared" si="101"/>
        <v>1156496.7055374014</v>
      </c>
      <c r="BG159" s="122">
        <f t="shared" si="101"/>
        <v>475465.5837456772</v>
      </c>
      <c r="BH159" s="122">
        <f t="shared" si="101"/>
        <v>116505.72392695877</v>
      </c>
      <c r="BI159" s="122">
        <f t="shared" si="101"/>
        <v>16495.602489797919</v>
      </c>
      <c r="BJ159" s="122">
        <f>BJ153-BJ154-BJ155-BJ156-BJ157-BJ158</f>
        <v>-3801.7991639618112</v>
      </c>
      <c r="BK159" s="122">
        <f>BK142/BK145*BK152</f>
        <v>1092.4912762916658</v>
      </c>
      <c r="BL159" s="122">
        <f>BL153-BL154-BL155-BL156-BL157-BL158</f>
        <v>-6675.9252086777615</v>
      </c>
      <c r="BM159" s="122">
        <f t="shared" ref="BM159" si="102">BM153-BM154-BM155-BM156-BM157-BM158</f>
        <v>23017.467677473302</v>
      </c>
    </row>
    <row r="160" spans="1:65" ht="15.75" customHeight="1" thickBot="1">
      <c r="A160" s="127" t="s">
        <v>50</v>
      </c>
      <c r="B160" s="127" t="s">
        <v>51</v>
      </c>
      <c r="C160" s="127" t="s">
        <v>80</v>
      </c>
      <c r="D160" s="127" t="s">
        <v>77</v>
      </c>
      <c r="E160" s="127" t="s">
        <v>10</v>
      </c>
      <c r="F160" s="128" t="s">
        <v>71</v>
      </c>
      <c r="G160" s="129">
        <f>G159-G151</f>
        <v>49935.649311219691</v>
      </c>
      <c r="H160" s="129">
        <f t="shared" ref="H160:BH160" si="103">H159-H151</f>
        <v>78875.045866021537</v>
      </c>
      <c r="I160" s="129">
        <f t="shared" si="103"/>
        <v>101822.80911024375</v>
      </c>
      <c r="J160" s="129">
        <f t="shared" si="103"/>
        <v>78116.686908816933</v>
      </c>
      <c r="K160" s="129">
        <f t="shared" si="103"/>
        <v>2719.5425653284619</v>
      </c>
      <c r="L160" s="129">
        <f t="shared" si="103"/>
        <v>587.82384124715827</v>
      </c>
      <c r="M160" s="129">
        <f t="shared" si="103"/>
        <v>-90811.078013697668</v>
      </c>
      <c r="N160" s="129">
        <f t="shared" si="103"/>
        <v>-473696.86699104228</v>
      </c>
      <c r="O160" s="129">
        <f t="shared" si="103"/>
        <v>-424557.88695518981</v>
      </c>
      <c r="P160" s="130">
        <f t="shared" si="103"/>
        <v>60767.968983161263</v>
      </c>
      <c r="Q160" s="129">
        <f t="shared" si="103"/>
        <v>34584.044236295624</v>
      </c>
      <c r="R160" s="129">
        <f t="shared" si="103"/>
        <v>131900.36835857225</v>
      </c>
      <c r="S160" s="129">
        <f t="shared" si="103"/>
        <v>60388.770029634936</v>
      </c>
      <c r="T160" s="129">
        <f t="shared" si="103"/>
        <v>142910.94114492863</v>
      </c>
      <c r="U160" s="129">
        <f t="shared" si="103"/>
        <v>-21679.23679638718</v>
      </c>
      <c r="V160" s="129">
        <f t="shared" si="103"/>
        <v>-26734.316972115193</v>
      </c>
      <c r="W160" s="129">
        <f t="shared" si="103"/>
        <v>232228.82883383305</v>
      </c>
      <c r="X160" s="129">
        <f t="shared" si="103"/>
        <v>55818.464112352674</v>
      </c>
      <c r="Y160" s="129">
        <f t="shared" si="103"/>
        <v>10145.551626307715</v>
      </c>
      <c r="Z160" s="129">
        <f t="shared" si="103"/>
        <v>5696.7878541554855</v>
      </c>
      <c r="AA160" s="129">
        <f t="shared" si="103"/>
        <v>-115383.99136565477</v>
      </c>
      <c r="AB160" s="129">
        <f t="shared" si="103"/>
        <v>-364425.25771779608</v>
      </c>
      <c r="AC160" s="129">
        <f t="shared" si="103"/>
        <v>-198206.88660597219</v>
      </c>
      <c r="AD160" s="130">
        <f t="shared" si="103"/>
        <v>352823.04940688913</v>
      </c>
      <c r="AE160" s="129">
        <f t="shared" si="103"/>
        <v>204691.50416231947</v>
      </c>
      <c r="AF160" s="129">
        <f t="shared" si="103"/>
        <v>72003.3151811196</v>
      </c>
      <c r="AG160" s="129">
        <f t="shared" si="103"/>
        <v>142443.04141146084</v>
      </c>
      <c r="AH160" s="129">
        <f t="shared" si="103"/>
        <v>116407.49144768878</v>
      </c>
      <c r="AI160" s="129">
        <f t="shared" si="103"/>
        <v>119718.595766616</v>
      </c>
      <c r="AJ160" s="129">
        <f t="shared" si="103"/>
        <v>61503.008203832695</v>
      </c>
      <c r="AK160" s="129">
        <f t="shared" si="103"/>
        <v>5458.0467195966776</v>
      </c>
      <c r="AL160" s="129">
        <f t="shared" si="103"/>
        <v>-3022.5869070308399</v>
      </c>
      <c r="AM160" s="129">
        <f t="shared" si="103"/>
        <v>-146412.43048204598</v>
      </c>
      <c r="AN160" s="129">
        <f t="shared" si="103"/>
        <v>-468841.97987799393</v>
      </c>
      <c r="AO160" s="129">
        <f t="shared" si="103"/>
        <v>-225485.69262389396</v>
      </c>
      <c r="AP160" s="130">
        <f t="shared" si="103"/>
        <v>65858.243261069525</v>
      </c>
      <c r="AQ160" s="129">
        <f t="shared" si="103"/>
        <v>255613.48468294227</v>
      </c>
      <c r="AR160" s="129">
        <f t="shared" si="103"/>
        <v>47536.403955873568</v>
      </c>
      <c r="AS160" s="129">
        <f t="shared" si="103"/>
        <v>130102.94711114396</v>
      </c>
      <c r="AT160" s="129">
        <f t="shared" si="103"/>
        <v>-118291.08122711501</v>
      </c>
      <c r="AU160" s="129">
        <f t="shared" si="103"/>
        <v>139130.01859289675</v>
      </c>
      <c r="AV160" s="129">
        <f t="shared" si="103"/>
        <v>55351.431989637946</v>
      </c>
      <c r="AW160" s="129">
        <f t="shared" si="103"/>
        <v>11098.070810471309</v>
      </c>
      <c r="AX160" s="129">
        <f t="shared" si="103"/>
        <v>5657.1794298133282</v>
      </c>
      <c r="AY160" s="129">
        <f t="shared" si="103"/>
        <v>-33056.302816397947</v>
      </c>
      <c r="AZ160" s="129">
        <f t="shared" si="103"/>
        <v>-122201.28146768076</v>
      </c>
      <c r="BA160" s="129">
        <f t="shared" si="103"/>
        <v>35917.514211418806</v>
      </c>
      <c r="BB160" s="130">
        <f t="shared" si="103"/>
        <v>123918.03813997027</v>
      </c>
      <c r="BC160" s="129">
        <f t="shared" si="103"/>
        <v>119231.75878168806</v>
      </c>
      <c r="BD160" s="129">
        <f t="shared" si="103"/>
        <v>208238.63370283064</v>
      </c>
      <c r="BE160" s="129">
        <f t="shared" si="103"/>
        <v>172876.45553231076</v>
      </c>
      <c r="BF160" s="129">
        <f t="shared" si="103"/>
        <v>223977.96149821777</v>
      </c>
      <c r="BG160" s="129">
        <f t="shared" si="103"/>
        <v>199085.51611971972</v>
      </c>
      <c r="BH160" s="129">
        <f t="shared" si="103"/>
        <v>72940.849306165357</v>
      </c>
      <c r="BI160" s="129">
        <f>BI159-BI151</f>
        <v>1764.8576556906864</v>
      </c>
      <c r="BJ160" s="129">
        <f>BJ159-BJ151</f>
        <v>-17518.280043583727</v>
      </c>
      <c r="BK160" s="129">
        <f>BK159-BK151</f>
        <v>219.04052266967381</v>
      </c>
      <c r="BL160" s="129">
        <f>BL159-BL151</f>
        <v>-42324.116457894015</v>
      </c>
      <c r="BM160" s="129">
        <f>BM159-BM151</f>
        <v>-45309.584908792509</v>
      </c>
    </row>
    <row r="161" spans="1:65" ht="15.75" customHeight="1" thickTop="1">
      <c r="A161" s="105"/>
      <c r="B161" s="105"/>
      <c r="C161" s="105"/>
      <c r="D161" s="105"/>
      <c r="E161" s="105"/>
      <c r="F161" s="106"/>
      <c r="G161" s="46"/>
      <c r="H161" s="46"/>
      <c r="I161" s="46"/>
      <c r="J161" s="46"/>
      <c r="K161" s="46"/>
      <c r="L161" s="46"/>
      <c r="M161" s="46"/>
      <c r="N161" s="46"/>
      <c r="O161" s="46"/>
      <c r="P161" s="47"/>
      <c r="Q161" s="46"/>
      <c r="R161" s="46"/>
      <c r="S161" s="132"/>
      <c r="T161" s="132"/>
      <c r="U161" s="132"/>
      <c r="V161" s="132"/>
      <c r="W161" s="46"/>
      <c r="X161" s="46"/>
      <c r="Y161" s="46"/>
      <c r="Z161" s="46"/>
      <c r="AA161" s="46"/>
      <c r="AB161" s="46"/>
      <c r="AC161" s="46"/>
      <c r="AD161" s="47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2"/>
      <c r="AP161" s="143"/>
      <c r="BB161" s="50"/>
      <c r="BK161" s="122"/>
      <c r="BL161" s="122"/>
    </row>
    <row r="162" spans="1:65" ht="15.75" customHeight="1">
      <c r="A162" s="105"/>
      <c r="B162" s="105"/>
      <c r="C162" s="105"/>
      <c r="D162" s="105"/>
      <c r="E162" s="105"/>
      <c r="F162" s="106"/>
      <c r="G162" s="46"/>
      <c r="H162" s="46"/>
      <c r="I162" s="46"/>
      <c r="J162" s="46"/>
      <c r="K162" s="46"/>
      <c r="L162" s="46"/>
      <c r="M162" s="46"/>
      <c r="N162" s="46"/>
      <c r="O162" s="46"/>
      <c r="P162" s="47"/>
      <c r="Q162" s="46"/>
      <c r="R162" s="46"/>
      <c r="S162" s="132"/>
      <c r="T162" s="132"/>
      <c r="U162" s="132"/>
      <c r="V162" s="132"/>
      <c r="W162" s="46"/>
      <c r="X162" s="46"/>
      <c r="Y162" s="46"/>
      <c r="Z162" s="46"/>
      <c r="AA162" s="46"/>
      <c r="AB162" s="46"/>
      <c r="AC162" s="46"/>
      <c r="AD162" s="47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2"/>
      <c r="AP162" s="143"/>
      <c r="BB162" s="50"/>
      <c r="BK162" s="122"/>
      <c r="BL162" s="122"/>
    </row>
    <row r="163" spans="1:65" ht="15.75" customHeight="1" thickBot="1">
      <c r="A163" s="127" t="s">
        <v>67</v>
      </c>
      <c r="B163" s="127" t="s">
        <v>67</v>
      </c>
      <c r="C163" s="127" t="s">
        <v>80</v>
      </c>
      <c r="D163" s="127" t="s">
        <v>77</v>
      </c>
      <c r="E163" s="127" t="s">
        <v>10</v>
      </c>
      <c r="F163" s="128" t="s">
        <v>71</v>
      </c>
      <c r="G163" s="144">
        <f t="shared" ref="G163:BM163" si="104">G34+G58+G70+G82+G109+G121+G133+G160</f>
        <v>-51562.651048091517</v>
      </c>
      <c r="H163" s="144">
        <f t="shared" si="104"/>
        <v>-1002184.6210023001</v>
      </c>
      <c r="I163" s="144">
        <f t="shared" si="104"/>
        <v>-710384.8232044247</v>
      </c>
      <c r="J163" s="144">
        <f t="shared" si="104"/>
        <v>-2550901.9375645691</v>
      </c>
      <c r="K163" s="144">
        <f t="shared" si="104"/>
        <v>2512916.8776781233</v>
      </c>
      <c r="L163" s="144">
        <f t="shared" si="104"/>
        <v>1629480.9888294842</v>
      </c>
      <c r="M163" s="144">
        <f t="shared" si="104"/>
        <v>467923.31022477616</v>
      </c>
      <c r="N163" s="144">
        <f t="shared" si="104"/>
        <v>-809113.23214055202</v>
      </c>
      <c r="O163" s="144">
        <f t="shared" si="104"/>
        <v>-24447.780291340139</v>
      </c>
      <c r="P163" s="145">
        <f t="shared" si="104"/>
        <v>1206426.2270218758</v>
      </c>
      <c r="Q163" s="144">
        <f t="shared" si="104"/>
        <v>1731608.5099182064</v>
      </c>
      <c r="R163" s="144">
        <f t="shared" si="104"/>
        <v>908699.75144831033</v>
      </c>
      <c r="S163" s="144">
        <f t="shared" si="104"/>
        <v>78531.696924253149</v>
      </c>
      <c r="T163" s="144">
        <f t="shared" si="104"/>
        <v>161565.73973205502</v>
      </c>
      <c r="U163" s="144">
        <f t="shared" si="104"/>
        <v>-156608.51017859596</v>
      </c>
      <c r="V163" s="144">
        <f t="shared" si="104"/>
        <v>-1220816.4637672151</v>
      </c>
      <c r="W163" s="144">
        <f t="shared" si="104"/>
        <v>451280.37177759246</v>
      </c>
      <c r="X163" s="144">
        <f t="shared" si="104"/>
        <v>-2529609.0875813216</v>
      </c>
      <c r="Y163" s="144">
        <f t="shared" si="104"/>
        <v>-737466.86264650128</v>
      </c>
      <c r="Z163" s="144">
        <f t="shared" si="104"/>
        <v>-1995092.7206003657</v>
      </c>
      <c r="AA163" s="144">
        <f t="shared" si="104"/>
        <v>-146062.9868494448</v>
      </c>
      <c r="AB163" s="144">
        <f t="shared" si="104"/>
        <v>-759724.61001566239</v>
      </c>
      <c r="AC163" s="144">
        <f t="shared" si="104"/>
        <v>525948.54544832639</v>
      </c>
      <c r="AD163" s="145">
        <f t="shared" si="104"/>
        <v>1744792.4299740968</v>
      </c>
      <c r="AE163" s="144">
        <f t="shared" si="104"/>
        <v>1685448.2234019961</v>
      </c>
      <c r="AF163" s="144">
        <f t="shared" si="104"/>
        <v>998020.91752510087</v>
      </c>
      <c r="AG163" s="144">
        <f t="shared" si="104"/>
        <v>-381723.36053455534</v>
      </c>
      <c r="AH163" s="144">
        <f t="shared" si="104"/>
        <v>-1327970.584976583</v>
      </c>
      <c r="AI163" s="144">
        <f t="shared" si="104"/>
        <v>60930.044717366109</v>
      </c>
      <c r="AJ163" s="144">
        <f t="shared" si="104"/>
        <v>-2186865.8431630023</v>
      </c>
      <c r="AK163" s="144">
        <f t="shared" si="104"/>
        <v>-1932103.0790336095</v>
      </c>
      <c r="AL163" s="144">
        <f t="shared" si="104"/>
        <v>438223.73122643743</v>
      </c>
      <c r="AM163" s="144">
        <f t="shared" si="104"/>
        <v>2567111.061491346</v>
      </c>
      <c r="AN163" s="144">
        <f t="shared" si="104"/>
        <v>-363114.37036557024</v>
      </c>
      <c r="AO163" s="144">
        <f t="shared" si="104"/>
        <v>-280186.32309792482</v>
      </c>
      <c r="AP163" s="145">
        <f t="shared" si="104"/>
        <v>1175970.423731165</v>
      </c>
      <c r="AQ163" s="144">
        <f t="shared" si="104"/>
        <v>1437094.8302888963</v>
      </c>
      <c r="AR163" s="144">
        <f t="shared" si="104"/>
        <v>-389327.53369218361</v>
      </c>
      <c r="AS163" s="144">
        <f t="shared" si="104"/>
        <v>-7107.8291599038057</v>
      </c>
      <c r="AT163" s="144">
        <f t="shared" si="104"/>
        <v>-1356794.7470330936</v>
      </c>
      <c r="AU163" s="144">
        <f t="shared" si="104"/>
        <v>804038.52402740403</v>
      </c>
      <c r="AV163" s="144">
        <f t="shared" si="104"/>
        <v>-1829334.6279811685</v>
      </c>
      <c r="AW163" s="144">
        <f t="shared" si="104"/>
        <v>-1745178.7836335783</v>
      </c>
      <c r="AX163" s="144">
        <f t="shared" si="104"/>
        <v>-1496343.0498076526</v>
      </c>
      <c r="AY163" s="144">
        <f t="shared" si="104"/>
        <v>-923705.25323165511</v>
      </c>
      <c r="AZ163" s="144">
        <f t="shared" si="104"/>
        <v>-230463.02802748105</v>
      </c>
      <c r="BA163" s="144">
        <f t="shared" si="104"/>
        <v>-501520.82015499065</v>
      </c>
      <c r="BB163" s="145">
        <f t="shared" si="104"/>
        <v>681429.34865791304</v>
      </c>
      <c r="BC163" s="144">
        <f t="shared" si="104"/>
        <v>1046307.3393087566</v>
      </c>
      <c r="BD163" s="144">
        <f t="shared" si="104"/>
        <v>339354.98601936951</v>
      </c>
      <c r="BE163" s="144">
        <f t="shared" si="104"/>
        <v>-43001.954152548104</v>
      </c>
      <c r="BF163" s="144">
        <f t="shared" si="104"/>
        <v>-1114484.2849861779</v>
      </c>
      <c r="BG163" s="144">
        <f t="shared" si="104"/>
        <v>596112.29900432006</v>
      </c>
      <c r="BH163" s="144">
        <f t="shared" si="104"/>
        <v>-2558782.5640221583</v>
      </c>
      <c r="BI163" s="144">
        <f t="shared" si="104"/>
        <v>-837715.95458763826</v>
      </c>
      <c r="BJ163" s="144">
        <f t="shared" si="104"/>
        <v>-103718.9981452778</v>
      </c>
      <c r="BK163" s="129">
        <f t="shared" si="104"/>
        <v>-2845.1217626649482</v>
      </c>
      <c r="BL163" s="129">
        <f t="shared" si="104"/>
        <v>2340368.062319105</v>
      </c>
      <c r="BM163" s="144">
        <f t="shared" si="104"/>
        <v>-1175349.3155114746</v>
      </c>
    </row>
    <row r="164" spans="1:65" ht="16" thickTop="1">
      <c r="BM164" s="135"/>
    </row>
  </sheetData>
  <conditionalFormatting sqref="F15 C59:E59 C51:D53 C63:D65 A72:B81 C75:D77 C102:D104 C114:D116 C126:D128 C153:D155 G16:BJ16 C31:BI32 A59:B69 B71 A83:B83 B110:B120 B122:B132 B134 G18:BK19 A24:BI25 F26:BI27 G28:BI30 C26:E30 BK24:BK27 BK21:BM21 BK42:BK46 G42:BI46 A26:B57 C88:E94 BK93:BK97 G93:BI97 B86:B108 A88:A108 C139:E145 A137:B138 BK144:BK148 G144:BI148 BK31:BK32 BK20 BK22 A13:E22 F20:BI22 C33:E47 E95:E97 E146:E148 A149:B159 A139:A148 BM24:BM29 BM31:BM32 BK49 BL23:BM23 BL47:BM47 BL149:BM149 BK100 BL98:BM98 BL139:BM142 BL144:BM145 BK51 BK55:BK56 BM150:BM153 BM157:BM158 BK79:BK80 BK67:BK68 BK106:BK107 BK118:BK119 BK130:BK131 BK73 BK61 BK124 BK112 BK75 BK63 BK126 BK114 BK102 BM55:BM56 BM48:BM51 BM60:BM63 BM67:BM68 BM72:BM75 BM79:BM80 BM106:BM107 BM99:BM102 BM111:BM114 BM118:BM119 BM123:BM126 BM130:BM131">
    <cfRule type="cellIs" dxfId="151" priority="162" operator="lessThan">
      <formula>0</formula>
    </cfRule>
  </conditionalFormatting>
  <conditionalFormatting sqref="BK47">
    <cfRule type="cellIs" dxfId="150" priority="126" operator="lessThan">
      <formula>0</formula>
    </cfRule>
  </conditionalFormatting>
  <conditionalFormatting sqref="G40:BI40 G48:BH56 BI49">
    <cfRule type="cellIs" dxfId="149" priority="134" operator="lessThan">
      <formula>0</formula>
    </cfRule>
  </conditionalFormatting>
  <conditionalFormatting sqref="G13">
    <cfRule type="cellIs" dxfId="148" priority="159" operator="lessThan">
      <formula>0</formula>
    </cfRule>
  </conditionalFormatting>
  <conditionalFormatting sqref="G14">
    <cfRule type="cellIs" dxfId="147" priority="158" operator="lessThan">
      <formula>0</formula>
    </cfRule>
  </conditionalFormatting>
  <conditionalFormatting sqref="G15">
    <cfRule type="cellIs" dxfId="146" priority="157" operator="lessThan">
      <formula>0</formula>
    </cfRule>
  </conditionalFormatting>
  <conditionalFormatting sqref="H13:BI15">
    <cfRule type="cellIs" dxfId="145" priority="156" operator="lessThan">
      <formula>0</formula>
    </cfRule>
  </conditionalFormatting>
  <conditionalFormatting sqref="D83:E83">
    <cfRule type="cellIs" dxfId="144" priority="155" operator="lessThan">
      <formula>0</formula>
    </cfRule>
  </conditionalFormatting>
  <conditionalFormatting sqref="B84:B85">
    <cfRule type="cellIs" dxfId="143" priority="154" operator="lessThan">
      <formula>0</formula>
    </cfRule>
  </conditionalFormatting>
  <conditionalFormatting sqref="B161:B163">
    <cfRule type="cellIs" dxfId="142" priority="149" operator="lessThan">
      <formula>0</formula>
    </cfRule>
  </conditionalFormatting>
  <conditionalFormatting sqref="A84:A85">
    <cfRule type="cellIs" dxfId="141" priority="153" operator="lessThan">
      <formula>0</formula>
    </cfRule>
  </conditionalFormatting>
  <conditionalFormatting sqref="C84:E85">
    <cfRule type="cellIs" dxfId="140" priority="152" operator="lessThan">
      <formula>0</formula>
    </cfRule>
  </conditionalFormatting>
  <conditionalFormatting sqref="B135:B136">
    <cfRule type="cellIs" dxfId="139" priority="151" operator="lessThan">
      <formula>0</formula>
    </cfRule>
  </conditionalFormatting>
  <conditionalFormatting sqref="D135:E136">
    <cfRule type="cellIs" dxfId="138" priority="150" operator="lessThan">
      <formula>0</formula>
    </cfRule>
  </conditionalFormatting>
  <conditionalFormatting sqref="A161:A163">
    <cfRule type="cellIs" dxfId="137" priority="148" operator="lessThan">
      <formula>0</formula>
    </cfRule>
  </conditionalFormatting>
  <conditionalFormatting sqref="C161:E163">
    <cfRule type="cellIs" dxfId="136" priority="147" operator="lessThan">
      <formula>0</formula>
    </cfRule>
  </conditionalFormatting>
  <conditionalFormatting sqref="BJ13:BJ15">
    <cfRule type="cellIs" dxfId="135" priority="146" operator="lessThan">
      <formula>0</formula>
    </cfRule>
  </conditionalFormatting>
  <conditionalFormatting sqref="A23:BI23">
    <cfRule type="cellIs" dxfId="134" priority="145" operator="lessThan">
      <formula>0</formula>
    </cfRule>
  </conditionalFormatting>
  <conditionalFormatting sqref="C111:D113 C117:D120">
    <cfRule type="cellIs" dxfId="133" priority="140" operator="lessThan">
      <formula>0</formula>
    </cfRule>
  </conditionalFormatting>
  <conditionalFormatting sqref="C48:D50 C54:D57">
    <cfRule type="cellIs" dxfId="132" priority="144" operator="lessThan">
      <formula>0</formula>
    </cfRule>
  </conditionalFormatting>
  <conditionalFormatting sqref="C60:D62 C66:D69">
    <cfRule type="cellIs" dxfId="131" priority="143" operator="lessThan">
      <formula>0</formula>
    </cfRule>
  </conditionalFormatting>
  <conditionalFormatting sqref="C72:D74 C78:D81">
    <cfRule type="cellIs" dxfId="130" priority="142" operator="lessThan">
      <formula>0</formula>
    </cfRule>
  </conditionalFormatting>
  <conditionalFormatting sqref="C99:D101 C105:D108">
    <cfRule type="cellIs" dxfId="129" priority="141" operator="lessThan">
      <formula>0</formula>
    </cfRule>
  </conditionalFormatting>
  <conditionalFormatting sqref="C123:D125 C129:D132">
    <cfRule type="cellIs" dxfId="128" priority="139" operator="lessThan">
      <formula>0</formula>
    </cfRule>
  </conditionalFormatting>
  <conditionalFormatting sqref="C150:D152 C156:D159">
    <cfRule type="cellIs" dxfId="127" priority="138" operator="lessThan">
      <formula>0</formula>
    </cfRule>
  </conditionalFormatting>
  <conditionalFormatting sqref="BK16">
    <cfRule type="cellIs" dxfId="126" priority="137" operator="lessThan">
      <formula>0</formula>
    </cfRule>
  </conditionalFormatting>
  <conditionalFormatting sqref="BK13:BK15">
    <cfRule type="cellIs" dxfId="125" priority="136" operator="lessThan">
      <formula>0</formula>
    </cfRule>
  </conditionalFormatting>
  <conditionalFormatting sqref="BK23">
    <cfRule type="cellIs" dxfId="124" priority="135" operator="lessThan">
      <formula>0</formula>
    </cfRule>
  </conditionalFormatting>
  <conditionalFormatting sqref="G111:BG111 G113:BG119">
    <cfRule type="cellIs" dxfId="123" priority="104" operator="lessThan">
      <formula>0</formula>
    </cfRule>
  </conditionalFormatting>
  <conditionalFormatting sqref="G123:BG123 G125:BG131">
    <cfRule type="cellIs" dxfId="122" priority="103" operator="lessThan">
      <formula>0</formula>
    </cfRule>
  </conditionalFormatting>
  <conditionalFormatting sqref="A123:A132 A110:A120 A134">
    <cfRule type="cellIs" dxfId="121" priority="102" operator="lessThan">
      <formula>0</formula>
    </cfRule>
  </conditionalFormatting>
  <conditionalFormatting sqref="A135:A136">
    <cfRule type="cellIs" dxfId="120" priority="101" operator="lessThan">
      <formula>0</formula>
    </cfRule>
  </conditionalFormatting>
  <conditionalFormatting sqref="G112:BG112 G124:BG124">
    <cfRule type="cellIs" dxfId="119" priority="100" operator="lessThan">
      <formula>0</formula>
    </cfRule>
  </conditionalFormatting>
  <conditionalFormatting sqref="E55:F56 E57 E48:F51">
    <cfRule type="cellIs" dxfId="118" priority="99" operator="lessThan">
      <formula>0</formula>
    </cfRule>
  </conditionalFormatting>
  <conditionalFormatting sqref="E67:F68 E69 E60:F63">
    <cfRule type="cellIs" dxfId="117" priority="98" operator="lessThan">
      <formula>0</formula>
    </cfRule>
  </conditionalFormatting>
  <conditionalFormatting sqref="E79:F80 E81 E72:F75">
    <cfRule type="cellIs" dxfId="116" priority="97" operator="lessThan">
      <formula>0</formula>
    </cfRule>
  </conditionalFormatting>
  <conditionalFormatting sqref="E106:F107 E108 E99:F102">
    <cfRule type="cellIs" dxfId="115" priority="96" operator="lessThan">
      <formula>0</formula>
    </cfRule>
  </conditionalFormatting>
  <conditionalFormatting sqref="BJ139:BJ141">
    <cfRule type="cellIs" dxfId="114" priority="76" operator="lessThan">
      <formula>0</formula>
    </cfRule>
  </conditionalFormatting>
  <conditionalFormatting sqref="BK91">
    <cfRule type="cellIs" dxfId="113" priority="107" operator="lessThan">
      <formula>0</formula>
    </cfRule>
  </conditionalFormatting>
  <conditionalFormatting sqref="BK88:BK90">
    <cfRule type="cellIs" dxfId="112" priority="106" operator="lessThan">
      <formula>0</formula>
    </cfRule>
  </conditionalFormatting>
  <conditionalFormatting sqref="BK98">
    <cfRule type="cellIs" dxfId="111" priority="105" operator="lessThan">
      <formula>0</formula>
    </cfRule>
  </conditionalFormatting>
  <conditionalFormatting sqref="F141">
    <cfRule type="cellIs" dxfId="110" priority="90" operator="lessThan">
      <formula>0</formula>
    </cfRule>
  </conditionalFormatting>
  <conditionalFormatting sqref="E118:F119 E120 E111:F114">
    <cfRule type="cellIs" dxfId="109" priority="95" operator="lessThan">
      <formula>0</formula>
    </cfRule>
  </conditionalFormatting>
  <conditionalFormatting sqref="E130:F131 E132 E123:F126">
    <cfRule type="cellIs" dxfId="108" priority="94" operator="lessThan">
      <formula>0</formula>
    </cfRule>
  </conditionalFormatting>
  <conditionalFormatting sqref="E157:F158 E159 E150:F153">
    <cfRule type="cellIs" dxfId="107" priority="93" operator="lessThan">
      <formula>0</formula>
    </cfRule>
  </conditionalFormatting>
  <conditionalFormatting sqref="F39">
    <cfRule type="cellIs" dxfId="106" priority="92" operator="lessThan">
      <formula>0</formula>
    </cfRule>
  </conditionalFormatting>
  <conditionalFormatting sqref="G37">
    <cfRule type="cellIs" dxfId="105" priority="133" operator="lessThan">
      <formula>0</formula>
    </cfRule>
  </conditionalFormatting>
  <conditionalFormatting sqref="G38">
    <cfRule type="cellIs" dxfId="104" priority="132" operator="lessThan">
      <formula>0</formula>
    </cfRule>
  </conditionalFormatting>
  <conditionalFormatting sqref="G39">
    <cfRule type="cellIs" dxfId="103" priority="131" operator="lessThan">
      <formula>0</formula>
    </cfRule>
  </conditionalFormatting>
  <conditionalFormatting sqref="H37:BI39">
    <cfRule type="cellIs" dxfId="102" priority="130" operator="lessThan">
      <formula>0</formula>
    </cfRule>
  </conditionalFormatting>
  <conditionalFormatting sqref="G47:BI47">
    <cfRule type="cellIs" dxfId="101" priority="129" operator="lessThan">
      <formula>0</formula>
    </cfRule>
  </conditionalFormatting>
  <conditionalFormatting sqref="BK40">
    <cfRule type="cellIs" dxfId="100" priority="128" operator="lessThan">
      <formula>0</formula>
    </cfRule>
  </conditionalFormatting>
  <conditionalFormatting sqref="BK37:BK39">
    <cfRule type="cellIs" dxfId="99" priority="127" operator="lessThan">
      <formula>0</formula>
    </cfRule>
  </conditionalFormatting>
  <conditionalFormatting sqref="F90">
    <cfRule type="cellIs" dxfId="98" priority="91" operator="lessThan">
      <formula>0</formula>
    </cfRule>
  </conditionalFormatting>
  <conditionalFormatting sqref="G142:BI142 G150:BH158">
    <cfRule type="cellIs" dxfId="97" priority="125" operator="lessThan">
      <formula>0</formula>
    </cfRule>
  </conditionalFormatting>
  <conditionalFormatting sqref="G139">
    <cfRule type="cellIs" dxfId="96" priority="124" operator="lessThan">
      <formula>0</formula>
    </cfRule>
  </conditionalFormatting>
  <conditionalFormatting sqref="G140">
    <cfRule type="cellIs" dxfId="95" priority="123" operator="lessThan">
      <formula>0</formula>
    </cfRule>
  </conditionalFormatting>
  <conditionalFormatting sqref="G141">
    <cfRule type="cellIs" dxfId="94" priority="122" operator="lessThan">
      <formula>0</formula>
    </cfRule>
  </conditionalFormatting>
  <conditionalFormatting sqref="H139:BI141">
    <cfRule type="cellIs" dxfId="93" priority="121" operator="lessThan">
      <formula>0</formula>
    </cfRule>
  </conditionalFormatting>
  <conditionalFormatting sqref="G149:BI149">
    <cfRule type="cellIs" dxfId="92" priority="120" operator="lessThan">
      <formula>0</formula>
    </cfRule>
  </conditionalFormatting>
  <conditionalFormatting sqref="BK142">
    <cfRule type="cellIs" dxfId="91" priority="119" operator="lessThan">
      <formula>0</formula>
    </cfRule>
  </conditionalFormatting>
  <conditionalFormatting sqref="BK139:BK141">
    <cfRule type="cellIs" dxfId="90" priority="118" operator="lessThan">
      <formula>0</formula>
    </cfRule>
  </conditionalFormatting>
  <conditionalFormatting sqref="BK149">
    <cfRule type="cellIs" dxfId="89" priority="117" operator="lessThan">
      <formula>0</formula>
    </cfRule>
  </conditionalFormatting>
  <conditionalFormatting sqref="G60:BG60 G62:BG68">
    <cfRule type="cellIs" dxfId="88" priority="116" operator="lessThan">
      <formula>0</formula>
    </cfRule>
  </conditionalFormatting>
  <conditionalFormatting sqref="G72:BG72 G74:BG80">
    <cfRule type="cellIs" dxfId="87" priority="115" operator="lessThan">
      <formula>0</formula>
    </cfRule>
  </conditionalFormatting>
  <conditionalFormatting sqref="G61:BG61 G73:BG73">
    <cfRule type="cellIs" dxfId="86" priority="114" operator="lessThan">
      <formula>0</formula>
    </cfRule>
  </conditionalFormatting>
  <conditionalFormatting sqref="G91:BI91 G99:BG99 G101:BG107 G100:BI100">
    <cfRule type="cellIs" dxfId="85" priority="113" operator="lessThan">
      <formula>0</formula>
    </cfRule>
  </conditionalFormatting>
  <conditionalFormatting sqref="G88">
    <cfRule type="cellIs" dxfId="84" priority="112" operator="lessThan">
      <formula>0</formula>
    </cfRule>
  </conditionalFormatting>
  <conditionalFormatting sqref="G89">
    <cfRule type="cellIs" dxfId="83" priority="111" operator="lessThan">
      <formula>0</formula>
    </cfRule>
  </conditionalFormatting>
  <conditionalFormatting sqref="G90">
    <cfRule type="cellIs" dxfId="82" priority="110" operator="lessThan">
      <formula>0</formula>
    </cfRule>
  </conditionalFormatting>
  <conditionalFormatting sqref="H88:BI90">
    <cfRule type="cellIs" dxfId="81" priority="109" operator="lessThan">
      <formula>0</formula>
    </cfRule>
  </conditionalFormatting>
  <conditionalFormatting sqref="G98:BI98">
    <cfRule type="cellIs" dxfId="80" priority="108" operator="lessThan">
      <formula>0</formula>
    </cfRule>
  </conditionalFormatting>
  <conditionalFormatting sqref="BJ40 BJ42:BJ43">
    <cfRule type="cellIs" dxfId="79" priority="81" operator="lessThan">
      <formula>0</formula>
    </cfRule>
  </conditionalFormatting>
  <conditionalFormatting sqref="BJ88:BJ90">
    <cfRule type="cellIs" dxfId="78" priority="78" operator="lessThan">
      <formula>0</formula>
    </cfRule>
  </conditionalFormatting>
  <conditionalFormatting sqref="BJ37:BJ39">
    <cfRule type="cellIs" dxfId="77" priority="80" operator="lessThan">
      <formula>0</formula>
    </cfRule>
  </conditionalFormatting>
  <conditionalFormatting sqref="BJ91 BJ93:BJ94">
    <cfRule type="cellIs" dxfId="76" priority="79" operator="lessThan">
      <formula>0</formula>
    </cfRule>
  </conditionalFormatting>
  <conditionalFormatting sqref="BJ142 BJ144:BJ145">
    <cfRule type="cellIs" dxfId="75" priority="77" operator="lessThan">
      <formula>0</formula>
    </cfRule>
  </conditionalFormatting>
  <conditionalFormatting sqref="BJ149">
    <cfRule type="cellIs" dxfId="74" priority="75" operator="lessThan">
      <formula>0</formula>
    </cfRule>
  </conditionalFormatting>
  <conditionalFormatting sqref="BJ98">
    <cfRule type="cellIs" dxfId="73" priority="74" operator="lessThan">
      <formula>0</formula>
    </cfRule>
  </conditionalFormatting>
  <conditionalFormatting sqref="BJ47">
    <cfRule type="cellIs" dxfId="72" priority="73" operator="lessThan">
      <formula>0</formula>
    </cfRule>
  </conditionalFormatting>
  <conditionalFormatting sqref="BJ23">
    <cfRule type="cellIs" dxfId="71" priority="72" operator="lessThan">
      <formula>0</formula>
    </cfRule>
  </conditionalFormatting>
  <conditionalFormatting sqref="BI48 BI50:BI56">
    <cfRule type="cellIs" dxfId="70" priority="71" operator="lessThan">
      <formula>0</formula>
    </cfRule>
  </conditionalFormatting>
  <conditionalFormatting sqref="BK48 BK50">
    <cfRule type="cellIs" dxfId="69" priority="70" operator="lessThan">
      <formula>0</formula>
    </cfRule>
  </conditionalFormatting>
  <conditionalFormatting sqref="BI150:BI158">
    <cfRule type="cellIs" dxfId="68" priority="69" operator="lessThan">
      <formula>0</formula>
    </cfRule>
  </conditionalFormatting>
  <conditionalFormatting sqref="BK150:BK153 BK157:BK158">
    <cfRule type="cellIs" dxfId="67" priority="68" operator="lessThan">
      <formula>0</formula>
    </cfRule>
  </conditionalFormatting>
  <conditionalFormatting sqref="BL150:BL152">
    <cfRule type="cellIs" dxfId="66" priority="67" operator="lessThan">
      <formula>0</formula>
    </cfRule>
  </conditionalFormatting>
  <conditionalFormatting sqref="BL157:BL158 BL153">
    <cfRule type="cellIs" dxfId="65" priority="66" operator="lessThan">
      <formula>0</formula>
    </cfRule>
  </conditionalFormatting>
  <conditionalFormatting sqref="BH76:BH80 BH64:BH68">
    <cfRule type="cellIs" dxfId="64" priority="65" operator="lessThan">
      <formula>0</formula>
    </cfRule>
  </conditionalFormatting>
  <conditionalFormatting sqref="BI76:BI80 BI64:BI68">
    <cfRule type="cellIs" dxfId="63" priority="64" operator="lessThan">
      <formula>0</formula>
    </cfRule>
  </conditionalFormatting>
  <conditionalFormatting sqref="BH99 BH101:BH107">
    <cfRule type="cellIs" dxfId="62" priority="63" operator="lessThan">
      <formula>0</formula>
    </cfRule>
  </conditionalFormatting>
  <conditionalFormatting sqref="BI99 BI101:BI107">
    <cfRule type="cellIs" dxfId="61" priority="62" operator="lessThan">
      <formula>0</formula>
    </cfRule>
  </conditionalFormatting>
  <conditionalFormatting sqref="BK99">
    <cfRule type="cellIs" dxfId="60" priority="61" operator="lessThan">
      <formula>0</formula>
    </cfRule>
  </conditionalFormatting>
  <conditionalFormatting sqref="BH115:BH119 BH127:BH131">
    <cfRule type="cellIs" dxfId="59" priority="60" operator="lessThan">
      <formula>0</formula>
    </cfRule>
  </conditionalFormatting>
  <conditionalFormatting sqref="BI115:BI119 BI127:BI131">
    <cfRule type="cellIs" dxfId="58" priority="59" operator="lessThan">
      <formula>0</formula>
    </cfRule>
  </conditionalFormatting>
  <conditionalFormatting sqref="BH72:BH75 BH60:BH63 BI73 BI61">
    <cfRule type="cellIs" dxfId="57" priority="58" operator="lessThan">
      <formula>0</formula>
    </cfRule>
  </conditionalFormatting>
  <conditionalFormatting sqref="BI72 BI60 BI62:BI63 BI74:BI75">
    <cfRule type="cellIs" dxfId="56" priority="57" operator="lessThan">
      <formula>0</formula>
    </cfRule>
  </conditionalFormatting>
  <conditionalFormatting sqref="BK72 BK60">
    <cfRule type="cellIs" dxfId="55" priority="56" operator="lessThan">
      <formula>0</formula>
    </cfRule>
  </conditionalFormatting>
  <conditionalFormatting sqref="BH124:BI124 BH112:BI112">
    <cfRule type="cellIs" dxfId="54" priority="55" operator="lessThan">
      <formula>0</formula>
    </cfRule>
  </conditionalFormatting>
  <conditionalFormatting sqref="BH123 BH125:BH126 BH111 BH113:BH114">
    <cfRule type="cellIs" dxfId="53" priority="54" operator="lessThan">
      <formula>0</formula>
    </cfRule>
  </conditionalFormatting>
  <conditionalFormatting sqref="BI123 BI125:BI126 BI111 BI113:BI114">
    <cfRule type="cellIs" dxfId="52" priority="53" operator="lessThan">
      <formula>0</formula>
    </cfRule>
  </conditionalFormatting>
  <conditionalFormatting sqref="BK123 BK111">
    <cfRule type="cellIs" dxfId="51" priority="52" operator="lessThan">
      <formula>0</formula>
    </cfRule>
  </conditionalFormatting>
  <conditionalFormatting sqref="BK125 BK113 BK101 BK74 BK62">
    <cfRule type="cellIs" dxfId="50" priority="51" operator="lessThan">
      <formula>0</formula>
    </cfRule>
  </conditionalFormatting>
  <conditionalFormatting sqref="A82:E82">
    <cfRule type="cellIs" dxfId="49" priority="48" operator="lessThan">
      <formula>0</formula>
    </cfRule>
  </conditionalFormatting>
  <conditionalFormatting sqref="A109:E109">
    <cfRule type="cellIs" dxfId="48" priority="47" operator="lessThan">
      <formula>0</formula>
    </cfRule>
  </conditionalFormatting>
  <conditionalFormatting sqref="A58:E58">
    <cfRule type="cellIs" dxfId="47" priority="50" operator="lessThan">
      <formula>0</formula>
    </cfRule>
  </conditionalFormatting>
  <conditionalFormatting sqref="A70:E70">
    <cfRule type="cellIs" dxfId="46" priority="49" operator="lessThan">
      <formula>0</formula>
    </cfRule>
  </conditionalFormatting>
  <conditionalFormatting sqref="A121:E121">
    <cfRule type="cellIs" dxfId="45" priority="46" operator="lessThan">
      <formula>0</formula>
    </cfRule>
  </conditionalFormatting>
  <conditionalFormatting sqref="A133:E133">
    <cfRule type="cellIs" dxfId="44" priority="45" operator="lessThan">
      <formula>0</formula>
    </cfRule>
  </conditionalFormatting>
  <conditionalFormatting sqref="A160:E160">
    <cfRule type="cellIs" dxfId="43" priority="44" operator="lessThan">
      <formula>0</formula>
    </cfRule>
  </conditionalFormatting>
  <conditionalFormatting sqref="C135:C136">
    <cfRule type="cellIs" dxfId="42" priority="43" operator="lessThan">
      <formula>0</formula>
    </cfRule>
  </conditionalFormatting>
  <conditionalFormatting sqref="C95:D97">
    <cfRule type="cellIs" dxfId="41" priority="42" operator="lessThan">
      <formula>0</formula>
    </cfRule>
  </conditionalFormatting>
  <conditionalFormatting sqref="C146:D148">
    <cfRule type="cellIs" dxfId="40" priority="41" operator="lessThan">
      <formula>0</formula>
    </cfRule>
  </conditionalFormatting>
  <conditionalFormatting sqref="BL45:BM45">
    <cfRule type="cellIs" dxfId="39" priority="40" operator="lessThan">
      <formula>0</formula>
    </cfRule>
  </conditionalFormatting>
  <conditionalFormatting sqref="BL96:BM96">
    <cfRule type="cellIs" dxfId="38" priority="39" operator="lessThan">
      <formula>0</formula>
    </cfRule>
  </conditionalFormatting>
  <conditionalFormatting sqref="BL147:BM147">
    <cfRule type="cellIs" dxfId="37" priority="38" operator="lessThan">
      <formula>0</formula>
    </cfRule>
  </conditionalFormatting>
  <conditionalFormatting sqref="E52:E54">
    <cfRule type="cellIs" dxfId="36" priority="37" operator="lessThan">
      <formula>0</formula>
    </cfRule>
  </conditionalFormatting>
  <conditionalFormatting sqref="E64:E66">
    <cfRule type="cellIs" dxfId="35" priority="36" operator="lessThan">
      <formula>0</formula>
    </cfRule>
  </conditionalFormatting>
  <conditionalFormatting sqref="E76:E78">
    <cfRule type="cellIs" dxfId="34" priority="35" operator="lessThan">
      <formula>0</formula>
    </cfRule>
  </conditionalFormatting>
  <conditionalFormatting sqref="E154:E156 E127:E129 E115:E117 E103:E105">
    <cfRule type="cellIs" dxfId="33" priority="34" operator="lessThan">
      <formula>0</formula>
    </cfRule>
  </conditionalFormatting>
  <conditionalFormatting sqref="B139:B148">
    <cfRule type="cellIs" dxfId="32" priority="33" operator="lessThan">
      <formula>0</formula>
    </cfRule>
  </conditionalFormatting>
  <conditionalFormatting sqref="F5">
    <cfRule type="cellIs" dxfId="31" priority="32" operator="lessThan">
      <formula>0</formula>
    </cfRule>
  </conditionalFormatting>
  <conditionalFormatting sqref="F6">
    <cfRule type="cellIs" dxfId="30" priority="31" operator="lessThan">
      <formula>0</formula>
    </cfRule>
  </conditionalFormatting>
  <conditionalFormatting sqref="BJ150:BJ152">
    <cfRule type="cellIs" dxfId="29" priority="30" operator="lessThan">
      <formula>0</formula>
    </cfRule>
  </conditionalFormatting>
  <conditionalFormatting sqref="BJ157:BJ158 BJ153">
    <cfRule type="cellIs" dxfId="28" priority="29" operator="lessThan">
      <formula>0</formula>
    </cfRule>
  </conditionalFormatting>
  <conditionalFormatting sqref="BJ123:BJ125">
    <cfRule type="cellIs" dxfId="27" priority="28" operator="lessThan">
      <formula>0</formula>
    </cfRule>
  </conditionalFormatting>
  <conditionalFormatting sqref="BJ130:BJ131 BJ126">
    <cfRule type="cellIs" dxfId="26" priority="27" operator="lessThan">
      <formula>0</formula>
    </cfRule>
  </conditionalFormatting>
  <conditionalFormatting sqref="BL123:BL125">
    <cfRule type="cellIs" dxfId="25" priority="26" operator="lessThan">
      <formula>0</formula>
    </cfRule>
  </conditionalFormatting>
  <conditionalFormatting sqref="BL130:BL131 BL126">
    <cfRule type="cellIs" dxfId="24" priority="25" operator="lessThan">
      <formula>0</formula>
    </cfRule>
  </conditionalFormatting>
  <conditionalFormatting sqref="BL111:BL113">
    <cfRule type="cellIs" dxfId="23" priority="24" operator="lessThan">
      <formula>0</formula>
    </cfRule>
  </conditionalFormatting>
  <conditionalFormatting sqref="BL118:BL119 BL114">
    <cfRule type="cellIs" dxfId="22" priority="23" operator="lessThan">
      <formula>0</formula>
    </cfRule>
  </conditionalFormatting>
  <conditionalFormatting sqref="BJ111:BJ113">
    <cfRule type="cellIs" dxfId="21" priority="22" operator="lessThan">
      <formula>0</formula>
    </cfRule>
  </conditionalFormatting>
  <conditionalFormatting sqref="BJ118:BJ119 BJ114">
    <cfRule type="cellIs" dxfId="20" priority="21" operator="lessThan">
      <formula>0</formula>
    </cfRule>
  </conditionalFormatting>
  <conditionalFormatting sqref="BJ99:BJ101">
    <cfRule type="cellIs" dxfId="19" priority="20" operator="lessThan">
      <formula>0</formula>
    </cfRule>
  </conditionalFormatting>
  <conditionalFormatting sqref="BJ106:BJ107 BJ102">
    <cfRule type="cellIs" dxfId="18" priority="19" operator="lessThan">
      <formula>0</formula>
    </cfRule>
  </conditionalFormatting>
  <conditionalFormatting sqref="BL99:BL101">
    <cfRule type="cellIs" dxfId="17" priority="18" operator="lessThan">
      <formula>0</formula>
    </cfRule>
  </conditionalFormatting>
  <conditionalFormatting sqref="BL106:BL107 BL102">
    <cfRule type="cellIs" dxfId="16" priority="17" operator="lessThan">
      <formula>0</formula>
    </cfRule>
  </conditionalFormatting>
  <conditionalFormatting sqref="BL72:BL74">
    <cfRule type="cellIs" dxfId="15" priority="16" operator="lessThan">
      <formula>0</formula>
    </cfRule>
  </conditionalFormatting>
  <conditionalFormatting sqref="BL79:BL80 BL75">
    <cfRule type="cellIs" dxfId="14" priority="15" operator="lessThan">
      <formula>0</formula>
    </cfRule>
  </conditionalFormatting>
  <conditionalFormatting sqref="BJ72:BJ74">
    <cfRule type="cellIs" dxfId="13" priority="14" operator="lessThan">
      <formula>0</formula>
    </cfRule>
  </conditionalFormatting>
  <conditionalFormatting sqref="BJ79:BJ80 BJ75">
    <cfRule type="cellIs" dxfId="12" priority="13" operator="lessThan">
      <formula>0</formula>
    </cfRule>
  </conditionalFormatting>
  <conditionalFormatting sqref="BJ60:BJ62">
    <cfRule type="cellIs" dxfId="11" priority="12" operator="lessThan">
      <formula>0</formula>
    </cfRule>
  </conditionalFormatting>
  <conditionalFormatting sqref="BJ67:BJ68 BJ63">
    <cfRule type="cellIs" dxfId="10" priority="11" operator="lessThan">
      <formula>0</formula>
    </cfRule>
  </conditionalFormatting>
  <conditionalFormatting sqref="BL60:BL62">
    <cfRule type="cellIs" dxfId="9" priority="10" operator="lessThan">
      <formula>0</formula>
    </cfRule>
  </conditionalFormatting>
  <conditionalFormatting sqref="BL67:BL68 BL63">
    <cfRule type="cellIs" dxfId="8" priority="9" operator="lessThan">
      <formula>0</formula>
    </cfRule>
  </conditionalFormatting>
  <conditionalFormatting sqref="BL48:BL50">
    <cfRule type="cellIs" dxfId="7" priority="8" operator="lessThan">
      <formula>0</formula>
    </cfRule>
  </conditionalFormatting>
  <conditionalFormatting sqref="BL55:BL56 BL51">
    <cfRule type="cellIs" dxfId="6" priority="7" operator="lessThan">
      <formula>0</formula>
    </cfRule>
  </conditionalFormatting>
  <conditionalFormatting sqref="BJ48:BJ50">
    <cfRule type="cellIs" dxfId="5" priority="6" operator="lessThan">
      <formula>0</formula>
    </cfRule>
  </conditionalFormatting>
  <conditionalFormatting sqref="BJ55:BJ56 BJ51">
    <cfRule type="cellIs" dxfId="4" priority="5" operator="lessThan">
      <formula>0</formula>
    </cfRule>
  </conditionalFormatting>
  <conditionalFormatting sqref="BJ24:BJ26">
    <cfRule type="cellIs" dxfId="3" priority="4" operator="lessThan">
      <formula>0</formula>
    </cfRule>
  </conditionalFormatting>
  <conditionalFormatting sqref="BJ31:BJ32 BJ27">
    <cfRule type="cellIs" dxfId="2" priority="3" operator="lessThan">
      <formula>0</formula>
    </cfRule>
  </conditionalFormatting>
  <conditionalFormatting sqref="BL24:BL26">
    <cfRule type="cellIs" dxfId="1" priority="2" operator="lessThan">
      <formula>0</formula>
    </cfRule>
  </conditionalFormatting>
  <conditionalFormatting sqref="BL31:BL32 BL27">
    <cfRule type="cellIs" dxfId="0" priority="1" operator="lessThan">
      <formula>0</formula>
    </cfRule>
  </conditionalFormatting>
  <pageMargins left="0.25" right="0.25" top="0.75" bottom="0.75" header="0.3" footer="0.3"/>
  <pageSetup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B670AA06642E48A6F7CA1F18D9E452" ma:contentTypeVersion="44" ma:contentTypeDescription="" ma:contentTypeScope="" ma:versionID="89aae6719cf93a70a17c504ff4b71a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2021-06-29T07:00:00+00:00</OpenedDate>
    <SignificantOrder xmlns="dc463f71-b30c-4ab2-9473-d307f9d35888">false</SignificantOrder>
    <Date1 xmlns="dc463f71-b30c-4ab2-9473-d307f9d35888">2021-06-29T07:00:00+00:00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10AA5A-1B4A-4C26-ACFA-E6E45983490E}"/>
</file>

<file path=customXml/itemProps2.xml><?xml version="1.0" encoding="utf-8"?>
<ds:datastoreItem xmlns:ds="http://schemas.openxmlformats.org/officeDocument/2006/customXml" ds:itemID="{8D840C36-C381-4EBA-A0AA-0DB10037494A}"/>
</file>

<file path=customXml/itemProps3.xml><?xml version="1.0" encoding="utf-8"?>
<ds:datastoreItem xmlns:ds="http://schemas.openxmlformats.org/officeDocument/2006/customXml" ds:itemID="{CBD2158E-F588-457D-B2FB-97AE137648A7}"/>
</file>

<file path=customXml/itemProps4.xml><?xml version="1.0" encoding="utf-8"?>
<ds:datastoreItem xmlns:ds="http://schemas.openxmlformats.org/officeDocument/2006/customXml" ds:itemID="{A890DC9D-DD0A-463A-816E-2DCD9EF5E3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</vt:lpstr>
      <vt:lpstr>Deferral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Savarin, Kathryn</cp:lastModifiedBy>
  <cp:lastPrinted>2021-06-29T20:57:30Z</cp:lastPrinted>
  <dcterms:created xsi:type="dcterms:W3CDTF">2021-06-29T16:37:08Z</dcterms:created>
  <dcterms:modified xsi:type="dcterms:W3CDTF">2021-06-29T20:59:19Z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0x0101006E56B4D1795A2E4DB2F0B01679ED314A00E0B670AA06642E48A6F7CA1F18D9E452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